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ml.chartshapes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ml.chartshapes+xml"/>
  <Override PartName="/xl/charts/chart9.xml" ContentType="application/vnd.openxmlformats-officedocument.drawingml.chart+xml"/>
  <Override PartName="/xl/drawings/drawing8.xml" ContentType="application/vnd.openxmlformats-officedocument.drawingml.chartshapes+xml"/>
  <Override PartName="/xl/charts/chart10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1.xml" ContentType="application/vnd.openxmlformats-officedocument.themeOverride+xml"/>
  <Override PartName="/xl/drawings/drawing9.xml" ContentType="application/vnd.openxmlformats-officedocument.drawingml.chartshapes+xml"/>
  <Override PartName="/xl/drawings/drawing10.xml" ContentType="application/vnd.openxmlformats-officedocument.drawing+xml"/>
  <Override PartName="/xl/charts/chart11.xml" ContentType="application/vnd.openxmlformats-officedocument.drawingml.chart+xml"/>
  <Override PartName="/xl/drawings/drawing11.xml" ContentType="application/vnd.openxmlformats-officedocument.drawingml.chartshapes+xml"/>
  <Override PartName="/xl/charts/chart12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3.xml" ContentType="application/vnd.openxmlformats-officedocument.drawingml.chart+xml"/>
  <Override PartName="/xl/drawings/drawing12.xml" ContentType="application/vnd.openxmlformats-officedocument.drawingml.chartshapes+xml"/>
  <Override PartName="/xl/charts/chart14.xml" ContentType="application/vnd.openxmlformats-officedocument.drawingml.chart+xml"/>
  <Override PartName="/xl/drawings/drawing13.xml" ContentType="application/vnd.openxmlformats-officedocument.drawingml.chartshapes+xml"/>
  <Override PartName="/xl/charts/chart15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6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7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4.xml" ContentType="application/vnd.openxmlformats-officedocument.drawingml.chartshapes+xml"/>
  <Override PartName="/xl/charts/chart18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2.xml" ContentType="application/vnd.openxmlformats-officedocument.themeOverride+xml"/>
  <Override PartName="/xl/charts/chart19.xml" ContentType="application/vnd.openxmlformats-officedocument.drawingml.chart+xml"/>
  <Override PartName="/xl/drawings/drawing15.xml" ContentType="application/vnd.openxmlformats-officedocument.drawingml.chartshapes+xml"/>
  <Override PartName="/xl/charts/chart20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6.xml" ContentType="application/vnd.openxmlformats-officedocument.drawingml.chartshapes+xml"/>
  <Override PartName="/xl/drawings/drawing17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omments2.xml" ContentType="application/vnd.openxmlformats-officedocument.spreadsheetml.comments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omments3.xml" ContentType="application/vnd.openxmlformats-officedocument.spreadsheetml.comments+xml"/>
  <Override PartName="/xl/drawings/drawing18.xml" ContentType="application/vnd.openxmlformats-officedocument.drawing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omments4.xml" ContentType="application/vnd.openxmlformats-officedocument.spreadsheetml.comments+xml"/>
  <Override PartName="/xl/charts/chart21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omments5.xml" ContentType="application/vnd.openxmlformats-officedocument.spreadsheetml.comments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comments6.xml" ContentType="application/vnd.openxmlformats-officedocument.spreadsheetml.comments+xml"/>
  <Override PartName="/xl/drawings/drawing19.xml" ContentType="application/vnd.openxmlformats-officedocument.drawing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charts/chart22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comments7.xml" ContentType="application/vnd.openxmlformats-officedocument.spreadsheetml.comments+xml"/>
  <Override PartName="/xl/tables/table23.xml" ContentType="application/vnd.openxmlformats-officedocument.spreadsheetml.table+xml"/>
  <Override PartName="/xl/drawings/drawing20.xml" ContentType="application/vnd.openxmlformats-officedocument.drawing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comments8.xml" ContentType="application/vnd.openxmlformats-officedocument.spreadsheetml.comments+xml"/>
  <Override PartName="/xl/charts/chart23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21.xml" ContentType="application/vnd.openxmlformats-officedocument.drawing+xml"/>
  <Override PartName="/xl/tables/table27.xml" ContentType="application/vnd.openxmlformats-officedocument.spreadsheetml.table+xml"/>
  <Override PartName="/xl/charts/chart24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22.xml" ContentType="application/vnd.openxmlformats-officedocument.drawingml.chartshapes+xml"/>
  <Override PartName="/xl/pivotTables/pivotTable1.xml" ContentType="application/vnd.openxmlformats-officedocument.spreadsheetml.pivotTable+xml"/>
  <Override PartName="/xl/drawings/drawing23.xml" ContentType="application/vnd.openxmlformats-officedocument.drawing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charts/chart25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26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4.xml" ContentType="application/vnd.openxmlformats-officedocument.drawing+xml"/>
  <Override PartName="/xl/tables/table31.xml" ContentType="application/vnd.openxmlformats-officedocument.spreadsheetml.table+xml"/>
  <Override PartName="/xl/drawings/drawing25.xml" ContentType="application/vnd.openxmlformats-officedocument.drawing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comments9.xml" ContentType="application/vnd.openxmlformats-officedocument.spreadsheetml.comments+xml"/>
  <Override PartName="/xl/charts/chart27.xml" ContentType="application/vnd.openxmlformats-officedocument.drawingml.chart+xml"/>
  <Override PartName="/xl/drawings/drawing26.xml" ContentType="application/vnd.openxmlformats-officedocument.drawingml.chartshap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kato\Documents\GitHub\metals-research\raw_data_finals\"/>
    </mc:Choice>
  </mc:AlternateContent>
  <bookViews>
    <workbookView xWindow="0" yWindow="0" windowWidth="12800" windowHeight="6600" tabRatio="742" firstSheet="3" activeTab="12"/>
  </bookViews>
  <sheets>
    <sheet name="Dashboard Cell" sheetId="3" r:id="rId1"/>
    <sheet name="Dashboard Vehicle" sheetId="35" r:id="rId2"/>
    <sheet name="LIOH " sheetId="18" r:id="rId3"/>
    <sheet name="M3 - E3" sheetId="37" r:id="rId4"/>
    <sheet name="MS" sheetId="29" r:id="rId5"/>
    <sheet name="MX" sheetId="30" r:id="rId6"/>
    <sheet name="M48 " sheetId="2" r:id="rId7"/>
    <sheet name="2170C" sheetId="34" r:id="rId8"/>
    <sheet name="Metals Baseline " sheetId="8" r:id="rId9"/>
    <sheet name="EV Sales2" sheetId="17" state="hidden" r:id="rId10"/>
    <sheet name="OEM Data" sheetId="22" state="hidden" r:id="rId11"/>
    <sheet name="18650H" sheetId="31" r:id="rId12"/>
    <sheet name="Commodities Data" sheetId="9" r:id="rId13"/>
    <sheet name="Fastmarkets - Co" sheetId="23" r:id="rId14"/>
    <sheet name="Battery Suppliers Data" sheetId="12" state="hidden" r:id="rId15"/>
    <sheet name="EV Sales " sheetId="26" r:id="rId16"/>
    <sheet name="Battery Capacity" sheetId="27" r:id="rId17"/>
    <sheet name="M3 - E1" sheetId="20" r:id="rId18"/>
  </sheets>
  <externalReferences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</externalReferences>
  <definedNames>
    <definedName name="__123Graph_A" localSheetId="11" hidden="1">[1]通常剥離!#REF!</definedName>
    <definedName name="__123Graph_A" localSheetId="7" hidden="1">[1]通常剥離!#REF!</definedName>
    <definedName name="__123Graph_A" localSheetId="1" hidden="1">[1]通常剥離!#REF!</definedName>
    <definedName name="__123Graph_A" localSheetId="3" hidden="1">[1]通常剥離!#REF!</definedName>
    <definedName name="__123Graph_A" localSheetId="4" hidden="1">[1]通常剥離!#REF!</definedName>
    <definedName name="__123Graph_A" localSheetId="5" hidden="1">[1]通常剥離!#REF!</definedName>
    <definedName name="__123Graph_A" hidden="1">[1]通常剥離!#REF!</definedName>
    <definedName name="__123Graph_B" localSheetId="11" hidden="1">[1]通常剥離!#REF!</definedName>
    <definedName name="__123Graph_B" localSheetId="7" hidden="1">[1]通常剥離!#REF!</definedName>
    <definedName name="__123Graph_B" localSheetId="1" hidden="1">[1]通常剥離!#REF!</definedName>
    <definedName name="__123Graph_B" localSheetId="3" hidden="1">[1]通常剥離!#REF!</definedName>
    <definedName name="__123Graph_B" localSheetId="4" hidden="1">[1]通常剥離!#REF!</definedName>
    <definedName name="__123Graph_B" localSheetId="5" hidden="1">[1]通常剥離!#REF!</definedName>
    <definedName name="__123Graph_B" hidden="1">[1]通常剥離!#REF!</definedName>
    <definedName name="__123Graph_C" localSheetId="11" hidden="1">[1]通常剥離!#REF!</definedName>
    <definedName name="__123Graph_C" localSheetId="7" hidden="1">[1]通常剥離!#REF!</definedName>
    <definedName name="__123Graph_C" localSheetId="1" hidden="1">[1]通常剥離!#REF!</definedName>
    <definedName name="__123Graph_C" localSheetId="3" hidden="1">[1]通常剥離!#REF!</definedName>
    <definedName name="__123Graph_C" localSheetId="4" hidden="1">[1]通常剥離!#REF!</definedName>
    <definedName name="__123Graph_C" localSheetId="5" hidden="1">[1]通常剥離!#REF!</definedName>
    <definedName name="__123Graph_C" hidden="1">[1]通常剥離!#REF!</definedName>
    <definedName name="__123Graph_D" localSheetId="11" hidden="1">[1]通常剥離!#REF!</definedName>
    <definedName name="__123Graph_D" localSheetId="7" hidden="1">[1]通常剥離!#REF!</definedName>
    <definedName name="__123Graph_D" localSheetId="1" hidden="1">[1]通常剥離!#REF!</definedName>
    <definedName name="__123Graph_D" localSheetId="3" hidden="1">[1]通常剥離!#REF!</definedName>
    <definedName name="__123Graph_D" localSheetId="4" hidden="1">[1]通常剥離!#REF!</definedName>
    <definedName name="__123Graph_D" localSheetId="5" hidden="1">[1]通常剥離!#REF!</definedName>
    <definedName name="__123Graph_D" hidden="1">[1]通常剥離!#REF!</definedName>
    <definedName name="__123Graph_E" localSheetId="11" hidden="1">[1]通常剥離!#REF!</definedName>
    <definedName name="__123Graph_E" localSheetId="7" hidden="1">[1]通常剥離!#REF!</definedName>
    <definedName name="__123Graph_E" localSheetId="1" hidden="1">[1]通常剥離!#REF!</definedName>
    <definedName name="__123Graph_E" localSheetId="3" hidden="1">[1]通常剥離!#REF!</definedName>
    <definedName name="__123Graph_E" localSheetId="4" hidden="1">[1]通常剥離!#REF!</definedName>
    <definedName name="__123Graph_E" localSheetId="5" hidden="1">[1]通常剥離!#REF!</definedName>
    <definedName name="__123Graph_E" hidden="1">[1]通常剥離!#REF!</definedName>
    <definedName name="__123Graph_F" localSheetId="11" hidden="1">[1]通常剥離!#REF!</definedName>
    <definedName name="__123Graph_F" localSheetId="7" hidden="1">[1]通常剥離!#REF!</definedName>
    <definedName name="__123Graph_F" localSheetId="1" hidden="1">[1]通常剥離!#REF!</definedName>
    <definedName name="__123Graph_F" localSheetId="3" hidden="1">[1]通常剥離!#REF!</definedName>
    <definedName name="__123Graph_F" localSheetId="4" hidden="1">[1]通常剥離!#REF!</definedName>
    <definedName name="__123Graph_F" localSheetId="5" hidden="1">[1]通常剥離!#REF!</definedName>
    <definedName name="__123Graph_F" hidden="1">[1]通常剥離!#REF!</definedName>
    <definedName name="__123Graph_X" localSheetId="11" hidden="1">[1]通常剥離!#REF!</definedName>
    <definedName name="__123Graph_X" localSheetId="7" hidden="1">[1]通常剥離!#REF!</definedName>
    <definedName name="__123Graph_X" localSheetId="1" hidden="1">[1]通常剥離!#REF!</definedName>
    <definedName name="__123Graph_X" localSheetId="3" hidden="1">[1]通常剥離!#REF!</definedName>
    <definedName name="__123Graph_X" localSheetId="4" hidden="1">[1]通常剥離!#REF!</definedName>
    <definedName name="__123Graph_X" localSheetId="5" hidden="1">[1]通常剥離!#REF!</definedName>
    <definedName name="__123Graph_X" hidden="1">[1]通常剥離!#REF!</definedName>
    <definedName name="_BOM" localSheetId="11" hidden="1">[1]通常剥離!#REF!</definedName>
    <definedName name="_BOM" localSheetId="7" hidden="1">[1]通常剥離!#REF!</definedName>
    <definedName name="_BOM" localSheetId="1" hidden="1">[1]通常剥離!#REF!</definedName>
    <definedName name="_BOM" localSheetId="3" hidden="1">[1]通常剥離!#REF!</definedName>
    <definedName name="_BOM" localSheetId="4" hidden="1">[1]通常剥離!#REF!</definedName>
    <definedName name="_BOM" localSheetId="5" hidden="1">[1]通常剥離!#REF!</definedName>
    <definedName name="_BOM" hidden="1">[1]通常剥離!#REF!</definedName>
    <definedName name="_xlnm._FilterDatabase" localSheetId="16" hidden="1">'Battery Capacity'!$A$8:$H$49</definedName>
    <definedName name="_xlnm._FilterDatabase" localSheetId="13" hidden="1">'Fastmarkets - Co'!$C$2:$G$2</definedName>
    <definedName name="ActualorBaselineToggle">'[2]Assumptions &amp; Data Validation'!$X$3:$X$4</definedName>
    <definedName name="Assumption_FX">'[2]Modeling &amp; Output'!$C$23</definedName>
    <definedName name="Assumption_Metals">'[2]Modeling &amp; Output'!$C$22</definedName>
    <definedName name="Battery">'Battery Suppliers Data'!$K$9:$P$268</definedName>
    <definedName name="BOM" localSheetId="11" hidden="1">[1]通常剥離!#REF!</definedName>
    <definedName name="BOM" localSheetId="7" hidden="1">[1]通常剥離!#REF!</definedName>
    <definedName name="BOM" localSheetId="1" hidden="1">[1]通常剥離!#REF!</definedName>
    <definedName name="BOM" localSheetId="3" hidden="1">[1]通常剥離!#REF!</definedName>
    <definedName name="BOM" localSheetId="4" hidden="1">[1]通常剥離!#REF!</definedName>
    <definedName name="BOM" localSheetId="5" hidden="1">[1]通常剥離!#REF!</definedName>
    <definedName name="BOM" hidden="1">[1]通常剥離!#REF!</definedName>
    <definedName name="ｃｃ" localSheetId="11" hidden="1">[1]通常剥離!#REF!</definedName>
    <definedName name="ｃｃ" localSheetId="7" hidden="1">[1]通常剥離!#REF!</definedName>
    <definedName name="ｃｃ" localSheetId="1" hidden="1">[1]通常剥離!#REF!</definedName>
    <definedName name="ｃｃ" localSheetId="3" hidden="1">[1]通常剥離!#REF!</definedName>
    <definedName name="ｃｃ" localSheetId="4" hidden="1">[1]通常剥離!#REF!</definedName>
    <definedName name="ｃｃ" localSheetId="5" hidden="1">[1]通常剥離!#REF!</definedName>
    <definedName name="ｃｃ" hidden="1">[1]通常剥離!#REF!</definedName>
    <definedName name="ｃｃｃ" localSheetId="11" hidden="1">[1]通常剥離!#REF!</definedName>
    <definedName name="ｃｃｃ" localSheetId="7" hidden="1">[1]通常剥離!#REF!</definedName>
    <definedName name="ｃｃｃ" localSheetId="1" hidden="1">[1]通常剥離!#REF!</definedName>
    <definedName name="ｃｃｃ" localSheetId="3" hidden="1">[1]通常剥離!#REF!</definedName>
    <definedName name="ｃｃｃ" localSheetId="4" hidden="1">[1]通常剥離!#REF!</definedName>
    <definedName name="ｃｃｃ" localSheetId="5" hidden="1">[1]通常剥離!#REF!</definedName>
    <definedName name="ｃｃｃ" hidden="1">[1]通常剥離!#REF!</definedName>
    <definedName name="ｃｃｃｃ" localSheetId="11" hidden="1">[1]通常剥離!#REF!</definedName>
    <definedName name="ｃｃｃｃ" localSheetId="7" hidden="1">[1]通常剥離!#REF!</definedName>
    <definedName name="ｃｃｃｃ" localSheetId="1" hidden="1">[1]通常剥離!#REF!</definedName>
    <definedName name="ｃｃｃｃ" localSheetId="3" hidden="1">[1]通常剥離!#REF!</definedName>
    <definedName name="ｃｃｃｃ" localSheetId="4" hidden="1">[1]通常剥離!#REF!</definedName>
    <definedName name="ｃｃｃｃ" localSheetId="5" hidden="1">[1]通常剥離!#REF!</definedName>
    <definedName name="ｃｃｃｃ" hidden="1">[1]通常剥離!#REF!</definedName>
    <definedName name="ccccc" localSheetId="11" hidden="1">[1]通常剥離!#REF!</definedName>
    <definedName name="ccccc" localSheetId="7" hidden="1">[1]通常剥離!#REF!</definedName>
    <definedName name="ccccc" localSheetId="1" hidden="1">[1]通常剥離!#REF!</definedName>
    <definedName name="ccccc" localSheetId="3" hidden="1">[1]通常剥離!#REF!</definedName>
    <definedName name="ccccc" localSheetId="4" hidden="1">[1]通常剥離!#REF!</definedName>
    <definedName name="ccccc" localSheetId="5" hidden="1">[1]通常剥離!#REF!</definedName>
    <definedName name="ccccc" hidden="1">[1]通常剥離!#REF!</definedName>
    <definedName name="Column1" localSheetId="11">OFFSET('18650H'!#REF!,0,0,COUNT('18650H'!$H:$H),1)</definedName>
    <definedName name="Column1" localSheetId="7">OFFSET('Metals Baseline '!#REF!,0,0,COUNT('Metals Baseline '!$H:$H),1)</definedName>
    <definedName name="Column1" localSheetId="1">OFFSET('Metals Baseline '!#REF!,0,0,COUNT('Metals Baseline '!$H:$H),1)</definedName>
    <definedName name="Column1" localSheetId="17">OFFSET('M3 - E1'!#REF!,0,0,COUNT('M3 - E1'!$I:$I),1)</definedName>
    <definedName name="Column1" localSheetId="3">OFFSET('M3 - E3'!#REF!,0,0,COUNT('M3 - E3'!$I:$I),1)</definedName>
    <definedName name="Column1" localSheetId="4">OFFSET(MS!#REF!,0,0,COUNT(MS!$I:$I),1)</definedName>
    <definedName name="Column1" localSheetId="5">OFFSET(MX!#REF!,0,0,COUNT(MX!$I:$I),1)</definedName>
    <definedName name="Column1" localSheetId="10">OFFSET('[3]2170C'!#REF!,0,0,COUNT('[3]2170C'!$H:$H),1)</definedName>
    <definedName name="Column1">OFFSET('Metals Baseline '!#REF!,0,0,COUNT('Metals Baseline '!$H:$H),1)</definedName>
    <definedName name="CT2_SAT">[4]Plan!$G$8</definedName>
    <definedName name="CT2_TAKT">[4]Plan!$G$4</definedName>
    <definedName name="DB_仕入相場">[5]値上げ設定!$K$4:$N$17</definedName>
    <definedName name="DB_基準相場">[5]値上げ設定!$F$4:$I$9</definedName>
    <definedName name="DB名">'[6]検討表(ZT5)'!$D$1</definedName>
    <definedName name="ｄｄｄ" localSheetId="11" hidden="1">[1]通常剥離!#REF!</definedName>
    <definedName name="ｄｄｄ" localSheetId="7" hidden="1">[1]通常剥離!#REF!</definedName>
    <definedName name="ｄｄｄ" localSheetId="1" hidden="1">[1]通常剥離!#REF!</definedName>
    <definedName name="ｄｄｄ" localSheetId="3" hidden="1">[1]通常剥離!#REF!</definedName>
    <definedName name="ｄｄｄ" localSheetId="4" hidden="1">[1]通常剥離!#REF!</definedName>
    <definedName name="ｄｄｄ" localSheetId="5" hidden="1">[1]通常剥離!#REF!</definedName>
    <definedName name="ｄｄｄ" hidden="1">[1]通常剥離!#REF!</definedName>
    <definedName name="EV_EP_Both">'[2]Assumptions &amp; Data Validation'!$B$18:$B$20</definedName>
    <definedName name="FM_Co" localSheetId="11">OFFSET(#REF!,0,0,COUNTA(#REF!)-1)</definedName>
    <definedName name="FM_Co" localSheetId="7">OFFSET(#REF!,0,0,COUNTA(#REF!)-1)</definedName>
    <definedName name="FM_Co" localSheetId="1">OFFSET(#REF!,0,0,COUNTA(#REF!)-1)</definedName>
    <definedName name="FM_Co" localSheetId="17">OFFSET(#REF!,0,0,COUNTA(#REF!)-1)</definedName>
    <definedName name="FM_Co" localSheetId="3">OFFSET(#REF!,0,0,COUNTA(#REF!)-1)</definedName>
    <definedName name="FM_Co" localSheetId="4">OFFSET(#REF!,0,0,COUNTA(#REF!)-1)</definedName>
    <definedName name="FM_Co" localSheetId="5">OFFSET(#REF!,0,0,COUNTA(#REF!)-1)</definedName>
    <definedName name="FM_Co">OFFSET(#REF!,0,0,COUNTA(#REF!)-1)</definedName>
    <definedName name="jak" localSheetId="11" hidden="1">[1]通常剥離!#REF!</definedName>
    <definedName name="jak" localSheetId="7" hidden="1">[1]通常剥離!#REF!</definedName>
    <definedName name="jak" localSheetId="1" hidden="1">[1]通常剥離!#REF!</definedName>
    <definedName name="jak" localSheetId="3" hidden="1">[1]通常剥離!#REF!</definedName>
    <definedName name="jak" localSheetId="4" hidden="1">[1]通常剥離!#REF!</definedName>
    <definedName name="jak" localSheetId="5" hidden="1">[1]通常剥離!#REF!</definedName>
    <definedName name="jak" hidden="1">[1]通常剥離!#REF!</definedName>
    <definedName name="LGPercentageTable">OFFSET([7]M48!$P$3,0,0,COUNTA([7]M48!$P:$P)-1)</definedName>
    <definedName name="List_201302当座">'[5]201302当座'!$B$5:$B$207</definedName>
    <definedName name="List_仕入相場">[5]値上げ設定!$K$4:$K$17</definedName>
    <definedName name="lithiumprices_graph" localSheetId="11" hidden="1">#REF!</definedName>
    <definedName name="lithiumprices_graph" localSheetId="7" hidden="1">#REF!</definedName>
    <definedName name="lithiumprices_graph" localSheetId="1" hidden="1">#REF!</definedName>
    <definedName name="lithiumprices_graph" localSheetId="3" hidden="1">#REF!</definedName>
    <definedName name="lithiumprices_graph" localSheetId="4" hidden="1">#REF!</definedName>
    <definedName name="lithiumprices_graph" localSheetId="5" hidden="1">#REF!</definedName>
    <definedName name="lithiumprices_graph" hidden="1">#REF!</definedName>
    <definedName name="LME_Al" localSheetId="11">OFFSET(#REF!,0,0,COUNTA(#REF!)-1)</definedName>
    <definedName name="LME_Al" localSheetId="7">OFFSET(#REF!,0,0,COUNTA(#REF!)-1)</definedName>
    <definedName name="LME_Al" localSheetId="1">OFFSET(#REF!,0,0,COUNTA(#REF!)-1)</definedName>
    <definedName name="LME_Al" localSheetId="17">OFFSET(#REF!,0,0,COUNTA(#REF!)-1)</definedName>
    <definedName name="LME_Al" localSheetId="3">OFFSET(#REF!,0,0,COUNTA(#REF!)-1)</definedName>
    <definedName name="LME_Al" localSheetId="4">OFFSET(#REF!,0,0,COUNTA(#REF!)-1)</definedName>
    <definedName name="LME_Al" localSheetId="5">OFFSET(#REF!,0,0,COUNTA(#REF!)-1)</definedName>
    <definedName name="LME_Al">OFFSET(#REF!,0,0,COUNTA(#REF!)-1)</definedName>
    <definedName name="LME_Co" localSheetId="11">OFFSET(#REF!,0,0,COUNTA(#REF!)-1)</definedName>
    <definedName name="LME_Co" localSheetId="7">OFFSET(#REF!,0,0,COUNTA(#REF!)-1)</definedName>
    <definedName name="LME_Co" localSheetId="1">OFFSET(#REF!,0,0,COUNTA(#REF!)-1)</definedName>
    <definedName name="LME_Co" localSheetId="17">OFFSET(#REF!,0,0,COUNTA(#REF!)-1)</definedName>
    <definedName name="LME_Co" localSheetId="3">OFFSET(#REF!,0,0,COUNTA(#REF!)-1)</definedName>
    <definedName name="LME_Co" localSheetId="4">OFFSET(#REF!,0,0,COUNTA(#REF!)-1)</definedName>
    <definedName name="LME_Co" localSheetId="5">OFFSET(#REF!,0,0,COUNTA(#REF!)-1)</definedName>
    <definedName name="LME_Co">OFFSET(#REF!,0,0,COUNTA(#REF!)-1)</definedName>
    <definedName name="LME_Cu" localSheetId="11">OFFSET(#REF!,0,0,COUNTA(#REF!)-1)</definedName>
    <definedName name="LME_Cu" localSheetId="7">OFFSET(#REF!,0,0,COUNTA(#REF!)-1)</definedName>
    <definedName name="LME_Cu" localSheetId="1">OFFSET(#REF!,0,0,COUNTA(#REF!)-1)</definedName>
    <definedName name="LME_Cu" localSheetId="17">OFFSET(#REF!,0,0,COUNTA(#REF!)-1)</definedName>
    <definedName name="LME_Cu" localSheetId="3">OFFSET(#REF!,0,0,COUNTA(#REF!)-1)</definedName>
    <definedName name="LME_Cu" localSheetId="4">OFFSET(#REF!,0,0,COUNTA(#REF!)-1)</definedName>
    <definedName name="LME_Cu" localSheetId="5">OFFSET(#REF!,0,0,COUNTA(#REF!)-1)</definedName>
    <definedName name="LME_Cu">OFFSET(#REF!,0,0,COUNTA(#REF!)-1)</definedName>
    <definedName name="LME_Cu_CancelledWarrant" localSheetId="11">OFFSET(#REF!,0,0,COUNTA(#REF!)-1)</definedName>
    <definedName name="LME_Cu_CancelledWarrant" localSheetId="7">OFFSET(#REF!,0,0,COUNTA(#REF!)-1)</definedName>
    <definedName name="LME_Cu_CancelledWarrant" localSheetId="1">OFFSET(#REF!,0,0,COUNTA(#REF!)-1)</definedName>
    <definedName name="LME_Cu_CancelledWarrant" localSheetId="17">OFFSET(#REF!,0,0,COUNTA(#REF!)-1)</definedName>
    <definedName name="LME_Cu_CancelledWarrant" localSheetId="3">OFFSET(#REF!,0,0,COUNTA(#REF!)-1)</definedName>
    <definedName name="LME_Cu_CancelledWarrant" localSheetId="4">OFFSET(#REF!,0,0,COUNTA(#REF!)-1)</definedName>
    <definedName name="LME_Cu_CancelledWarrant" localSheetId="5">OFFSET(#REF!,0,0,COUNTA(#REF!)-1)</definedName>
    <definedName name="LME_Cu_CancelledWarrant">OFFSET(#REF!,0,0,COUNTA(#REF!)-1)</definedName>
    <definedName name="LME_Cu_StocksOnWarrant" localSheetId="11">OFFSET(#REF!,0,0,COUNTA(#REF!)-1)</definedName>
    <definedName name="LME_Cu_StocksOnWarrant" localSheetId="7">OFFSET(#REF!,0,0,COUNTA(#REF!)-1)</definedName>
    <definedName name="LME_Cu_StocksOnWarrant" localSheetId="1">OFFSET(#REF!,0,0,COUNTA(#REF!)-1)</definedName>
    <definedName name="LME_Cu_StocksOnWarrant" localSheetId="17">OFFSET(#REF!,0,0,COUNTA(#REF!)-1)</definedName>
    <definedName name="LME_Cu_StocksOnWarrant" localSheetId="3">OFFSET(#REF!,0,0,COUNTA(#REF!)-1)</definedName>
    <definedName name="LME_Cu_StocksOnWarrant" localSheetId="4">OFFSET(#REF!,0,0,COUNTA(#REF!)-1)</definedName>
    <definedName name="LME_Cu_StocksOnWarrant" localSheetId="5">OFFSET(#REF!,0,0,COUNTA(#REF!)-1)</definedName>
    <definedName name="LME_Cu_StocksOnWarrant">OFFSET(#REF!,0,0,COUNTA(#REF!)-1)</definedName>
    <definedName name="LME_Date" localSheetId="11">OFFSET(#REF!,0,0,COUNTA(#REF!)-1)</definedName>
    <definedName name="LME_Date" localSheetId="7">OFFSET(#REF!,0,0,COUNTA(#REF!)-1)</definedName>
    <definedName name="LME_Date" localSheetId="1">OFFSET(#REF!,0,0,COUNTA(#REF!)-1)</definedName>
    <definedName name="LME_Date" localSheetId="17">OFFSET(#REF!,0,0,COUNTA(#REF!)-1)</definedName>
    <definedName name="LME_Date" localSheetId="3">OFFSET(#REF!,0,0,COUNTA(#REF!)-1)</definedName>
    <definedName name="LME_Date" localSheetId="4">OFFSET(#REF!,0,0,COUNTA(#REF!)-1)</definedName>
    <definedName name="LME_Date" localSheetId="5">OFFSET(#REF!,0,0,COUNTA(#REF!)-1)</definedName>
    <definedName name="LME_Date">OFFSET(#REF!,0,0,COUNTA(#REF!)-1)</definedName>
    <definedName name="LME_Ni" localSheetId="11">OFFSET(#REF!,0,0,COUNTA(#REF!)-1)</definedName>
    <definedName name="LME_Ni" localSheetId="7">OFFSET(#REF!,0,0,COUNTA(#REF!)-1)</definedName>
    <definedName name="LME_Ni" localSheetId="1">OFFSET(#REF!,0,0,COUNTA(#REF!)-1)</definedName>
    <definedName name="LME_Ni" localSheetId="17">OFFSET(#REF!,0,0,COUNTA(#REF!)-1)</definedName>
    <definedName name="LME_Ni" localSheetId="3">OFFSET(#REF!,0,0,COUNTA(#REF!)-1)</definedName>
    <definedName name="LME_Ni" localSheetId="4">OFFSET(#REF!,0,0,COUNTA(#REF!)-1)</definedName>
    <definedName name="LME_Ni" localSheetId="5">OFFSET(#REF!,0,0,COUNTA(#REF!)-1)</definedName>
    <definedName name="LME_Ni">OFFSET(#REF!,0,0,COUNTA(#REF!)-1)</definedName>
    <definedName name="LME_Ni_CancelledWarrant" localSheetId="11">OFFSET(#REF!,0,0,COUNTA(#REF!)-1)</definedName>
    <definedName name="LME_Ni_CancelledWarrant" localSheetId="7">OFFSET(#REF!,0,0,COUNTA(#REF!)-1)</definedName>
    <definedName name="LME_Ni_CancelledWarrant" localSheetId="1">OFFSET(#REF!,0,0,COUNTA(#REF!)-1)</definedName>
    <definedName name="LME_Ni_CancelledWarrant" localSheetId="17">OFFSET(#REF!,0,0,COUNTA(#REF!)-1)</definedName>
    <definedName name="LME_Ni_CancelledWarrant" localSheetId="3">OFFSET(#REF!,0,0,COUNTA(#REF!)-1)</definedName>
    <definedName name="LME_Ni_CancelledWarrant" localSheetId="4">OFFSET(#REF!,0,0,COUNTA(#REF!)-1)</definedName>
    <definedName name="LME_Ni_CancelledWarrant" localSheetId="5">OFFSET(#REF!,0,0,COUNTA(#REF!)-1)</definedName>
    <definedName name="LME_Ni_CancelledWarrant">OFFSET(#REF!,0,0,COUNTA(#REF!)-1)</definedName>
    <definedName name="LME_Ni_StocksOnWarrant" localSheetId="11">OFFSET(#REF!,0,0,COUNTA(#REF!)-1)</definedName>
    <definedName name="LME_Ni_StocksOnWarrant" localSheetId="7">OFFSET(#REF!,0,0,COUNTA(#REF!)-1)</definedName>
    <definedName name="LME_Ni_StocksOnWarrant" localSheetId="1">OFFSET(#REF!,0,0,COUNTA(#REF!)-1)</definedName>
    <definedName name="LME_Ni_StocksOnWarrant" localSheetId="17">OFFSET(#REF!,0,0,COUNTA(#REF!)-1)</definedName>
    <definedName name="LME_Ni_StocksOnWarrant" localSheetId="3">OFFSET(#REF!,0,0,COUNTA(#REF!)-1)</definedName>
    <definedName name="LME_Ni_StocksOnWarrant" localSheetId="4">OFFSET(#REF!,0,0,COUNTA(#REF!)-1)</definedName>
    <definedName name="LME_Ni_StocksOnWarrant" localSheetId="5">OFFSET(#REF!,0,0,COUNTA(#REF!)-1)</definedName>
    <definedName name="LME_Ni_StocksOnWarrant">OFFSET(#REF!,0,0,COUNTA(#REF!)-1)</definedName>
    <definedName name="Mar_18" localSheetId="11">OFFSET('18650H'!$A$5,0,0,COUNTA('18650H'!$A:$A)-1)</definedName>
    <definedName name="Mar_18" localSheetId="7">OFFSET('Metals Baseline '!#REF!,0,0,COUNTA('Metals Baseline '!$A:$A)-1)</definedName>
    <definedName name="Mar_18" localSheetId="1">OFFSET('Metals Baseline '!#REF!,0,0,COUNTA('Metals Baseline '!$A:$A)-1)</definedName>
    <definedName name="Mar_18" localSheetId="17">OFFSET('M3 - E1'!#REF!,0,0,COUNTA('M3 - E1'!$A:$A)-1)</definedName>
    <definedName name="Mar_18" localSheetId="3">OFFSET('M3 - E3'!#REF!,0,0,COUNTA('M3 - E3'!$A:$A)-1)</definedName>
    <definedName name="Mar_18" localSheetId="4">OFFSET(MS!#REF!,0,0,COUNTA(MS!$A:$A)-1)</definedName>
    <definedName name="Mar_18" localSheetId="5">OFFSET(MX!#REF!,0,0,COUNTA(MX!$A:$A)-1)</definedName>
    <definedName name="Mar_18" localSheetId="10">OFFSET('[3]2170C'!$A$5,0,0,COUNTA('[3]2170C'!$A:$A)-1)</definedName>
    <definedName name="Mar_18">OFFSET('Metals Baseline '!#REF!,0,0,COUNTA('Metals Baseline '!$A:$A)-1)</definedName>
    <definedName name="OEE">[4]Plan!$D$5</definedName>
    <definedName name="OEMsheet" localSheetId="11">OFFSET(#REF!,0,0,COUNTA(#REF!)-1)</definedName>
    <definedName name="OEMsheet" localSheetId="7">OFFSET(#REF!,0,0,COUNTA(#REF!)-1)</definedName>
    <definedName name="OEMsheet" localSheetId="1">OFFSET(#REF!,0,0,COUNTA(#REF!)-1)</definedName>
    <definedName name="OEMsheet" localSheetId="3">OFFSET(#REF!,0,0,COUNTA(#REF!)-1)</definedName>
    <definedName name="OEMsheet" localSheetId="4">OFFSET(#REF!,0,0,COUNTA(#REF!)-1)</definedName>
    <definedName name="OEMsheet" localSheetId="5">OFFSET(#REF!,0,0,COUNTA(#REF!)-1)</definedName>
    <definedName name="OEMsheet" localSheetId="10">OFFSET('OEM Data'!XET$5,0,0,COUNTA('OEM Data'!$L:$L)-1)</definedName>
    <definedName name="OEMsheet">OFFSET(#REF!,0,0,COUNTA(#REF!)-1)</definedName>
    <definedName name="panasonicdollarperkwh" localSheetId="11">OFFSET(Table31427[#All],0,0)</definedName>
    <definedName name="panasonicdollarperkwh" localSheetId="17">OFFSET(Table31416[#All],0,0)</definedName>
    <definedName name="panasonicdollarperkwh" localSheetId="3">OFFSET(Table3141630[#All],0,0)</definedName>
    <definedName name="panasonicdollarperkwh" localSheetId="8">OFFSET(Table314[#All],0,0)</definedName>
    <definedName name="panasonicdollarperkwh" localSheetId="4">OFFSET(Table3141610[#All],0,0)</definedName>
    <definedName name="panasonicdollarperkwh" localSheetId="5">OFFSET(Table314161018[#All],0,0)</definedName>
    <definedName name="ｐｐ" localSheetId="11" hidden="1">[1]通常剥離!#REF!</definedName>
    <definedName name="ｐｐ" localSheetId="7" hidden="1">[1]通常剥離!#REF!</definedName>
    <definedName name="ｐｐ" localSheetId="1" hidden="1">[1]通常剥離!#REF!</definedName>
    <definedName name="ｐｐ" localSheetId="3" hidden="1">[1]通常剥離!#REF!</definedName>
    <definedName name="ｐｐ" localSheetId="4" hidden="1">[1]通常剥離!#REF!</definedName>
    <definedName name="ｐｐ" localSheetId="5" hidden="1">[1]通常剥離!#REF!</definedName>
    <definedName name="ｐｐ" hidden="1">[1]通常剥離!#REF!</definedName>
    <definedName name="ｐｐｐ" localSheetId="11" hidden="1">[1]通常剥離!#REF!</definedName>
    <definedName name="ｐｐｐ" localSheetId="7" hidden="1">[1]通常剥離!#REF!</definedName>
    <definedName name="ｐｐｐ" localSheetId="1" hidden="1">[1]通常剥離!#REF!</definedName>
    <definedName name="ｐｐｐ" localSheetId="3" hidden="1">[1]通常剥離!#REF!</definedName>
    <definedName name="ｐｐｐ" localSheetId="4" hidden="1">[1]通常剥離!#REF!</definedName>
    <definedName name="ｐｐｐ" localSheetId="5" hidden="1">[1]通常剥離!#REF!</definedName>
    <definedName name="ｐｐｐ" hidden="1">[1]通常剥離!#REF!</definedName>
    <definedName name="price" localSheetId="11">OFFSET('18650H'!$A$5,0,0,COUNTA('18650H'!$A:$A),1)</definedName>
    <definedName name="price" localSheetId="7">OFFSET('Metals Baseline '!#REF!,0,0,COUNTA('Metals Baseline '!$A:$A),1)</definedName>
    <definedName name="price" localSheetId="1">OFFSET('Metals Baseline '!#REF!,0,0,COUNTA('Metals Baseline '!$A:$A),1)</definedName>
    <definedName name="price" localSheetId="17">OFFSET('M3 - E1'!#REF!,0,0,COUNTA('M3 - E1'!$A:$A),1)</definedName>
    <definedName name="price" localSheetId="3">OFFSET('M3 - E3'!#REF!,0,0,COUNTA('M3 - E3'!$A:$A),1)</definedName>
    <definedName name="price" localSheetId="4">OFFSET(MS!#REF!,0,0,COUNTA(MS!$A:$A),1)</definedName>
    <definedName name="price" localSheetId="5">OFFSET(MX!#REF!,0,0,COUNTA(MX!$A:$A),1)</definedName>
    <definedName name="price" localSheetId="10">OFFSET('[3]2170C'!$A$5,0,0,COUNTA('[3]2170C'!$A:$A),1)</definedName>
    <definedName name="price">OFFSET('Metals Baseline '!#REF!,0,0,COUNTA('Metals Baseline '!$A:$A),1)</definedName>
    <definedName name="_xlnm.Print_Area" localSheetId="0">'Dashboard Cell'!$A$2:$AM$223</definedName>
    <definedName name="_xlnm.Print_Area" localSheetId="1">'Dashboard Vehicle'!$A$2:$AM$232</definedName>
    <definedName name="Project_Category">'[2]Assumptions &amp; Data Validation'!$B$27:$B$31</definedName>
    <definedName name="Project_Class" comment="Drop-down menu for project class (Chartered vs internal)">'[2]Assumptions &amp; Data Validation'!$B$14:$B$15</definedName>
    <definedName name="ｑ" localSheetId="11" hidden="1">[1]通常剥離!#REF!</definedName>
    <definedName name="ｑ" localSheetId="7" hidden="1">[1]通常剥離!#REF!</definedName>
    <definedName name="ｑ" localSheetId="1" hidden="1">[1]通常剥離!#REF!</definedName>
    <definedName name="ｑ" localSheetId="3" hidden="1">[1]通常剥離!#REF!</definedName>
    <definedName name="ｑ" localSheetId="4" hidden="1">[1]通常剥離!#REF!</definedName>
    <definedName name="ｑ" localSheetId="5" hidden="1">[1]通常剥離!#REF!</definedName>
    <definedName name="ｑ" hidden="1">[1]通常剥離!#REF!</definedName>
    <definedName name="ｑｑｑ" localSheetId="11" hidden="1">[1]通常剥離!#REF!</definedName>
    <definedName name="ｑｑｑ" localSheetId="7" hidden="1">[1]通常剥離!#REF!</definedName>
    <definedName name="ｑｑｑ" localSheetId="1" hidden="1">[1]通常剥離!#REF!</definedName>
    <definedName name="ｑｑｑ" localSheetId="3" hidden="1">[1]通常剥離!#REF!</definedName>
    <definedName name="ｑｑｑ" localSheetId="4" hidden="1">[1]通常剥離!#REF!</definedName>
    <definedName name="ｑｑｑ" localSheetId="5" hidden="1">[1]通常剥離!#REF!</definedName>
    <definedName name="ｑｑｑ" hidden="1">[1]通常剥離!#REF!</definedName>
    <definedName name="Responsible_party">'[2]Assumptions &amp; Data Validation'!$B$23:$B$24</definedName>
    <definedName name="Risk_weighting" comment="List of Risk Weighting options: Risk Weighted, Full Reduction, Go only">'[2]Assumptions &amp; Data Validation'!$D$2:$F$2</definedName>
    <definedName name="ｒｒｒ" localSheetId="11" hidden="1">[1]通常剥離!#REF!</definedName>
    <definedName name="ｒｒｒ" localSheetId="7" hidden="1">[1]通常剥離!#REF!</definedName>
    <definedName name="ｒｒｒ" localSheetId="1" hidden="1">[1]通常剥離!#REF!</definedName>
    <definedName name="ｒｒｒ" localSheetId="3" hidden="1">[1]通常剥離!#REF!</definedName>
    <definedName name="ｒｒｒ" localSheetId="4" hidden="1">[1]通常剥離!#REF!</definedName>
    <definedName name="ｒｒｒ" localSheetId="5" hidden="1">[1]通常剥離!#REF!</definedName>
    <definedName name="ｒｒｒ" hidden="1">[1]通常剥離!#REF!</definedName>
    <definedName name="SHIFT2_PT">[4]Plan!$F$9</definedName>
    <definedName name="SHIFT4_PT">[4]Plan!$F$10</definedName>
    <definedName name="SpreadsheetBuilder_1" localSheetId="11" hidden="1">#REF!</definedName>
    <definedName name="SpreadsheetBuilder_1" localSheetId="7" hidden="1">#REF!</definedName>
    <definedName name="SpreadsheetBuilder_1" localSheetId="14" hidden="1">#REF!</definedName>
    <definedName name="SpreadsheetBuilder_1" localSheetId="1" hidden="1">#REF!</definedName>
    <definedName name="SpreadsheetBuilder_1" localSheetId="17" hidden="1">#REF!</definedName>
    <definedName name="SpreadsheetBuilder_1" localSheetId="3" hidden="1">#REF!</definedName>
    <definedName name="SpreadsheetBuilder_1" localSheetId="4" hidden="1">#REF!</definedName>
    <definedName name="SpreadsheetBuilder_1" localSheetId="5" hidden="1">#REF!</definedName>
    <definedName name="SpreadsheetBuilder_1" localSheetId="10" hidden="1">'OEM Data'!$B$5:$K$8</definedName>
    <definedName name="SpreadsheetBuilder_1" hidden="1">#REF!</definedName>
    <definedName name="SpreadsheetBuilder_2" localSheetId="11" hidden="1">#REF!</definedName>
    <definedName name="SpreadsheetBuilder_2" localSheetId="7" hidden="1">#REF!</definedName>
    <definedName name="SpreadsheetBuilder_2" localSheetId="14" hidden="1">'Battery Suppliers Data'!$B$5:$F$8</definedName>
    <definedName name="SpreadsheetBuilder_2" localSheetId="1" hidden="1">#REF!</definedName>
    <definedName name="SpreadsheetBuilder_2" localSheetId="17" hidden="1">#REF!</definedName>
    <definedName name="SpreadsheetBuilder_2" localSheetId="3" hidden="1">#REF!</definedName>
    <definedName name="SpreadsheetBuilder_2" localSheetId="4" hidden="1">#REF!</definedName>
    <definedName name="SpreadsheetBuilder_2" localSheetId="5" hidden="1">#REF!</definedName>
    <definedName name="SpreadsheetBuilder_2" hidden="1">#REF!</definedName>
    <definedName name="SpreadsheetBuilder_25" hidden="1">'[8]Ni Products'!$A$1:$G$4</definedName>
    <definedName name="SpreadsheetBuilder_3" localSheetId="11" hidden="1">#REF!</definedName>
    <definedName name="SpreadsheetBuilder_3" localSheetId="7" hidden="1">#REF!</definedName>
    <definedName name="SpreadsheetBuilder_3" localSheetId="1" hidden="1">#REF!</definedName>
    <definedName name="SpreadsheetBuilder_3" localSheetId="17" hidden="1">#REF!</definedName>
    <definedName name="SpreadsheetBuilder_3" localSheetId="3" hidden="1">#REF!</definedName>
    <definedName name="SpreadsheetBuilder_3" localSheetId="8" hidden="1">#REF!</definedName>
    <definedName name="SpreadsheetBuilder_3" localSheetId="4" hidden="1">#REF!</definedName>
    <definedName name="SpreadsheetBuilder_3" localSheetId="5" hidden="1">#REF!</definedName>
    <definedName name="SpreadsheetBuilder_3" hidden="1">#REF!</definedName>
    <definedName name="Total" localSheetId="11">'18650H'!$N$3:$N$21</definedName>
    <definedName name="Total" localSheetId="7">'Metals Baseline '!#REF!</definedName>
    <definedName name="Total" localSheetId="1">'Metals Baseline '!#REF!</definedName>
    <definedName name="Total" localSheetId="17">'M3 - E1'!$P$2:$P$19</definedName>
    <definedName name="Total" localSheetId="3">'M3 - E3'!$P$2:$P$20</definedName>
    <definedName name="Total" localSheetId="4">MS!$P$2:$P$20</definedName>
    <definedName name="Total" localSheetId="5">MX!$P$2:$P$20</definedName>
    <definedName name="Total">'Metals Baseline '!#REF!</definedName>
    <definedName name="Total_Metal_Cost" localSheetId="11">OFFSET('18650H'!$H$4,0,0,COUNTA('18650H'!$H:GI)-1)</definedName>
    <definedName name="Total_Metal_Cost" localSheetId="17">OFFSET('M3 - E1'!$I$3,0,0,COUNTA('M3 - E1'!#REF!)-1)</definedName>
    <definedName name="Total_Metal_Cost" localSheetId="3">OFFSET('M3 - E3'!$I$3,0,0,COUNTA('M3 - E3'!#REF!)-1)</definedName>
    <definedName name="Total_Metal_Cost" localSheetId="4">OFFSET(MS!$I$3,0,0,COUNTA(MS!#REF!)-1)</definedName>
    <definedName name="Total_Metal_Cost" localSheetId="5">OFFSET(MX!$I$3,0,0,COUNTA(MX!#REF!)-1)</definedName>
    <definedName name="Total_Metal_Cost" localSheetId="10">OFFSET('[3]2170C'!$H$5,0,0,COUNTA('[3]2170C'!$H:GI)-1)</definedName>
    <definedName name="Total_Metal_Cost">OFFSET('Metals Baseline '!$H$4,0,0,COUNTA('Metals Baseline '!$H:GI)-1)</definedName>
    <definedName name="Total2107C" localSheetId="11">OFFSET('18650H'!#REF!,0,0)</definedName>
    <definedName name="Total2107C" localSheetId="17">OFFSET('M3 - E1'!#REF!,0,0)</definedName>
    <definedName name="Total2107C" localSheetId="3">OFFSET('M3 - E3'!#REF!,0,0)</definedName>
    <definedName name="Total2107C" localSheetId="8">OFFSET('Metals Baseline '!#REF!,0,0)</definedName>
    <definedName name="Total2107C" localSheetId="4">OFFSET(MS!#REF!,0,0)</definedName>
    <definedName name="Total2107C" localSheetId="5">OFFSET(MX!#REF!,0,0)</definedName>
    <definedName name="www" localSheetId="11" hidden="1">[1]通常剥離!#REF!</definedName>
    <definedName name="www" localSheetId="7" hidden="1">[1]通常剥離!#REF!</definedName>
    <definedName name="www" localSheetId="1" hidden="1">[1]通常剥離!#REF!</definedName>
    <definedName name="www" localSheetId="3" hidden="1">[1]通常剥離!#REF!</definedName>
    <definedName name="www" localSheetId="4" hidden="1">[1]通常剥離!#REF!</definedName>
    <definedName name="www" localSheetId="5" hidden="1">[1]通常剥離!#REF!</definedName>
    <definedName name="www" hidden="1">[1]通常剥離!#REF!</definedName>
    <definedName name="YIELD">[4]Plan!$D$6</definedName>
    <definedName name="ｚｚｚ" localSheetId="11" hidden="1">[1]通常剥離!#REF!</definedName>
    <definedName name="ｚｚｚ" localSheetId="7" hidden="1">[1]通常剥離!#REF!</definedName>
    <definedName name="ｚｚｚ" localSheetId="1" hidden="1">[1]通常剥離!#REF!</definedName>
    <definedName name="ｚｚｚ" localSheetId="3" hidden="1">[1]通常剥離!#REF!</definedName>
    <definedName name="ｚｚｚ" localSheetId="4" hidden="1">[1]通常剥離!#REF!</definedName>
    <definedName name="ｚｚｚ" localSheetId="5" hidden="1">[1]通常剥離!#REF!</definedName>
    <definedName name="ｚｚｚ" hidden="1">[1]通常剥離!#REF!</definedName>
    <definedName name="zzzz" localSheetId="11" hidden="1">[1]通常剥離!#REF!</definedName>
    <definedName name="zzzz" localSheetId="7" hidden="1">[1]通常剥離!#REF!</definedName>
    <definedName name="zzzz" localSheetId="1" hidden="1">[1]通常剥離!#REF!</definedName>
    <definedName name="zzzz" localSheetId="3" hidden="1">[1]通常剥離!#REF!</definedName>
    <definedName name="zzzz" localSheetId="4" hidden="1">[1]通常剥離!#REF!</definedName>
    <definedName name="zzzz" localSheetId="5" hidden="1">[1]通常剥離!#REF!</definedName>
    <definedName name="zzzz" hidden="1">[1]通常剥離!#REF!</definedName>
    <definedName name="パレット定義">[9]入数!$A$2:INDEX([9]入数!$F$1:$F$65536,COUNTA([9]入数!$A$1:$A$65536)+1)</definedName>
    <definedName name="保護素子">[5]リスト１!$L$10:$L$12</definedName>
    <definedName name="値上げDB">[5]値上げDB!$B$11:$E$351</definedName>
    <definedName name="出荷形態">[5]リスト１!$P$10:$P$11</definedName>
    <definedName name="原価区分リスト">[5]リスト１!$R$10:$R$14</definedName>
    <definedName name="取引形態">[5]リスト１!$D$10:$D$16</definedName>
    <definedName name="取引形態DB">[5]リスト１!$D$10:$G$16</definedName>
    <definedName name="取引形態DB販売固定費率">[5]リスト１!$F$10:$F$16</definedName>
    <definedName name="取引形態DB販売変動費率">[5]リスト１!$G$10:$G$16</definedName>
    <definedName name="取引形態DB貿易経費率">[5]リスト１!$E$10:$E$16</definedName>
    <definedName name="梱包仕様">[5]リスト１!$L$10:$L$37</definedName>
    <definedName name="梱包仕様DB">[5]リスト１!$L$10:$N$37</definedName>
    <definedName name="梱包仕様DB梱包加工費">[5]リスト１!$N$10:$N$37</definedName>
    <definedName name="梱包仕様DB梱包材料費">[5]リスト１!$M$10:$M$37</definedName>
    <definedName name="用途リスト">[10]リスト１!$X$10:$X$20:'[10]リスト１'!$X$19</definedName>
    <definedName name="発行日">[11]計画概要!$B$2</definedName>
    <definedName name="販売価格リスト">[5]リスト１!$V$10:$V$18</definedName>
    <definedName name="通貨">[5]リスト１!$A$10:$A$91</definedName>
  </definedNames>
  <calcPr calcId="162913"/>
  <pivotCaches>
    <pivotCache cacheId="0" r:id="rId31"/>
    <pivotCache cacheId="1" r:id="rId32"/>
    <pivotCache cacheId="2" r:id="rId3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" i="34" l="1"/>
  <c r="D6" i="37"/>
  <c r="D3" i="37"/>
  <c r="M789" i="9"/>
  <c r="G21" i="30" l="1"/>
  <c r="G21" i="29"/>
  <c r="G21" i="37"/>
  <c r="G21" i="20"/>
  <c r="AD21" i="26"/>
  <c r="H701" i="23"/>
  <c r="E701" i="23"/>
  <c r="B701" i="23"/>
  <c r="G734" i="23"/>
  <c r="F734" i="23"/>
  <c r="G729" i="23"/>
  <c r="F729" i="23"/>
  <c r="G727" i="23"/>
  <c r="F727" i="23"/>
  <c r="G724" i="23"/>
  <c r="F724" i="23"/>
  <c r="G722" i="23"/>
  <c r="F722" i="23"/>
  <c r="G719" i="23"/>
  <c r="F719" i="23"/>
  <c r="G714" i="23"/>
  <c r="F714" i="23"/>
  <c r="G709" i="23"/>
  <c r="F709" i="23"/>
  <c r="G704" i="23"/>
  <c r="F704" i="23"/>
  <c r="A731" i="23"/>
  <c r="A732" i="23" s="1"/>
  <c r="A733" i="23" s="1"/>
  <c r="A734" i="23" s="1"/>
  <c r="G134" i="18" l="1"/>
  <c r="I21" i="8" l="1"/>
  <c r="K1196" i="9"/>
  <c r="J20" i="37" l="1"/>
  <c r="N20" i="37"/>
  <c r="O20" i="37"/>
  <c r="T69" i="37"/>
  <c r="T73" i="37" s="1"/>
  <c r="U69" i="37"/>
  <c r="U78" i="37" s="1"/>
  <c r="J20" i="30"/>
  <c r="N20" i="30"/>
  <c r="O20" i="30"/>
  <c r="J20" i="29"/>
  <c r="N20" i="29"/>
  <c r="O20" i="29"/>
  <c r="U73" i="37" l="1"/>
  <c r="J21" i="2"/>
  <c r="O21" i="2"/>
  <c r="Q2" i="26"/>
  <c r="Q3" i="26"/>
  <c r="Q4" i="26"/>
  <c r="Q5" i="26"/>
  <c r="Q6" i="26"/>
  <c r="Q7" i="26"/>
  <c r="Q8" i="26"/>
  <c r="Q9" i="26"/>
  <c r="Q10" i="26"/>
  <c r="Q11" i="26"/>
  <c r="Q12" i="26"/>
  <c r="Q13" i="26"/>
  <c r="Q14" i="26"/>
  <c r="Q15" i="26"/>
  <c r="Q16" i="26"/>
  <c r="Q17" i="26"/>
  <c r="Q18" i="26"/>
  <c r="Q19" i="26"/>
  <c r="Q20" i="26"/>
  <c r="Q21" i="26"/>
  <c r="Q22" i="26"/>
  <c r="Q23" i="26"/>
  <c r="Q24" i="26"/>
  <c r="Q25" i="26"/>
  <c r="Q26" i="26"/>
  <c r="Q27" i="26"/>
  <c r="Q28" i="26"/>
  <c r="Q29" i="26"/>
  <c r="Q30" i="26"/>
  <c r="Q31" i="26"/>
  <c r="Q32" i="26"/>
  <c r="Q33" i="26"/>
  <c r="Q34" i="26"/>
  <c r="Q35" i="26"/>
  <c r="Q36" i="26"/>
  <c r="Q37" i="26"/>
  <c r="Q38" i="26"/>
  <c r="Q39" i="26"/>
  <c r="Q40" i="26"/>
  <c r="Q41" i="26"/>
  <c r="Q42" i="26"/>
  <c r="Q43" i="26"/>
  <c r="Q44" i="26"/>
  <c r="Q45" i="26"/>
  <c r="Q46" i="26"/>
  <c r="K2" i="26"/>
  <c r="L2" i="26"/>
  <c r="M2" i="26"/>
  <c r="N2" i="26"/>
  <c r="O2" i="26"/>
  <c r="P2" i="26"/>
  <c r="K3" i="26"/>
  <c r="L3" i="26"/>
  <c r="M3" i="26"/>
  <c r="N3" i="26"/>
  <c r="O3" i="26"/>
  <c r="P3" i="26"/>
  <c r="K4" i="26"/>
  <c r="L4" i="26"/>
  <c r="M4" i="26"/>
  <c r="N4" i="26"/>
  <c r="O4" i="26"/>
  <c r="P4" i="26"/>
  <c r="K5" i="26"/>
  <c r="L5" i="26"/>
  <c r="M5" i="26"/>
  <c r="N5" i="26"/>
  <c r="O5" i="26"/>
  <c r="P5" i="26"/>
  <c r="K6" i="26"/>
  <c r="L6" i="26"/>
  <c r="M6" i="26"/>
  <c r="N6" i="26"/>
  <c r="O6" i="26"/>
  <c r="P6" i="26"/>
  <c r="K7" i="26"/>
  <c r="L7" i="26"/>
  <c r="M7" i="26"/>
  <c r="N7" i="26"/>
  <c r="O7" i="26"/>
  <c r="P7" i="26"/>
  <c r="K8" i="26"/>
  <c r="L8" i="26"/>
  <c r="M8" i="26"/>
  <c r="N8" i="26"/>
  <c r="O8" i="26"/>
  <c r="P8" i="26"/>
  <c r="K9" i="26"/>
  <c r="L9" i="26"/>
  <c r="M9" i="26"/>
  <c r="N9" i="26"/>
  <c r="O9" i="26"/>
  <c r="P9" i="26"/>
  <c r="K10" i="26"/>
  <c r="L10" i="26"/>
  <c r="M10" i="26"/>
  <c r="N10" i="26"/>
  <c r="O10" i="26"/>
  <c r="P10" i="26"/>
  <c r="K11" i="26"/>
  <c r="L11" i="26"/>
  <c r="M11" i="26"/>
  <c r="N11" i="26"/>
  <c r="O11" i="26"/>
  <c r="P11" i="26"/>
  <c r="K12" i="26"/>
  <c r="L12" i="26"/>
  <c r="M12" i="26"/>
  <c r="N12" i="26"/>
  <c r="O12" i="26"/>
  <c r="P12" i="26"/>
  <c r="K13" i="26"/>
  <c r="L13" i="26"/>
  <c r="M13" i="26"/>
  <c r="N13" i="26"/>
  <c r="O13" i="26"/>
  <c r="P13" i="26"/>
  <c r="K14" i="26"/>
  <c r="L14" i="26"/>
  <c r="M14" i="26"/>
  <c r="N14" i="26"/>
  <c r="O14" i="26"/>
  <c r="P14" i="26"/>
  <c r="K15" i="26"/>
  <c r="L15" i="26"/>
  <c r="M15" i="26"/>
  <c r="N15" i="26"/>
  <c r="O15" i="26"/>
  <c r="P15" i="26"/>
  <c r="K16" i="26"/>
  <c r="L16" i="26"/>
  <c r="M16" i="26"/>
  <c r="N16" i="26"/>
  <c r="O16" i="26"/>
  <c r="P16" i="26"/>
  <c r="K17" i="26"/>
  <c r="L17" i="26"/>
  <c r="M17" i="26"/>
  <c r="N17" i="26"/>
  <c r="O17" i="26"/>
  <c r="P17" i="26"/>
  <c r="K18" i="26"/>
  <c r="L18" i="26"/>
  <c r="M18" i="26"/>
  <c r="N18" i="26"/>
  <c r="O18" i="26"/>
  <c r="P18" i="26"/>
  <c r="K19" i="26"/>
  <c r="L19" i="26"/>
  <c r="M19" i="26"/>
  <c r="N19" i="26"/>
  <c r="O19" i="26"/>
  <c r="P19" i="26"/>
  <c r="K20" i="26"/>
  <c r="L20" i="26"/>
  <c r="M20" i="26"/>
  <c r="N20" i="26"/>
  <c r="O20" i="26"/>
  <c r="P20" i="26"/>
  <c r="K21" i="26"/>
  <c r="L21" i="26"/>
  <c r="M21" i="26"/>
  <c r="N21" i="26"/>
  <c r="O21" i="26"/>
  <c r="P21" i="26"/>
  <c r="K22" i="26"/>
  <c r="L22" i="26"/>
  <c r="M22" i="26"/>
  <c r="N22" i="26"/>
  <c r="O22" i="26"/>
  <c r="P22" i="26"/>
  <c r="K23" i="26"/>
  <c r="L23" i="26"/>
  <c r="M23" i="26"/>
  <c r="N23" i="26"/>
  <c r="O23" i="26"/>
  <c r="P23" i="26"/>
  <c r="K24" i="26"/>
  <c r="L24" i="26"/>
  <c r="M24" i="26"/>
  <c r="N24" i="26"/>
  <c r="O24" i="26"/>
  <c r="P24" i="26"/>
  <c r="K25" i="26"/>
  <c r="L25" i="26"/>
  <c r="M25" i="26"/>
  <c r="N25" i="26"/>
  <c r="O25" i="26"/>
  <c r="P25" i="26"/>
  <c r="K26" i="26"/>
  <c r="L26" i="26"/>
  <c r="M26" i="26"/>
  <c r="N26" i="26"/>
  <c r="O26" i="26"/>
  <c r="P26" i="26"/>
  <c r="K27" i="26"/>
  <c r="L27" i="26"/>
  <c r="M27" i="26"/>
  <c r="N27" i="26"/>
  <c r="O27" i="26"/>
  <c r="P27" i="26"/>
  <c r="K28" i="26"/>
  <c r="L28" i="26"/>
  <c r="M28" i="26"/>
  <c r="N28" i="26"/>
  <c r="O28" i="26"/>
  <c r="P28" i="26"/>
  <c r="K29" i="26"/>
  <c r="L29" i="26"/>
  <c r="M29" i="26"/>
  <c r="N29" i="26"/>
  <c r="O29" i="26"/>
  <c r="P29" i="26"/>
  <c r="K30" i="26"/>
  <c r="L30" i="26"/>
  <c r="M30" i="26"/>
  <c r="N30" i="26"/>
  <c r="O30" i="26"/>
  <c r="P30" i="26"/>
  <c r="K31" i="26"/>
  <c r="L31" i="26"/>
  <c r="M31" i="26"/>
  <c r="N31" i="26"/>
  <c r="O31" i="26"/>
  <c r="P31" i="26"/>
  <c r="K32" i="26"/>
  <c r="L32" i="26"/>
  <c r="M32" i="26"/>
  <c r="N32" i="26"/>
  <c r="O32" i="26"/>
  <c r="P32" i="26"/>
  <c r="K33" i="26"/>
  <c r="L33" i="26"/>
  <c r="M33" i="26"/>
  <c r="N33" i="26"/>
  <c r="O33" i="26"/>
  <c r="P33" i="26"/>
  <c r="K34" i="26"/>
  <c r="L34" i="26"/>
  <c r="M34" i="26"/>
  <c r="N34" i="26"/>
  <c r="O34" i="26"/>
  <c r="P34" i="26"/>
  <c r="K35" i="26"/>
  <c r="L35" i="26"/>
  <c r="M35" i="26"/>
  <c r="N35" i="26"/>
  <c r="O35" i="26"/>
  <c r="P35" i="26"/>
  <c r="K36" i="26"/>
  <c r="L36" i="26"/>
  <c r="M36" i="26"/>
  <c r="N36" i="26"/>
  <c r="O36" i="26"/>
  <c r="P36" i="26"/>
  <c r="K37" i="26"/>
  <c r="L37" i="26"/>
  <c r="M37" i="26"/>
  <c r="N37" i="26"/>
  <c r="O37" i="26"/>
  <c r="P37" i="26"/>
  <c r="K38" i="26"/>
  <c r="L38" i="26"/>
  <c r="M38" i="26"/>
  <c r="N38" i="26"/>
  <c r="O38" i="26"/>
  <c r="P38" i="26"/>
  <c r="K39" i="26"/>
  <c r="L39" i="26"/>
  <c r="M39" i="26"/>
  <c r="N39" i="26"/>
  <c r="O39" i="26"/>
  <c r="P39" i="26"/>
  <c r="K40" i="26"/>
  <c r="L40" i="26"/>
  <c r="M40" i="26"/>
  <c r="N40" i="26"/>
  <c r="O40" i="26"/>
  <c r="P40" i="26"/>
  <c r="K41" i="26"/>
  <c r="L41" i="26"/>
  <c r="M41" i="26"/>
  <c r="N41" i="26"/>
  <c r="O41" i="26"/>
  <c r="P41" i="26"/>
  <c r="K42" i="26"/>
  <c r="L42" i="26"/>
  <c r="M42" i="26"/>
  <c r="N42" i="26"/>
  <c r="O42" i="26"/>
  <c r="P42" i="26"/>
  <c r="K43" i="26"/>
  <c r="L43" i="26"/>
  <c r="M43" i="26"/>
  <c r="N43" i="26"/>
  <c r="O43" i="26"/>
  <c r="P43" i="26"/>
  <c r="K44" i="26"/>
  <c r="L44" i="26"/>
  <c r="M44" i="26"/>
  <c r="N44" i="26"/>
  <c r="O44" i="26"/>
  <c r="P44" i="26"/>
  <c r="K45" i="26"/>
  <c r="L45" i="26"/>
  <c r="M45" i="26"/>
  <c r="N45" i="26"/>
  <c r="O45" i="26"/>
  <c r="P45" i="26"/>
  <c r="K46" i="26"/>
  <c r="L46" i="26"/>
  <c r="M46" i="26"/>
  <c r="N46" i="26"/>
  <c r="O46" i="26"/>
  <c r="P46" i="26"/>
  <c r="M1176" i="9"/>
  <c r="I21" i="34"/>
  <c r="I20" i="34"/>
  <c r="K134" i="18" l="1"/>
  <c r="H134" i="18" l="1"/>
  <c r="G133" i="18" l="1"/>
  <c r="F1199" i="9" l="1"/>
  <c r="F1200" i="9"/>
  <c r="F1201" i="9"/>
  <c r="F1202" i="9"/>
  <c r="F1203" i="9"/>
  <c r="K1199" i="9"/>
  <c r="K1200" i="9"/>
  <c r="K1201" i="9"/>
  <c r="K1202" i="9"/>
  <c r="K1203" i="9"/>
  <c r="O1199" i="9"/>
  <c r="O1200" i="9"/>
  <c r="O1201" i="9"/>
  <c r="O1202" i="9"/>
  <c r="O1203" i="9"/>
  <c r="D8" i="22"/>
  <c r="K8" i="22"/>
  <c r="B7" i="9"/>
  <c r="B8" i="12"/>
  <c r="L7" i="9"/>
  <c r="I8" i="22"/>
  <c r="H8" i="22"/>
  <c r="B8" i="22"/>
  <c r="E7" i="9"/>
  <c r="F8" i="12"/>
  <c r="G8" i="22"/>
  <c r="D7" i="9"/>
  <c r="J7" i="9"/>
  <c r="G8" i="12"/>
  <c r="D8" i="12"/>
  <c r="I7" i="9"/>
  <c r="J8" i="22"/>
  <c r="F8" i="22"/>
  <c r="H7" i="9"/>
  <c r="E8" i="22"/>
  <c r="I21" i="31" l="1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37" i="9"/>
  <c r="K38" i="9"/>
  <c r="K39" i="9"/>
  <c r="K40" i="9"/>
  <c r="K41" i="9"/>
  <c r="K42" i="9"/>
  <c r="K43" i="9"/>
  <c r="K44" i="9"/>
  <c r="K45" i="9"/>
  <c r="K46" i="9"/>
  <c r="K47" i="9"/>
  <c r="K48" i="9"/>
  <c r="K49" i="9"/>
  <c r="K50" i="9"/>
  <c r="K51" i="9"/>
  <c r="K52" i="9"/>
  <c r="K53" i="9"/>
  <c r="K54" i="9"/>
  <c r="K55" i="9"/>
  <c r="K56" i="9"/>
  <c r="K57" i="9"/>
  <c r="K58" i="9"/>
  <c r="K59" i="9"/>
  <c r="K60" i="9"/>
  <c r="K61" i="9"/>
  <c r="K62" i="9"/>
  <c r="K63" i="9"/>
  <c r="K64" i="9"/>
  <c r="K65" i="9"/>
  <c r="K66" i="9"/>
  <c r="K67" i="9"/>
  <c r="K68" i="9"/>
  <c r="K69" i="9"/>
  <c r="K70" i="9"/>
  <c r="K71" i="9"/>
  <c r="K72" i="9"/>
  <c r="K73" i="9"/>
  <c r="K74" i="9"/>
  <c r="K75" i="9"/>
  <c r="K76" i="9"/>
  <c r="K77" i="9"/>
  <c r="K78" i="9"/>
  <c r="K79" i="9"/>
  <c r="K80" i="9"/>
  <c r="K81" i="9"/>
  <c r="K82" i="9"/>
  <c r="K83" i="9"/>
  <c r="K84" i="9"/>
  <c r="K85" i="9"/>
  <c r="K86" i="9"/>
  <c r="K87" i="9"/>
  <c r="K88" i="9"/>
  <c r="K89" i="9"/>
  <c r="K90" i="9"/>
  <c r="K91" i="9"/>
  <c r="K92" i="9"/>
  <c r="K93" i="9"/>
  <c r="K94" i="9"/>
  <c r="K95" i="9"/>
  <c r="K96" i="9"/>
  <c r="K97" i="9"/>
  <c r="K98" i="9"/>
  <c r="K99" i="9"/>
  <c r="K100" i="9"/>
  <c r="K101" i="9"/>
  <c r="K102" i="9"/>
  <c r="K103" i="9"/>
  <c r="K104" i="9"/>
  <c r="K105" i="9"/>
  <c r="K106" i="9"/>
  <c r="K107" i="9"/>
  <c r="K108" i="9"/>
  <c r="K109" i="9"/>
  <c r="K110" i="9"/>
  <c r="K111" i="9"/>
  <c r="K112" i="9"/>
  <c r="K113" i="9"/>
  <c r="K114" i="9"/>
  <c r="K115" i="9"/>
  <c r="K116" i="9"/>
  <c r="K117" i="9"/>
  <c r="K118" i="9"/>
  <c r="K119" i="9"/>
  <c r="K120" i="9"/>
  <c r="K121" i="9"/>
  <c r="K122" i="9"/>
  <c r="K123" i="9"/>
  <c r="K124" i="9"/>
  <c r="K125" i="9"/>
  <c r="K126" i="9"/>
  <c r="K127" i="9"/>
  <c r="K128" i="9"/>
  <c r="K129" i="9"/>
  <c r="K130" i="9"/>
  <c r="K131" i="9"/>
  <c r="K132" i="9"/>
  <c r="K133" i="9"/>
  <c r="K134" i="9"/>
  <c r="K135" i="9"/>
  <c r="K136" i="9"/>
  <c r="K137" i="9"/>
  <c r="K138" i="9"/>
  <c r="K139" i="9"/>
  <c r="K140" i="9"/>
  <c r="K141" i="9"/>
  <c r="K142" i="9"/>
  <c r="K143" i="9"/>
  <c r="K144" i="9"/>
  <c r="K145" i="9"/>
  <c r="K146" i="9"/>
  <c r="K147" i="9"/>
  <c r="K148" i="9"/>
  <c r="K149" i="9"/>
  <c r="K150" i="9"/>
  <c r="K151" i="9"/>
  <c r="K152" i="9"/>
  <c r="K153" i="9"/>
  <c r="K154" i="9"/>
  <c r="K155" i="9"/>
  <c r="K156" i="9"/>
  <c r="K157" i="9"/>
  <c r="K158" i="9"/>
  <c r="K159" i="9"/>
  <c r="K160" i="9"/>
  <c r="K161" i="9"/>
  <c r="K162" i="9"/>
  <c r="K163" i="9"/>
  <c r="K164" i="9"/>
  <c r="K165" i="9"/>
  <c r="K166" i="9"/>
  <c r="K167" i="9"/>
  <c r="K168" i="9"/>
  <c r="K169" i="9"/>
  <c r="K170" i="9"/>
  <c r="K171" i="9"/>
  <c r="K172" i="9"/>
  <c r="K173" i="9"/>
  <c r="K174" i="9"/>
  <c r="K175" i="9"/>
  <c r="K176" i="9"/>
  <c r="K177" i="9"/>
  <c r="K178" i="9"/>
  <c r="K179" i="9"/>
  <c r="K180" i="9"/>
  <c r="K181" i="9"/>
  <c r="K182" i="9"/>
  <c r="K183" i="9"/>
  <c r="K184" i="9"/>
  <c r="K185" i="9"/>
  <c r="K186" i="9"/>
  <c r="K187" i="9"/>
  <c r="K188" i="9"/>
  <c r="K189" i="9"/>
  <c r="K190" i="9"/>
  <c r="K191" i="9"/>
  <c r="K192" i="9"/>
  <c r="K193" i="9"/>
  <c r="K194" i="9"/>
  <c r="K195" i="9"/>
  <c r="K196" i="9"/>
  <c r="K197" i="9"/>
  <c r="K198" i="9"/>
  <c r="K199" i="9"/>
  <c r="K200" i="9"/>
  <c r="K201" i="9"/>
  <c r="K202" i="9"/>
  <c r="K203" i="9"/>
  <c r="K204" i="9"/>
  <c r="K205" i="9"/>
  <c r="K206" i="9"/>
  <c r="K207" i="9"/>
  <c r="K208" i="9"/>
  <c r="K209" i="9"/>
  <c r="K210" i="9"/>
  <c r="K211" i="9"/>
  <c r="K212" i="9"/>
  <c r="K213" i="9"/>
  <c r="K214" i="9"/>
  <c r="K215" i="9"/>
  <c r="K216" i="9"/>
  <c r="K217" i="9"/>
  <c r="K218" i="9"/>
  <c r="K219" i="9"/>
  <c r="K220" i="9"/>
  <c r="K221" i="9"/>
  <c r="K222" i="9"/>
  <c r="K223" i="9"/>
  <c r="K224" i="9"/>
  <c r="K225" i="9"/>
  <c r="K226" i="9"/>
  <c r="K227" i="9"/>
  <c r="K228" i="9"/>
  <c r="K229" i="9"/>
  <c r="K230" i="9"/>
  <c r="K231" i="9"/>
  <c r="K232" i="9"/>
  <c r="K233" i="9"/>
  <c r="K234" i="9"/>
  <c r="K235" i="9"/>
  <c r="K236" i="9"/>
  <c r="K237" i="9"/>
  <c r="K238" i="9"/>
  <c r="K239" i="9"/>
  <c r="K240" i="9"/>
  <c r="K241" i="9"/>
  <c r="K242" i="9"/>
  <c r="K243" i="9"/>
  <c r="K244" i="9"/>
  <c r="K245" i="9"/>
  <c r="K246" i="9"/>
  <c r="K247" i="9"/>
  <c r="K248" i="9"/>
  <c r="K249" i="9"/>
  <c r="K250" i="9"/>
  <c r="K251" i="9"/>
  <c r="K252" i="9"/>
  <c r="K253" i="9"/>
  <c r="K254" i="9"/>
  <c r="K255" i="9"/>
  <c r="K256" i="9"/>
  <c r="K257" i="9"/>
  <c r="K258" i="9"/>
  <c r="K259" i="9"/>
  <c r="K260" i="9"/>
  <c r="K261" i="9"/>
  <c r="K262" i="9"/>
  <c r="K263" i="9"/>
  <c r="K264" i="9"/>
  <c r="K265" i="9"/>
  <c r="K266" i="9"/>
  <c r="K267" i="9"/>
  <c r="K268" i="9"/>
  <c r="K269" i="9"/>
  <c r="K270" i="9"/>
  <c r="K271" i="9"/>
  <c r="K272" i="9"/>
  <c r="K273" i="9"/>
  <c r="K274" i="9"/>
  <c r="K275" i="9"/>
  <c r="K276" i="9"/>
  <c r="K277" i="9"/>
  <c r="K278" i="9"/>
  <c r="K279" i="9"/>
  <c r="K280" i="9"/>
  <c r="K281" i="9"/>
  <c r="K282" i="9"/>
  <c r="K283" i="9"/>
  <c r="K284" i="9"/>
  <c r="K285" i="9"/>
  <c r="K286" i="9"/>
  <c r="K287" i="9"/>
  <c r="K288" i="9"/>
  <c r="K289" i="9"/>
  <c r="K290" i="9"/>
  <c r="K291" i="9"/>
  <c r="K292" i="9"/>
  <c r="K293" i="9"/>
  <c r="K294" i="9"/>
  <c r="K295" i="9"/>
  <c r="K296" i="9"/>
  <c r="K297" i="9"/>
  <c r="K298" i="9"/>
  <c r="K299" i="9"/>
  <c r="K300" i="9"/>
  <c r="K301" i="9"/>
  <c r="K302" i="9"/>
  <c r="K303" i="9"/>
  <c r="K304" i="9"/>
  <c r="K305" i="9"/>
  <c r="K306" i="9"/>
  <c r="K307" i="9"/>
  <c r="K308" i="9"/>
  <c r="K309" i="9"/>
  <c r="K310" i="9"/>
  <c r="K311" i="9"/>
  <c r="K312" i="9"/>
  <c r="K313" i="9"/>
  <c r="K314" i="9"/>
  <c r="K315" i="9"/>
  <c r="K316" i="9"/>
  <c r="K317" i="9"/>
  <c r="K318" i="9"/>
  <c r="K319" i="9"/>
  <c r="K320" i="9"/>
  <c r="K321" i="9"/>
  <c r="K322" i="9"/>
  <c r="K323" i="9"/>
  <c r="K324" i="9"/>
  <c r="K325" i="9"/>
  <c r="K326" i="9"/>
  <c r="K327" i="9"/>
  <c r="K328" i="9"/>
  <c r="K329" i="9"/>
  <c r="K330" i="9"/>
  <c r="K331" i="9"/>
  <c r="K332" i="9"/>
  <c r="K333" i="9"/>
  <c r="K334" i="9"/>
  <c r="K335" i="9"/>
  <c r="K336" i="9"/>
  <c r="K337" i="9"/>
  <c r="K338" i="9"/>
  <c r="K339" i="9"/>
  <c r="K340" i="9"/>
  <c r="K341" i="9"/>
  <c r="K342" i="9"/>
  <c r="K343" i="9"/>
  <c r="K344" i="9"/>
  <c r="K345" i="9"/>
  <c r="K346" i="9"/>
  <c r="K347" i="9"/>
  <c r="K348" i="9"/>
  <c r="K349" i="9"/>
  <c r="K350" i="9"/>
  <c r="K351" i="9"/>
  <c r="K352" i="9"/>
  <c r="K353" i="9"/>
  <c r="K354" i="9"/>
  <c r="K355" i="9"/>
  <c r="K356" i="9"/>
  <c r="K357" i="9"/>
  <c r="K358" i="9"/>
  <c r="K359" i="9"/>
  <c r="K360" i="9"/>
  <c r="K361" i="9"/>
  <c r="K362" i="9"/>
  <c r="K363" i="9"/>
  <c r="K364" i="9"/>
  <c r="K365" i="9"/>
  <c r="K366" i="9"/>
  <c r="K367" i="9"/>
  <c r="K368" i="9"/>
  <c r="K369" i="9"/>
  <c r="K370" i="9"/>
  <c r="K371" i="9"/>
  <c r="K372" i="9"/>
  <c r="K373" i="9"/>
  <c r="K374" i="9"/>
  <c r="K375" i="9"/>
  <c r="K376" i="9"/>
  <c r="K377" i="9"/>
  <c r="K378" i="9"/>
  <c r="K379" i="9"/>
  <c r="K380" i="9"/>
  <c r="K381" i="9"/>
  <c r="K382" i="9"/>
  <c r="K383" i="9"/>
  <c r="K384" i="9"/>
  <c r="K385" i="9"/>
  <c r="K386" i="9"/>
  <c r="K387" i="9"/>
  <c r="K388" i="9"/>
  <c r="K389" i="9"/>
  <c r="K390" i="9"/>
  <c r="K391" i="9"/>
  <c r="K392" i="9"/>
  <c r="K393" i="9"/>
  <c r="K394" i="9"/>
  <c r="K395" i="9"/>
  <c r="K396" i="9"/>
  <c r="K397" i="9"/>
  <c r="K398" i="9"/>
  <c r="K399" i="9"/>
  <c r="K400" i="9"/>
  <c r="K401" i="9"/>
  <c r="K402" i="9"/>
  <c r="K403" i="9"/>
  <c r="K404" i="9"/>
  <c r="K405" i="9"/>
  <c r="K406" i="9"/>
  <c r="K407" i="9"/>
  <c r="K408" i="9"/>
  <c r="K409" i="9"/>
  <c r="K410" i="9"/>
  <c r="K411" i="9"/>
  <c r="K412" i="9"/>
  <c r="K413" i="9"/>
  <c r="K414" i="9"/>
  <c r="K415" i="9"/>
  <c r="K416" i="9"/>
  <c r="K417" i="9"/>
  <c r="K418" i="9"/>
  <c r="K419" i="9"/>
  <c r="K420" i="9"/>
  <c r="K421" i="9"/>
  <c r="K422" i="9"/>
  <c r="K423" i="9"/>
  <c r="K424" i="9"/>
  <c r="K425" i="9"/>
  <c r="K426" i="9"/>
  <c r="K427" i="9"/>
  <c r="K428" i="9"/>
  <c r="K429" i="9"/>
  <c r="K430" i="9"/>
  <c r="K431" i="9"/>
  <c r="K432" i="9"/>
  <c r="K433" i="9"/>
  <c r="K434" i="9"/>
  <c r="K435" i="9"/>
  <c r="K436" i="9"/>
  <c r="K437" i="9"/>
  <c r="K438" i="9"/>
  <c r="K439" i="9"/>
  <c r="K440" i="9"/>
  <c r="K441" i="9"/>
  <c r="K442" i="9"/>
  <c r="K443" i="9"/>
  <c r="K444" i="9"/>
  <c r="K445" i="9"/>
  <c r="K446" i="9"/>
  <c r="K447" i="9"/>
  <c r="K448" i="9"/>
  <c r="K449" i="9"/>
  <c r="K450" i="9"/>
  <c r="K451" i="9"/>
  <c r="K452" i="9"/>
  <c r="K453" i="9"/>
  <c r="K454" i="9"/>
  <c r="K455" i="9"/>
  <c r="K456" i="9"/>
  <c r="K457" i="9"/>
  <c r="K458" i="9"/>
  <c r="K459" i="9"/>
  <c r="K460" i="9"/>
  <c r="K461" i="9"/>
  <c r="K462" i="9"/>
  <c r="K463" i="9"/>
  <c r="K464" i="9"/>
  <c r="K465" i="9"/>
  <c r="K466" i="9"/>
  <c r="K467" i="9"/>
  <c r="K468" i="9"/>
  <c r="K469" i="9"/>
  <c r="K470" i="9"/>
  <c r="K471" i="9"/>
  <c r="K472" i="9"/>
  <c r="K473" i="9"/>
  <c r="K474" i="9"/>
  <c r="K475" i="9"/>
  <c r="K476" i="9"/>
  <c r="K477" i="9"/>
  <c r="K478" i="9"/>
  <c r="K479" i="9"/>
  <c r="K480" i="9"/>
  <c r="K481" i="9"/>
  <c r="K482" i="9"/>
  <c r="K483" i="9"/>
  <c r="K484" i="9"/>
  <c r="K485" i="9"/>
  <c r="K486" i="9"/>
  <c r="K487" i="9"/>
  <c r="K488" i="9"/>
  <c r="K489" i="9"/>
  <c r="K490" i="9"/>
  <c r="K491" i="9"/>
  <c r="K492" i="9"/>
  <c r="K493" i="9"/>
  <c r="K494" i="9"/>
  <c r="K495" i="9"/>
  <c r="K496" i="9"/>
  <c r="K497" i="9"/>
  <c r="K498" i="9"/>
  <c r="K499" i="9"/>
  <c r="K500" i="9"/>
  <c r="K501" i="9"/>
  <c r="K502" i="9"/>
  <c r="K503" i="9"/>
  <c r="K504" i="9"/>
  <c r="K505" i="9"/>
  <c r="K506" i="9"/>
  <c r="K507" i="9"/>
  <c r="K508" i="9"/>
  <c r="K509" i="9"/>
  <c r="K510" i="9"/>
  <c r="K511" i="9"/>
  <c r="K512" i="9"/>
  <c r="K513" i="9"/>
  <c r="K514" i="9"/>
  <c r="K515" i="9"/>
  <c r="K516" i="9"/>
  <c r="K517" i="9"/>
  <c r="K518" i="9"/>
  <c r="K519" i="9"/>
  <c r="K520" i="9"/>
  <c r="K521" i="9"/>
  <c r="K522" i="9"/>
  <c r="K523" i="9"/>
  <c r="K524" i="9"/>
  <c r="K525" i="9"/>
  <c r="K526" i="9"/>
  <c r="K527" i="9"/>
  <c r="K528" i="9"/>
  <c r="K529" i="9"/>
  <c r="K530" i="9"/>
  <c r="K531" i="9"/>
  <c r="K532" i="9"/>
  <c r="K533" i="9"/>
  <c r="K534" i="9"/>
  <c r="K535" i="9"/>
  <c r="K536" i="9"/>
  <c r="K537" i="9"/>
  <c r="K538" i="9"/>
  <c r="K539" i="9"/>
  <c r="K540" i="9"/>
  <c r="K541" i="9"/>
  <c r="K542" i="9"/>
  <c r="K543" i="9"/>
  <c r="K544" i="9"/>
  <c r="K545" i="9"/>
  <c r="K546" i="9"/>
  <c r="K547" i="9"/>
  <c r="K548" i="9"/>
  <c r="K549" i="9"/>
  <c r="K550" i="9"/>
  <c r="K551" i="9"/>
  <c r="K552" i="9"/>
  <c r="K553" i="9"/>
  <c r="K554" i="9"/>
  <c r="K555" i="9"/>
  <c r="K556" i="9"/>
  <c r="K557" i="9"/>
  <c r="K558" i="9"/>
  <c r="K559" i="9"/>
  <c r="K560" i="9"/>
  <c r="K561" i="9"/>
  <c r="K562" i="9"/>
  <c r="K563" i="9"/>
  <c r="K564" i="9"/>
  <c r="K565" i="9"/>
  <c r="K566" i="9"/>
  <c r="K567" i="9"/>
  <c r="K568" i="9"/>
  <c r="K569" i="9"/>
  <c r="K570" i="9"/>
  <c r="K571" i="9"/>
  <c r="K572" i="9"/>
  <c r="K573" i="9"/>
  <c r="K574" i="9"/>
  <c r="K575" i="9"/>
  <c r="K576" i="9"/>
  <c r="K577" i="9"/>
  <c r="K578" i="9"/>
  <c r="K579" i="9"/>
  <c r="K580" i="9"/>
  <c r="K581" i="9"/>
  <c r="K582" i="9"/>
  <c r="K583" i="9"/>
  <c r="K584" i="9"/>
  <c r="K585" i="9"/>
  <c r="K586" i="9"/>
  <c r="K587" i="9"/>
  <c r="K588" i="9"/>
  <c r="K589" i="9"/>
  <c r="K590" i="9"/>
  <c r="K591" i="9"/>
  <c r="K592" i="9"/>
  <c r="K593" i="9"/>
  <c r="K594" i="9"/>
  <c r="K595" i="9"/>
  <c r="K596" i="9"/>
  <c r="K597" i="9"/>
  <c r="K598" i="9"/>
  <c r="K599" i="9"/>
  <c r="K600" i="9"/>
  <c r="K601" i="9"/>
  <c r="K602" i="9"/>
  <c r="K603" i="9"/>
  <c r="K604" i="9"/>
  <c r="K605" i="9"/>
  <c r="K606" i="9"/>
  <c r="K607" i="9"/>
  <c r="K608" i="9"/>
  <c r="K609" i="9"/>
  <c r="K610" i="9"/>
  <c r="K611" i="9"/>
  <c r="K612" i="9"/>
  <c r="K613" i="9"/>
  <c r="K614" i="9"/>
  <c r="K615" i="9"/>
  <c r="K616" i="9"/>
  <c r="K617" i="9"/>
  <c r="K618" i="9"/>
  <c r="K619" i="9"/>
  <c r="K620" i="9"/>
  <c r="K621" i="9"/>
  <c r="K622" i="9"/>
  <c r="K623" i="9"/>
  <c r="K624" i="9"/>
  <c r="K625" i="9"/>
  <c r="K626" i="9"/>
  <c r="K627" i="9"/>
  <c r="K628" i="9"/>
  <c r="K629" i="9"/>
  <c r="K630" i="9"/>
  <c r="K631" i="9"/>
  <c r="K632" i="9"/>
  <c r="K633" i="9"/>
  <c r="K634" i="9"/>
  <c r="K635" i="9"/>
  <c r="K636" i="9"/>
  <c r="K637" i="9"/>
  <c r="K638" i="9"/>
  <c r="K639" i="9"/>
  <c r="K640" i="9"/>
  <c r="K641" i="9"/>
  <c r="K642" i="9"/>
  <c r="K643" i="9"/>
  <c r="K644" i="9"/>
  <c r="K645" i="9"/>
  <c r="K646" i="9"/>
  <c r="K647" i="9"/>
  <c r="K648" i="9"/>
  <c r="K649" i="9"/>
  <c r="K650" i="9"/>
  <c r="K651" i="9"/>
  <c r="K652" i="9"/>
  <c r="K653" i="9"/>
  <c r="K654" i="9"/>
  <c r="K655" i="9"/>
  <c r="K656" i="9"/>
  <c r="K657" i="9"/>
  <c r="K658" i="9"/>
  <c r="K659" i="9"/>
  <c r="K660" i="9"/>
  <c r="K661" i="9"/>
  <c r="K662" i="9"/>
  <c r="K663" i="9"/>
  <c r="K664" i="9"/>
  <c r="K665" i="9"/>
  <c r="K666" i="9"/>
  <c r="K667" i="9"/>
  <c r="K668" i="9"/>
  <c r="K669" i="9"/>
  <c r="K670" i="9"/>
  <c r="K671" i="9"/>
  <c r="K672" i="9"/>
  <c r="K673" i="9"/>
  <c r="K674" i="9"/>
  <c r="K675" i="9"/>
  <c r="K676" i="9"/>
  <c r="K677" i="9"/>
  <c r="K678" i="9"/>
  <c r="K679" i="9"/>
  <c r="K680" i="9"/>
  <c r="K681" i="9"/>
  <c r="K682" i="9"/>
  <c r="K683" i="9"/>
  <c r="K684" i="9"/>
  <c r="K685" i="9"/>
  <c r="K686" i="9"/>
  <c r="K687" i="9"/>
  <c r="K688" i="9"/>
  <c r="K689" i="9"/>
  <c r="K690" i="9"/>
  <c r="K691" i="9"/>
  <c r="K692" i="9"/>
  <c r="K693" i="9"/>
  <c r="K694" i="9"/>
  <c r="K695" i="9"/>
  <c r="K696" i="9"/>
  <c r="K697" i="9"/>
  <c r="K698" i="9"/>
  <c r="K699" i="9"/>
  <c r="K700" i="9"/>
  <c r="K701" i="9"/>
  <c r="K702" i="9"/>
  <c r="K703" i="9"/>
  <c r="K704" i="9"/>
  <c r="K705" i="9"/>
  <c r="K706" i="9"/>
  <c r="K707" i="9"/>
  <c r="K708" i="9"/>
  <c r="K709" i="9"/>
  <c r="K710" i="9"/>
  <c r="K711" i="9"/>
  <c r="K712" i="9"/>
  <c r="K713" i="9"/>
  <c r="K714" i="9"/>
  <c r="K715" i="9"/>
  <c r="K716" i="9"/>
  <c r="K717" i="9"/>
  <c r="K718" i="9"/>
  <c r="K719" i="9"/>
  <c r="K720" i="9"/>
  <c r="K721" i="9"/>
  <c r="K722" i="9"/>
  <c r="K723" i="9"/>
  <c r="K724" i="9"/>
  <c r="K725" i="9"/>
  <c r="K726" i="9"/>
  <c r="K727" i="9"/>
  <c r="K728" i="9"/>
  <c r="K729" i="9"/>
  <c r="K730" i="9"/>
  <c r="K731" i="9"/>
  <c r="K732" i="9"/>
  <c r="K733" i="9"/>
  <c r="K734" i="9"/>
  <c r="K735" i="9"/>
  <c r="K736" i="9"/>
  <c r="K737" i="9"/>
  <c r="K738" i="9"/>
  <c r="K739" i="9"/>
  <c r="K740" i="9"/>
  <c r="K741" i="9"/>
  <c r="K742" i="9"/>
  <c r="K743" i="9"/>
  <c r="K744" i="9"/>
  <c r="K745" i="9"/>
  <c r="K746" i="9"/>
  <c r="K747" i="9"/>
  <c r="K748" i="9"/>
  <c r="K749" i="9"/>
  <c r="K750" i="9"/>
  <c r="K751" i="9"/>
  <c r="K752" i="9"/>
  <c r="K753" i="9"/>
  <c r="K754" i="9"/>
  <c r="K755" i="9"/>
  <c r="K756" i="9"/>
  <c r="K757" i="9"/>
  <c r="K758" i="9"/>
  <c r="K759" i="9"/>
  <c r="K760" i="9"/>
  <c r="K761" i="9"/>
  <c r="K762" i="9"/>
  <c r="K763" i="9"/>
  <c r="K764" i="9"/>
  <c r="K765" i="9"/>
  <c r="K766" i="9"/>
  <c r="K767" i="9"/>
  <c r="K768" i="9"/>
  <c r="K769" i="9"/>
  <c r="K770" i="9"/>
  <c r="K771" i="9"/>
  <c r="K772" i="9"/>
  <c r="K773" i="9"/>
  <c r="K774" i="9"/>
  <c r="K775" i="9"/>
  <c r="K776" i="9"/>
  <c r="K777" i="9"/>
  <c r="K778" i="9"/>
  <c r="K779" i="9"/>
  <c r="K780" i="9"/>
  <c r="K781" i="9"/>
  <c r="K782" i="9"/>
  <c r="K783" i="9"/>
  <c r="K784" i="9"/>
  <c r="K785" i="9"/>
  <c r="K786" i="9"/>
  <c r="K787" i="9"/>
  <c r="K788" i="9"/>
  <c r="K789" i="9"/>
  <c r="K790" i="9"/>
  <c r="K791" i="9"/>
  <c r="K792" i="9"/>
  <c r="K793" i="9"/>
  <c r="K794" i="9"/>
  <c r="K795" i="9"/>
  <c r="K796" i="9"/>
  <c r="K797" i="9"/>
  <c r="K798" i="9"/>
  <c r="K799" i="9"/>
  <c r="K800" i="9"/>
  <c r="K801" i="9"/>
  <c r="K802" i="9"/>
  <c r="K803" i="9"/>
  <c r="K804" i="9"/>
  <c r="K805" i="9"/>
  <c r="K806" i="9"/>
  <c r="K807" i="9"/>
  <c r="K808" i="9"/>
  <c r="K809" i="9"/>
  <c r="K810" i="9"/>
  <c r="K811" i="9"/>
  <c r="K812" i="9"/>
  <c r="K813" i="9"/>
  <c r="K814" i="9"/>
  <c r="K815" i="9"/>
  <c r="K816" i="9"/>
  <c r="K817" i="9"/>
  <c r="K818" i="9"/>
  <c r="K819" i="9"/>
  <c r="K820" i="9"/>
  <c r="K821" i="9"/>
  <c r="K822" i="9"/>
  <c r="K823" i="9"/>
  <c r="K824" i="9"/>
  <c r="K825" i="9"/>
  <c r="K826" i="9"/>
  <c r="K827" i="9"/>
  <c r="K828" i="9"/>
  <c r="K829" i="9"/>
  <c r="K830" i="9"/>
  <c r="K831" i="9"/>
  <c r="K832" i="9"/>
  <c r="K833" i="9"/>
  <c r="K834" i="9"/>
  <c r="K835" i="9"/>
  <c r="K836" i="9"/>
  <c r="K837" i="9"/>
  <c r="K838" i="9"/>
  <c r="K839" i="9"/>
  <c r="K840" i="9"/>
  <c r="K841" i="9"/>
  <c r="K842" i="9"/>
  <c r="K843" i="9"/>
  <c r="K844" i="9"/>
  <c r="K845" i="9"/>
  <c r="K846" i="9"/>
  <c r="K847" i="9"/>
  <c r="K848" i="9"/>
  <c r="K849" i="9"/>
  <c r="K850" i="9"/>
  <c r="K851" i="9"/>
  <c r="K852" i="9"/>
  <c r="K853" i="9"/>
  <c r="K854" i="9"/>
  <c r="K855" i="9"/>
  <c r="K856" i="9"/>
  <c r="K857" i="9"/>
  <c r="K858" i="9"/>
  <c r="K859" i="9"/>
  <c r="K860" i="9"/>
  <c r="K861" i="9"/>
  <c r="K862" i="9"/>
  <c r="K863" i="9"/>
  <c r="K864" i="9"/>
  <c r="K865" i="9"/>
  <c r="K866" i="9"/>
  <c r="K867" i="9"/>
  <c r="K868" i="9"/>
  <c r="K869" i="9"/>
  <c r="K870" i="9"/>
  <c r="K871" i="9"/>
  <c r="K872" i="9"/>
  <c r="K873" i="9"/>
  <c r="K874" i="9"/>
  <c r="K875" i="9"/>
  <c r="K876" i="9"/>
  <c r="K877" i="9"/>
  <c r="K878" i="9"/>
  <c r="K879" i="9"/>
  <c r="K880" i="9"/>
  <c r="K881" i="9"/>
  <c r="K882" i="9"/>
  <c r="K883" i="9"/>
  <c r="K884" i="9"/>
  <c r="K885" i="9"/>
  <c r="K886" i="9"/>
  <c r="K887" i="9"/>
  <c r="K888" i="9"/>
  <c r="K889" i="9"/>
  <c r="K890" i="9"/>
  <c r="K891" i="9"/>
  <c r="K892" i="9"/>
  <c r="K893" i="9"/>
  <c r="K894" i="9"/>
  <c r="K895" i="9"/>
  <c r="K896" i="9"/>
  <c r="K897" i="9"/>
  <c r="K898" i="9"/>
  <c r="K899" i="9"/>
  <c r="K900" i="9"/>
  <c r="K901" i="9"/>
  <c r="K902" i="9"/>
  <c r="K903" i="9"/>
  <c r="K904" i="9"/>
  <c r="K905" i="9"/>
  <c r="K906" i="9"/>
  <c r="K907" i="9"/>
  <c r="K908" i="9"/>
  <c r="K909" i="9"/>
  <c r="K910" i="9"/>
  <c r="K911" i="9"/>
  <c r="K912" i="9"/>
  <c r="K913" i="9"/>
  <c r="K914" i="9"/>
  <c r="K915" i="9"/>
  <c r="K916" i="9"/>
  <c r="K917" i="9"/>
  <c r="K918" i="9"/>
  <c r="K919" i="9"/>
  <c r="K920" i="9"/>
  <c r="K921" i="9"/>
  <c r="K922" i="9"/>
  <c r="K923" i="9"/>
  <c r="K924" i="9"/>
  <c r="K925" i="9"/>
  <c r="K926" i="9"/>
  <c r="K927" i="9"/>
  <c r="K928" i="9"/>
  <c r="K929" i="9"/>
  <c r="K930" i="9"/>
  <c r="K931" i="9"/>
  <c r="K932" i="9"/>
  <c r="K933" i="9"/>
  <c r="K934" i="9"/>
  <c r="K935" i="9"/>
  <c r="K936" i="9"/>
  <c r="K937" i="9"/>
  <c r="K938" i="9"/>
  <c r="K939" i="9"/>
  <c r="K940" i="9"/>
  <c r="K941" i="9"/>
  <c r="K942" i="9"/>
  <c r="K943" i="9"/>
  <c r="K944" i="9"/>
  <c r="K945" i="9"/>
  <c r="K946" i="9"/>
  <c r="K947" i="9"/>
  <c r="K948" i="9"/>
  <c r="K949" i="9"/>
  <c r="K950" i="9"/>
  <c r="K951" i="9"/>
  <c r="K952" i="9"/>
  <c r="K953" i="9"/>
  <c r="K954" i="9"/>
  <c r="K955" i="9"/>
  <c r="K956" i="9"/>
  <c r="K957" i="9"/>
  <c r="K958" i="9"/>
  <c r="K959" i="9"/>
  <c r="K960" i="9"/>
  <c r="K961" i="9"/>
  <c r="K962" i="9"/>
  <c r="K963" i="9"/>
  <c r="K964" i="9"/>
  <c r="K965" i="9"/>
  <c r="K966" i="9"/>
  <c r="K967" i="9"/>
  <c r="K968" i="9"/>
  <c r="K969" i="9"/>
  <c r="K970" i="9"/>
  <c r="K971" i="9"/>
  <c r="K972" i="9"/>
  <c r="K973" i="9"/>
  <c r="K974" i="9"/>
  <c r="K975" i="9"/>
  <c r="K976" i="9"/>
  <c r="K977" i="9"/>
  <c r="K978" i="9"/>
  <c r="K979" i="9"/>
  <c r="K980" i="9"/>
  <c r="K981" i="9"/>
  <c r="K982" i="9"/>
  <c r="K983" i="9"/>
  <c r="K984" i="9"/>
  <c r="K985" i="9"/>
  <c r="K986" i="9"/>
  <c r="K987" i="9"/>
  <c r="K988" i="9"/>
  <c r="K989" i="9"/>
  <c r="K990" i="9"/>
  <c r="K991" i="9"/>
  <c r="K992" i="9"/>
  <c r="K993" i="9"/>
  <c r="K994" i="9"/>
  <c r="K995" i="9"/>
  <c r="K996" i="9"/>
  <c r="K997" i="9"/>
  <c r="K998" i="9"/>
  <c r="K999" i="9"/>
  <c r="K1000" i="9"/>
  <c r="K1001" i="9"/>
  <c r="K1002" i="9"/>
  <c r="K1003" i="9"/>
  <c r="K1004" i="9"/>
  <c r="K1005" i="9"/>
  <c r="K1006" i="9"/>
  <c r="K1007" i="9"/>
  <c r="K1008" i="9"/>
  <c r="K1009" i="9"/>
  <c r="K1010" i="9"/>
  <c r="K1011" i="9"/>
  <c r="K1012" i="9"/>
  <c r="K1013" i="9"/>
  <c r="K1014" i="9"/>
  <c r="K1015" i="9"/>
  <c r="K1016" i="9"/>
  <c r="K1017" i="9"/>
  <c r="K1018" i="9"/>
  <c r="K1019" i="9"/>
  <c r="K1020" i="9"/>
  <c r="K1021" i="9"/>
  <c r="K1022" i="9"/>
  <c r="K1023" i="9"/>
  <c r="K1024" i="9"/>
  <c r="K1025" i="9"/>
  <c r="K1026" i="9"/>
  <c r="K1027" i="9"/>
  <c r="K1028" i="9"/>
  <c r="K1029" i="9"/>
  <c r="K1030" i="9"/>
  <c r="K1031" i="9"/>
  <c r="K1032" i="9"/>
  <c r="K1033" i="9"/>
  <c r="K1034" i="9"/>
  <c r="K1035" i="9"/>
  <c r="K1036" i="9"/>
  <c r="K1037" i="9"/>
  <c r="K1038" i="9"/>
  <c r="K1039" i="9"/>
  <c r="K1040" i="9"/>
  <c r="K1041" i="9"/>
  <c r="K1042" i="9"/>
  <c r="K1043" i="9"/>
  <c r="K1044" i="9"/>
  <c r="K1045" i="9"/>
  <c r="K1046" i="9"/>
  <c r="K1047" i="9"/>
  <c r="K1048" i="9"/>
  <c r="K1049" i="9"/>
  <c r="K1050" i="9"/>
  <c r="K1051" i="9"/>
  <c r="K1052" i="9"/>
  <c r="K1053" i="9"/>
  <c r="K1054" i="9"/>
  <c r="K1055" i="9"/>
  <c r="K1056" i="9"/>
  <c r="K1057" i="9"/>
  <c r="K1058" i="9"/>
  <c r="K1059" i="9"/>
  <c r="K1060" i="9"/>
  <c r="K1061" i="9"/>
  <c r="K1062" i="9"/>
  <c r="K1063" i="9"/>
  <c r="K1064" i="9"/>
  <c r="K1065" i="9"/>
  <c r="K1066" i="9"/>
  <c r="K1067" i="9"/>
  <c r="K1068" i="9"/>
  <c r="K1069" i="9"/>
  <c r="K1070" i="9"/>
  <c r="K1071" i="9"/>
  <c r="K1072" i="9"/>
  <c r="K1073" i="9"/>
  <c r="K1074" i="9"/>
  <c r="K1075" i="9"/>
  <c r="K1076" i="9"/>
  <c r="K1077" i="9"/>
  <c r="K1078" i="9"/>
  <c r="K1079" i="9"/>
  <c r="K1080" i="9"/>
  <c r="K1081" i="9"/>
  <c r="K1082" i="9"/>
  <c r="K1083" i="9"/>
  <c r="K1084" i="9"/>
  <c r="K1085" i="9"/>
  <c r="K1086" i="9"/>
  <c r="K1087" i="9"/>
  <c r="K1088" i="9"/>
  <c r="K1089" i="9"/>
  <c r="K1090" i="9"/>
  <c r="K1091" i="9"/>
  <c r="K1092" i="9"/>
  <c r="K1093" i="9"/>
  <c r="K1094" i="9"/>
  <c r="K1095" i="9"/>
  <c r="K1096" i="9"/>
  <c r="K1097" i="9"/>
  <c r="K1098" i="9"/>
  <c r="K1099" i="9"/>
  <c r="K1100" i="9"/>
  <c r="K1101" i="9"/>
  <c r="K1102" i="9"/>
  <c r="K1103" i="9"/>
  <c r="K1104" i="9"/>
  <c r="K1105" i="9"/>
  <c r="K1106" i="9"/>
  <c r="K1107" i="9"/>
  <c r="K1108" i="9"/>
  <c r="K1109" i="9"/>
  <c r="K1110" i="9"/>
  <c r="K1111" i="9"/>
  <c r="K1112" i="9"/>
  <c r="K1113" i="9"/>
  <c r="K1114" i="9"/>
  <c r="K1115" i="9"/>
  <c r="K1116" i="9"/>
  <c r="K1117" i="9"/>
  <c r="K1118" i="9"/>
  <c r="K1119" i="9"/>
  <c r="K1120" i="9"/>
  <c r="K1121" i="9"/>
  <c r="K1122" i="9"/>
  <c r="K1123" i="9"/>
  <c r="K1124" i="9"/>
  <c r="K1125" i="9"/>
  <c r="K1126" i="9"/>
  <c r="K1127" i="9"/>
  <c r="K1128" i="9"/>
  <c r="K1129" i="9"/>
  <c r="K1130" i="9"/>
  <c r="K1131" i="9"/>
  <c r="K1132" i="9"/>
  <c r="K1133" i="9"/>
  <c r="K1134" i="9"/>
  <c r="K1135" i="9"/>
  <c r="K1136" i="9"/>
  <c r="K1137" i="9"/>
  <c r="K1138" i="9"/>
  <c r="K1139" i="9"/>
  <c r="K1140" i="9"/>
  <c r="K1141" i="9"/>
  <c r="K1142" i="9"/>
  <c r="K1143" i="9"/>
  <c r="K1144" i="9"/>
  <c r="K1145" i="9"/>
  <c r="K1146" i="9"/>
  <c r="K1147" i="9"/>
  <c r="K1148" i="9"/>
  <c r="K1149" i="9"/>
  <c r="K1150" i="9"/>
  <c r="K1151" i="9"/>
  <c r="K1152" i="9"/>
  <c r="K1153" i="9"/>
  <c r="K1154" i="9"/>
  <c r="K1155" i="9"/>
  <c r="K1156" i="9"/>
  <c r="K1157" i="9"/>
  <c r="K1158" i="9"/>
  <c r="K1159" i="9"/>
  <c r="K1160" i="9"/>
  <c r="K1161" i="9"/>
  <c r="K1162" i="9"/>
  <c r="K1163" i="9"/>
  <c r="K1164" i="9"/>
  <c r="K1165" i="9"/>
  <c r="K1166" i="9"/>
  <c r="K1167" i="9"/>
  <c r="K1168" i="9"/>
  <c r="K1169" i="9"/>
  <c r="K1170" i="9"/>
  <c r="K1171" i="9"/>
  <c r="K1172" i="9"/>
  <c r="K1173" i="9"/>
  <c r="K1174" i="9"/>
  <c r="K1175" i="9"/>
  <c r="K1176" i="9"/>
  <c r="K1177" i="9"/>
  <c r="K1178" i="9"/>
  <c r="K1179" i="9"/>
  <c r="K1180" i="9"/>
  <c r="K1181" i="9"/>
  <c r="K1182" i="9"/>
  <c r="K1183" i="9"/>
  <c r="K1184" i="9"/>
  <c r="K1185" i="9"/>
  <c r="K1186" i="9"/>
  <c r="K1187" i="9"/>
  <c r="K1188" i="9"/>
  <c r="K1189" i="9"/>
  <c r="K1190" i="9"/>
  <c r="K1191" i="9"/>
  <c r="K1192" i="9"/>
  <c r="K1193" i="9"/>
  <c r="K1194" i="9"/>
  <c r="K1195" i="9"/>
  <c r="K1197" i="9"/>
  <c r="K1198" i="9"/>
  <c r="F1180" i="9"/>
  <c r="F1183" i="9"/>
  <c r="F1184" i="9"/>
  <c r="F1185" i="9"/>
  <c r="F1186" i="9"/>
  <c r="F1187" i="9"/>
  <c r="F1188" i="9"/>
  <c r="F1189" i="9"/>
  <c r="F1190" i="9"/>
  <c r="F1191" i="9"/>
  <c r="F1192" i="9"/>
  <c r="F1193" i="9"/>
  <c r="F1194" i="9"/>
  <c r="F1195" i="9"/>
  <c r="F1196" i="9"/>
  <c r="F1197" i="9"/>
  <c r="F1198" i="9"/>
  <c r="E3" i="23"/>
  <c r="E4" i="23"/>
  <c r="E5" i="23"/>
  <c r="E6" i="23"/>
  <c r="H3" i="23"/>
  <c r="H4" i="23"/>
  <c r="F5" i="23"/>
  <c r="G5" i="23"/>
  <c r="H5" i="23"/>
  <c r="H6" i="23"/>
  <c r="E7" i="23"/>
  <c r="F7" i="23"/>
  <c r="G7" i="23"/>
  <c r="H7" i="23"/>
  <c r="E8" i="23"/>
  <c r="H8" i="23"/>
  <c r="E9" i="23"/>
  <c r="H9" i="23"/>
  <c r="E10" i="23"/>
  <c r="F10" i="23"/>
  <c r="G10" i="23"/>
  <c r="H10" i="23"/>
  <c r="E11" i="23"/>
  <c r="H11" i="23"/>
  <c r="E12" i="23"/>
  <c r="F12" i="23"/>
  <c r="G12" i="23"/>
  <c r="H12" i="23"/>
  <c r="E13" i="23"/>
  <c r="H13" i="23"/>
  <c r="E14" i="23"/>
  <c r="H14" i="23"/>
  <c r="E15" i="23"/>
  <c r="F15" i="23"/>
  <c r="G15" i="23"/>
  <c r="H15" i="23"/>
  <c r="E16" i="23"/>
  <c r="H16" i="23"/>
  <c r="E17" i="23"/>
  <c r="F17" i="23"/>
  <c r="G17" i="23"/>
  <c r="H17" i="23"/>
  <c r="E18" i="23"/>
  <c r="H18" i="23"/>
  <c r="E19" i="23"/>
  <c r="H19" i="23"/>
  <c r="E20" i="23"/>
  <c r="F20" i="23"/>
  <c r="G20" i="23"/>
  <c r="H20" i="23"/>
  <c r="E21" i="23"/>
  <c r="H21" i="23"/>
  <c r="E22" i="23"/>
  <c r="F22" i="23"/>
  <c r="G22" i="23"/>
  <c r="H22" i="23"/>
  <c r="E23" i="23"/>
  <c r="H23" i="23"/>
  <c r="E24" i="23"/>
  <c r="H24" i="23"/>
  <c r="E25" i="23"/>
  <c r="F25" i="23"/>
  <c r="G25" i="23"/>
  <c r="H25" i="23"/>
  <c r="E26" i="23"/>
  <c r="H26" i="23"/>
  <c r="E27" i="23"/>
  <c r="F27" i="23"/>
  <c r="G27" i="23"/>
  <c r="H27" i="23"/>
  <c r="E28" i="23"/>
  <c r="H28" i="23"/>
  <c r="E29" i="23"/>
  <c r="H29" i="23"/>
  <c r="E30" i="23"/>
  <c r="F30" i="23"/>
  <c r="G30" i="23"/>
  <c r="H30" i="23"/>
  <c r="E31" i="23"/>
  <c r="H31" i="23"/>
  <c r="E32" i="23"/>
  <c r="F32" i="23"/>
  <c r="G32" i="23"/>
  <c r="H32" i="23"/>
  <c r="E33" i="23"/>
  <c r="H33" i="23"/>
  <c r="E34" i="23"/>
  <c r="H34" i="23"/>
  <c r="E35" i="23"/>
  <c r="F35" i="23"/>
  <c r="G35" i="23"/>
  <c r="H35" i="23"/>
  <c r="E36" i="23"/>
  <c r="H36" i="23"/>
  <c r="E37" i="23"/>
  <c r="F37" i="23"/>
  <c r="G37" i="23"/>
  <c r="H37" i="23"/>
  <c r="E38" i="23"/>
  <c r="H38" i="23"/>
  <c r="E39" i="23"/>
  <c r="H39" i="23"/>
  <c r="E40" i="23"/>
  <c r="F40" i="23"/>
  <c r="G40" i="23"/>
  <c r="H40" i="23"/>
  <c r="E41" i="23"/>
  <c r="H41" i="23"/>
  <c r="E42" i="23"/>
  <c r="F42" i="23"/>
  <c r="G42" i="23"/>
  <c r="H42" i="23"/>
  <c r="E43" i="23"/>
  <c r="H43" i="23"/>
  <c r="E44" i="23"/>
  <c r="H44" i="23"/>
  <c r="E45" i="23"/>
  <c r="F45" i="23"/>
  <c r="G45" i="23"/>
  <c r="H45" i="23"/>
  <c r="E46" i="23"/>
  <c r="H46" i="23"/>
  <c r="E47" i="23"/>
  <c r="F47" i="23"/>
  <c r="G47" i="23"/>
  <c r="H47" i="23"/>
  <c r="E48" i="23"/>
  <c r="H48" i="23"/>
  <c r="E49" i="23"/>
  <c r="H49" i="23"/>
  <c r="E50" i="23"/>
  <c r="F50" i="23"/>
  <c r="G50" i="23"/>
  <c r="H50" i="23"/>
  <c r="E51" i="23"/>
  <c r="H51" i="23"/>
  <c r="E52" i="23"/>
  <c r="F52" i="23"/>
  <c r="G52" i="23"/>
  <c r="H52" i="23"/>
  <c r="E53" i="23"/>
  <c r="H53" i="23"/>
  <c r="E54" i="23"/>
  <c r="H54" i="23"/>
  <c r="E55" i="23"/>
  <c r="F55" i="23"/>
  <c r="G55" i="23"/>
  <c r="H55" i="23"/>
  <c r="E56" i="23"/>
  <c r="H56" i="23"/>
  <c r="E57" i="23"/>
  <c r="F57" i="23"/>
  <c r="G57" i="23"/>
  <c r="H57" i="23"/>
  <c r="E58" i="23"/>
  <c r="H58" i="23"/>
  <c r="E59" i="23"/>
  <c r="H59" i="23"/>
  <c r="E60" i="23"/>
  <c r="F60" i="23"/>
  <c r="G60" i="23"/>
  <c r="H60" i="23"/>
  <c r="E61" i="23"/>
  <c r="H61" i="23"/>
  <c r="E62" i="23"/>
  <c r="F62" i="23"/>
  <c r="G62" i="23"/>
  <c r="H62" i="23"/>
  <c r="E63" i="23"/>
  <c r="F63" i="23"/>
  <c r="G63" i="23"/>
  <c r="H63" i="23"/>
  <c r="E64" i="23"/>
  <c r="H64" i="23"/>
  <c r="E65" i="23"/>
  <c r="F65" i="23"/>
  <c r="G65" i="23"/>
  <c r="H65" i="23"/>
  <c r="E66" i="23"/>
  <c r="H66" i="23"/>
  <c r="E67" i="23"/>
  <c r="F67" i="23"/>
  <c r="G67" i="23"/>
  <c r="H67" i="23"/>
  <c r="E68" i="23"/>
  <c r="H68" i="23"/>
  <c r="E69" i="23"/>
  <c r="F69" i="23"/>
  <c r="G69" i="23"/>
  <c r="H69" i="23"/>
  <c r="E70" i="23"/>
  <c r="H70" i="23"/>
  <c r="E71" i="23"/>
  <c r="H71" i="23"/>
  <c r="E72" i="23"/>
  <c r="F72" i="23"/>
  <c r="G72" i="23"/>
  <c r="H72" i="23"/>
  <c r="E73" i="23"/>
  <c r="H73" i="23"/>
  <c r="E74" i="23"/>
  <c r="F74" i="23"/>
  <c r="G74" i="23"/>
  <c r="H74" i="23"/>
  <c r="E75" i="23"/>
  <c r="H75" i="23"/>
  <c r="E76" i="23"/>
  <c r="H76" i="23"/>
  <c r="E77" i="23"/>
  <c r="F77" i="23"/>
  <c r="G77" i="23"/>
  <c r="H77" i="23"/>
  <c r="E78" i="23"/>
  <c r="H78" i="23"/>
  <c r="E79" i="23"/>
  <c r="F79" i="23"/>
  <c r="G79" i="23"/>
  <c r="H79" i="23"/>
  <c r="E80" i="23"/>
  <c r="H80" i="23"/>
  <c r="E81" i="23"/>
  <c r="H81" i="23"/>
  <c r="E82" i="23"/>
  <c r="F82" i="23"/>
  <c r="G82" i="23"/>
  <c r="H82" i="23"/>
  <c r="E83" i="23"/>
  <c r="H83" i="23"/>
  <c r="E84" i="23"/>
  <c r="F84" i="23"/>
  <c r="G84" i="23"/>
  <c r="H84" i="23"/>
  <c r="E85" i="23"/>
  <c r="H85" i="23"/>
  <c r="E86" i="23"/>
  <c r="H86" i="23"/>
  <c r="E87" i="23"/>
  <c r="F87" i="23"/>
  <c r="G87" i="23"/>
  <c r="H87" i="23"/>
  <c r="E88" i="23"/>
  <c r="H88" i="23"/>
  <c r="E89" i="23"/>
  <c r="F89" i="23"/>
  <c r="G89" i="23"/>
  <c r="H89" i="23"/>
  <c r="E90" i="23"/>
  <c r="H90" i="23"/>
  <c r="E91" i="23"/>
  <c r="H91" i="23"/>
  <c r="E92" i="23"/>
  <c r="F92" i="23"/>
  <c r="G92" i="23"/>
  <c r="H92" i="23"/>
  <c r="E93" i="23"/>
  <c r="H93" i="23"/>
  <c r="E94" i="23"/>
  <c r="F94" i="23"/>
  <c r="G94" i="23"/>
  <c r="H94" i="23"/>
  <c r="E95" i="23"/>
  <c r="H95" i="23"/>
  <c r="E96" i="23"/>
  <c r="H96" i="23"/>
  <c r="E97" i="23"/>
  <c r="F97" i="23"/>
  <c r="G97" i="23"/>
  <c r="H97" i="23"/>
  <c r="E98" i="23"/>
  <c r="H98" i="23"/>
  <c r="E99" i="23"/>
  <c r="F99" i="23"/>
  <c r="G99" i="23"/>
  <c r="H99" i="23"/>
  <c r="E100" i="23"/>
  <c r="H100" i="23"/>
  <c r="E101" i="23"/>
  <c r="H101" i="23"/>
  <c r="E102" i="23"/>
  <c r="F102" i="23"/>
  <c r="G102" i="23"/>
  <c r="H102" i="23"/>
  <c r="E103" i="23"/>
  <c r="H103" i="23"/>
  <c r="E104" i="23"/>
  <c r="F104" i="23"/>
  <c r="G104" i="23"/>
  <c r="H104" i="23"/>
  <c r="E105" i="23"/>
  <c r="H105" i="23"/>
  <c r="E106" i="23"/>
  <c r="H106" i="23"/>
  <c r="E107" i="23"/>
  <c r="F107" i="23"/>
  <c r="G107" i="23"/>
  <c r="H107" i="23"/>
  <c r="E108" i="23"/>
  <c r="H108" i="23"/>
  <c r="E109" i="23"/>
  <c r="F109" i="23"/>
  <c r="G109" i="23"/>
  <c r="H109" i="23"/>
  <c r="E110" i="23"/>
  <c r="H110" i="23"/>
  <c r="E111" i="23"/>
  <c r="H111" i="23"/>
  <c r="E112" i="23"/>
  <c r="F112" i="23"/>
  <c r="G112" i="23"/>
  <c r="H112" i="23"/>
  <c r="E113" i="23"/>
  <c r="H113" i="23"/>
  <c r="E114" i="23"/>
  <c r="F114" i="23"/>
  <c r="G114" i="23"/>
  <c r="H114" i="23"/>
  <c r="E115" i="23"/>
  <c r="H115" i="23"/>
  <c r="E116" i="23"/>
  <c r="H116" i="23"/>
  <c r="E117" i="23"/>
  <c r="F117" i="23"/>
  <c r="G117" i="23"/>
  <c r="H117" i="23"/>
  <c r="E118" i="23"/>
  <c r="H118" i="23"/>
  <c r="E119" i="23"/>
  <c r="F119" i="23"/>
  <c r="G119" i="23"/>
  <c r="H119" i="23"/>
  <c r="E120" i="23"/>
  <c r="H120" i="23"/>
  <c r="E121" i="23"/>
  <c r="H121" i="23"/>
  <c r="E122" i="23"/>
  <c r="F122" i="23"/>
  <c r="G122" i="23"/>
  <c r="H122" i="23"/>
  <c r="E123" i="23"/>
  <c r="H123" i="23"/>
  <c r="E124" i="23"/>
  <c r="F124" i="23"/>
  <c r="G124" i="23"/>
  <c r="H124" i="23"/>
  <c r="E125" i="23"/>
  <c r="H125" i="23"/>
  <c r="E126" i="23"/>
  <c r="H126" i="23"/>
  <c r="E127" i="23"/>
  <c r="F127" i="23"/>
  <c r="G127" i="23"/>
  <c r="H127" i="23"/>
  <c r="E128" i="23"/>
  <c r="H128" i="23"/>
  <c r="E129" i="23"/>
  <c r="F129" i="23"/>
  <c r="G129" i="23"/>
  <c r="H129" i="23"/>
  <c r="E130" i="23"/>
  <c r="H130" i="23"/>
  <c r="E131" i="23"/>
  <c r="H131" i="23"/>
  <c r="E132" i="23"/>
  <c r="F132" i="23"/>
  <c r="G132" i="23"/>
  <c r="H132" i="23"/>
  <c r="E133" i="23"/>
  <c r="H133" i="23"/>
  <c r="E134" i="23"/>
  <c r="F134" i="23"/>
  <c r="G134" i="23"/>
  <c r="H134" i="23"/>
  <c r="E135" i="23"/>
  <c r="H135" i="23"/>
  <c r="E136" i="23"/>
  <c r="H136" i="23"/>
  <c r="E137" i="23"/>
  <c r="F137" i="23"/>
  <c r="G137" i="23"/>
  <c r="H137" i="23"/>
  <c r="E138" i="23"/>
  <c r="H138" i="23"/>
  <c r="E139" i="23"/>
  <c r="H139" i="23"/>
  <c r="E140" i="23"/>
  <c r="F140" i="23"/>
  <c r="G140" i="23"/>
  <c r="H140" i="23"/>
  <c r="E141" i="23"/>
  <c r="H141" i="23"/>
  <c r="E142" i="23"/>
  <c r="F142" i="23"/>
  <c r="G142" i="23"/>
  <c r="H142" i="23"/>
  <c r="E143" i="23"/>
  <c r="H143" i="23"/>
  <c r="E144" i="23"/>
  <c r="H144" i="23"/>
  <c r="E145" i="23"/>
  <c r="F145" i="23"/>
  <c r="G145" i="23"/>
  <c r="H145" i="23"/>
  <c r="E146" i="23"/>
  <c r="H146" i="23"/>
  <c r="E147" i="23"/>
  <c r="F147" i="23"/>
  <c r="G147" i="23"/>
  <c r="H147" i="23"/>
  <c r="E148" i="23"/>
  <c r="H148" i="23"/>
  <c r="E149" i="23"/>
  <c r="F149" i="23"/>
  <c r="G149" i="23"/>
  <c r="H149" i="23"/>
  <c r="E150" i="23"/>
  <c r="H150" i="23"/>
  <c r="E151" i="23"/>
  <c r="F151" i="23"/>
  <c r="G151" i="23"/>
  <c r="H151" i="23"/>
  <c r="E152" i="23"/>
  <c r="H152" i="23"/>
  <c r="E153" i="23"/>
  <c r="H153" i="23"/>
  <c r="E154" i="23"/>
  <c r="F154" i="23"/>
  <c r="G154" i="23"/>
  <c r="H154" i="23"/>
  <c r="E155" i="23"/>
  <c r="H155" i="23"/>
  <c r="E156" i="23"/>
  <c r="F156" i="23"/>
  <c r="G156" i="23"/>
  <c r="H156" i="23"/>
  <c r="E157" i="23"/>
  <c r="H157" i="23"/>
  <c r="E158" i="23"/>
  <c r="H158" i="23"/>
  <c r="E159" i="23"/>
  <c r="F159" i="23"/>
  <c r="G159" i="23"/>
  <c r="H159" i="23"/>
  <c r="E160" i="23"/>
  <c r="H160" i="23"/>
  <c r="E161" i="23"/>
  <c r="F161" i="23"/>
  <c r="G161" i="23"/>
  <c r="H161" i="23"/>
  <c r="E162" i="23"/>
  <c r="H162" i="23"/>
  <c r="E163" i="23"/>
  <c r="H163" i="23"/>
  <c r="E164" i="23"/>
  <c r="F164" i="23"/>
  <c r="G164" i="23"/>
  <c r="H164" i="23"/>
  <c r="E165" i="23"/>
  <c r="H165" i="23"/>
  <c r="E166" i="23"/>
  <c r="F166" i="23"/>
  <c r="G166" i="23"/>
  <c r="H166" i="23"/>
  <c r="E167" i="23"/>
  <c r="H167" i="23"/>
  <c r="E168" i="23"/>
  <c r="F168" i="23"/>
  <c r="G168" i="23"/>
  <c r="H168" i="23"/>
  <c r="E169" i="23"/>
  <c r="H169" i="23"/>
  <c r="E170" i="23"/>
  <c r="F170" i="23"/>
  <c r="G170" i="23"/>
  <c r="H170" i="23"/>
  <c r="E171" i="23"/>
  <c r="H171" i="23"/>
  <c r="E172" i="23"/>
  <c r="H172" i="23"/>
  <c r="E173" i="23"/>
  <c r="F173" i="23"/>
  <c r="G173" i="23"/>
  <c r="H173" i="23"/>
  <c r="E174" i="23"/>
  <c r="H174" i="23"/>
  <c r="E175" i="23"/>
  <c r="F175" i="23"/>
  <c r="G175" i="23"/>
  <c r="H175" i="23"/>
  <c r="E176" i="23"/>
  <c r="H176" i="23"/>
  <c r="E177" i="23"/>
  <c r="H177" i="23"/>
  <c r="E178" i="23"/>
  <c r="F178" i="23"/>
  <c r="G178" i="23"/>
  <c r="H178" i="23"/>
  <c r="E179" i="23"/>
  <c r="H179" i="23"/>
  <c r="E180" i="23"/>
  <c r="F180" i="23"/>
  <c r="G180" i="23"/>
  <c r="H180" i="23"/>
  <c r="E181" i="23"/>
  <c r="H181" i="23"/>
  <c r="E182" i="23"/>
  <c r="H182" i="23"/>
  <c r="E183" i="23"/>
  <c r="F183" i="23"/>
  <c r="G183" i="23"/>
  <c r="H183" i="23"/>
  <c r="E184" i="23"/>
  <c r="H184" i="23"/>
  <c r="E185" i="23"/>
  <c r="F185" i="23"/>
  <c r="G185" i="23"/>
  <c r="H185" i="23"/>
  <c r="E186" i="23"/>
  <c r="H186" i="23"/>
  <c r="E187" i="23"/>
  <c r="H187" i="23"/>
  <c r="E188" i="23"/>
  <c r="F188" i="23"/>
  <c r="G188" i="23"/>
  <c r="H188" i="23"/>
  <c r="E189" i="23"/>
  <c r="H189" i="23"/>
  <c r="E190" i="23"/>
  <c r="F190" i="23"/>
  <c r="G190" i="23"/>
  <c r="H190" i="23"/>
  <c r="E191" i="23"/>
  <c r="H191" i="23"/>
  <c r="E192" i="23"/>
  <c r="H192" i="23"/>
  <c r="E193" i="23"/>
  <c r="F193" i="23"/>
  <c r="G193" i="23"/>
  <c r="H193" i="23"/>
  <c r="E194" i="23"/>
  <c r="H194" i="23"/>
  <c r="E195" i="23"/>
  <c r="F195" i="23"/>
  <c r="G195" i="23"/>
  <c r="H195" i="23"/>
  <c r="E196" i="23"/>
  <c r="H196" i="23"/>
  <c r="E197" i="23"/>
  <c r="H197" i="23"/>
  <c r="E198" i="23"/>
  <c r="F198" i="23"/>
  <c r="G198" i="23"/>
  <c r="H198" i="23"/>
  <c r="E199" i="23"/>
  <c r="H199" i="23"/>
  <c r="E200" i="23"/>
  <c r="F200" i="23"/>
  <c r="G200" i="23"/>
  <c r="H200" i="23"/>
  <c r="E201" i="23"/>
  <c r="H201" i="23"/>
  <c r="E202" i="23"/>
  <c r="H202" i="23"/>
  <c r="E203" i="23"/>
  <c r="F203" i="23"/>
  <c r="G203" i="23"/>
  <c r="H203" i="23"/>
  <c r="E204" i="23"/>
  <c r="H204" i="23"/>
  <c r="E205" i="23"/>
  <c r="F205" i="23"/>
  <c r="G205" i="23"/>
  <c r="H205" i="23"/>
  <c r="E206" i="23"/>
  <c r="H206" i="23"/>
  <c r="E207" i="23"/>
  <c r="H207" i="23"/>
  <c r="E208" i="23"/>
  <c r="F208" i="23"/>
  <c r="G208" i="23"/>
  <c r="H208" i="23"/>
  <c r="E209" i="23"/>
  <c r="H209" i="23"/>
  <c r="E210" i="23"/>
  <c r="F210" i="23"/>
  <c r="G210" i="23"/>
  <c r="H210" i="23"/>
  <c r="E211" i="23"/>
  <c r="H211" i="23"/>
  <c r="E212" i="23"/>
  <c r="H212" i="23"/>
  <c r="E213" i="23"/>
  <c r="F213" i="23"/>
  <c r="G213" i="23"/>
  <c r="H213" i="23"/>
  <c r="E214" i="23"/>
  <c r="H214" i="23"/>
  <c r="E215" i="23"/>
  <c r="F215" i="23"/>
  <c r="G215" i="23"/>
  <c r="H215" i="23"/>
  <c r="E216" i="23"/>
  <c r="H216" i="23"/>
  <c r="E217" i="23"/>
  <c r="H217" i="23"/>
  <c r="E218" i="23"/>
  <c r="F218" i="23"/>
  <c r="G218" i="23"/>
  <c r="H218" i="23"/>
  <c r="E219" i="23"/>
  <c r="H219" i="23"/>
  <c r="E220" i="23"/>
  <c r="F220" i="23"/>
  <c r="G220" i="23"/>
  <c r="H220" i="23"/>
  <c r="E221" i="23"/>
  <c r="H221" i="23"/>
  <c r="E222" i="23"/>
  <c r="H222" i="23"/>
  <c r="E223" i="23"/>
  <c r="F223" i="23"/>
  <c r="G223" i="23"/>
  <c r="H223" i="23"/>
  <c r="E224" i="23"/>
  <c r="H224" i="23"/>
  <c r="E225" i="23"/>
  <c r="F225" i="23"/>
  <c r="G225" i="23"/>
  <c r="H225" i="23"/>
  <c r="E226" i="23"/>
  <c r="H226" i="23"/>
  <c r="E227" i="23"/>
  <c r="H227" i="23"/>
  <c r="E228" i="23"/>
  <c r="F228" i="23"/>
  <c r="G228" i="23"/>
  <c r="H228" i="23"/>
  <c r="E229" i="23"/>
  <c r="H229" i="23"/>
  <c r="E230" i="23"/>
  <c r="F230" i="23"/>
  <c r="G230" i="23"/>
  <c r="H230" i="23"/>
  <c r="E231" i="23"/>
  <c r="H231" i="23"/>
  <c r="E232" i="23"/>
  <c r="F232" i="23"/>
  <c r="G232" i="23"/>
  <c r="H232" i="23"/>
  <c r="E233" i="23"/>
  <c r="H233" i="23"/>
  <c r="E234" i="23"/>
  <c r="F234" i="23"/>
  <c r="G234" i="23"/>
  <c r="H234" i="23"/>
  <c r="E235" i="23"/>
  <c r="H235" i="23"/>
  <c r="E236" i="23"/>
  <c r="H236" i="23"/>
  <c r="E237" i="23"/>
  <c r="F237" i="23"/>
  <c r="G237" i="23"/>
  <c r="H237" i="23"/>
  <c r="E238" i="23"/>
  <c r="H238" i="23"/>
  <c r="E239" i="23"/>
  <c r="F239" i="23"/>
  <c r="G239" i="23"/>
  <c r="H239" i="23"/>
  <c r="E240" i="23"/>
  <c r="H240" i="23"/>
  <c r="E241" i="23"/>
  <c r="H241" i="23"/>
  <c r="E242" i="23"/>
  <c r="F242" i="23"/>
  <c r="G242" i="23"/>
  <c r="H242" i="23"/>
  <c r="E243" i="23"/>
  <c r="H243" i="23"/>
  <c r="E244" i="23"/>
  <c r="F244" i="23"/>
  <c r="G244" i="23"/>
  <c r="H244" i="23"/>
  <c r="E245" i="23"/>
  <c r="H245" i="23"/>
  <c r="E246" i="23"/>
  <c r="H246" i="23"/>
  <c r="E247" i="23"/>
  <c r="F247" i="23"/>
  <c r="G247" i="23"/>
  <c r="H247" i="23"/>
  <c r="E248" i="23"/>
  <c r="H248" i="23"/>
  <c r="E249" i="23"/>
  <c r="F249" i="23"/>
  <c r="G249" i="23"/>
  <c r="H249" i="23"/>
  <c r="E250" i="23"/>
  <c r="H250" i="23"/>
  <c r="E251" i="23"/>
  <c r="H251" i="23"/>
  <c r="E252" i="23"/>
  <c r="F252" i="23"/>
  <c r="G252" i="23"/>
  <c r="H252" i="23"/>
  <c r="E253" i="23"/>
  <c r="H253" i="23"/>
  <c r="E254" i="23"/>
  <c r="F254" i="23"/>
  <c r="G254" i="23"/>
  <c r="H254" i="23"/>
  <c r="E255" i="23"/>
  <c r="H255" i="23"/>
  <c r="E256" i="23"/>
  <c r="H256" i="23"/>
  <c r="E257" i="23"/>
  <c r="F257" i="23"/>
  <c r="G257" i="23"/>
  <c r="H257" i="23"/>
  <c r="E258" i="23"/>
  <c r="H258" i="23"/>
  <c r="E259" i="23"/>
  <c r="F259" i="23"/>
  <c r="G259" i="23"/>
  <c r="H259" i="23"/>
  <c r="E260" i="23"/>
  <c r="H260" i="23"/>
  <c r="E261" i="23"/>
  <c r="H261" i="23"/>
  <c r="E262" i="23"/>
  <c r="F262" i="23"/>
  <c r="G262" i="23"/>
  <c r="H262" i="23"/>
  <c r="E263" i="23"/>
  <c r="H263" i="23"/>
  <c r="E264" i="23"/>
  <c r="F264" i="23"/>
  <c r="G264" i="23"/>
  <c r="H264" i="23"/>
  <c r="E265" i="23"/>
  <c r="H265" i="23"/>
  <c r="E266" i="23"/>
  <c r="H266" i="23"/>
  <c r="E267" i="23"/>
  <c r="F267" i="23"/>
  <c r="G267" i="23"/>
  <c r="H267" i="23"/>
  <c r="E268" i="23"/>
  <c r="H268" i="23"/>
  <c r="E269" i="23"/>
  <c r="F269" i="23"/>
  <c r="G269" i="23"/>
  <c r="H269" i="23"/>
  <c r="E270" i="23"/>
  <c r="H270" i="23"/>
  <c r="E271" i="23"/>
  <c r="H271" i="23"/>
  <c r="E272" i="23"/>
  <c r="F272" i="23"/>
  <c r="G272" i="23"/>
  <c r="H272" i="23"/>
  <c r="E273" i="23"/>
  <c r="H273" i="23"/>
  <c r="E274" i="23"/>
  <c r="F274" i="23"/>
  <c r="G274" i="23"/>
  <c r="H274" i="23"/>
  <c r="E275" i="23"/>
  <c r="H275" i="23"/>
  <c r="E276" i="23"/>
  <c r="H276" i="23"/>
  <c r="E277" i="23"/>
  <c r="F277" i="23"/>
  <c r="G277" i="23"/>
  <c r="H277" i="23"/>
  <c r="E278" i="23"/>
  <c r="H278" i="23"/>
  <c r="E279" i="23"/>
  <c r="F279" i="23"/>
  <c r="G279" i="23"/>
  <c r="H279" i="23"/>
  <c r="E280" i="23"/>
  <c r="H280" i="23"/>
  <c r="E281" i="23"/>
  <c r="H281" i="23"/>
  <c r="E282" i="23"/>
  <c r="F282" i="23"/>
  <c r="G282" i="23"/>
  <c r="H282" i="23"/>
  <c r="E283" i="23"/>
  <c r="H283" i="23"/>
  <c r="E284" i="23"/>
  <c r="F284" i="23"/>
  <c r="G284" i="23"/>
  <c r="H284" i="23"/>
  <c r="E285" i="23"/>
  <c r="H285" i="23"/>
  <c r="E286" i="23"/>
  <c r="H286" i="23"/>
  <c r="E287" i="23"/>
  <c r="F287" i="23"/>
  <c r="G287" i="23"/>
  <c r="H287" i="23"/>
  <c r="E288" i="23"/>
  <c r="H288" i="23"/>
  <c r="E289" i="23"/>
  <c r="F289" i="23"/>
  <c r="G289" i="23"/>
  <c r="H289" i="23"/>
  <c r="E290" i="23"/>
  <c r="H290" i="23"/>
  <c r="E291" i="23"/>
  <c r="H291" i="23"/>
  <c r="E292" i="23"/>
  <c r="F292" i="23"/>
  <c r="G292" i="23"/>
  <c r="H292" i="23"/>
  <c r="E293" i="23"/>
  <c r="H293" i="23"/>
  <c r="E294" i="23"/>
  <c r="F294" i="23"/>
  <c r="G294" i="23"/>
  <c r="H294" i="23"/>
  <c r="E295" i="23"/>
  <c r="H295" i="23"/>
  <c r="E296" i="23"/>
  <c r="H296" i="23"/>
  <c r="E297" i="23"/>
  <c r="F297" i="23"/>
  <c r="G297" i="23"/>
  <c r="H297" i="23"/>
  <c r="E298" i="23"/>
  <c r="H298" i="23"/>
  <c r="E299" i="23"/>
  <c r="F299" i="23"/>
  <c r="G299" i="23"/>
  <c r="H299" i="23"/>
  <c r="E300" i="23"/>
  <c r="H300" i="23"/>
  <c r="E301" i="23"/>
  <c r="H301" i="23"/>
  <c r="E302" i="23"/>
  <c r="F302" i="23"/>
  <c r="G302" i="23"/>
  <c r="H302" i="23"/>
  <c r="E303" i="23"/>
  <c r="H303" i="23"/>
  <c r="E304" i="23"/>
  <c r="F304" i="23"/>
  <c r="G304" i="23"/>
  <c r="H304" i="23"/>
  <c r="E305" i="23"/>
  <c r="H305" i="23"/>
  <c r="E306" i="23"/>
  <c r="H306" i="23"/>
  <c r="E307" i="23"/>
  <c r="F307" i="23"/>
  <c r="G307" i="23"/>
  <c r="H307" i="23"/>
  <c r="E308" i="23"/>
  <c r="H308" i="23"/>
  <c r="E309" i="23"/>
  <c r="F309" i="23"/>
  <c r="G309" i="23"/>
  <c r="H309" i="23"/>
  <c r="E310" i="23"/>
  <c r="H310" i="23"/>
  <c r="E311" i="23"/>
  <c r="H311" i="23"/>
  <c r="E312" i="23"/>
  <c r="F312" i="23"/>
  <c r="G312" i="23"/>
  <c r="H312" i="23"/>
  <c r="E313" i="23"/>
  <c r="H313" i="23"/>
  <c r="E314" i="23"/>
  <c r="F314" i="23"/>
  <c r="G314" i="23"/>
  <c r="H314" i="23"/>
  <c r="E315" i="23"/>
  <c r="F315" i="23"/>
  <c r="G315" i="23"/>
  <c r="H315" i="23"/>
  <c r="E316" i="23"/>
  <c r="H316" i="23"/>
  <c r="E317" i="23"/>
  <c r="F317" i="23"/>
  <c r="G317" i="23"/>
  <c r="H317" i="23"/>
  <c r="E318" i="23"/>
  <c r="H318" i="23"/>
  <c r="E319" i="23"/>
  <c r="F319" i="23"/>
  <c r="G319" i="23"/>
  <c r="H319" i="23"/>
  <c r="E320" i="23"/>
  <c r="H320" i="23"/>
  <c r="E321" i="23"/>
  <c r="F321" i="23"/>
  <c r="G321" i="23"/>
  <c r="H321" i="23"/>
  <c r="E322" i="23"/>
  <c r="H322" i="23"/>
  <c r="E323" i="23"/>
  <c r="H323" i="23"/>
  <c r="E324" i="23"/>
  <c r="F324" i="23"/>
  <c r="G324" i="23"/>
  <c r="H324" i="23"/>
  <c r="E325" i="23"/>
  <c r="H325" i="23"/>
  <c r="E326" i="23"/>
  <c r="F326" i="23"/>
  <c r="G326" i="23"/>
  <c r="H326" i="23"/>
  <c r="E327" i="23"/>
  <c r="H327" i="23"/>
  <c r="E328" i="23"/>
  <c r="H328" i="23"/>
  <c r="E329" i="23"/>
  <c r="F329" i="23"/>
  <c r="G329" i="23"/>
  <c r="H329" i="23"/>
  <c r="E330" i="23"/>
  <c r="H330" i="23"/>
  <c r="E331" i="23"/>
  <c r="F331" i="23"/>
  <c r="G331" i="23"/>
  <c r="H331" i="23"/>
  <c r="E332" i="23"/>
  <c r="H332" i="23"/>
  <c r="E333" i="23"/>
  <c r="H333" i="23"/>
  <c r="E334" i="23"/>
  <c r="F334" i="23"/>
  <c r="G334" i="23"/>
  <c r="H334" i="23"/>
  <c r="E335" i="23"/>
  <c r="H335" i="23"/>
  <c r="E336" i="23"/>
  <c r="F336" i="23"/>
  <c r="G336" i="23"/>
  <c r="H336" i="23"/>
  <c r="E337" i="23"/>
  <c r="H337" i="23"/>
  <c r="E338" i="23"/>
  <c r="H338" i="23"/>
  <c r="E339" i="23"/>
  <c r="F339" i="23"/>
  <c r="G339" i="23"/>
  <c r="H339" i="23"/>
  <c r="E340" i="23"/>
  <c r="H340" i="23"/>
  <c r="E341" i="23"/>
  <c r="F341" i="23"/>
  <c r="G341" i="23"/>
  <c r="H341" i="23"/>
  <c r="E342" i="23"/>
  <c r="H342" i="23"/>
  <c r="E343" i="23"/>
  <c r="H343" i="23"/>
  <c r="E344" i="23"/>
  <c r="F344" i="23"/>
  <c r="G344" i="23"/>
  <c r="H344" i="23"/>
  <c r="E345" i="23"/>
  <c r="H345" i="23"/>
  <c r="E346" i="23"/>
  <c r="F346" i="23"/>
  <c r="G346" i="23"/>
  <c r="H346" i="23"/>
  <c r="E347" i="23"/>
  <c r="H347" i="23"/>
  <c r="E348" i="23"/>
  <c r="H348" i="23"/>
  <c r="E349" i="23"/>
  <c r="F349" i="23"/>
  <c r="G349" i="23"/>
  <c r="H349" i="23"/>
  <c r="E350" i="23"/>
  <c r="H350" i="23"/>
  <c r="E351" i="23"/>
  <c r="F351" i="23"/>
  <c r="G351" i="23"/>
  <c r="H351" i="23"/>
  <c r="E352" i="23"/>
  <c r="H352" i="23"/>
  <c r="E353" i="23"/>
  <c r="H353" i="23"/>
  <c r="E354" i="23"/>
  <c r="F354" i="23"/>
  <c r="G354" i="23"/>
  <c r="H354" i="23"/>
  <c r="E355" i="23"/>
  <c r="H355" i="23"/>
  <c r="E356" i="23"/>
  <c r="F356" i="23"/>
  <c r="G356" i="23"/>
  <c r="H356" i="23"/>
  <c r="E357" i="23"/>
  <c r="H357" i="23"/>
  <c r="E358" i="23"/>
  <c r="H358" i="23"/>
  <c r="E359" i="23"/>
  <c r="F359" i="23"/>
  <c r="G359" i="23"/>
  <c r="H359" i="23"/>
  <c r="E360" i="23"/>
  <c r="H360" i="23"/>
  <c r="E361" i="23"/>
  <c r="F361" i="23"/>
  <c r="G361" i="23"/>
  <c r="H361" i="23"/>
  <c r="E362" i="23"/>
  <c r="H362" i="23"/>
  <c r="E363" i="23"/>
  <c r="H363" i="23"/>
  <c r="E364" i="23"/>
  <c r="F364" i="23"/>
  <c r="G364" i="23"/>
  <c r="H364" i="23"/>
  <c r="E365" i="23"/>
  <c r="H365" i="23"/>
  <c r="E366" i="23"/>
  <c r="F366" i="23"/>
  <c r="G366" i="23"/>
  <c r="H366" i="23"/>
  <c r="E367" i="23"/>
  <c r="H367" i="23"/>
  <c r="E368" i="23"/>
  <c r="H368" i="23"/>
  <c r="E369" i="23"/>
  <c r="F369" i="23"/>
  <c r="G369" i="23"/>
  <c r="H369" i="23"/>
  <c r="E370" i="23"/>
  <c r="H370" i="23"/>
  <c r="E371" i="23"/>
  <c r="F371" i="23"/>
  <c r="G371" i="23"/>
  <c r="H371" i="23"/>
  <c r="E372" i="23"/>
  <c r="H372" i="23"/>
  <c r="E373" i="23"/>
  <c r="H373" i="23"/>
  <c r="E374" i="23"/>
  <c r="F374" i="23"/>
  <c r="G374" i="23"/>
  <c r="H374" i="23"/>
  <c r="E375" i="23"/>
  <c r="H375" i="23"/>
  <c r="E376" i="23"/>
  <c r="F376" i="23"/>
  <c r="G376" i="23"/>
  <c r="H376" i="23"/>
  <c r="E377" i="23"/>
  <c r="H377" i="23"/>
  <c r="E378" i="23"/>
  <c r="H378" i="23"/>
  <c r="E379" i="23"/>
  <c r="F379" i="23"/>
  <c r="G379" i="23"/>
  <c r="H379" i="23"/>
  <c r="E380" i="23"/>
  <c r="H380" i="23"/>
  <c r="E381" i="23"/>
  <c r="H381" i="23"/>
  <c r="E382" i="23"/>
  <c r="F382" i="23"/>
  <c r="G382" i="23"/>
  <c r="H382" i="23"/>
  <c r="E383" i="23"/>
  <c r="H383" i="23"/>
  <c r="E384" i="23"/>
  <c r="F384" i="23"/>
  <c r="G384" i="23"/>
  <c r="H384" i="23"/>
  <c r="E385" i="23"/>
  <c r="H385" i="23"/>
  <c r="E386" i="23"/>
  <c r="H386" i="23"/>
  <c r="E387" i="23"/>
  <c r="F387" i="23"/>
  <c r="G387" i="23"/>
  <c r="H387" i="23"/>
  <c r="E388" i="23"/>
  <c r="H388" i="23"/>
  <c r="E389" i="23"/>
  <c r="F389" i="23"/>
  <c r="G389" i="23"/>
  <c r="H389" i="23"/>
  <c r="E390" i="23"/>
  <c r="H390" i="23"/>
  <c r="E391" i="23"/>
  <c r="H391" i="23"/>
  <c r="E392" i="23"/>
  <c r="F392" i="23"/>
  <c r="G392" i="23"/>
  <c r="H392" i="23"/>
  <c r="E393" i="23"/>
  <c r="H393" i="23"/>
  <c r="E394" i="23"/>
  <c r="F394" i="23"/>
  <c r="G394" i="23"/>
  <c r="H394" i="23"/>
  <c r="E395" i="23"/>
  <c r="H395" i="23"/>
  <c r="E396" i="23"/>
  <c r="H396" i="23"/>
  <c r="E397" i="23"/>
  <c r="F397" i="23"/>
  <c r="G397" i="23"/>
  <c r="H397" i="23"/>
  <c r="E398" i="23"/>
  <c r="H398" i="23"/>
  <c r="E399" i="23"/>
  <c r="F399" i="23"/>
  <c r="G399" i="23"/>
  <c r="H399" i="23"/>
  <c r="E400" i="23"/>
  <c r="H400" i="23"/>
  <c r="E401" i="23"/>
  <c r="H401" i="23"/>
  <c r="E402" i="23"/>
  <c r="F402" i="23"/>
  <c r="G402" i="23"/>
  <c r="H402" i="23"/>
  <c r="E403" i="23"/>
  <c r="H403" i="23"/>
  <c r="E404" i="23"/>
  <c r="F404" i="23"/>
  <c r="G404" i="23"/>
  <c r="H404" i="23"/>
  <c r="E405" i="23"/>
  <c r="H405" i="23"/>
  <c r="E406" i="23"/>
  <c r="F406" i="23"/>
  <c r="G406" i="23"/>
  <c r="H406" i="23"/>
  <c r="E407" i="23"/>
  <c r="H407" i="23"/>
  <c r="E408" i="23"/>
  <c r="F408" i="23"/>
  <c r="G408" i="23"/>
  <c r="H408" i="23"/>
  <c r="E409" i="23"/>
  <c r="H409" i="23"/>
  <c r="E410" i="23"/>
  <c r="H410" i="23"/>
  <c r="E411" i="23"/>
  <c r="F411" i="23"/>
  <c r="G411" i="23"/>
  <c r="H411" i="23"/>
  <c r="E412" i="23"/>
  <c r="H412" i="23"/>
  <c r="E413" i="23"/>
  <c r="F413" i="23"/>
  <c r="G413" i="23"/>
  <c r="H413" i="23"/>
  <c r="E414" i="23"/>
  <c r="H414" i="23"/>
  <c r="E415" i="23"/>
  <c r="H415" i="23"/>
  <c r="E416" i="23"/>
  <c r="F416" i="23"/>
  <c r="G416" i="23"/>
  <c r="H416" i="23"/>
  <c r="E417" i="23"/>
  <c r="H417" i="23"/>
  <c r="E418" i="23"/>
  <c r="F418" i="23"/>
  <c r="G418" i="23"/>
  <c r="H418" i="23"/>
  <c r="E419" i="23"/>
  <c r="H419" i="23"/>
  <c r="E420" i="23"/>
  <c r="F420" i="23"/>
  <c r="G420" i="23"/>
  <c r="H420" i="23"/>
  <c r="E421" i="23"/>
  <c r="H421" i="23"/>
  <c r="E422" i="23"/>
  <c r="F422" i="23"/>
  <c r="G422" i="23"/>
  <c r="H422" i="23"/>
  <c r="E423" i="23"/>
  <c r="H423" i="23"/>
  <c r="E424" i="23"/>
  <c r="H424" i="23"/>
  <c r="E425" i="23"/>
  <c r="F425" i="23"/>
  <c r="G425" i="23"/>
  <c r="H425" i="23"/>
  <c r="E426" i="23"/>
  <c r="H426" i="23"/>
  <c r="E427" i="23"/>
  <c r="F427" i="23"/>
  <c r="G427" i="23"/>
  <c r="H427" i="23"/>
  <c r="E428" i="23"/>
  <c r="H428" i="23"/>
  <c r="E429" i="23"/>
  <c r="H429" i="23"/>
  <c r="E430" i="23"/>
  <c r="F430" i="23"/>
  <c r="G430" i="23"/>
  <c r="H430" i="23"/>
  <c r="E431" i="23"/>
  <c r="H431" i="23"/>
  <c r="E432" i="23"/>
  <c r="F432" i="23"/>
  <c r="G432" i="23"/>
  <c r="H432" i="23"/>
  <c r="E433" i="23"/>
  <c r="H433" i="23"/>
  <c r="E434" i="23"/>
  <c r="H434" i="23"/>
  <c r="E435" i="23"/>
  <c r="F435" i="23"/>
  <c r="G435" i="23"/>
  <c r="H435" i="23"/>
  <c r="E436" i="23"/>
  <c r="H436" i="23"/>
  <c r="E437" i="23"/>
  <c r="F437" i="23"/>
  <c r="G437" i="23"/>
  <c r="H437" i="23"/>
  <c r="E438" i="23"/>
  <c r="H438" i="23"/>
  <c r="E439" i="23"/>
  <c r="H439" i="23"/>
  <c r="E440" i="23"/>
  <c r="F440" i="23"/>
  <c r="G440" i="23"/>
  <c r="H440" i="23"/>
  <c r="E441" i="23"/>
  <c r="H441" i="23"/>
  <c r="E442" i="23"/>
  <c r="F442" i="23"/>
  <c r="G442" i="23"/>
  <c r="H442" i="23"/>
  <c r="E443" i="23"/>
  <c r="H443" i="23"/>
  <c r="E444" i="23"/>
  <c r="H444" i="23"/>
  <c r="E445" i="23"/>
  <c r="F445" i="23"/>
  <c r="G445" i="23"/>
  <c r="H445" i="23"/>
  <c r="E446" i="23"/>
  <c r="H446" i="23"/>
  <c r="E447" i="23"/>
  <c r="F447" i="23"/>
  <c r="G447" i="23"/>
  <c r="H447" i="23"/>
  <c r="E448" i="23"/>
  <c r="H448" i="23"/>
  <c r="E449" i="23"/>
  <c r="H449" i="23"/>
  <c r="E450" i="23"/>
  <c r="F450" i="23"/>
  <c r="G450" i="23"/>
  <c r="H450" i="23"/>
  <c r="E451" i="23"/>
  <c r="H451" i="23"/>
  <c r="E452" i="23"/>
  <c r="F452" i="23"/>
  <c r="G452" i="23"/>
  <c r="H452" i="23"/>
  <c r="E453" i="23"/>
  <c r="H453" i="23"/>
  <c r="E454" i="23"/>
  <c r="H454" i="23"/>
  <c r="E455" i="23"/>
  <c r="F455" i="23"/>
  <c r="G455" i="23"/>
  <c r="H455" i="23"/>
  <c r="E456" i="23"/>
  <c r="H456" i="23"/>
  <c r="E457" i="23"/>
  <c r="F457" i="23"/>
  <c r="G457" i="23"/>
  <c r="H457" i="23"/>
  <c r="E458" i="23"/>
  <c r="H458" i="23"/>
  <c r="E459" i="23"/>
  <c r="H459" i="23"/>
  <c r="E460" i="23"/>
  <c r="F460" i="23"/>
  <c r="G460" i="23"/>
  <c r="H460" i="23"/>
  <c r="E461" i="23"/>
  <c r="H461" i="23"/>
  <c r="E462" i="23"/>
  <c r="F462" i="23"/>
  <c r="G462" i="23"/>
  <c r="H462" i="23"/>
  <c r="E463" i="23"/>
  <c r="H463" i="23"/>
  <c r="E464" i="23"/>
  <c r="H464" i="23"/>
  <c r="E465" i="23"/>
  <c r="F465" i="23"/>
  <c r="G465" i="23"/>
  <c r="H465" i="23"/>
  <c r="E466" i="23"/>
  <c r="H466" i="23"/>
  <c r="E467" i="23"/>
  <c r="F467" i="23"/>
  <c r="G467" i="23"/>
  <c r="H467" i="23"/>
  <c r="E468" i="23"/>
  <c r="H468" i="23"/>
  <c r="E469" i="23"/>
  <c r="H469" i="23"/>
  <c r="E470" i="23"/>
  <c r="F470" i="23"/>
  <c r="G470" i="23"/>
  <c r="H470" i="23"/>
  <c r="E471" i="23"/>
  <c r="H471" i="23"/>
  <c r="E472" i="23"/>
  <c r="F472" i="23"/>
  <c r="G472" i="23"/>
  <c r="H472" i="23"/>
  <c r="E473" i="23"/>
  <c r="H473" i="23"/>
  <c r="E474" i="23"/>
  <c r="H474" i="23"/>
  <c r="E475" i="23"/>
  <c r="F475" i="23"/>
  <c r="G475" i="23"/>
  <c r="H475" i="23"/>
  <c r="E476" i="23"/>
  <c r="H476" i="23"/>
  <c r="E477" i="23"/>
  <c r="F477" i="23"/>
  <c r="G477" i="23"/>
  <c r="H477" i="23"/>
  <c r="E478" i="23"/>
  <c r="H478" i="23"/>
  <c r="E479" i="23"/>
  <c r="H479" i="23"/>
  <c r="E480" i="23"/>
  <c r="F480" i="23"/>
  <c r="G480" i="23"/>
  <c r="H480" i="23"/>
  <c r="E481" i="23"/>
  <c r="H481" i="23"/>
  <c r="E482" i="23"/>
  <c r="F482" i="23"/>
  <c r="G482" i="23"/>
  <c r="H482" i="23"/>
  <c r="E483" i="23"/>
  <c r="H483" i="23"/>
  <c r="E484" i="23"/>
  <c r="F484" i="23"/>
  <c r="G484" i="23"/>
  <c r="H484" i="23"/>
  <c r="E485" i="23"/>
  <c r="H485" i="23"/>
  <c r="E486" i="23"/>
  <c r="F486" i="23"/>
  <c r="G486" i="23"/>
  <c r="H486" i="23"/>
  <c r="E487" i="23"/>
  <c r="H487" i="23"/>
  <c r="E488" i="23"/>
  <c r="H488" i="23"/>
  <c r="E489" i="23"/>
  <c r="F489" i="23"/>
  <c r="G489" i="23"/>
  <c r="H489" i="23"/>
  <c r="E490" i="23"/>
  <c r="H490" i="23"/>
  <c r="E491" i="23"/>
  <c r="F491" i="23"/>
  <c r="G491" i="23"/>
  <c r="H491" i="23"/>
  <c r="E492" i="23"/>
  <c r="H492" i="23"/>
  <c r="E493" i="23"/>
  <c r="H493" i="23"/>
  <c r="E494" i="23"/>
  <c r="F494" i="23"/>
  <c r="G494" i="23"/>
  <c r="H494" i="23"/>
  <c r="E495" i="23"/>
  <c r="H495" i="23"/>
  <c r="E496" i="23"/>
  <c r="F496" i="23"/>
  <c r="G496" i="23"/>
  <c r="H496" i="23"/>
  <c r="E497" i="23"/>
  <c r="H497" i="23"/>
  <c r="E498" i="23"/>
  <c r="H498" i="23"/>
  <c r="E499" i="23"/>
  <c r="F499" i="23"/>
  <c r="G499" i="23"/>
  <c r="H499" i="23"/>
  <c r="E500" i="23"/>
  <c r="H500" i="23"/>
  <c r="E501" i="23"/>
  <c r="F501" i="23"/>
  <c r="G501" i="23"/>
  <c r="H501" i="23"/>
  <c r="E502" i="23"/>
  <c r="H502" i="23"/>
  <c r="E503" i="23"/>
  <c r="H503" i="23"/>
  <c r="E504" i="23"/>
  <c r="F504" i="23"/>
  <c r="G504" i="23"/>
  <c r="H504" i="23"/>
  <c r="E505" i="23"/>
  <c r="H505" i="23"/>
  <c r="E506" i="23"/>
  <c r="F506" i="23"/>
  <c r="G506" i="23"/>
  <c r="H506" i="23"/>
  <c r="E507" i="23"/>
  <c r="H507" i="23"/>
  <c r="E508" i="23"/>
  <c r="H508" i="23"/>
  <c r="E509" i="23"/>
  <c r="F509" i="23"/>
  <c r="G509" i="23"/>
  <c r="H509" i="23"/>
  <c r="E510" i="23"/>
  <c r="H510" i="23"/>
  <c r="E511" i="23"/>
  <c r="F511" i="23"/>
  <c r="G511" i="23"/>
  <c r="H511" i="23"/>
  <c r="E512" i="23"/>
  <c r="H512" i="23"/>
  <c r="E513" i="23"/>
  <c r="H513" i="23"/>
  <c r="E514" i="23"/>
  <c r="F514" i="23"/>
  <c r="G514" i="23"/>
  <c r="H514" i="23"/>
  <c r="E515" i="23"/>
  <c r="H515" i="23"/>
  <c r="E516" i="23"/>
  <c r="F516" i="23"/>
  <c r="G516" i="23"/>
  <c r="H516" i="23"/>
  <c r="E517" i="23"/>
  <c r="H517" i="23"/>
  <c r="E518" i="23"/>
  <c r="H518" i="23"/>
  <c r="E519" i="23"/>
  <c r="F519" i="23"/>
  <c r="G519" i="23"/>
  <c r="H519" i="23"/>
  <c r="E520" i="23"/>
  <c r="H520" i="23"/>
  <c r="E521" i="23"/>
  <c r="F521" i="23"/>
  <c r="G521" i="23"/>
  <c r="H521" i="23"/>
  <c r="E522" i="23"/>
  <c r="H522" i="23"/>
  <c r="E523" i="23"/>
  <c r="H523" i="23"/>
  <c r="E524" i="23"/>
  <c r="F524" i="23"/>
  <c r="G524" i="23"/>
  <c r="H524" i="23"/>
  <c r="E525" i="23"/>
  <c r="H525" i="23"/>
  <c r="E526" i="23"/>
  <c r="F526" i="23"/>
  <c r="G526" i="23"/>
  <c r="H526" i="23"/>
  <c r="E527" i="23"/>
  <c r="H527" i="23"/>
  <c r="E528" i="23"/>
  <c r="H528" i="23"/>
  <c r="E529" i="23"/>
  <c r="F529" i="23"/>
  <c r="G529" i="23"/>
  <c r="H529" i="23"/>
  <c r="E530" i="23"/>
  <c r="H530" i="23"/>
  <c r="E531" i="23"/>
  <c r="F531" i="23"/>
  <c r="G531" i="23"/>
  <c r="H531" i="23"/>
  <c r="E532" i="23"/>
  <c r="H532" i="23"/>
  <c r="E533" i="23"/>
  <c r="H533" i="23"/>
  <c r="E534" i="23"/>
  <c r="F534" i="23"/>
  <c r="G534" i="23"/>
  <c r="H534" i="23"/>
  <c r="E535" i="23"/>
  <c r="H535" i="23"/>
  <c r="E536" i="23"/>
  <c r="F536" i="23"/>
  <c r="G536" i="23"/>
  <c r="H536" i="23"/>
  <c r="E537" i="23"/>
  <c r="H537" i="23"/>
  <c r="E538" i="23"/>
  <c r="H538" i="23"/>
  <c r="E539" i="23"/>
  <c r="F539" i="23"/>
  <c r="G539" i="23"/>
  <c r="H539" i="23"/>
  <c r="E540" i="23"/>
  <c r="H540" i="23"/>
  <c r="E541" i="23"/>
  <c r="F541" i="23"/>
  <c r="G541" i="23"/>
  <c r="H541" i="23"/>
  <c r="E542" i="23"/>
  <c r="H542" i="23"/>
  <c r="E543" i="23"/>
  <c r="H543" i="23"/>
  <c r="E544" i="23"/>
  <c r="F544" i="23"/>
  <c r="G544" i="23"/>
  <c r="H544" i="23"/>
  <c r="E545" i="23"/>
  <c r="H545" i="23"/>
  <c r="E546" i="23"/>
  <c r="F546" i="23"/>
  <c r="G546" i="23"/>
  <c r="H546" i="23"/>
  <c r="E547" i="23"/>
  <c r="H547" i="23"/>
  <c r="E548" i="23"/>
  <c r="H548" i="23"/>
  <c r="E549" i="23"/>
  <c r="F549" i="23"/>
  <c r="G549" i="23"/>
  <c r="H549" i="23"/>
  <c r="E550" i="23"/>
  <c r="H550" i="23"/>
  <c r="E551" i="23"/>
  <c r="F551" i="23"/>
  <c r="G551" i="23"/>
  <c r="H551" i="23"/>
  <c r="E552" i="23"/>
  <c r="H552" i="23"/>
  <c r="E553" i="23"/>
  <c r="H553" i="23"/>
  <c r="E554" i="23"/>
  <c r="F554" i="23"/>
  <c r="G554" i="23"/>
  <c r="H554" i="23"/>
  <c r="E555" i="23"/>
  <c r="H555" i="23"/>
  <c r="E556" i="23"/>
  <c r="F556" i="23"/>
  <c r="G556" i="23"/>
  <c r="H556" i="23"/>
  <c r="E557" i="23"/>
  <c r="H557" i="23"/>
  <c r="E558" i="23"/>
  <c r="H558" i="23"/>
  <c r="E559" i="23"/>
  <c r="F559" i="23"/>
  <c r="G559" i="23"/>
  <c r="H559" i="23"/>
  <c r="E560" i="23"/>
  <c r="H560" i="23"/>
  <c r="E561" i="23"/>
  <c r="F561" i="23"/>
  <c r="G561" i="23"/>
  <c r="H561" i="23"/>
  <c r="E562" i="23"/>
  <c r="H562" i="23"/>
  <c r="E563" i="23"/>
  <c r="H563" i="23"/>
  <c r="E564" i="23"/>
  <c r="F564" i="23"/>
  <c r="G564" i="23"/>
  <c r="H564" i="23"/>
  <c r="E565" i="23"/>
  <c r="H565" i="23"/>
  <c r="E566" i="23"/>
  <c r="F566" i="23"/>
  <c r="G566" i="23"/>
  <c r="H566" i="23"/>
  <c r="E567" i="23"/>
  <c r="H567" i="23"/>
  <c r="E568" i="23"/>
  <c r="F568" i="23"/>
  <c r="G568" i="23"/>
  <c r="H568" i="23"/>
  <c r="E569" i="23"/>
  <c r="H569" i="23"/>
  <c r="E570" i="23"/>
  <c r="F570" i="23"/>
  <c r="G570" i="23"/>
  <c r="H570" i="23"/>
  <c r="E571" i="23"/>
  <c r="H571" i="23"/>
  <c r="E572" i="23"/>
  <c r="H572" i="23"/>
  <c r="E573" i="23"/>
  <c r="H573" i="23"/>
  <c r="E574" i="23"/>
  <c r="F574" i="23"/>
  <c r="G574" i="23"/>
  <c r="H574" i="23"/>
  <c r="E575" i="23"/>
  <c r="H575" i="23"/>
  <c r="E576" i="23"/>
  <c r="H576" i="23"/>
  <c r="E577" i="23"/>
  <c r="F577" i="23"/>
  <c r="G577" i="23"/>
  <c r="H577" i="23"/>
  <c r="E578" i="23"/>
  <c r="H578" i="23"/>
  <c r="E579" i="23"/>
  <c r="F579" i="23"/>
  <c r="G579" i="23"/>
  <c r="H579" i="23"/>
  <c r="E580" i="23"/>
  <c r="H580" i="23"/>
  <c r="E581" i="23"/>
  <c r="H581" i="23"/>
  <c r="E582" i="23"/>
  <c r="F582" i="23"/>
  <c r="G582" i="23"/>
  <c r="H582" i="23"/>
  <c r="E583" i="23"/>
  <c r="H583" i="23"/>
  <c r="E584" i="23"/>
  <c r="F584" i="23"/>
  <c r="G584" i="23"/>
  <c r="H584" i="23"/>
  <c r="E585" i="23"/>
  <c r="H585" i="23"/>
  <c r="E586" i="23"/>
  <c r="H586" i="23"/>
  <c r="E587" i="23"/>
  <c r="F587" i="23"/>
  <c r="G587" i="23"/>
  <c r="H587" i="23"/>
  <c r="E588" i="23"/>
  <c r="H588" i="23"/>
  <c r="E589" i="23"/>
  <c r="F589" i="23"/>
  <c r="G589" i="23"/>
  <c r="H589" i="23"/>
  <c r="E590" i="23"/>
  <c r="H590" i="23"/>
  <c r="E591" i="23"/>
  <c r="H591" i="23"/>
  <c r="E592" i="23"/>
  <c r="F592" i="23"/>
  <c r="G592" i="23"/>
  <c r="H592" i="23"/>
  <c r="E593" i="23"/>
  <c r="H593" i="23"/>
  <c r="E594" i="23"/>
  <c r="F594" i="23"/>
  <c r="G594" i="23"/>
  <c r="H594" i="23"/>
  <c r="E595" i="23"/>
  <c r="H595" i="23"/>
  <c r="E596" i="23"/>
  <c r="H596" i="23"/>
  <c r="E597" i="23"/>
  <c r="F597" i="23"/>
  <c r="G597" i="23"/>
  <c r="H597" i="23"/>
  <c r="E598" i="23"/>
  <c r="H598" i="23"/>
  <c r="E599" i="23"/>
  <c r="F599" i="23"/>
  <c r="G599" i="23"/>
  <c r="H599" i="23"/>
  <c r="E600" i="23"/>
  <c r="H600" i="23"/>
  <c r="E601" i="23"/>
  <c r="H601" i="23"/>
  <c r="E602" i="23"/>
  <c r="F602" i="23"/>
  <c r="G602" i="23"/>
  <c r="H602" i="23"/>
  <c r="E603" i="23"/>
  <c r="H603" i="23"/>
  <c r="E604" i="23"/>
  <c r="F604" i="23"/>
  <c r="G604" i="23"/>
  <c r="H604" i="23"/>
  <c r="E605" i="23"/>
  <c r="H605" i="23"/>
  <c r="E606" i="23"/>
  <c r="H606" i="23"/>
  <c r="E607" i="23"/>
  <c r="F607" i="23"/>
  <c r="G607" i="23"/>
  <c r="H607" i="23"/>
  <c r="E608" i="23"/>
  <c r="H608" i="23"/>
  <c r="E609" i="23"/>
  <c r="F609" i="23"/>
  <c r="G609" i="23"/>
  <c r="H609" i="23"/>
  <c r="E610" i="23"/>
  <c r="H610" i="23"/>
  <c r="E611" i="23"/>
  <c r="H611" i="23"/>
  <c r="E612" i="23"/>
  <c r="F612" i="23"/>
  <c r="G612" i="23"/>
  <c r="H612" i="23"/>
  <c r="E613" i="23"/>
  <c r="H613" i="23"/>
  <c r="E614" i="23"/>
  <c r="F614" i="23"/>
  <c r="G614" i="23"/>
  <c r="H614" i="23"/>
  <c r="E615" i="23"/>
  <c r="H615" i="23"/>
  <c r="E616" i="23"/>
  <c r="H616" i="23"/>
  <c r="E617" i="23"/>
  <c r="F617" i="23"/>
  <c r="G617" i="23"/>
  <c r="H617" i="23"/>
  <c r="E618" i="23"/>
  <c r="H618" i="23"/>
  <c r="E619" i="23"/>
  <c r="F619" i="23"/>
  <c r="G619" i="23"/>
  <c r="H619" i="23"/>
  <c r="E620" i="23"/>
  <c r="H620" i="23"/>
  <c r="E621" i="23"/>
  <c r="H621" i="23"/>
  <c r="E622" i="23"/>
  <c r="F622" i="23"/>
  <c r="G622" i="23"/>
  <c r="H622" i="23"/>
  <c r="E623" i="23"/>
  <c r="H623" i="23"/>
  <c r="E624" i="23"/>
  <c r="F624" i="23"/>
  <c r="G624" i="23"/>
  <c r="H624" i="23"/>
  <c r="E625" i="23"/>
  <c r="H625" i="23"/>
  <c r="E626" i="23"/>
  <c r="H626" i="23"/>
  <c r="E627" i="23"/>
  <c r="F627" i="23"/>
  <c r="G627" i="23"/>
  <c r="H627" i="23"/>
  <c r="E628" i="23"/>
  <c r="H628" i="23"/>
  <c r="E629" i="23"/>
  <c r="F629" i="23"/>
  <c r="G629" i="23"/>
  <c r="H629" i="23"/>
  <c r="E630" i="23"/>
  <c r="H630" i="23"/>
  <c r="E631" i="23"/>
  <c r="H631" i="23"/>
  <c r="E632" i="23"/>
  <c r="F632" i="23"/>
  <c r="G632" i="23"/>
  <c r="H632" i="23"/>
  <c r="E633" i="23"/>
  <c r="H633" i="23"/>
  <c r="E634" i="23"/>
  <c r="F634" i="23"/>
  <c r="G634" i="23"/>
  <c r="H634" i="23"/>
  <c r="E635" i="23"/>
  <c r="H635" i="23"/>
  <c r="E636" i="23"/>
  <c r="H636" i="23"/>
  <c r="E637" i="23"/>
  <c r="F637" i="23"/>
  <c r="G637" i="23"/>
  <c r="H637" i="23"/>
  <c r="E638" i="23"/>
  <c r="H638" i="23"/>
  <c r="E639" i="23"/>
  <c r="F639" i="23"/>
  <c r="G639" i="23"/>
  <c r="H639" i="23"/>
  <c r="E640" i="23"/>
  <c r="H640" i="23"/>
  <c r="E641" i="23"/>
  <c r="H641" i="23"/>
  <c r="E642" i="23"/>
  <c r="F642" i="23"/>
  <c r="G642" i="23"/>
  <c r="H642" i="23"/>
  <c r="E643" i="23"/>
  <c r="H643" i="23"/>
  <c r="E644" i="23"/>
  <c r="F644" i="23"/>
  <c r="G644" i="23"/>
  <c r="H644" i="23"/>
  <c r="E645" i="23"/>
  <c r="H645" i="23"/>
  <c r="E646" i="23"/>
  <c r="H646" i="23"/>
  <c r="E647" i="23"/>
  <c r="H647" i="23"/>
  <c r="E648" i="23"/>
  <c r="H648" i="23"/>
  <c r="E649" i="23"/>
  <c r="F649" i="23"/>
  <c r="G649" i="23"/>
  <c r="H649" i="23"/>
  <c r="E650" i="23"/>
  <c r="H650" i="23"/>
  <c r="E651" i="23"/>
  <c r="H651" i="23"/>
  <c r="E652" i="23"/>
  <c r="H652" i="23"/>
  <c r="E653" i="23"/>
  <c r="H653" i="23"/>
  <c r="E654" i="23"/>
  <c r="F654" i="23"/>
  <c r="G654" i="23"/>
  <c r="H654" i="23"/>
  <c r="E655" i="23"/>
  <c r="H655" i="23"/>
  <c r="E656" i="23"/>
  <c r="H656" i="23"/>
  <c r="E657" i="23"/>
  <c r="H657" i="23"/>
  <c r="E658" i="23"/>
  <c r="H658" i="23"/>
  <c r="E659" i="23"/>
  <c r="H659" i="23"/>
  <c r="E660" i="23"/>
  <c r="H660" i="23"/>
  <c r="E661" i="23"/>
  <c r="H661" i="23"/>
  <c r="E662" i="23"/>
  <c r="H662" i="23"/>
  <c r="E663" i="23"/>
  <c r="H663" i="23"/>
  <c r="E664" i="23"/>
  <c r="F664" i="23"/>
  <c r="G664" i="23"/>
  <c r="H664" i="23"/>
  <c r="E665" i="23"/>
  <c r="H665" i="23"/>
  <c r="E666" i="23"/>
  <c r="H666" i="23"/>
  <c r="E667" i="23"/>
  <c r="H667" i="23"/>
  <c r="E668" i="23"/>
  <c r="H668" i="23"/>
  <c r="E669" i="23"/>
  <c r="F669" i="23"/>
  <c r="G669" i="23"/>
  <c r="H669" i="23"/>
  <c r="E670" i="23"/>
  <c r="H670" i="23"/>
  <c r="E671" i="23"/>
  <c r="H671" i="23"/>
  <c r="E672" i="23"/>
  <c r="H672" i="23"/>
  <c r="E673" i="23"/>
  <c r="H673" i="23"/>
  <c r="E674" i="23"/>
  <c r="F674" i="23"/>
  <c r="G674" i="23"/>
  <c r="H674" i="23"/>
  <c r="E675" i="23"/>
  <c r="H675" i="23"/>
  <c r="E676" i="23"/>
  <c r="H676" i="23"/>
  <c r="E677" i="23"/>
  <c r="F677" i="23"/>
  <c r="G677" i="23"/>
  <c r="H677" i="23"/>
  <c r="E678" i="23"/>
  <c r="H678" i="23"/>
  <c r="E679" i="23"/>
  <c r="F679" i="23"/>
  <c r="G679" i="23"/>
  <c r="H679" i="23"/>
  <c r="E680" i="23"/>
  <c r="H680" i="23"/>
  <c r="E681" i="23"/>
  <c r="H681" i="23"/>
  <c r="E682" i="23"/>
  <c r="F682" i="23"/>
  <c r="G682" i="23"/>
  <c r="H682" i="23"/>
  <c r="E683" i="23"/>
  <c r="H683" i="23"/>
  <c r="E684" i="23"/>
  <c r="F684" i="23"/>
  <c r="G684" i="23"/>
  <c r="H684" i="23"/>
  <c r="E685" i="23"/>
  <c r="H685" i="23"/>
  <c r="E686" i="23"/>
  <c r="H686" i="23"/>
  <c r="E687" i="23"/>
  <c r="F687" i="23"/>
  <c r="G687" i="23"/>
  <c r="H687" i="23"/>
  <c r="E688" i="23"/>
  <c r="H688" i="23"/>
  <c r="E689" i="23"/>
  <c r="F689" i="23"/>
  <c r="G689" i="23"/>
  <c r="H689" i="23"/>
  <c r="E690" i="23"/>
  <c r="H690" i="23"/>
  <c r="E691" i="23"/>
  <c r="H691" i="23"/>
  <c r="E692" i="23"/>
  <c r="F692" i="23"/>
  <c r="G692" i="23"/>
  <c r="H692" i="23"/>
  <c r="E693" i="23"/>
  <c r="H693" i="23"/>
  <c r="E694" i="23"/>
  <c r="F694" i="23"/>
  <c r="G694" i="23"/>
  <c r="H694" i="23"/>
  <c r="E695" i="23"/>
  <c r="H695" i="23"/>
  <c r="E696" i="23"/>
  <c r="H696" i="23"/>
  <c r="E697" i="23"/>
  <c r="F697" i="23"/>
  <c r="G697" i="23"/>
  <c r="H697" i="23"/>
  <c r="E698" i="23"/>
  <c r="H698" i="23"/>
  <c r="E699" i="23"/>
  <c r="F699" i="23"/>
  <c r="G699" i="23"/>
  <c r="H699" i="23"/>
  <c r="E700" i="23"/>
  <c r="H700" i="23"/>
  <c r="H702" i="23"/>
  <c r="O1180" i="9"/>
  <c r="O1181" i="9"/>
  <c r="O1182" i="9"/>
  <c r="O1183" i="9"/>
  <c r="O1184" i="9"/>
  <c r="O1185" i="9"/>
  <c r="O1186" i="9"/>
  <c r="O1187" i="9"/>
  <c r="O1188" i="9"/>
  <c r="O1189" i="9"/>
  <c r="O1190" i="9"/>
  <c r="O1191" i="9"/>
  <c r="O1192" i="9"/>
  <c r="O1193" i="9"/>
  <c r="O1194" i="9"/>
  <c r="O1195" i="9"/>
  <c r="O1196" i="9"/>
  <c r="O1197" i="9"/>
  <c r="O1198" i="9"/>
  <c r="AB74" i="37"/>
  <c r="Y69" i="37"/>
  <c r="Y78" i="37" s="1"/>
  <c r="V69" i="37"/>
  <c r="V78" i="37" s="1"/>
  <c r="O19" i="37"/>
  <c r="N19" i="37"/>
  <c r="J19" i="37"/>
  <c r="O18" i="37"/>
  <c r="N18" i="37"/>
  <c r="J18" i="37"/>
  <c r="O17" i="37"/>
  <c r="J17" i="37"/>
  <c r="O16" i="37"/>
  <c r="J16" i="37"/>
  <c r="O15" i="37"/>
  <c r="J15" i="37"/>
  <c r="O14" i="37"/>
  <c r="J14" i="37"/>
  <c r="O13" i="37"/>
  <c r="J13" i="37"/>
  <c r="O12" i="37"/>
  <c r="J12" i="37"/>
  <c r="O11" i="37"/>
  <c r="J11" i="37"/>
  <c r="O10" i="37"/>
  <c r="J10" i="37"/>
  <c r="O9" i="37"/>
  <c r="J9" i="37"/>
  <c r="O8" i="37"/>
  <c r="J8" i="37"/>
  <c r="O7" i="37"/>
  <c r="J7" i="37"/>
  <c r="O6" i="37"/>
  <c r="J6" i="37"/>
  <c r="O5" i="37"/>
  <c r="J5" i="37"/>
  <c r="O4" i="37"/>
  <c r="J4" i="37"/>
  <c r="O3" i="37"/>
  <c r="J3" i="37"/>
  <c r="O2" i="37"/>
  <c r="J2" i="37"/>
  <c r="O19" i="20"/>
  <c r="G1182" i="9"/>
  <c r="G1181" i="9"/>
  <c r="U8" i="30"/>
  <c r="U10" i="29"/>
  <c r="N8" i="9"/>
  <c r="N9" i="9" s="1"/>
  <c r="N10" i="9" s="1"/>
  <c r="O8" i="9"/>
  <c r="E15" i="31" s="1"/>
  <c r="L13" i="31" s="1"/>
  <c r="O9" i="9"/>
  <c r="O10" i="9"/>
  <c r="O11" i="9"/>
  <c r="O12" i="9"/>
  <c r="O13" i="9"/>
  <c r="O14" i="9"/>
  <c r="O15" i="9"/>
  <c r="O16" i="9"/>
  <c r="O17" i="9"/>
  <c r="O18" i="9"/>
  <c r="O19" i="9"/>
  <c r="O20" i="9"/>
  <c r="O21" i="9"/>
  <c r="O22" i="9"/>
  <c r="O23" i="9"/>
  <c r="O24" i="9"/>
  <c r="O25" i="9"/>
  <c r="O26" i="9"/>
  <c r="O27" i="9"/>
  <c r="O28" i="9"/>
  <c r="O29" i="9"/>
  <c r="O30" i="9"/>
  <c r="O31" i="9"/>
  <c r="O32" i="9"/>
  <c r="O33" i="9"/>
  <c r="O34" i="9"/>
  <c r="O35" i="9"/>
  <c r="O36" i="9"/>
  <c r="O37" i="9"/>
  <c r="O38" i="9"/>
  <c r="O39" i="9"/>
  <c r="O40" i="9"/>
  <c r="O41" i="9"/>
  <c r="O42" i="9"/>
  <c r="O43" i="9"/>
  <c r="O44" i="9"/>
  <c r="O45" i="9"/>
  <c r="O46" i="9"/>
  <c r="O47" i="9"/>
  <c r="O48" i="9"/>
  <c r="O49" i="9"/>
  <c r="O50" i="9"/>
  <c r="O51" i="9"/>
  <c r="O52" i="9"/>
  <c r="O53" i="9"/>
  <c r="O54" i="9"/>
  <c r="O55" i="9"/>
  <c r="O56" i="9"/>
  <c r="O57" i="9"/>
  <c r="O58" i="9"/>
  <c r="O59" i="9"/>
  <c r="O60" i="9"/>
  <c r="O61" i="9"/>
  <c r="O62" i="9"/>
  <c r="O63" i="9"/>
  <c r="O64" i="9"/>
  <c r="O65" i="9"/>
  <c r="O66" i="9"/>
  <c r="O67" i="9"/>
  <c r="O68" i="9"/>
  <c r="O69" i="9"/>
  <c r="O70" i="9"/>
  <c r="O71" i="9"/>
  <c r="O72" i="9"/>
  <c r="O73" i="9"/>
  <c r="O74" i="9"/>
  <c r="O75" i="9"/>
  <c r="O76" i="9"/>
  <c r="O77" i="9"/>
  <c r="O78" i="9"/>
  <c r="O79" i="9"/>
  <c r="O80" i="9"/>
  <c r="O81" i="9"/>
  <c r="O82" i="9"/>
  <c r="O83" i="9"/>
  <c r="O84" i="9"/>
  <c r="O85" i="9"/>
  <c r="O86" i="9"/>
  <c r="O87" i="9"/>
  <c r="O88" i="9"/>
  <c r="O89" i="9"/>
  <c r="O90" i="9"/>
  <c r="O91" i="9"/>
  <c r="O92" i="9"/>
  <c r="O93" i="9"/>
  <c r="O94" i="9"/>
  <c r="O95" i="9"/>
  <c r="O96" i="9"/>
  <c r="O97" i="9"/>
  <c r="O98" i="9"/>
  <c r="O99" i="9"/>
  <c r="O100" i="9"/>
  <c r="O101" i="9"/>
  <c r="O102" i="9"/>
  <c r="O103" i="9"/>
  <c r="O104" i="9"/>
  <c r="O105" i="9"/>
  <c r="O106" i="9"/>
  <c r="O107" i="9"/>
  <c r="O108" i="9"/>
  <c r="O109" i="9"/>
  <c r="O110" i="9"/>
  <c r="O111" i="9"/>
  <c r="O112" i="9"/>
  <c r="O113" i="9"/>
  <c r="O114" i="9"/>
  <c r="O115" i="9"/>
  <c r="O116" i="9"/>
  <c r="O117" i="9"/>
  <c r="O118" i="9"/>
  <c r="O119" i="9"/>
  <c r="O120" i="9"/>
  <c r="O121" i="9"/>
  <c r="O122" i="9"/>
  <c r="O123" i="9"/>
  <c r="O124" i="9"/>
  <c r="O125" i="9"/>
  <c r="O126" i="9"/>
  <c r="O127" i="9"/>
  <c r="O128" i="9"/>
  <c r="O129" i="9"/>
  <c r="O130" i="9"/>
  <c r="O131" i="9"/>
  <c r="O132" i="9"/>
  <c r="O133" i="9"/>
  <c r="O134" i="9"/>
  <c r="O135" i="9"/>
  <c r="O136" i="9"/>
  <c r="O137" i="9"/>
  <c r="O138" i="9"/>
  <c r="O139" i="9"/>
  <c r="O140" i="9"/>
  <c r="O141" i="9"/>
  <c r="O142" i="9"/>
  <c r="O143" i="9"/>
  <c r="O144" i="9"/>
  <c r="O145" i="9"/>
  <c r="O146" i="9"/>
  <c r="O147" i="9"/>
  <c r="O148" i="9"/>
  <c r="O149" i="9"/>
  <c r="O150" i="9"/>
  <c r="O151" i="9"/>
  <c r="O152" i="9"/>
  <c r="O153" i="9"/>
  <c r="O154" i="9"/>
  <c r="O155" i="9"/>
  <c r="O156" i="9"/>
  <c r="O157" i="9"/>
  <c r="O158" i="9"/>
  <c r="O159" i="9"/>
  <c r="O160" i="9"/>
  <c r="O161" i="9"/>
  <c r="O162" i="9"/>
  <c r="O163" i="9"/>
  <c r="O164" i="9"/>
  <c r="O165" i="9"/>
  <c r="O166" i="9"/>
  <c r="O167" i="9"/>
  <c r="O168" i="9"/>
  <c r="O169" i="9"/>
  <c r="O170" i="9"/>
  <c r="O171" i="9"/>
  <c r="O172" i="9"/>
  <c r="O173" i="9"/>
  <c r="O174" i="9"/>
  <c r="O175" i="9"/>
  <c r="O176" i="9"/>
  <c r="O177" i="9"/>
  <c r="O178" i="9"/>
  <c r="O179" i="9"/>
  <c r="O180" i="9"/>
  <c r="O181" i="9"/>
  <c r="O182" i="9"/>
  <c r="O183" i="9"/>
  <c r="O184" i="9"/>
  <c r="O185" i="9"/>
  <c r="O186" i="9"/>
  <c r="O187" i="9"/>
  <c r="O188" i="9"/>
  <c r="O189" i="9"/>
  <c r="O190" i="9"/>
  <c r="O191" i="9"/>
  <c r="O192" i="9"/>
  <c r="O193" i="9"/>
  <c r="O194" i="9"/>
  <c r="O195" i="9"/>
  <c r="O196" i="9"/>
  <c r="O197" i="9"/>
  <c r="O198" i="9"/>
  <c r="O199" i="9"/>
  <c r="O200" i="9"/>
  <c r="O201" i="9"/>
  <c r="O202" i="9"/>
  <c r="O203" i="9"/>
  <c r="O204" i="9"/>
  <c r="O205" i="9"/>
  <c r="O206" i="9"/>
  <c r="O207" i="9"/>
  <c r="O208" i="9"/>
  <c r="O209" i="9"/>
  <c r="O210" i="9"/>
  <c r="O211" i="9"/>
  <c r="O212" i="9"/>
  <c r="O213" i="9"/>
  <c r="O214" i="9"/>
  <c r="O215" i="9"/>
  <c r="O216" i="9"/>
  <c r="O217" i="9"/>
  <c r="O218" i="9"/>
  <c r="O219" i="9"/>
  <c r="O220" i="9"/>
  <c r="O221" i="9"/>
  <c r="O222" i="9"/>
  <c r="O223" i="9"/>
  <c r="O224" i="9"/>
  <c r="O225" i="9"/>
  <c r="O226" i="9"/>
  <c r="O227" i="9"/>
  <c r="O228" i="9"/>
  <c r="O229" i="9"/>
  <c r="O230" i="9"/>
  <c r="O231" i="9"/>
  <c r="O232" i="9"/>
  <c r="O233" i="9"/>
  <c r="O234" i="9"/>
  <c r="O235" i="9"/>
  <c r="O236" i="9"/>
  <c r="O237" i="9"/>
  <c r="O238" i="9"/>
  <c r="O239" i="9"/>
  <c r="O240" i="9"/>
  <c r="O241" i="9"/>
  <c r="O242" i="9"/>
  <c r="O243" i="9"/>
  <c r="O244" i="9"/>
  <c r="O245" i="9"/>
  <c r="O246" i="9"/>
  <c r="O247" i="9"/>
  <c r="O248" i="9"/>
  <c r="O249" i="9"/>
  <c r="O250" i="9"/>
  <c r="O251" i="9"/>
  <c r="O252" i="9"/>
  <c r="O253" i="9"/>
  <c r="O254" i="9"/>
  <c r="O255" i="9"/>
  <c r="O256" i="9"/>
  <c r="O257" i="9"/>
  <c r="O258" i="9"/>
  <c r="O259" i="9"/>
  <c r="O260" i="9"/>
  <c r="O261" i="9"/>
  <c r="O262" i="9"/>
  <c r="O263" i="9"/>
  <c r="O264" i="9"/>
  <c r="O265" i="9"/>
  <c r="O266" i="9"/>
  <c r="O267" i="9"/>
  <c r="O268" i="9"/>
  <c r="O269" i="9"/>
  <c r="O270" i="9"/>
  <c r="O271" i="9"/>
  <c r="O272" i="9"/>
  <c r="O273" i="9"/>
  <c r="O274" i="9"/>
  <c r="O275" i="9"/>
  <c r="O276" i="9"/>
  <c r="O277" i="9"/>
  <c r="O278" i="9"/>
  <c r="O279" i="9"/>
  <c r="O280" i="9"/>
  <c r="O281" i="9"/>
  <c r="O282" i="9"/>
  <c r="O283" i="9"/>
  <c r="O284" i="9"/>
  <c r="O285" i="9"/>
  <c r="O286" i="9"/>
  <c r="O287" i="9"/>
  <c r="O288" i="9"/>
  <c r="O289" i="9"/>
  <c r="O290" i="9"/>
  <c r="O291" i="9"/>
  <c r="O292" i="9"/>
  <c r="O293" i="9"/>
  <c r="O294" i="9"/>
  <c r="O295" i="9"/>
  <c r="O296" i="9"/>
  <c r="O297" i="9"/>
  <c r="O298" i="9"/>
  <c r="O299" i="9"/>
  <c r="O300" i="9"/>
  <c r="O301" i="9"/>
  <c r="O302" i="9"/>
  <c r="O303" i="9"/>
  <c r="O304" i="9"/>
  <c r="O305" i="9"/>
  <c r="O306" i="9"/>
  <c r="O307" i="9"/>
  <c r="O308" i="9"/>
  <c r="O309" i="9"/>
  <c r="O310" i="9"/>
  <c r="O311" i="9"/>
  <c r="O312" i="9"/>
  <c r="O313" i="9"/>
  <c r="O314" i="9"/>
  <c r="O315" i="9"/>
  <c r="O316" i="9"/>
  <c r="O317" i="9"/>
  <c r="O318" i="9"/>
  <c r="O319" i="9"/>
  <c r="O320" i="9"/>
  <c r="O321" i="9"/>
  <c r="O322" i="9"/>
  <c r="O323" i="9"/>
  <c r="O324" i="9"/>
  <c r="O325" i="9"/>
  <c r="O326" i="9"/>
  <c r="O327" i="9"/>
  <c r="O328" i="9"/>
  <c r="O329" i="9"/>
  <c r="O330" i="9"/>
  <c r="O331" i="9"/>
  <c r="O332" i="9"/>
  <c r="O333" i="9"/>
  <c r="O334" i="9"/>
  <c r="O335" i="9"/>
  <c r="O336" i="9"/>
  <c r="O337" i="9"/>
  <c r="O338" i="9"/>
  <c r="O339" i="9"/>
  <c r="O340" i="9"/>
  <c r="O341" i="9"/>
  <c r="O342" i="9"/>
  <c r="O343" i="9"/>
  <c r="O344" i="9"/>
  <c r="O345" i="9"/>
  <c r="O346" i="9"/>
  <c r="O347" i="9"/>
  <c r="O348" i="9"/>
  <c r="O349" i="9"/>
  <c r="O350" i="9"/>
  <c r="O351" i="9"/>
  <c r="O352" i="9"/>
  <c r="O353" i="9"/>
  <c r="O354" i="9"/>
  <c r="O355" i="9"/>
  <c r="O356" i="9"/>
  <c r="O357" i="9"/>
  <c r="O358" i="9"/>
  <c r="O359" i="9"/>
  <c r="O360" i="9"/>
  <c r="O361" i="9"/>
  <c r="O362" i="9"/>
  <c r="O363" i="9"/>
  <c r="O364" i="9"/>
  <c r="O365" i="9"/>
  <c r="O366" i="9"/>
  <c r="O367" i="9"/>
  <c r="O368" i="9"/>
  <c r="O369" i="9"/>
  <c r="O370" i="9"/>
  <c r="O371" i="9"/>
  <c r="O372" i="9"/>
  <c r="O373" i="9"/>
  <c r="O374" i="9"/>
  <c r="O375" i="9"/>
  <c r="O376" i="9"/>
  <c r="O377" i="9"/>
  <c r="O378" i="9"/>
  <c r="O379" i="9"/>
  <c r="O380" i="9"/>
  <c r="O381" i="9"/>
  <c r="O382" i="9"/>
  <c r="O383" i="9"/>
  <c r="O384" i="9"/>
  <c r="O385" i="9"/>
  <c r="O386" i="9"/>
  <c r="O387" i="9"/>
  <c r="O388" i="9"/>
  <c r="O389" i="9"/>
  <c r="O390" i="9"/>
  <c r="O391" i="9"/>
  <c r="O392" i="9"/>
  <c r="O393" i="9"/>
  <c r="O394" i="9"/>
  <c r="O395" i="9"/>
  <c r="O396" i="9"/>
  <c r="O397" i="9"/>
  <c r="O398" i="9"/>
  <c r="O399" i="9"/>
  <c r="O400" i="9"/>
  <c r="O401" i="9"/>
  <c r="O402" i="9"/>
  <c r="O403" i="9"/>
  <c r="O404" i="9"/>
  <c r="O405" i="9"/>
  <c r="O406" i="9"/>
  <c r="O407" i="9"/>
  <c r="O408" i="9"/>
  <c r="O409" i="9"/>
  <c r="O410" i="9"/>
  <c r="O411" i="9"/>
  <c r="O412" i="9"/>
  <c r="O413" i="9"/>
  <c r="O414" i="9"/>
  <c r="O415" i="9"/>
  <c r="O416" i="9"/>
  <c r="O417" i="9"/>
  <c r="O418" i="9"/>
  <c r="O419" i="9"/>
  <c r="O420" i="9"/>
  <c r="O421" i="9"/>
  <c r="O422" i="9"/>
  <c r="O423" i="9"/>
  <c r="O424" i="9"/>
  <c r="O425" i="9"/>
  <c r="O426" i="9"/>
  <c r="O427" i="9"/>
  <c r="O428" i="9"/>
  <c r="O429" i="9"/>
  <c r="O430" i="9"/>
  <c r="O431" i="9"/>
  <c r="O432" i="9"/>
  <c r="O433" i="9"/>
  <c r="O434" i="9"/>
  <c r="O435" i="9"/>
  <c r="O436" i="9"/>
  <c r="O437" i="9"/>
  <c r="O438" i="9"/>
  <c r="O439" i="9"/>
  <c r="O440" i="9"/>
  <c r="O441" i="9"/>
  <c r="O442" i="9"/>
  <c r="O443" i="9"/>
  <c r="O444" i="9"/>
  <c r="O445" i="9"/>
  <c r="O446" i="9"/>
  <c r="O447" i="9"/>
  <c r="O448" i="9"/>
  <c r="O449" i="9"/>
  <c r="O450" i="9"/>
  <c r="O451" i="9"/>
  <c r="O452" i="9"/>
  <c r="O453" i="9"/>
  <c r="O454" i="9"/>
  <c r="O455" i="9"/>
  <c r="O456" i="9"/>
  <c r="O457" i="9"/>
  <c r="O458" i="9"/>
  <c r="O459" i="9"/>
  <c r="O460" i="9"/>
  <c r="O461" i="9"/>
  <c r="O462" i="9"/>
  <c r="O463" i="9"/>
  <c r="O464" i="9"/>
  <c r="O465" i="9"/>
  <c r="M466" i="9"/>
  <c r="M467" i="9" s="1"/>
  <c r="N466" i="9"/>
  <c r="N467" i="9" s="1"/>
  <c r="O466" i="9"/>
  <c r="O467" i="9"/>
  <c r="M468" i="9"/>
  <c r="M469" i="9" s="1"/>
  <c r="M470" i="9" s="1"/>
  <c r="N468" i="9"/>
  <c r="N469" i="9" s="1"/>
  <c r="N470" i="9" s="1"/>
  <c r="O468" i="9"/>
  <c r="O469" i="9"/>
  <c r="O470" i="9"/>
  <c r="M471" i="9"/>
  <c r="M472" i="9" s="1"/>
  <c r="N471" i="9"/>
  <c r="N472" i="9" s="1"/>
  <c r="O471" i="9"/>
  <c r="O472" i="9"/>
  <c r="M473" i="9"/>
  <c r="M474" i="9" s="1"/>
  <c r="M475" i="9" s="1"/>
  <c r="N473" i="9"/>
  <c r="N474" i="9" s="1"/>
  <c r="N475" i="9" s="1"/>
  <c r="O473" i="9"/>
  <c r="O474" i="9"/>
  <c r="O475" i="9"/>
  <c r="M476" i="9"/>
  <c r="M477" i="9" s="1"/>
  <c r="N476" i="9"/>
  <c r="N477" i="9" s="1"/>
  <c r="O476" i="9"/>
  <c r="O477" i="9"/>
  <c r="M478" i="9"/>
  <c r="M479" i="9" s="1"/>
  <c r="M480" i="9" s="1"/>
  <c r="N478" i="9"/>
  <c r="N479" i="9" s="1"/>
  <c r="N480" i="9" s="1"/>
  <c r="O478" i="9"/>
  <c r="O479" i="9"/>
  <c r="O480" i="9"/>
  <c r="M481" i="9"/>
  <c r="M482" i="9" s="1"/>
  <c r="N481" i="9"/>
  <c r="N482" i="9" s="1"/>
  <c r="O481" i="9"/>
  <c r="O482" i="9"/>
  <c r="M483" i="9"/>
  <c r="M484" i="9" s="1"/>
  <c r="M485" i="9" s="1"/>
  <c r="N483" i="9"/>
  <c r="N484" i="9" s="1"/>
  <c r="N485" i="9" s="1"/>
  <c r="O483" i="9"/>
  <c r="O484" i="9"/>
  <c r="O485" i="9"/>
  <c r="M486" i="9"/>
  <c r="M487" i="9" s="1"/>
  <c r="N486" i="9"/>
  <c r="N487" i="9" s="1"/>
  <c r="O486" i="9"/>
  <c r="O487" i="9"/>
  <c r="M488" i="9"/>
  <c r="M489" i="9" s="1"/>
  <c r="M490" i="9" s="1"/>
  <c r="N488" i="9"/>
  <c r="N489" i="9" s="1"/>
  <c r="N490" i="9" s="1"/>
  <c r="O488" i="9"/>
  <c r="O489" i="9"/>
  <c r="O490" i="9"/>
  <c r="M491" i="9"/>
  <c r="M492" i="9" s="1"/>
  <c r="N491" i="9"/>
  <c r="N492" i="9" s="1"/>
  <c r="O491" i="9"/>
  <c r="O492" i="9"/>
  <c r="M493" i="9"/>
  <c r="M494" i="9" s="1"/>
  <c r="M495" i="9" s="1"/>
  <c r="N493" i="9"/>
  <c r="N494" i="9" s="1"/>
  <c r="N495" i="9" s="1"/>
  <c r="O493" i="9"/>
  <c r="O494" i="9"/>
  <c r="O495" i="9"/>
  <c r="M496" i="9"/>
  <c r="M497" i="9" s="1"/>
  <c r="N496" i="9"/>
  <c r="N497" i="9" s="1"/>
  <c r="O496" i="9"/>
  <c r="O497" i="9"/>
  <c r="M498" i="9"/>
  <c r="M499" i="9" s="1"/>
  <c r="M500" i="9" s="1"/>
  <c r="N498" i="9"/>
  <c r="N499" i="9" s="1"/>
  <c r="N500" i="9" s="1"/>
  <c r="O498" i="9"/>
  <c r="O499" i="9"/>
  <c r="O500" i="9"/>
  <c r="M501" i="9"/>
  <c r="M502" i="9" s="1"/>
  <c r="N501" i="9"/>
  <c r="N502" i="9" s="1"/>
  <c r="O501" i="9"/>
  <c r="O502" i="9"/>
  <c r="M503" i="9"/>
  <c r="M504" i="9" s="1"/>
  <c r="M505" i="9" s="1"/>
  <c r="N503" i="9"/>
  <c r="N504" i="9" s="1"/>
  <c r="N505" i="9" s="1"/>
  <c r="O503" i="9"/>
  <c r="O504" i="9"/>
  <c r="O505" i="9"/>
  <c r="M506" i="9"/>
  <c r="M507" i="9" s="1"/>
  <c r="N506" i="9"/>
  <c r="N507" i="9" s="1"/>
  <c r="O506" i="9"/>
  <c r="O507" i="9"/>
  <c r="M508" i="9"/>
  <c r="M509" i="9" s="1"/>
  <c r="M510" i="9" s="1"/>
  <c r="N508" i="9"/>
  <c r="N509" i="9" s="1"/>
  <c r="N510" i="9" s="1"/>
  <c r="O508" i="9"/>
  <c r="O509" i="9"/>
  <c r="O510" i="9"/>
  <c r="M511" i="9"/>
  <c r="M512" i="9" s="1"/>
  <c r="N511" i="9"/>
  <c r="N512" i="9" s="1"/>
  <c r="O511" i="9"/>
  <c r="O512" i="9"/>
  <c r="M513" i="9"/>
  <c r="M514" i="9" s="1"/>
  <c r="M515" i="9" s="1"/>
  <c r="N513" i="9"/>
  <c r="N514" i="9" s="1"/>
  <c r="N515" i="9" s="1"/>
  <c r="O513" i="9"/>
  <c r="O514" i="9"/>
  <c r="O515" i="9"/>
  <c r="M516" i="9"/>
  <c r="M517" i="9" s="1"/>
  <c r="N516" i="9"/>
  <c r="N517" i="9" s="1"/>
  <c r="O516" i="9"/>
  <c r="O517" i="9"/>
  <c r="M518" i="9"/>
  <c r="M519" i="9" s="1"/>
  <c r="M520" i="9" s="1"/>
  <c r="N518" i="9"/>
  <c r="N519" i="9" s="1"/>
  <c r="N520" i="9" s="1"/>
  <c r="O518" i="9"/>
  <c r="O519" i="9"/>
  <c r="O520" i="9"/>
  <c r="M521" i="9"/>
  <c r="M522" i="9" s="1"/>
  <c r="N521" i="9"/>
  <c r="N522" i="9" s="1"/>
  <c r="O521" i="9"/>
  <c r="O522" i="9"/>
  <c r="M523" i="9"/>
  <c r="M524" i="9" s="1"/>
  <c r="M525" i="9" s="1"/>
  <c r="N523" i="9"/>
  <c r="N524" i="9" s="1"/>
  <c r="N525" i="9" s="1"/>
  <c r="O523" i="9"/>
  <c r="O524" i="9"/>
  <c r="O525" i="9"/>
  <c r="M526" i="9"/>
  <c r="M527" i="9" s="1"/>
  <c r="N526" i="9"/>
  <c r="N527" i="9" s="1"/>
  <c r="O526" i="9"/>
  <c r="O527" i="9"/>
  <c r="M528" i="9"/>
  <c r="M529" i="9" s="1"/>
  <c r="M530" i="9" s="1"/>
  <c r="N528" i="9"/>
  <c r="N529" i="9" s="1"/>
  <c r="N530" i="9" s="1"/>
  <c r="O528" i="9"/>
  <c r="O529" i="9"/>
  <c r="O530" i="9"/>
  <c r="M531" i="9"/>
  <c r="M532" i="9" s="1"/>
  <c r="N531" i="9"/>
  <c r="N532" i="9" s="1"/>
  <c r="O531" i="9"/>
  <c r="O532" i="9"/>
  <c r="M533" i="9"/>
  <c r="M534" i="9" s="1"/>
  <c r="M535" i="9" s="1"/>
  <c r="N533" i="9"/>
  <c r="N534" i="9" s="1"/>
  <c r="N535" i="9" s="1"/>
  <c r="O533" i="9"/>
  <c r="O534" i="9"/>
  <c r="O535" i="9"/>
  <c r="M536" i="9"/>
  <c r="M537" i="9" s="1"/>
  <c r="N536" i="9"/>
  <c r="N537" i="9" s="1"/>
  <c r="O536" i="9"/>
  <c r="O537" i="9"/>
  <c r="M538" i="9"/>
  <c r="M539" i="9" s="1"/>
  <c r="M540" i="9" s="1"/>
  <c r="N538" i="9"/>
  <c r="N539" i="9" s="1"/>
  <c r="N540" i="9" s="1"/>
  <c r="O538" i="9"/>
  <c r="O539" i="9"/>
  <c r="O540" i="9"/>
  <c r="M541" i="9"/>
  <c r="M542" i="9" s="1"/>
  <c r="N541" i="9"/>
  <c r="N542" i="9" s="1"/>
  <c r="O541" i="9"/>
  <c r="O542" i="9"/>
  <c r="M543" i="9"/>
  <c r="M544" i="9" s="1"/>
  <c r="M545" i="9" s="1"/>
  <c r="N543" i="9"/>
  <c r="N544" i="9" s="1"/>
  <c r="N545" i="9" s="1"/>
  <c r="O543" i="9"/>
  <c r="O544" i="9"/>
  <c r="O545" i="9"/>
  <c r="M546" i="9"/>
  <c r="M547" i="9" s="1"/>
  <c r="N546" i="9"/>
  <c r="N547" i="9" s="1"/>
  <c r="O546" i="9"/>
  <c r="O547" i="9"/>
  <c r="M548" i="9"/>
  <c r="M549" i="9" s="1"/>
  <c r="M550" i="9" s="1"/>
  <c r="N548" i="9"/>
  <c r="N549" i="9" s="1"/>
  <c r="N550" i="9" s="1"/>
  <c r="O548" i="9"/>
  <c r="O549" i="9"/>
  <c r="O550" i="9"/>
  <c r="M551" i="9"/>
  <c r="M552" i="9" s="1"/>
  <c r="N551" i="9"/>
  <c r="N552" i="9" s="1"/>
  <c r="O551" i="9"/>
  <c r="O552" i="9"/>
  <c r="M553" i="9"/>
  <c r="M554" i="9" s="1"/>
  <c r="M555" i="9" s="1"/>
  <c r="N553" i="9"/>
  <c r="N554" i="9" s="1"/>
  <c r="N555" i="9" s="1"/>
  <c r="O553" i="9"/>
  <c r="O554" i="9"/>
  <c r="O555" i="9"/>
  <c r="M556" i="9"/>
  <c r="M557" i="9" s="1"/>
  <c r="N556" i="9"/>
  <c r="N557" i="9" s="1"/>
  <c r="O556" i="9"/>
  <c r="O557" i="9"/>
  <c r="M558" i="9"/>
  <c r="M559" i="9" s="1"/>
  <c r="M560" i="9" s="1"/>
  <c r="N558" i="9"/>
  <c r="N559" i="9" s="1"/>
  <c r="N560" i="9" s="1"/>
  <c r="O558" i="9"/>
  <c r="O559" i="9"/>
  <c r="O560" i="9"/>
  <c r="M561" i="9"/>
  <c r="M562" i="9" s="1"/>
  <c r="N561" i="9"/>
  <c r="N562" i="9" s="1"/>
  <c r="O561" i="9"/>
  <c r="O562" i="9"/>
  <c r="M563" i="9"/>
  <c r="M564" i="9" s="1"/>
  <c r="M565" i="9" s="1"/>
  <c r="N563" i="9"/>
  <c r="N564" i="9" s="1"/>
  <c r="N565" i="9" s="1"/>
  <c r="O563" i="9"/>
  <c r="O564" i="9"/>
  <c r="O565" i="9"/>
  <c r="M566" i="9"/>
  <c r="M567" i="9" s="1"/>
  <c r="N566" i="9"/>
  <c r="N567" i="9" s="1"/>
  <c r="O566" i="9"/>
  <c r="O567" i="9"/>
  <c r="M568" i="9"/>
  <c r="M569" i="9" s="1"/>
  <c r="M570" i="9" s="1"/>
  <c r="N568" i="9"/>
  <c r="N569" i="9" s="1"/>
  <c r="N570" i="9" s="1"/>
  <c r="O568" i="9"/>
  <c r="O569" i="9"/>
  <c r="O570" i="9"/>
  <c r="M571" i="9"/>
  <c r="M572" i="9" s="1"/>
  <c r="N571" i="9"/>
  <c r="N572" i="9" s="1"/>
  <c r="O571" i="9"/>
  <c r="O572" i="9"/>
  <c r="M573" i="9"/>
  <c r="M574" i="9" s="1"/>
  <c r="M575" i="9" s="1"/>
  <c r="N573" i="9"/>
  <c r="N574" i="9" s="1"/>
  <c r="N575" i="9" s="1"/>
  <c r="O573" i="9"/>
  <c r="O574" i="9"/>
  <c r="O575" i="9"/>
  <c r="M576" i="9"/>
  <c r="M577" i="9" s="1"/>
  <c r="N576" i="9"/>
  <c r="N577" i="9" s="1"/>
  <c r="O576" i="9"/>
  <c r="O577" i="9"/>
  <c r="M578" i="9"/>
  <c r="M579" i="9" s="1"/>
  <c r="M580" i="9" s="1"/>
  <c r="N578" i="9"/>
  <c r="N579" i="9" s="1"/>
  <c r="N580" i="9" s="1"/>
  <c r="O578" i="9"/>
  <c r="O579" i="9"/>
  <c r="O580" i="9"/>
  <c r="M581" i="9"/>
  <c r="M582" i="9" s="1"/>
  <c r="N581" i="9"/>
  <c r="N582" i="9" s="1"/>
  <c r="O581" i="9"/>
  <c r="O582" i="9"/>
  <c r="M583" i="9"/>
  <c r="M584" i="9" s="1"/>
  <c r="M585" i="9" s="1"/>
  <c r="N583" i="9"/>
  <c r="N584" i="9" s="1"/>
  <c r="N585" i="9" s="1"/>
  <c r="O583" i="9"/>
  <c r="O584" i="9"/>
  <c r="O585" i="9"/>
  <c r="M586" i="9"/>
  <c r="M587" i="9" s="1"/>
  <c r="N586" i="9"/>
  <c r="N587" i="9" s="1"/>
  <c r="O586" i="9"/>
  <c r="O587" i="9"/>
  <c r="M588" i="9"/>
  <c r="M589" i="9" s="1"/>
  <c r="M590" i="9" s="1"/>
  <c r="N588" i="9"/>
  <c r="N589" i="9" s="1"/>
  <c r="N590" i="9" s="1"/>
  <c r="O588" i="9"/>
  <c r="O589" i="9"/>
  <c r="O590" i="9"/>
  <c r="M591" i="9"/>
  <c r="M592" i="9" s="1"/>
  <c r="N591" i="9"/>
  <c r="N592" i="9" s="1"/>
  <c r="O591" i="9"/>
  <c r="O592" i="9"/>
  <c r="M593" i="9"/>
  <c r="M594" i="9" s="1"/>
  <c r="M595" i="9" s="1"/>
  <c r="N593" i="9"/>
  <c r="N594" i="9" s="1"/>
  <c r="N595" i="9" s="1"/>
  <c r="O593" i="9"/>
  <c r="O594" i="9"/>
  <c r="O595" i="9"/>
  <c r="M596" i="9"/>
  <c r="M597" i="9" s="1"/>
  <c r="N596" i="9"/>
  <c r="N597" i="9" s="1"/>
  <c r="O596" i="9"/>
  <c r="O597" i="9"/>
  <c r="M598" i="9"/>
  <c r="M599" i="9" s="1"/>
  <c r="M600" i="9" s="1"/>
  <c r="N598" i="9"/>
  <c r="N599" i="9" s="1"/>
  <c r="N600" i="9" s="1"/>
  <c r="O598" i="9"/>
  <c r="O599" i="9"/>
  <c r="O600" i="9"/>
  <c r="M601" i="9"/>
  <c r="M602" i="9" s="1"/>
  <c r="M603" i="9" s="1"/>
  <c r="M604" i="9" s="1"/>
  <c r="M605" i="9" s="1"/>
  <c r="N601" i="9"/>
  <c r="N602" i="9" s="1"/>
  <c r="N603" i="9" s="1"/>
  <c r="N604" i="9" s="1"/>
  <c r="N605" i="9" s="1"/>
  <c r="O601" i="9"/>
  <c r="O602" i="9"/>
  <c r="O603" i="9"/>
  <c r="O604" i="9"/>
  <c r="O605" i="9"/>
  <c r="M606" i="9"/>
  <c r="M607" i="9" s="1"/>
  <c r="N606" i="9"/>
  <c r="N607" i="9" s="1"/>
  <c r="O606" i="9"/>
  <c r="O607" i="9"/>
  <c r="M608" i="9"/>
  <c r="M609" i="9" s="1"/>
  <c r="M610" i="9" s="1"/>
  <c r="N608" i="9"/>
  <c r="N609" i="9" s="1"/>
  <c r="N610" i="9" s="1"/>
  <c r="O608" i="9"/>
  <c r="O609" i="9"/>
  <c r="O610" i="9"/>
  <c r="M611" i="9"/>
  <c r="M612" i="9" s="1"/>
  <c r="N611" i="9"/>
  <c r="N612" i="9" s="1"/>
  <c r="O611" i="9"/>
  <c r="O612" i="9"/>
  <c r="M613" i="9"/>
  <c r="M614" i="9" s="1"/>
  <c r="M615" i="9" s="1"/>
  <c r="N613" i="9"/>
  <c r="N614" i="9" s="1"/>
  <c r="N615" i="9" s="1"/>
  <c r="O613" i="9"/>
  <c r="O614" i="9"/>
  <c r="O615" i="9"/>
  <c r="M616" i="9"/>
  <c r="M617" i="9" s="1"/>
  <c r="N616" i="9"/>
  <c r="N617" i="9" s="1"/>
  <c r="O616" i="9"/>
  <c r="O617" i="9"/>
  <c r="M618" i="9"/>
  <c r="M619" i="9" s="1"/>
  <c r="M620" i="9" s="1"/>
  <c r="N618" i="9"/>
  <c r="N619" i="9" s="1"/>
  <c r="N620" i="9" s="1"/>
  <c r="O618" i="9"/>
  <c r="O619" i="9"/>
  <c r="O620" i="9"/>
  <c r="M621" i="9"/>
  <c r="M622" i="9" s="1"/>
  <c r="N621" i="9"/>
  <c r="N622" i="9" s="1"/>
  <c r="O621" i="9"/>
  <c r="O622" i="9"/>
  <c r="M623" i="9"/>
  <c r="M624" i="9" s="1"/>
  <c r="M625" i="9" s="1"/>
  <c r="N623" i="9"/>
  <c r="N624" i="9" s="1"/>
  <c r="N625" i="9" s="1"/>
  <c r="O623" i="9"/>
  <c r="O624" i="9"/>
  <c r="O625" i="9"/>
  <c r="M626" i="9"/>
  <c r="M627" i="9" s="1"/>
  <c r="N626" i="9"/>
  <c r="N627" i="9" s="1"/>
  <c r="O626" i="9"/>
  <c r="O627" i="9"/>
  <c r="M628" i="9"/>
  <c r="M629" i="9" s="1"/>
  <c r="M630" i="9" s="1"/>
  <c r="N628" i="9"/>
  <c r="N629" i="9" s="1"/>
  <c r="N630" i="9" s="1"/>
  <c r="O628" i="9"/>
  <c r="O629" i="9"/>
  <c r="O630" i="9"/>
  <c r="M631" i="9"/>
  <c r="M632" i="9" s="1"/>
  <c r="N631" i="9"/>
  <c r="N632" i="9" s="1"/>
  <c r="O631" i="9"/>
  <c r="O632" i="9"/>
  <c r="M633" i="9"/>
  <c r="M634" i="9" s="1"/>
  <c r="M635" i="9" s="1"/>
  <c r="N633" i="9"/>
  <c r="N634" i="9" s="1"/>
  <c r="N635" i="9" s="1"/>
  <c r="O633" i="9"/>
  <c r="O634" i="9"/>
  <c r="O635" i="9"/>
  <c r="M636" i="9"/>
  <c r="M637" i="9" s="1"/>
  <c r="N636" i="9"/>
  <c r="N637" i="9" s="1"/>
  <c r="O636" i="9"/>
  <c r="O637" i="9"/>
  <c r="M638" i="9"/>
  <c r="M639" i="9" s="1"/>
  <c r="M640" i="9" s="1"/>
  <c r="N638" i="9"/>
  <c r="N639" i="9" s="1"/>
  <c r="N640" i="9" s="1"/>
  <c r="O638" i="9"/>
  <c r="O639" i="9"/>
  <c r="O640" i="9"/>
  <c r="M641" i="9"/>
  <c r="M642" i="9" s="1"/>
  <c r="N641" i="9"/>
  <c r="N642" i="9" s="1"/>
  <c r="O641" i="9"/>
  <c r="O642" i="9"/>
  <c r="M643" i="9"/>
  <c r="M644" i="9" s="1"/>
  <c r="M645" i="9" s="1"/>
  <c r="N643" i="9"/>
  <c r="N644" i="9" s="1"/>
  <c r="N645" i="9" s="1"/>
  <c r="O643" i="9"/>
  <c r="O644" i="9"/>
  <c r="O645" i="9"/>
  <c r="M646" i="9"/>
  <c r="M647" i="9" s="1"/>
  <c r="N646" i="9"/>
  <c r="N647" i="9" s="1"/>
  <c r="O646" i="9"/>
  <c r="O647" i="9"/>
  <c r="M648" i="9"/>
  <c r="M649" i="9" s="1"/>
  <c r="M650" i="9" s="1"/>
  <c r="N648" i="9"/>
  <c r="N649" i="9" s="1"/>
  <c r="N650" i="9" s="1"/>
  <c r="O648" i="9"/>
  <c r="O649" i="9"/>
  <c r="O650" i="9"/>
  <c r="M651" i="9"/>
  <c r="M652" i="9" s="1"/>
  <c r="N651" i="9"/>
  <c r="N652" i="9" s="1"/>
  <c r="O651" i="9"/>
  <c r="O652" i="9"/>
  <c r="M653" i="9"/>
  <c r="M654" i="9" s="1"/>
  <c r="M655" i="9" s="1"/>
  <c r="N653" i="9"/>
  <c r="N654" i="9" s="1"/>
  <c r="N655" i="9" s="1"/>
  <c r="O653" i="9"/>
  <c r="O654" i="9"/>
  <c r="O655" i="9"/>
  <c r="M656" i="9"/>
  <c r="M657" i="9" s="1"/>
  <c r="N656" i="9"/>
  <c r="N657" i="9" s="1"/>
  <c r="O656" i="9"/>
  <c r="O657" i="9"/>
  <c r="M658" i="9"/>
  <c r="M659" i="9" s="1"/>
  <c r="M660" i="9" s="1"/>
  <c r="N658" i="9"/>
  <c r="N659" i="9" s="1"/>
  <c r="N660" i="9" s="1"/>
  <c r="O658" i="9"/>
  <c r="O659" i="9"/>
  <c r="O660" i="9"/>
  <c r="M661" i="9"/>
  <c r="M662" i="9" s="1"/>
  <c r="N661" i="9"/>
  <c r="N662" i="9" s="1"/>
  <c r="O661" i="9"/>
  <c r="O662" i="9"/>
  <c r="M663" i="9"/>
  <c r="M664" i="9" s="1"/>
  <c r="M665" i="9" s="1"/>
  <c r="N663" i="9"/>
  <c r="N664" i="9" s="1"/>
  <c r="N665" i="9" s="1"/>
  <c r="O663" i="9"/>
  <c r="O664" i="9"/>
  <c r="O665" i="9"/>
  <c r="M666" i="9"/>
  <c r="M667" i="9" s="1"/>
  <c r="N666" i="9"/>
  <c r="N667" i="9" s="1"/>
  <c r="O666" i="9"/>
  <c r="O667" i="9"/>
  <c r="M668" i="9"/>
  <c r="M669" i="9" s="1"/>
  <c r="M670" i="9" s="1"/>
  <c r="N668" i="9"/>
  <c r="N669" i="9" s="1"/>
  <c r="N670" i="9" s="1"/>
  <c r="O668" i="9"/>
  <c r="O669" i="9"/>
  <c r="O670" i="9"/>
  <c r="M671" i="9"/>
  <c r="M672" i="9" s="1"/>
  <c r="N671" i="9"/>
  <c r="N672" i="9" s="1"/>
  <c r="O671" i="9"/>
  <c r="O672" i="9"/>
  <c r="M673" i="9"/>
  <c r="M674" i="9" s="1"/>
  <c r="M675" i="9" s="1"/>
  <c r="N673" i="9"/>
  <c r="N674" i="9" s="1"/>
  <c r="N675" i="9" s="1"/>
  <c r="O673" i="9"/>
  <c r="O674" i="9"/>
  <c r="O675" i="9"/>
  <c r="M676" i="9"/>
  <c r="M677" i="9" s="1"/>
  <c r="N676" i="9"/>
  <c r="N677" i="9" s="1"/>
  <c r="O676" i="9"/>
  <c r="O677" i="9"/>
  <c r="M678" i="9"/>
  <c r="M679" i="9" s="1"/>
  <c r="M680" i="9" s="1"/>
  <c r="N678" i="9"/>
  <c r="N679" i="9" s="1"/>
  <c r="N680" i="9" s="1"/>
  <c r="O678" i="9"/>
  <c r="O679" i="9"/>
  <c r="O680" i="9"/>
  <c r="M681" i="9"/>
  <c r="M682" i="9" s="1"/>
  <c r="N681" i="9"/>
  <c r="N682" i="9" s="1"/>
  <c r="O681" i="9"/>
  <c r="O682" i="9"/>
  <c r="M683" i="9"/>
  <c r="M684" i="9" s="1"/>
  <c r="M685" i="9" s="1"/>
  <c r="N683" i="9"/>
  <c r="N684" i="9" s="1"/>
  <c r="N685" i="9" s="1"/>
  <c r="O683" i="9"/>
  <c r="O684" i="9"/>
  <c r="O685" i="9"/>
  <c r="M686" i="9"/>
  <c r="M687" i="9" s="1"/>
  <c r="N686" i="9"/>
  <c r="N687" i="9" s="1"/>
  <c r="O686" i="9"/>
  <c r="O687" i="9"/>
  <c r="M688" i="9"/>
  <c r="M689" i="9" s="1"/>
  <c r="M690" i="9" s="1"/>
  <c r="N688" i="9"/>
  <c r="N689" i="9" s="1"/>
  <c r="N690" i="9" s="1"/>
  <c r="O688" i="9"/>
  <c r="O689" i="9"/>
  <c r="O690" i="9"/>
  <c r="M691" i="9"/>
  <c r="M692" i="9" s="1"/>
  <c r="N691" i="9"/>
  <c r="N692" i="9" s="1"/>
  <c r="O691" i="9"/>
  <c r="O692" i="9"/>
  <c r="M693" i="9"/>
  <c r="M694" i="9" s="1"/>
  <c r="M695" i="9" s="1"/>
  <c r="N693" i="9"/>
  <c r="N694" i="9" s="1"/>
  <c r="N695" i="9" s="1"/>
  <c r="O693" i="9"/>
  <c r="O694" i="9"/>
  <c r="O695" i="9"/>
  <c r="M696" i="9"/>
  <c r="M697" i="9" s="1"/>
  <c r="N696" i="9"/>
  <c r="N697" i="9" s="1"/>
  <c r="O696" i="9"/>
  <c r="O697" i="9"/>
  <c r="M698" i="9"/>
  <c r="M699" i="9" s="1"/>
  <c r="M700" i="9" s="1"/>
  <c r="N698" i="9"/>
  <c r="N699" i="9" s="1"/>
  <c r="N700" i="9" s="1"/>
  <c r="O698" i="9"/>
  <c r="O699" i="9"/>
  <c r="O700" i="9"/>
  <c r="M701" i="9"/>
  <c r="M702" i="9" s="1"/>
  <c r="N701" i="9"/>
  <c r="N702" i="9" s="1"/>
  <c r="O701" i="9"/>
  <c r="O702" i="9"/>
  <c r="M703" i="9"/>
  <c r="M704" i="9" s="1"/>
  <c r="M705" i="9" s="1"/>
  <c r="N703" i="9"/>
  <c r="N704" i="9" s="1"/>
  <c r="N705" i="9" s="1"/>
  <c r="O703" i="9"/>
  <c r="O704" i="9"/>
  <c r="O705" i="9"/>
  <c r="M706" i="9"/>
  <c r="M707" i="9" s="1"/>
  <c r="N706" i="9"/>
  <c r="N707" i="9" s="1"/>
  <c r="O706" i="9"/>
  <c r="O707" i="9"/>
  <c r="M708" i="9"/>
  <c r="M709" i="9" s="1"/>
  <c r="M710" i="9" s="1"/>
  <c r="N708" i="9"/>
  <c r="N709" i="9" s="1"/>
  <c r="N710" i="9" s="1"/>
  <c r="O708" i="9"/>
  <c r="O709" i="9"/>
  <c r="O710" i="9"/>
  <c r="M711" i="9"/>
  <c r="M712" i="9" s="1"/>
  <c r="N711" i="9"/>
  <c r="N712" i="9" s="1"/>
  <c r="O711" i="9"/>
  <c r="O712" i="9"/>
  <c r="M713" i="9"/>
  <c r="M714" i="9" s="1"/>
  <c r="M715" i="9" s="1"/>
  <c r="N713" i="9"/>
  <c r="N714" i="9" s="1"/>
  <c r="N715" i="9" s="1"/>
  <c r="O713" i="9"/>
  <c r="O714" i="9"/>
  <c r="O715" i="9"/>
  <c r="M716" i="9"/>
  <c r="M717" i="9" s="1"/>
  <c r="N716" i="9"/>
  <c r="N717" i="9" s="1"/>
  <c r="O716" i="9"/>
  <c r="O717" i="9"/>
  <c r="M718" i="9"/>
  <c r="M719" i="9" s="1"/>
  <c r="M720" i="9" s="1"/>
  <c r="N718" i="9"/>
  <c r="N719" i="9" s="1"/>
  <c r="N720" i="9" s="1"/>
  <c r="O718" i="9"/>
  <c r="O719" i="9"/>
  <c r="O720" i="9"/>
  <c r="M721" i="9"/>
  <c r="M722" i="9" s="1"/>
  <c r="N721" i="9"/>
  <c r="N722" i="9" s="1"/>
  <c r="O721" i="9"/>
  <c r="O722" i="9"/>
  <c r="M723" i="9"/>
  <c r="M724" i="9" s="1"/>
  <c r="M725" i="9" s="1"/>
  <c r="N723" i="9"/>
  <c r="N724" i="9" s="1"/>
  <c r="N725" i="9" s="1"/>
  <c r="O723" i="9"/>
  <c r="O724" i="9"/>
  <c r="O725" i="9"/>
  <c r="M726" i="9"/>
  <c r="M727" i="9" s="1"/>
  <c r="N726" i="9"/>
  <c r="N727" i="9" s="1"/>
  <c r="O726" i="9"/>
  <c r="O727" i="9"/>
  <c r="M728" i="9"/>
  <c r="M729" i="9" s="1"/>
  <c r="M730" i="9" s="1"/>
  <c r="N728" i="9"/>
  <c r="N729" i="9" s="1"/>
  <c r="N730" i="9" s="1"/>
  <c r="O728" i="9"/>
  <c r="O729" i="9"/>
  <c r="O730" i="9"/>
  <c r="M731" i="9"/>
  <c r="M732" i="9" s="1"/>
  <c r="N731" i="9"/>
  <c r="N732" i="9" s="1"/>
  <c r="O731" i="9"/>
  <c r="O732" i="9"/>
  <c r="M733" i="9"/>
  <c r="M734" i="9" s="1"/>
  <c r="M735" i="9" s="1"/>
  <c r="N733" i="9"/>
  <c r="N734" i="9" s="1"/>
  <c r="N735" i="9" s="1"/>
  <c r="O733" i="9"/>
  <c r="O734" i="9"/>
  <c r="O735" i="9"/>
  <c r="M736" i="9"/>
  <c r="M737" i="9" s="1"/>
  <c r="N736" i="9"/>
  <c r="N737" i="9" s="1"/>
  <c r="O736" i="9"/>
  <c r="O737" i="9"/>
  <c r="M738" i="9"/>
  <c r="M739" i="9" s="1"/>
  <c r="M740" i="9" s="1"/>
  <c r="N738" i="9"/>
  <c r="N739" i="9" s="1"/>
  <c r="N740" i="9" s="1"/>
  <c r="O738" i="9"/>
  <c r="O739" i="9"/>
  <c r="O740" i="9"/>
  <c r="M741" i="9"/>
  <c r="M742" i="9" s="1"/>
  <c r="N741" i="9"/>
  <c r="N742" i="9" s="1"/>
  <c r="O741" i="9"/>
  <c r="O742" i="9"/>
  <c r="M743" i="9"/>
  <c r="M744" i="9" s="1"/>
  <c r="M745" i="9" s="1"/>
  <c r="N743" i="9"/>
  <c r="N744" i="9" s="1"/>
  <c r="N745" i="9" s="1"/>
  <c r="O743" i="9"/>
  <c r="O744" i="9"/>
  <c r="O745" i="9"/>
  <c r="M746" i="9"/>
  <c r="M747" i="9" s="1"/>
  <c r="N746" i="9"/>
  <c r="N747" i="9" s="1"/>
  <c r="O746" i="9"/>
  <c r="O747" i="9"/>
  <c r="M748" i="9"/>
  <c r="M749" i="9" s="1"/>
  <c r="M750" i="9" s="1"/>
  <c r="N748" i="9"/>
  <c r="N749" i="9" s="1"/>
  <c r="N750" i="9" s="1"/>
  <c r="O748" i="9"/>
  <c r="O749" i="9"/>
  <c r="O750" i="9"/>
  <c r="M751" i="9"/>
  <c r="M752" i="9" s="1"/>
  <c r="N751" i="9"/>
  <c r="N752" i="9" s="1"/>
  <c r="O751" i="9"/>
  <c r="O752" i="9"/>
  <c r="M753" i="9"/>
  <c r="M754" i="9" s="1"/>
  <c r="M755" i="9" s="1"/>
  <c r="N753" i="9"/>
  <c r="N754" i="9" s="1"/>
  <c r="N755" i="9" s="1"/>
  <c r="O753" i="9"/>
  <c r="O754" i="9"/>
  <c r="O755" i="9"/>
  <c r="M756" i="9"/>
  <c r="M757" i="9" s="1"/>
  <c r="N756" i="9"/>
  <c r="N757" i="9" s="1"/>
  <c r="O756" i="9"/>
  <c r="O757" i="9"/>
  <c r="M758" i="9"/>
  <c r="M759" i="9" s="1"/>
  <c r="M760" i="9" s="1"/>
  <c r="N758" i="9"/>
  <c r="N759" i="9" s="1"/>
  <c r="N760" i="9" s="1"/>
  <c r="O758" i="9"/>
  <c r="O759" i="9"/>
  <c r="O760" i="9"/>
  <c r="M761" i="9"/>
  <c r="M762" i="9" s="1"/>
  <c r="N761" i="9"/>
  <c r="N762" i="9" s="1"/>
  <c r="O761" i="9"/>
  <c r="O762" i="9"/>
  <c r="M763" i="9"/>
  <c r="M764" i="9" s="1"/>
  <c r="M765" i="9" s="1"/>
  <c r="N763" i="9"/>
  <c r="N764" i="9" s="1"/>
  <c r="N765" i="9" s="1"/>
  <c r="O763" i="9"/>
  <c r="O764" i="9"/>
  <c r="O765" i="9"/>
  <c r="M766" i="9"/>
  <c r="M767" i="9" s="1"/>
  <c r="N766" i="9"/>
  <c r="N767" i="9" s="1"/>
  <c r="O766" i="9"/>
  <c r="O767" i="9"/>
  <c r="M768" i="9"/>
  <c r="M769" i="9" s="1"/>
  <c r="M770" i="9" s="1"/>
  <c r="N768" i="9"/>
  <c r="N769" i="9" s="1"/>
  <c r="N770" i="9" s="1"/>
  <c r="O768" i="9"/>
  <c r="O769" i="9"/>
  <c r="O770" i="9"/>
  <c r="M771" i="9"/>
  <c r="M772" i="9" s="1"/>
  <c r="N771" i="9"/>
  <c r="N772" i="9" s="1"/>
  <c r="O771" i="9"/>
  <c r="O772" i="9"/>
  <c r="M773" i="9"/>
  <c r="M774" i="9" s="1"/>
  <c r="M775" i="9" s="1"/>
  <c r="N773" i="9"/>
  <c r="N774" i="9" s="1"/>
  <c r="N775" i="9" s="1"/>
  <c r="O773" i="9"/>
  <c r="O774" i="9"/>
  <c r="O775" i="9"/>
  <c r="M776" i="9"/>
  <c r="M777" i="9" s="1"/>
  <c r="N776" i="9"/>
  <c r="N777" i="9" s="1"/>
  <c r="O776" i="9"/>
  <c r="O777" i="9"/>
  <c r="M778" i="9"/>
  <c r="M779" i="9" s="1"/>
  <c r="M780" i="9" s="1"/>
  <c r="N778" i="9"/>
  <c r="N779" i="9" s="1"/>
  <c r="N780" i="9" s="1"/>
  <c r="O778" i="9"/>
  <c r="O779" i="9"/>
  <c r="O780" i="9"/>
  <c r="M781" i="9"/>
  <c r="M782" i="9" s="1"/>
  <c r="N781" i="9"/>
  <c r="N782" i="9" s="1"/>
  <c r="O781" i="9"/>
  <c r="O782" i="9"/>
  <c r="M783" i="9"/>
  <c r="M784" i="9" s="1"/>
  <c r="M785" i="9" s="1"/>
  <c r="N783" i="9"/>
  <c r="N784" i="9" s="1"/>
  <c r="N785" i="9" s="1"/>
  <c r="O783" i="9"/>
  <c r="O784" i="9"/>
  <c r="O785" i="9"/>
  <c r="M786" i="9"/>
  <c r="M787" i="9" s="1"/>
  <c r="N786" i="9"/>
  <c r="N787" i="9" s="1"/>
  <c r="O786" i="9"/>
  <c r="O787" i="9"/>
  <c r="M788" i="9"/>
  <c r="M790" i="9" s="1"/>
  <c r="N788" i="9"/>
  <c r="N789" i="9" s="1"/>
  <c r="N790" i="9" s="1"/>
  <c r="O788" i="9"/>
  <c r="O789" i="9"/>
  <c r="O790" i="9"/>
  <c r="M791" i="9"/>
  <c r="M792" i="9" s="1"/>
  <c r="N791" i="9"/>
  <c r="N792" i="9" s="1"/>
  <c r="O791" i="9"/>
  <c r="O792" i="9"/>
  <c r="M793" i="9"/>
  <c r="M794" i="9" s="1"/>
  <c r="M795" i="9" s="1"/>
  <c r="N793" i="9"/>
  <c r="N794" i="9" s="1"/>
  <c r="N795" i="9" s="1"/>
  <c r="O793" i="9"/>
  <c r="O794" i="9"/>
  <c r="O795" i="9"/>
  <c r="M796" i="9"/>
  <c r="M797" i="9" s="1"/>
  <c r="N796" i="9"/>
  <c r="N797" i="9" s="1"/>
  <c r="O796" i="9"/>
  <c r="O797" i="9"/>
  <c r="M798" i="9"/>
  <c r="M799" i="9" s="1"/>
  <c r="M800" i="9" s="1"/>
  <c r="N798" i="9"/>
  <c r="N799" i="9" s="1"/>
  <c r="N800" i="9" s="1"/>
  <c r="O798" i="9"/>
  <c r="O799" i="9"/>
  <c r="O800" i="9"/>
  <c r="M801" i="9"/>
  <c r="M802" i="9" s="1"/>
  <c r="N801" i="9"/>
  <c r="N802" i="9" s="1"/>
  <c r="O801" i="9"/>
  <c r="O802" i="9"/>
  <c r="M803" i="9"/>
  <c r="M804" i="9" s="1"/>
  <c r="M805" i="9" s="1"/>
  <c r="N803" i="9"/>
  <c r="N804" i="9" s="1"/>
  <c r="N805" i="9" s="1"/>
  <c r="O803" i="9"/>
  <c r="O804" i="9"/>
  <c r="O805" i="9"/>
  <c r="M806" i="9"/>
  <c r="M807" i="9" s="1"/>
  <c r="N806" i="9"/>
  <c r="N807" i="9" s="1"/>
  <c r="O806" i="9"/>
  <c r="O807" i="9"/>
  <c r="M808" i="9"/>
  <c r="M809" i="9" s="1"/>
  <c r="M810" i="9" s="1"/>
  <c r="N808" i="9"/>
  <c r="N809" i="9" s="1"/>
  <c r="N810" i="9" s="1"/>
  <c r="O808" i="9"/>
  <c r="O809" i="9"/>
  <c r="O810" i="9"/>
  <c r="M811" i="9"/>
  <c r="M812" i="9" s="1"/>
  <c r="N811" i="9"/>
  <c r="N812" i="9" s="1"/>
  <c r="O811" i="9"/>
  <c r="O812" i="9"/>
  <c r="M813" i="9"/>
  <c r="M814" i="9" s="1"/>
  <c r="M815" i="9" s="1"/>
  <c r="N813" i="9"/>
  <c r="N814" i="9" s="1"/>
  <c r="N815" i="9" s="1"/>
  <c r="O813" i="9"/>
  <c r="O814" i="9"/>
  <c r="O815" i="9"/>
  <c r="M816" i="9"/>
  <c r="M817" i="9" s="1"/>
  <c r="N816" i="9"/>
  <c r="N817" i="9" s="1"/>
  <c r="O816" i="9"/>
  <c r="O817" i="9"/>
  <c r="M818" i="9"/>
  <c r="M819" i="9" s="1"/>
  <c r="M820" i="9" s="1"/>
  <c r="N818" i="9"/>
  <c r="N819" i="9" s="1"/>
  <c r="N820" i="9" s="1"/>
  <c r="O818" i="9"/>
  <c r="O819" i="9"/>
  <c r="O820" i="9"/>
  <c r="M821" i="9"/>
  <c r="M822" i="9" s="1"/>
  <c r="N821" i="9"/>
  <c r="N822" i="9" s="1"/>
  <c r="O821" i="9"/>
  <c r="O822" i="9"/>
  <c r="M823" i="9"/>
  <c r="M824" i="9" s="1"/>
  <c r="M825" i="9" s="1"/>
  <c r="N823" i="9"/>
  <c r="N824" i="9" s="1"/>
  <c r="N825" i="9" s="1"/>
  <c r="O823" i="9"/>
  <c r="O824" i="9"/>
  <c r="O825" i="9"/>
  <c r="M826" i="9"/>
  <c r="M827" i="9" s="1"/>
  <c r="N826" i="9"/>
  <c r="N827" i="9" s="1"/>
  <c r="O826" i="9"/>
  <c r="O827" i="9"/>
  <c r="M828" i="9"/>
  <c r="M829" i="9" s="1"/>
  <c r="M830" i="9" s="1"/>
  <c r="N828" i="9"/>
  <c r="N829" i="9" s="1"/>
  <c r="N830" i="9" s="1"/>
  <c r="O828" i="9"/>
  <c r="O829" i="9"/>
  <c r="O830" i="9"/>
  <c r="M831" i="9"/>
  <c r="M832" i="9" s="1"/>
  <c r="N831" i="9"/>
  <c r="N832" i="9" s="1"/>
  <c r="O831" i="9"/>
  <c r="O832" i="9"/>
  <c r="M833" i="9"/>
  <c r="M834" i="9" s="1"/>
  <c r="M835" i="9" s="1"/>
  <c r="N833" i="9"/>
  <c r="N834" i="9" s="1"/>
  <c r="N835" i="9" s="1"/>
  <c r="O833" i="9"/>
  <c r="O834" i="9"/>
  <c r="O835" i="9"/>
  <c r="M836" i="9"/>
  <c r="M837" i="9" s="1"/>
  <c r="N836" i="9"/>
  <c r="N837" i="9" s="1"/>
  <c r="O836" i="9"/>
  <c r="O837" i="9"/>
  <c r="M838" i="9"/>
  <c r="M839" i="9" s="1"/>
  <c r="M840" i="9" s="1"/>
  <c r="N838" i="9"/>
  <c r="N839" i="9" s="1"/>
  <c r="N840" i="9" s="1"/>
  <c r="O838" i="9"/>
  <c r="O839" i="9"/>
  <c r="O840" i="9"/>
  <c r="M841" i="9"/>
  <c r="M842" i="9" s="1"/>
  <c r="N841" i="9"/>
  <c r="N842" i="9" s="1"/>
  <c r="O841" i="9"/>
  <c r="O842" i="9"/>
  <c r="M843" i="9"/>
  <c r="M844" i="9" s="1"/>
  <c r="M845" i="9" s="1"/>
  <c r="N843" i="9"/>
  <c r="N844" i="9" s="1"/>
  <c r="N845" i="9" s="1"/>
  <c r="O843" i="9"/>
  <c r="O844" i="9"/>
  <c r="O845" i="9"/>
  <c r="M846" i="9"/>
  <c r="M847" i="9" s="1"/>
  <c r="N846" i="9"/>
  <c r="N847" i="9" s="1"/>
  <c r="O846" i="9"/>
  <c r="O847" i="9"/>
  <c r="M848" i="9"/>
  <c r="M849" i="9" s="1"/>
  <c r="M850" i="9" s="1"/>
  <c r="N848" i="9"/>
  <c r="N849" i="9" s="1"/>
  <c r="N850" i="9" s="1"/>
  <c r="O848" i="9"/>
  <c r="O849" i="9"/>
  <c r="O850" i="9"/>
  <c r="M851" i="9"/>
  <c r="M852" i="9" s="1"/>
  <c r="M853" i="9" s="1"/>
  <c r="M854" i="9" s="1"/>
  <c r="M855" i="9" s="1"/>
  <c r="N851" i="9"/>
  <c r="N852" i="9" s="1"/>
  <c r="N853" i="9" s="1"/>
  <c r="N854" i="9" s="1"/>
  <c r="N855" i="9" s="1"/>
  <c r="O851" i="9"/>
  <c r="O852" i="9"/>
  <c r="O853" i="9"/>
  <c r="O854" i="9"/>
  <c r="O855" i="9"/>
  <c r="M856" i="9"/>
  <c r="M857" i="9" s="1"/>
  <c r="N856" i="9"/>
  <c r="N857" i="9" s="1"/>
  <c r="O856" i="9"/>
  <c r="O857" i="9"/>
  <c r="M858" i="9"/>
  <c r="M859" i="9" s="1"/>
  <c r="M860" i="9" s="1"/>
  <c r="N858" i="9"/>
  <c r="N859" i="9" s="1"/>
  <c r="N860" i="9" s="1"/>
  <c r="O858" i="9"/>
  <c r="O859" i="9"/>
  <c r="O860" i="9"/>
  <c r="M861" i="9"/>
  <c r="M862" i="9" s="1"/>
  <c r="N861" i="9"/>
  <c r="N862" i="9" s="1"/>
  <c r="O861" i="9"/>
  <c r="O862" i="9"/>
  <c r="M863" i="9"/>
  <c r="M864" i="9" s="1"/>
  <c r="M865" i="9" s="1"/>
  <c r="N863" i="9"/>
  <c r="N864" i="9" s="1"/>
  <c r="N865" i="9" s="1"/>
  <c r="O863" i="9"/>
  <c r="O864" i="9"/>
  <c r="O865" i="9"/>
  <c r="M866" i="9"/>
  <c r="M867" i="9" s="1"/>
  <c r="N866" i="9"/>
  <c r="N867" i="9" s="1"/>
  <c r="O866" i="9"/>
  <c r="O867" i="9"/>
  <c r="M868" i="9"/>
  <c r="M869" i="9" s="1"/>
  <c r="M870" i="9" s="1"/>
  <c r="N868" i="9"/>
  <c r="N869" i="9" s="1"/>
  <c r="N870" i="9" s="1"/>
  <c r="O868" i="9"/>
  <c r="O869" i="9"/>
  <c r="O870" i="9"/>
  <c r="M871" i="9"/>
  <c r="M872" i="9" s="1"/>
  <c r="N871" i="9"/>
  <c r="N872" i="9" s="1"/>
  <c r="O871" i="9"/>
  <c r="O872" i="9"/>
  <c r="M873" i="9"/>
  <c r="M874" i="9" s="1"/>
  <c r="M875" i="9" s="1"/>
  <c r="N873" i="9"/>
  <c r="N874" i="9" s="1"/>
  <c r="N875" i="9" s="1"/>
  <c r="O873" i="9"/>
  <c r="O874" i="9"/>
  <c r="O875" i="9"/>
  <c r="M876" i="9"/>
  <c r="M877" i="9" s="1"/>
  <c r="N876" i="9"/>
  <c r="N877" i="9" s="1"/>
  <c r="O876" i="9"/>
  <c r="O877" i="9"/>
  <c r="M878" i="9"/>
  <c r="M879" i="9" s="1"/>
  <c r="M880" i="9" s="1"/>
  <c r="N878" i="9"/>
  <c r="N879" i="9" s="1"/>
  <c r="N880" i="9" s="1"/>
  <c r="O878" i="9"/>
  <c r="O879" i="9"/>
  <c r="O880" i="9"/>
  <c r="M881" i="9"/>
  <c r="M882" i="9" s="1"/>
  <c r="N881" i="9"/>
  <c r="N882" i="9" s="1"/>
  <c r="O881" i="9"/>
  <c r="O882" i="9"/>
  <c r="M883" i="9"/>
  <c r="M884" i="9" s="1"/>
  <c r="M885" i="9" s="1"/>
  <c r="N883" i="9"/>
  <c r="N884" i="9" s="1"/>
  <c r="N885" i="9" s="1"/>
  <c r="O883" i="9"/>
  <c r="O884" i="9"/>
  <c r="O885" i="9"/>
  <c r="M886" i="9"/>
  <c r="M887" i="9" s="1"/>
  <c r="N886" i="9"/>
  <c r="N887" i="9" s="1"/>
  <c r="O886" i="9"/>
  <c r="O887" i="9"/>
  <c r="M888" i="9"/>
  <c r="M889" i="9" s="1"/>
  <c r="M890" i="9" s="1"/>
  <c r="N888" i="9"/>
  <c r="N889" i="9" s="1"/>
  <c r="N890" i="9" s="1"/>
  <c r="O888" i="9"/>
  <c r="O889" i="9"/>
  <c r="O890" i="9"/>
  <c r="M891" i="9"/>
  <c r="M892" i="9" s="1"/>
  <c r="N891" i="9"/>
  <c r="N892" i="9" s="1"/>
  <c r="O891" i="9"/>
  <c r="O892" i="9"/>
  <c r="M893" i="9"/>
  <c r="M894" i="9" s="1"/>
  <c r="M895" i="9" s="1"/>
  <c r="N893" i="9"/>
  <c r="N894" i="9" s="1"/>
  <c r="N895" i="9" s="1"/>
  <c r="O893" i="9"/>
  <c r="O894" i="9"/>
  <c r="O895" i="9"/>
  <c r="M896" i="9"/>
  <c r="M897" i="9" s="1"/>
  <c r="N896" i="9"/>
  <c r="N897" i="9" s="1"/>
  <c r="O896" i="9"/>
  <c r="O897" i="9"/>
  <c r="M898" i="9"/>
  <c r="M899" i="9" s="1"/>
  <c r="M900" i="9" s="1"/>
  <c r="N898" i="9"/>
  <c r="N899" i="9" s="1"/>
  <c r="N900" i="9" s="1"/>
  <c r="O898" i="9"/>
  <c r="O899" i="9"/>
  <c r="O900" i="9"/>
  <c r="M901" i="9"/>
  <c r="M902" i="9" s="1"/>
  <c r="N901" i="9"/>
  <c r="N902" i="9" s="1"/>
  <c r="O901" i="9"/>
  <c r="O902" i="9"/>
  <c r="M903" i="9"/>
  <c r="M904" i="9" s="1"/>
  <c r="M905" i="9" s="1"/>
  <c r="N903" i="9"/>
  <c r="N904" i="9" s="1"/>
  <c r="N905" i="9" s="1"/>
  <c r="O903" i="9"/>
  <c r="O904" i="9"/>
  <c r="O905" i="9"/>
  <c r="M906" i="9"/>
  <c r="M907" i="9" s="1"/>
  <c r="N906" i="9"/>
  <c r="N907" i="9" s="1"/>
  <c r="O906" i="9"/>
  <c r="O907" i="9"/>
  <c r="M908" i="9"/>
  <c r="M909" i="9" s="1"/>
  <c r="M910" i="9" s="1"/>
  <c r="N908" i="9"/>
  <c r="N909" i="9" s="1"/>
  <c r="N910" i="9" s="1"/>
  <c r="O908" i="9"/>
  <c r="O909" i="9"/>
  <c r="O910" i="9"/>
  <c r="M911" i="9"/>
  <c r="M912" i="9" s="1"/>
  <c r="N911" i="9"/>
  <c r="N912" i="9" s="1"/>
  <c r="O911" i="9"/>
  <c r="O912" i="9"/>
  <c r="M913" i="9"/>
  <c r="M914" i="9" s="1"/>
  <c r="M915" i="9" s="1"/>
  <c r="N913" i="9"/>
  <c r="N914" i="9" s="1"/>
  <c r="N915" i="9" s="1"/>
  <c r="O913" i="9"/>
  <c r="O914" i="9"/>
  <c r="O915" i="9"/>
  <c r="M916" i="9"/>
  <c r="M917" i="9" s="1"/>
  <c r="N916" i="9"/>
  <c r="N917" i="9" s="1"/>
  <c r="O916" i="9"/>
  <c r="O917" i="9"/>
  <c r="M918" i="9"/>
  <c r="M919" i="9" s="1"/>
  <c r="M920" i="9" s="1"/>
  <c r="N918" i="9"/>
  <c r="N919" i="9" s="1"/>
  <c r="N920" i="9" s="1"/>
  <c r="O918" i="9"/>
  <c r="O919" i="9"/>
  <c r="O920" i="9"/>
  <c r="M921" i="9"/>
  <c r="M922" i="9" s="1"/>
  <c r="N921" i="9"/>
  <c r="N922" i="9" s="1"/>
  <c r="O921" i="9"/>
  <c r="O922" i="9"/>
  <c r="M923" i="9"/>
  <c r="M924" i="9" s="1"/>
  <c r="M925" i="9" s="1"/>
  <c r="N923" i="9"/>
  <c r="N924" i="9" s="1"/>
  <c r="N925" i="9" s="1"/>
  <c r="O923" i="9"/>
  <c r="O924" i="9"/>
  <c r="O925" i="9"/>
  <c r="M926" i="9"/>
  <c r="M927" i="9" s="1"/>
  <c r="N926" i="9"/>
  <c r="N927" i="9" s="1"/>
  <c r="O926" i="9"/>
  <c r="O927" i="9"/>
  <c r="M928" i="9"/>
  <c r="M929" i="9" s="1"/>
  <c r="M930" i="9" s="1"/>
  <c r="N928" i="9"/>
  <c r="N929" i="9" s="1"/>
  <c r="N930" i="9" s="1"/>
  <c r="O928" i="9"/>
  <c r="O929" i="9"/>
  <c r="O930" i="9"/>
  <c r="M931" i="9"/>
  <c r="M932" i="9" s="1"/>
  <c r="N931" i="9"/>
  <c r="N932" i="9" s="1"/>
  <c r="O931" i="9"/>
  <c r="O932" i="9"/>
  <c r="M933" i="9"/>
  <c r="M934" i="9" s="1"/>
  <c r="M935" i="9" s="1"/>
  <c r="N933" i="9"/>
  <c r="N934" i="9" s="1"/>
  <c r="N935" i="9" s="1"/>
  <c r="O933" i="9"/>
  <c r="O934" i="9"/>
  <c r="O935" i="9"/>
  <c r="M936" i="9"/>
  <c r="M937" i="9" s="1"/>
  <c r="N936" i="9"/>
  <c r="N937" i="9" s="1"/>
  <c r="O936" i="9"/>
  <c r="O937" i="9"/>
  <c r="M938" i="9"/>
  <c r="M939" i="9" s="1"/>
  <c r="M940" i="9" s="1"/>
  <c r="N938" i="9"/>
  <c r="N939" i="9" s="1"/>
  <c r="N940" i="9" s="1"/>
  <c r="O938" i="9"/>
  <c r="O939" i="9"/>
  <c r="O940" i="9"/>
  <c r="M941" i="9"/>
  <c r="M942" i="9" s="1"/>
  <c r="N941" i="9"/>
  <c r="N942" i="9" s="1"/>
  <c r="O941" i="9"/>
  <c r="O942" i="9"/>
  <c r="M943" i="9"/>
  <c r="M944" i="9" s="1"/>
  <c r="M945" i="9" s="1"/>
  <c r="N943" i="9"/>
  <c r="N944" i="9" s="1"/>
  <c r="N945" i="9" s="1"/>
  <c r="O943" i="9"/>
  <c r="O944" i="9"/>
  <c r="O945" i="9"/>
  <c r="M946" i="9"/>
  <c r="M947" i="9" s="1"/>
  <c r="N946" i="9"/>
  <c r="N947" i="9" s="1"/>
  <c r="O946" i="9"/>
  <c r="O947" i="9"/>
  <c r="M948" i="9"/>
  <c r="M949" i="9" s="1"/>
  <c r="M950" i="9" s="1"/>
  <c r="N948" i="9"/>
  <c r="N949" i="9" s="1"/>
  <c r="N950" i="9" s="1"/>
  <c r="O948" i="9"/>
  <c r="O949" i="9"/>
  <c r="O950" i="9"/>
  <c r="M951" i="9"/>
  <c r="M952" i="9" s="1"/>
  <c r="N951" i="9"/>
  <c r="N952" i="9" s="1"/>
  <c r="O951" i="9"/>
  <c r="O952" i="9"/>
  <c r="M953" i="9"/>
  <c r="M954" i="9" s="1"/>
  <c r="M955" i="9" s="1"/>
  <c r="N953" i="9"/>
  <c r="N954" i="9" s="1"/>
  <c r="N955" i="9" s="1"/>
  <c r="O953" i="9"/>
  <c r="O954" i="9"/>
  <c r="O955" i="9"/>
  <c r="M956" i="9"/>
  <c r="M957" i="9" s="1"/>
  <c r="N956" i="9"/>
  <c r="N957" i="9" s="1"/>
  <c r="O956" i="9"/>
  <c r="O957" i="9"/>
  <c r="M958" i="9"/>
  <c r="M959" i="9" s="1"/>
  <c r="M960" i="9" s="1"/>
  <c r="N958" i="9"/>
  <c r="N959" i="9" s="1"/>
  <c r="N960" i="9" s="1"/>
  <c r="O958" i="9"/>
  <c r="O959" i="9"/>
  <c r="O960" i="9"/>
  <c r="M961" i="9"/>
  <c r="M962" i="9" s="1"/>
  <c r="N961" i="9"/>
  <c r="N962" i="9" s="1"/>
  <c r="O961" i="9"/>
  <c r="O962" i="9"/>
  <c r="M963" i="9"/>
  <c r="M964" i="9" s="1"/>
  <c r="M965" i="9" s="1"/>
  <c r="N963" i="9"/>
  <c r="N964" i="9" s="1"/>
  <c r="N965" i="9" s="1"/>
  <c r="O963" i="9"/>
  <c r="O964" i="9"/>
  <c r="O965" i="9"/>
  <c r="M966" i="9"/>
  <c r="M967" i="9" s="1"/>
  <c r="N966" i="9"/>
  <c r="N967" i="9" s="1"/>
  <c r="O966" i="9"/>
  <c r="O967" i="9"/>
  <c r="M968" i="9"/>
  <c r="M969" i="9" s="1"/>
  <c r="M970" i="9" s="1"/>
  <c r="N968" i="9"/>
  <c r="N969" i="9" s="1"/>
  <c r="N970" i="9" s="1"/>
  <c r="O968" i="9"/>
  <c r="O969" i="9"/>
  <c r="O970" i="9"/>
  <c r="M971" i="9"/>
  <c r="M972" i="9" s="1"/>
  <c r="N971" i="9"/>
  <c r="N972" i="9" s="1"/>
  <c r="O971" i="9"/>
  <c r="O972" i="9"/>
  <c r="M973" i="9"/>
  <c r="M974" i="9" s="1"/>
  <c r="M975" i="9" s="1"/>
  <c r="N973" i="9"/>
  <c r="N974" i="9" s="1"/>
  <c r="N975" i="9" s="1"/>
  <c r="O973" i="9"/>
  <c r="O974" i="9"/>
  <c r="O975" i="9"/>
  <c r="M976" i="9"/>
  <c r="M977" i="9" s="1"/>
  <c r="N976" i="9"/>
  <c r="N977" i="9" s="1"/>
  <c r="O976" i="9"/>
  <c r="O977" i="9"/>
  <c r="M978" i="9"/>
  <c r="M979" i="9" s="1"/>
  <c r="M980" i="9" s="1"/>
  <c r="N978" i="9"/>
  <c r="N979" i="9" s="1"/>
  <c r="N980" i="9" s="1"/>
  <c r="O978" i="9"/>
  <c r="O979" i="9"/>
  <c r="O980" i="9"/>
  <c r="M981" i="9"/>
  <c r="M982" i="9" s="1"/>
  <c r="N981" i="9"/>
  <c r="N982" i="9" s="1"/>
  <c r="O981" i="9"/>
  <c r="O982" i="9"/>
  <c r="M983" i="9"/>
  <c r="M984" i="9" s="1"/>
  <c r="M985" i="9" s="1"/>
  <c r="N983" i="9"/>
  <c r="N984" i="9" s="1"/>
  <c r="N985" i="9" s="1"/>
  <c r="O983" i="9"/>
  <c r="O984" i="9"/>
  <c r="O985" i="9"/>
  <c r="M986" i="9"/>
  <c r="M987" i="9" s="1"/>
  <c r="N986" i="9"/>
  <c r="N987" i="9" s="1"/>
  <c r="O986" i="9"/>
  <c r="O987" i="9"/>
  <c r="M988" i="9"/>
  <c r="M989" i="9" s="1"/>
  <c r="M990" i="9" s="1"/>
  <c r="N988" i="9"/>
  <c r="N989" i="9" s="1"/>
  <c r="N990" i="9" s="1"/>
  <c r="O988" i="9"/>
  <c r="O989" i="9"/>
  <c r="O990" i="9"/>
  <c r="M991" i="9"/>
  <c r="M992" i="9" s="1"/>
  <c r="N991" i="9"/>
  <c r="N992" i="9" s="1"/>
  <c r="O991" i="9"/>
  <c r="O992" i="9"/>
  <c r="M993" i="9"/>
  <c r="M994" i="9" s="1"/>
  <c r="M995" i="9" s="1"/>
  <c r="N993" i="9"/>
  <c r="N994" i="9" s="1"/>
  <c r="N995" i="9" s="1"/>
  <c r="O993" i="9"/>
  <c r="O994" i="9"/>
  <c r="O995" i="9"/>
  <c r="M996" i="9"/>
  <c r="M997" i="9" s="1"/>
  <c r="N996" i="9"/>
  <c r="N997" i="9" s="1"/>
  <c r="O996" i="9"/>
  <c r="O997" i="9"/>
  <c r="M998" i="9"/>
  <c r="M999" i="9" s="1"/>
  <c r="M1000" i="9" s="1"/>
  <c r="N998" i="9"/>
  <c r="N999" i="9" s="1"/>
  <c r="N1000" i="9" s="1"/>
  <c r="O998" i="9"/>
  <c r="O999" i="9"/>
  <c r="O1000" i="9"/>
  <c r="M1001" i="9"/>
  <c r="M1002" i="9" s="1"/>
  <c r="N1001" i="9"/>
  <c r="N1002" i="9" s="1"/>
  <c r="O1001" i="9"/>
  <c r="O1002" i="9"/>
  <c r="M1003" i="9"/>
  <c r="M1004" i="9" s="1"/>
  <c r="M1005" i="9" s="1"/>
  <c r="N1003" i="9"/>
  <c r="N1004" i="9" s="1"/>
  <c r="N1005" i="9" s="1"/>
  <c r="O1003" i="9"/>
  <c r="O1004" i="9"/>
  <c r="O1005" i="9"/>
  <c r="M1006" i="9"/>
  <c r="M1007" i="9" s="1"/>
  <c r="N1006" i="9"/>
  <c r="N1007" i="9" s="1"/>
  <c r="O1006" i="9"/>
  <c r="O1007" i="9"/>
  <c r="M1008" i="9"/>
  <c r="M1009" i="9" s="1"/>
  <c r="M1010" i="9" s="1"/>
  <c r="N1008" i="9"/>
  <c r="N1009" i="9" s="1"/>
  <c r="N1010" i="9" s="1"/>
  <c r="O1008" i="9"/>
  <c r="O1009" i="9"/>
  <c r="O1010" i="9"/>
  <c r="M1011" i="9"/>
  <c r="M1012" i="9" s="1"/>
  <c r="N1011" i="9"/>
  <c r="N1012" i="9" s="1"/>
  <c r="O1011" i="9"/>
  <c r="O1012" i="9"/>
  <c r="M1013" i="9"/>
  <c r="M1014" i="9" s="1"/>
  <c r="M1015" i="9" s="1"/>
  <c r="N1013" i="9"/>
  <c r="N1014" i="9" s="1"/>
  <c r="N1015" i="9" s="1"/>
  <c r="O1013" i="9"/>
  <c r="O1014" i="9"/>
  <c r="O1015" i="9"/>
  <c r="M1016" i="9"/>
  <c r="M1017" i="9" s="1"/>
  <c r="N1016" i="9"/>
  <c r="N1017" i="9" s="1"/>
  <c r="O1016" i="9"/>
  <c r="O1017" i="9"/>
  <c r="M1018" i="9"/>
  <c r="M1019" i="9" s="1"/>
  <c r="M1020" i="9" s="1"/>
  <c r="N1018" i="9"/>
  <c r="N1019" i="9" s="1"/>
  <c r="N1020" i="9" s="1"/>
  <c r="O1018" i="9"/>
  <c r="O1019" i="9"/>
  <c r="O1020" i="9"/>
  <c r="M1021" i="9"/>
  <c r="M1022" i="9" s="1"/>
  <c r="N1021" i="9"/>
  <c r="N1022" i="9" s="1"/>
  <c r="O1021" i="9"/>
  <c r="O1022" i="9"/>
  <c r="M1023" i="9"/>
  <c r="M1024" i="9" s="1"/>
  <c r="M1025" i="9" s="1"/>
  <c r="N1023" i="9"/>
  <c r="N1024" i="9" s="1"/>
  <c r="N1025" i="9" s="1"/>
  <c r="O1023" i="9"/>
  <c r="O1024" i="9"/>
  <c r="O1025" i="9"/>
  <c r="M1026" i="9"/>
  <c r="M1027" i="9" s="1"/>
  <c r="N1026" i="9"/>
  <c r="N1027" i="9" s="1"/>
  <c r="O1026" i="9"/>
  <c r="O1027" i="9"/>
  <c r="M1028" i="9"/>
  <c r="M1029" i="9" s="1"/>
  <c r="M1030" i="9" s="1"/>
  <c r="N1028" i="9"/>
  <c r="N1029" i="9" s="1"/>
  <c r="N1030" i="9" s="1"/>
  <c r="O1028" i="9"/>
  <c r="O1029" i="9"/>
  <c r="O1030" i="9"/>
  <c r="M1031" i="9"/>
  <c r="M1032" i="9" s="1"/>
  <c r="N1031" i="9"/>
  <c r="N1032" i="9" s="1"/>
  <c r="O1031" i="9"/>
  <c r="O1032" i="9"/>
  <c r="M1033" i="9"/>
  <c r="M1034" i="9" s="1"/>
  <c r="M1035" i="9" s="1"/>
  <c r="N1033" i="9"/>
  <c r="N1034" i="9" s="1"/>
  <c r="N1035" i="9" s="1"/>
  <c r="O1033" i="9"/>
  <c r="O1034" i="9"/>
  <c r="O1035" i="9"/>
  <c r="M1036" i="9"/>
  <c r="M1037" i="9" s="1"/>
  <c r="N1036" i="9"/>
  <c r="N1037" i="9" s="1"/>
  <c r="O1036" i="9"/>
  <c r="O1037" i="9"/>
  <c r="M1038" i="9"/>
  <c r="M1039" i="9" s="1"/>
  <c r="M1040" i="9" s="1"/>
  <c r="N1038" i="9"/>
  <c r="N1039" i="9" s="1"/>
  <c r="N1040" i="9" s="1"/>
  <c r="O1038" i="9"/>
  <c r="O1039" i="9"/>
  <c r="O1040" i="9"/>
  <c r="M1041" i="9"/>
  <c r="M1042" i="9" s="1"/>
  <c r="N1041" i="9"/>
  <c r="N1042" i="9" s="1"/>
  <c r="O1041" i="9"/>
  <c r="O1042" i="9"/>
  <c r="M1043" i="9"/>
  <c r="M1044" i="9" s="1"/>
  <c r="M1045" i="9" s="1"/>
  <c r="N1043" i="9"/>
  <c r="N1044" i="9" s="1"/>
  <c r="N1045" i="9" s="1"/>
  <c r="O1043" i="9"/>
  <c r="O1044" i="9"/>
  <c r="O1045" i="9"/>
  <c r="M1046" i="9"/>
  <c r="M1047" i="9" s="1"/>
  <c r="N1046" i="9"/>
  <c r="N1047" i="9" s="1"/>
  <c r="O1046" i="9"/>
  <c r="O1047" i="9"/>
  <c r="M1048" i="9"/>
  <c r="M1049" i="9" s="1"/>
  <c r="M1050" i="9" s="1"/>
  <c r="M1051" i="9" s="1"/>
  <c r="M1052" i="9" s="1"/>
  <c r="N1048" i="9"/>
  <c r="N1049" i="9" s="1"/>
  <c r="N1050" i="9" s="1"/>
  <c r="N1051" i="9" s="1"/>
  <c r="N1052" i="9" s="1"/>
  <c r="O1048" i="9"/>
  <c r="O1049" i="9"/>
  <c r="O1050" i="9"/>
  <c r="O1051" i="9"/>
  <c r="O1052" i="9"/>
  <c r="M1053" i="9"/>
  <c r="M1054" i="9" s="1"/>
  <c r="M1055" i="9" s="1"/>
  <c r="N1053" i="9"/>
  <c r="N1054" i="9" s="1"/>
  <c r="N1055" i="9" s="1"/>
  <c r="O1053" i="9"/>
  <c r="O1054" i="9"/>
  <c r="O1055" i="9"/>
  <c r="M1056" i="9"/>
  <c r="M1057" i="9" s="1"/>
  <c r="N1056" i="9"/>
  <c r="N1057" i="9" s="1"/>
  <c r="O1056" i="9"/>
  <c r="O1057" i="9"/>
  <c r="M1058" i="9"/>
  <c r="M1059" i="9" s="1"/>
  <c r="M1060" i="9" s="1"/>
  <c r="N1058" i="9"/>
  <c r="N1059" i="9" s="1"/>
  <c r="N1060" i="9" s="1"/>
  <c r="O1058" i="9"/>
  <c r="O1059" i="9"/>
  <c r="O1060" i="9"/>
  <c r="M1061" i="9"/>
  <c r="M1062" i="9" s="1"/>
  <c r="N1061" i="9"/>
  <c r="N1062" i="9" s="1"/>
  <c r="O1061" i="9"/>
  <c r="O1062" i="9"/>
  <c r="M1063" i="9"/>
  <c r="M1064" i="9" s="1"/>
  <c r="M1065" i="9" s="1"/>
  <c r="N1063" i="9"/>
  <c r="N1064" i="9" s="1"/>
  <c r="N1065" i="9" s="1"/>
  <c r="O1063" i="9"/>
  <c r="O1064" i="9"/>
  <c r="O1065" i="9"/>
  <c r="M1066" i="9"/>
  <c r="M1067" i="9" s="1"/>
  <c r="N1066" i="9"/>
  <c r="N1067" i="9" s="1"/>
  <c r="O1066" i="9"/>
  <c r="O1067" i="9"/>
  <c r="M1068" i="9"/>
  <c r="M1069" i="9" s="1"/>
  <c r="M1070" i="9" s="1"/>
  <c r="N1068" i="9"/>
  <c r="N1069" i="9" s="1"/>
  <c r="N1070" i="9" s="1"/>
  <c r="O1068" i="9"/>
  <c r="O1069" i="9"/>
  <c r="O1070" i="9"/>
  <c r="M1071" i="9"/>
  <c r="M1072" i="9" s="1"/>
  <c r="N1071" i="9"/>
  <c r="N1072" i="9" s="1"/>
  <c r="O1071" i="9"/>
  <c r="O1072" i="9"/>
  <c r="M1073" i="9"/>
  <c r="M1074" i="9" s="1"/>
  <c r="M1075" i="9" s="1"/>
  <c r="N1073" i="9"/>
  <c r="N1074" i="9" s="1"/>
  <c r="N1075" i="9" s="1"/>
  <c r="O1073" i="9"/>
  <c r="O1074" i="9"/>
  <c r="O1075" i="9"/>
  <c r="M1076" i="9"/>
  <c r="M1077" i="9" s="1"/>
  <c r="N1076" i="9"/>
  <c r="N1077" i="9" s="1"/>
  <c r="O1076" i="9"/>
  <c r="O1077" i="9"/>
  <c r="M1078" i="9"/>
  <c r="M1079" i="9" s="1"/>
  <c r="M1080" i="9" s="1"/>
  <c r="N1078" i="9"/>
  <c r="N1079" i="9" s="1"/>
  <c r="N1080" i="9" s="1"/>
  <c r="O1078" i="9"/>
  <c r="O1079" i="9"/>
  <c r="O1080" i="9"/>
  <c r="M1081" i="9"/>
  <c r="M1082" i="9" s="1"/>
  <c r="N1081" i="9"/>
  <c r="N1082" i="9" s="1"/>
  <c r="O1081" i="9"/>
  <c r="O1082" i="9"/>
  <c r="M1083" i="9"/>
  <c r="M1084" i="9" s="1"/>
  <c r="M1085" i="9" s="1"/>
  <c r="N1083" i="9"/>
  <c r="N1084" i="9" s="1"/>
  <c r="N1085" i="9" s="1"/>
  <c r="O1083" i="9"/>
  <c r="O1084" i="9"/>
  <c r="O1085" i="9"/>
  <c r="M1086" i="9"/>
  <c r="M1087" i="9" s="1"/>
  <c r="N1086" i="9"/>
  <c r="N1087" i="9" s="1"/>
  <c r="O1086" i="9"/>
  <c r="O1087" i="9"/>
  <c r="M1088" i="9"/>
  <c r="M1089" i="9" s="1"/>
  <c r="M1090" i="9" s="1"/>
  <c r="N1088" i="9"/>
  <c r="N1089" i="9" s="1"/>
  <c r="N1090" i="9" s="1"/>
  <c r="O1088" i="9"/>
  <c r="O1089" i="9"/>
  <c r="O1090" i="9"/>
  <c r="M1091" i="9"/>
  <c r="M1092" i="9" s="1"/>
  <c r="N1091" i="9"/>
  <c r="N1092" i="9" s="1"/>
  <c r="O1091" i="9"/>
  <c r="O1092" i="9"/>
  <c r="M1093" i="9"/>
  <c r="M1094" i="9" s="1"/>
  <c r="M1095" i="9" s="1"/>
  <c r="N1093" i="9"/>
  <c r="N1094" i="9" s="1"/>
  <c r="N1095" i="9" s="1"/>
  <c r="O1093" i="9"/>
  <c r="O1094" i="9"/>
  <c r="O1095" i="9"/>
  <c r="M1096" i="9"/>
  <c r="M1097" i="9" s="1"/>
  <c r="N1096" i="9"/>
  <c r="N1097" i="9" s="1"/>
  <c r="O1096" i="9"/>
  <c r="O1097" i="9"/>
  <c r="M1098" i="9"/>
  <c r="M1099" i="9" s="1"/>
  <c r="M1100" i="9" s="1"/>
  <c r="N1098" i="9"/>
  <c r="N1099" i="9" s="1"/>
  <c r="N1100" i="9" s="1"/>
  <c r="O1098" i="9"/>
  <c r="O1099" i="9"/>
  <c r="O1100" i="9"/>
  <c r="M1101" i="9"/>
  <c r="M1102" i="9" s="1"/>
  <c r="N1101" i="9"/>
  <c r="N1102" i="9" s="1"/>
  <c r="O1101" i="9"/>
  <c r="O1102" i="9"/>
  <c r="M1103" i="9"/>
  <c r="M1104" i="9" s="1"/>
  <c r="M1105" i="9" s="1"/>
  <c r="N1103" i="9"/>
  <c r="N1104" i="9" s="1"/>
  <c r="N1105" i="9" s="1"/>
  <c r="O1103" i="9"/>
  <c r="O1104" i="9"/>
  <c r="O1105" i="9"/>
  <c r="M1106" i="9"/>
  <c r="M1107" i="9" s="1"/>
  <c r="N1106" i="9"/>
  <c r="N1107" i="9" s="1"/>
  <c r="O1106" i="9"/>
  <c r="O1107" i="9"/>
  <c r="M1108" i="9"/>
  <c r="M1109" i="9" s="1"/>
  <c r="M1110" i="9" s="1"/>
  <c r="N1108" i="9"/>
  <c r="N1109" i="9" s="1"/>
  <c r="N1110" i="9" s="1"/>
  <c r="O1108" i="9"/>
  <c r="O1109" i="9"/>
  <c r="O1110" i="9"/>
  <c r="M1111" i="9"/>
  <c r="M1112" i="9" s="1"/>
  <c r="N1111" i="9"/>
  <c r="N1112" i="9" s="1"/>
  <c r="O1111" i="9"/>
  <c r="O1112" i="9"/>
  <c r="M1113" i="9"/>
  <c r="M1114" i="9" s="1"/>
  <c r="M1115" i="9" s="1"/>
  <c r="N1113" i="9"/>
  <c r="N1114" i="9" s="1"/>
  <c r="N1115" i="9" s="1"/>
  <c r="O1113" i="9"/>
  <c r="O1114" i="9"/>
  <c r="O1115" i="9"/>
  <c r="M1116" i="9"/>
  <c r="M1117" i="9" s="1"/>
  <c r="N1116" i="9"/>
  <c r="N1117" i="9" s="1"/>
  <c r="O1116" i="9"/>
  <c r="O1117" i="9"/>
  <c r="M1118" i="9"/>
  <c r="M1119" i="9" s="1"/>
  <c r="M1120" i="9" s="1"/>
  <c r="N1118" i="9"/>
  <c r="N1119" i="9" s="1"/>
  <c r="N1120" i="9" s="1"/>
  <c r="O1118" i="9"/>
  <c r="O1119" i="9"/>
  <c r="O1120" i="9"/>
  <c r="M1121" i="9"/>
  <c r="M1122" i="9" s="1"/>
  <c r="N1121" i="9"/>
  <c r="N1122" i="9" s="1"/>
  <c r="O1121" i="9"/>
  <c r="O1122" i="9"/>
  <c r="M1123" i="9"/>
  <c r="M1124" i="9" s="1"/>
  <c r="M1125" i="9" s="1"/>
  <c r="M1126" i="9" s="1"/>
  <c r="M1127" i="9" s="1"/>
  <c r="N1123" i="9"/>
  <c r="N1124" i="9" s="1"/>
  <c r="N1125" i="9" s="1"/>
  <c r="N1126" i="9" s="1"/>
  <c r="N1127" i="9" s="1"/>
  <c r="O1123" i="9"/>
  <c r="O1124" i="9"/>
  <c r="O1125" i="9"/>
  <c r="O1126" i="9"/>
  <c r="O1127" i="9"/>
  <c r="M1128" i="9"/>
  <c r="M1129" i="9" s="1"/>
  <c r="M1130" i="9" s="1"/>
  <c r="M1131" i="9" s="1"/>
  <c r="M1132" i="9" s="1"/>
  <c r="N1128" i="9"/>
  <c r="N1129" i="9" s="1"/>
  <c r="N1130" i="9" s="1"/>
  <c r="N1131" i="9" s="1"/>
  <c r="N1132" i="9" s="1"/>
  <c r="O1128" i="9"/>
  <c r="O1129" i="9"/>
  <c r="O1130" i="9"/>
  <c r="O1131" i="9"/>
  <c r="O1132" i="9"/>
  <c r="M1133" i="9"/>
  <c r="M1134" i="9" s="1"/>
  <c r="M1135" i="9" s="1"/>
  <c r="M1136" i="9" s="1"/>
  <c r="M1137" i="9" s="1"/>
  <c r="M1138" i="9" s="1"/>
  <c r="M1139" i="9" s="1"/>
  <c r="M1140" i="9" s="1"/>
  <c r="M1141" i="9" s="1"/>
  <c r="M1142" i="9" s="1"/>
  <c r="N1133" i="9"/>
  <c r="N1134" i="9" s="1"/>
  <c r="N1135" i="9" s="1"/>
  <c r="N1136" i="9" s="1"/>
  <c r="N1137" i="9" s="1"/>
  <c r="N1138" i="9" s="1"/>
  <c r="N1139" i="9" s="1"/>
  <c r="N1140" i="9" s="1"/>
  <c r="N1141" i="9" s="1"/>
  <c r="N1142" i="9" s="1"/>
  <c r="O1133" i="9"/>
  <c r="O1134" i="9"/>
  <c r="O1135" i="9"/>
  <c r="O1136" i="9"/>
  <c r="O1137" i="9"/>
  <c r="O1138" i="9"/>
  <c r="O1139" i="9"/>
  <c r="O1140" i="9"/>
  <c r="O1141" i="9"/>
  <c r="O1142" i="9"/>
  <c r="M1143" i="9"/>
  <c r="M1144" i="9" s="1"/>
  <c r="M1145" i="9" s="1"/>
  <c r="M1146" i="9" s="1"/>
  <c r="M1147" i="9" s="1"/>
  <c r="N1143" i="9"/>
  <c r="N1144" i="9" s="1"/>
  <c r="N1145" i="9" s="1"/>
  <c r="N1146" i="9" s="1"/>
  <c r="N1147" i="9" s="1"/>
  <c r="O1143" i="9"/>
  <c r="O1144" i="9"/>
  <c r="O1145" i="9"/>
  <c r="O1146" i="9"/>
  <c r="O1147" i="9"/>
  <c r="M1148" i="9"/>
  <c r="M1149" i="9" s="1"/>
  <c r="M1150" i="9" s="1"/>
  <c r="M1151" i="9" s="1"/>
  <c r="M1152" i="9" s="1"/>
  <c r="N1148" i="9"/>
  <c r="N1149" i="9" s="1"/>
  <c r="N1150" i="9" s="1"/>
  <c r="N1151" i="9" s="1"/>
  <c r="N1152" i="9" s="1"/>
  <c r="O1148" i="9"/>
  <c r="O1149" i="9"/>
  <c r="O1150" i="9"/>
  <c r="O1151" i="9"/>
  <c r="O1152" i="9"/>
  <c r="M1153" i="9"/>
  <c r="M1154" i="9" s="1"/>
  <c r="M1155" i="9" s="1"/>
  <c r="N1153" i="9"/>
  <c r="N1154" i="9" s="1"/>
  <c r="N1155" i="9" s="1"/>
  <c r="O1153" i="9"/>
  <c r="O1154" i="9"/>
  <c r="O1155" i="9"/>
  <c r="M1156" i="9"/>
  <c r="M1157" i="9" s="1"/>
  <c r="N1156" i="9"/>
  <c r="N1157" i="9" s="1"/>
  <c r="O1156" i="9"/>
  <c r="O1157" i="9"/>
  <c r="M1158" i="9"/>
  <c r="M1159" i="9" s="1"/>
  <c r="M1160" i="9" s="1"/>
  <c r="N1158" i="9"/>
  <c r="N1159" i="9" s="1"/>
  <c r="N1160" i="9" s="1"/>
  <c r="O1158" i="9"/>
  <c r="O1159" i="9"/>
  <c r="O1160" i="9"/>
  <c r="M1161" i="9"/>
  <c r="M1162" i="9" s="1"/>
  <c r="N1161" i="9"/>
  <c r="N1162" i="9" s="1"/>
  <c r="O1161" i="9"/>
  <c r="O1162" i="9"/>
  <c r="M1163" i="9"/>
  <c r="M1164" i="9" s="1"/>
  <c r="M1165" i="9" s="1"/>
  <c r="N1163" i="9"/>
  <c r="N1164" i="9" s="1"/>
  <c r="N1165" i="9" s="1"/>
  <c r="O1163" i="9"/>
  <c r="O1164" i="9"/>
  <c r="O1165" i="9"/>
  <c r="M1166" i="9"/>
  <c r="M1167" i="9" s="1"/>
  <c r="N1166" i="9"/>
  <c r="N1167" i="9" s="1"/>
  <c r="O1166" i="9"/>
  <c r="O1167" i="9"/>
  <c r="M1168" i="9"/>
  <c r="M1169" i="9" s="1"/>
  <c r="M1170" i="9" s="1"/>
  <c r="N1168" i="9"/>
  <c r="N1169" i="9" s="1"/>
  <c r="N1170" i="9" s="1"/>
  <c r="O1168" i="9"/>
  <c r="O1169" i="9"/>
  <c r="O1170" i="9"/>
  <c r="M1171" i="9"/>
  <c r="M1172" i="9" s="1"/>
  <c r="N1171" i="9"/>
  <c r="N1172" i="9" s="1"/>
  <c r="O1171" i="9"/>
  <c r="O1172" i="9"/>
  <c r="M1173" i="9"/>
  <c r="M1174" i="9" s="1"/>
  <c r="M1175" i="9" s="1"/>
  <c r="N1173" i="9"/>
  <c r="N1174" i="9" s="1"/>
  <c r="N1175" i="9" s="1"/>
  <c r="O1173" i="9"/>
  <c r="O1174" i="9"/>
  <c r="O1175" i="9"/>
  <c r="M1177" i="9"/>
  <c r="N1176" i="9"/>
  <c r="N1177" i="9" s="1"/>
  <c r="O1176" i="9"/>
  <c r="O1177" i="9"/>
  <c r="M1178" i="9"/>
  <c r="M1179" i="9" s="1"/>
  <c r="N1178" i="9"/>
  <c r="N1179" i="9" s="1"/>
  <c r="O1178" i="9"/>
  <c r="O1179" i="9"/>
  <c r="K133" i="18"/>
  <c r="K132" i="18"/>
  <c r="K131" i="18"/>
  <c r="K130" i="18"/>
  <c r="K129" i="18"/>
  <c r="K128" i="18"/>
  <c r="K127" i="18"/>
  <c r="K126" i="18"/>
  <c r="K125" i="18"/>
  <c r="K124" i="18"/>
  <c r="K123" i="18"/>
  <c r="K122" i="18"/>
  <c r="K121" i="18"/>
  <c r="K120" i="18"/>
  <c r="K119" i="18"/>
  <c r="K118" i="18"/>
  <c r="K117" i="18"/>
  <c r="K116" i="18"/>
  <c r="K115" i="18"/>
  <c r="K114" i="18"/>
  <c r="K113" i="18"/>
  <c r="K112" i="18"/>
  <c r="K111" i="18"/>
  <c r="K110" i="18"/>
  <c r="K109" i="18"/>
  <c r="K108" i="18"/>
  <c r="K107" i="18"/>
  <c r="K106" i="18"/>
  <c r="K105" i="18"/>
  <c r="K104" i="18"/>
  <c r="K103" i="18"/>
  <c r="K102" i="18"/>
  <c r="K101" i="18"/>
  <c r="K100" i="18"/>
  <c r="K99" i="18"/>
  <c r="K98" i="18"/>
  <c r="K97" i="18"/>
  <c r="K96" i="18"/>
  <c r="K95" i="18"/>
  <c r="K94" i="18"/>
  <c r="K93" i="18"/>
  <c r="K92" i="18"/>
  <c r="K91" i="18"/>
  <c r="K90" i="18"/>
  <c r="K89" i="18"/>
  <c r="K88" i="18"/>
  <c r="K87" i="18"/>
  <c r="K86" i="18"/>
  <c r="K85" i="18"/>
  <c r="K84" i="18"/>
  <c r="K83" i="18"/>
  <c r="K82" i="18"/>
  <c r="K81" i="18"/>
  <c r="K80" i="18"/>
  <c r="K79" i="18"/>
  <c r="K78" i="18"/>
  <c r="K77" i="18"/>
  <c r="K76" i="18"/>
  <c r="K75" i="18"/>
  <c r="K74" i="18"/>
  <c r="K73" i="18"/>
  <c r="K72" i="18"/>
  <c r="K71" i="18"/>
  <c r="K70" i="18"/>
  <c r="K69" i="18"/>
  <c r="K68" i="18"/>
  <c r="K67" i="18"/>
  <c r="K66" i="18"/>
  <c r="K65" i="18"/>
  <c r="K64" i="18"/>
  <c r="K63" i="18"/>
  <c r="K62" i="18"/>
  <c r="K61" i="18"/>
  <c r="K60" i="18"/>
  <c r="K59" i="18"/>
  <c r="K58" i="18"/>
  <c r="K57" i="18"/>
  <c r="K56" i="18"/>
  <c r="K55" i="18"/>
  <c r="K54" i="18"/>
  <c r="K53" i="18"/>
  <c r="K52" i="18"/>
  <c r="K51" i="18"/>
  <c r="K50" i="18"/>
  <c r="K49" i="18"/>
  <c r="K48" i="18"/>
  <c r="K47" i="18"/>
  <c r="K46" i="18"/>
  <c r="K45" i="18"/>
  <c r="K44" i="18"/>
  <c r="K43" i="18"/>
  <c r="K42" i="18"/>
  <c r="K41" i="18"/>
  <c r="K40" i="18"/>
  <c r="K39" i="18"/>
  <c r="K38" i="18"/>
  <c r="K37" i="18"/>
  <c r="K36" i="18"/>
  <c r="K35" i="18"/>
  <c r="K34" i="18"/>
  <c r="K33" i="18"/>
  <c r="K32" i="18"/>
  <c r="K31" i="18"/>
  <c r="K30" i="18"/>
  <c r="K29" i="18"/>
  <c r="K28" i="18"/>
  <c r="K27" i="18"/>
  <c r="K26" i="18"/>
  <c r="K25" i="18"/>
  <c r="K24" i="18"/>
  <c r="K23" i="18"/>
  <c r="K22" i="18"/>
  <c r="K21" i="18"/>
  <c r="K20" i="18"/>
  <c r="K19" i="18"/>
  <c r="K18" i="18"/>
  <c r="K17" i="18"/>
  <c r="K16" i="18"/>
  <c r="K15" i="18"/>
  <c r="K14" i="18"/>
  <c r="K13" i="18"/>
  <c r="K12" i="18"/>
  <c r="K11" i="18"/>
  <c r="K10" i="18"/>
  <c r="K9" i="18"/>
  <c r="K8" i="18"/>
  <c r="K2" i="34"/>
  <c r="I2" i="34"/>
  <c r="J69" i="34"/>
  <c r="G65" i="34"/>
  <c r="G74" i="34" s="1"/>
  <c r="D65" i="34"/>
  <c r="D74" i="34" s="1"/>
  <c r="C65" i="34"/>
  <c r="C74" i="34" s="1"/>
  <c r="B65" i="34"/>
  <c r="B69" i="34" s="1"/>
  <c r="I19" i="34"/>
  <c r="I18" i="34"/>
  <c r="I17" i="34"/>
  <c r="I16" i="34"/>
  <c r="I15" i="34"/>
  <c r="I14" i="34"/>
  <c r="I13" i="34"/>
  <c r="I12" i="34"/>
  <c r="I11" i="34"/>
  <c r="I10" i="34"/>
  <c r="I9" i="34"/>
  <c r="I8" i="34"/>
  <c r="I7" i="34"/>
  <c r="I6" i="34"/>
  <c r="I5" i="34"/>
  <c r="I4" i="34"/>
  <c r="M2" i="34"/>
  <c r="L2" i="34"/>
  <c r="J2" i="34"/>
  <c r="G69" i="34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AF21" i="26"/>
  <c r="AD22" i="26"/>
  <c r="AF22" i="26" s="1"/>
  <c r="AD23" i="26"/>
  <c r="AF23" i="26" s="1"/>
  <c r="AD24" i="26"/>
  <c r="AF24" i="26" s="1"/>
  <c r="AD25" i="26"/>
  <c r="AF25" i="26" s="1"/>
  <c r="AD26" i="26"/>
  <c r="AF26" i="26" s="1"/>
  <c r="AJ55" i="26"/>
  <c r="AK55" i="26"/>
  <c r="AL55" i="26"/>
  <c r="AM55" i="26"/>
  <c r="AO55" i="26"/>
  <c r="AJ56" i="26"/>
  <c r="AK56" i="26"/>
  <c r="AL56" i="26"/>
  <c r="AM56" i="26"/>
  <c r="AO56" i="26"/>
  <c r="AJ57" i="26"/>
  <c r="AK57" i="26"/>
  <c r="AL57" i="26"/>
  <c r="AM57" i="26"/>
  <c r="AO57" i="26"/>
  <c r="AJ58" i="26"/>
  <c r="AK58" i="26"/>
  <c r="AL58" i="26"/>
  <c r="AM58" i="26"/>
  <c r="AO58" i="26"/>
  <c r="AJ59" i="26"/>
  <c r="AK59" i="26"/>
  <c r="AL59" i="26"/>
  <c r="AM59" i="26"/>
  <c r="AO59" i="26"/>
  <c r="AJ60" i="26"/>
  <c r="AK60" i="26"/>
  <c r="AL60" i="26"/>
  <c r="AM60" i="26"/>
  <c r="AO60" i="26"/>
  <c r="AI60" i="26"/>
  <c r="AI57" i="26"/>
  <c r="AI58" i="26"/>
  <c r="AI59" i="26"/>
  <c r="AI55" i="26"/>
  <c r="AP53" i="26"/>
  <c r="AP60" i="26" s="1"/>
  <c r="AN53" i="26"/>
  <c r="AN60" i="26" s="1"/>
  <c r="AP52" i="26"/>
  <c r="AP59" i="26" s="1"/>
  <c r="AN52" i="26"/>
  <c r="AN59" i="26" s="1"/>
  <c r="AP51" i="26"/>
  <c r="AP58" i="26" s="1"/>
  <c r="AN51" i="26"/>
  <c r="AN58" i="26" s="1"/>
  <c r="AP50" i="26"/>
  <c r="AP57" i="26" s="1"/>
  <c r="AN50" i="26"/>
  <c r="AN57" i="26" s="1"/>
  <c r="AP49" i="26"/>
  <c r="AP56" i="26" s="1"/>
  <c r="AN49" i="26"/>
  <c r="AN56" i="26" s="1"/>
  <c r="AI49" i="26"/>
  <c r="AI56" i="26" s="1"/>
  <c r="AP48" i="26"/>
  <c r="AP55" i="26" s="1"/>
  <c r="AN48" i="26"/>
  <c r="AN55" i="26" s="1"/>
  <c r="U6" i="30"/>
  <c r="U7" i="30"/>
  <c r="U9" i="30"/>
  <c r="S5" i="30"/>
  <c r="S7" i="29"/>
  <c r="W45" i="31"/>
  <c r="W44" i="31"/>
  <c r="W43" i="31"/>
  <c r="W42" i="31"/>
  <c r="W41" i="31"/>
  <c r="W39" i="31"/>
  <c r="W38" i="31"/>
  <c r="W37" i="31"/>
  <c r="W36" i="31"/>
  <c r="W35" i="31"/>
  <c r="Z75" i="31"/>
  <c r="W70" i="31"/>
  <c r="T70" i="31"/>
  <c r="T74" i="31" s="1"/>
  <c r="S70" i="31"/>
  <c r="S79" i="31" s="1"/>
  <c r="R70" i="31"/>
  <c r="R74" i="31" s="1"/>
  <c r="I20" i="31"/>
  <c r="I19" i="31"/>
  <c r="I18" i="31"/>
  <c r="I17" i="31"/>
  <c r="I16" i="31"/>
  <c r="I15" i="31"/>
  <c r="I14" i="31"/>
  <c r="I13" i="31"/>
  <c r="I12" i="31"/>
  <c r="I11" i="31"/>
  <c r="I10" i="31"/>
  <c r="I9" i="31"/>
  <c r="I8" i="31"/>
  <c r="I7" i="31"/>
  <c r="I6" i="31"/>
  <c r="I5" i="31"/>
  <c r="I4" i="31"/>
  <c r="M3" i="31"/>
  <c r="L3" i="31"/>
  <c r="K3" i="31"/>
  <c r="J3" i="31"/>
  <c r="I3" i="31"/>
  <c r="C8" i="18"/>
  <c r="C9" i="18"/>
  <c r="C10" i="18"/>
  <c r="C11" i="18"/>
  <c r="C12" i="18"/>
  <c r="C13" i="18"/>
  <c r="C14" i="18"/>
  <c r="C15" i="18"/>
  <c r="C16" i="18"/>
  <c r="C17" i="18"/>
  <c r="C18" i="18"/>
  <c r="C19" i="18"/>
  <c r="C20" i="18"/>
  <c r="C21" i="18"/>
  <c r="C22" i="18"/>
  <c r="C23" i="18"/>
  <c r="C24" i="18"/>
  <c r="C25" i="18"/>
  <c r="C26" i="18"/>
  <c r="C27" i="18"/>
  <c r="C28" i="18"/>
  <c r="C29" i="18"/>
  <c r="C30" i="18"/>
  <c r="C31" i="18"/>
  <c r="C32" i="18"/>
  <c r="C33" i="18"/>
  <c r="C34" i="18"/>
  <c r="C35" i="18"/>
  <c r="C36" i="18"/>
  <c r="C37" i="18"/>
  <c r="C38" i="18"/>
  <c r="C39" i="18"/>
  <c r="C40" i="18"/>
  <c r="C41" i="18"/>
  <c r="C42" i="18"/>
  <c r="C43" i="18"/>
  <c r="C44" i="18"/>
  <c r="C45" i="18"/>
  <c r="C46" i="18"/>
  <c r="C47" i="18"/>
  <c r="C48" i="18"/>
  <c r="C49" i="18"/>
  <c r="C50" i="18"/>
  <c r="C51" i="18"/>
  <c r="C52" i="18"/>
  <c r="C53" i="18"/>
  <c r="C54" i="18"/>
  <c r="C55" i="18"/>
  <c r="C56" i="18"/>
  <c r="C57" i="18"/>
  <c r="C58" i="18"/>
  <c r="C59" i="18"/>
  <c r="C60" i="18"/>
  <c r="C61" i="18"/>
  <c r="C62" i="18"/>
  <c r="C63" i="18"/>
  <c r="C64" i="18"/>
  <c r="C65" i="18"/>
  <c r="C66" i="18"/>
  <c r="C67" i="18"/>
  <c r="C68" i="18"/>
  <c r="C69" i="18"/>
  <c r="C70" i="18"/>
  <c r="C71" i="18"/>
  <c r="C72" i="18"/>
  <c r="C73" i="18"/>
  <c r="C74" i="18"/>
  <c r="C75" i="18"/>
  <c r="C76" i="18"/>
  <c r="C77" i="18"/>
  <c r="C78" i="18"/>
  <c r="C79" i="18"/>
  <c r="C80" i="18"/>
  <c r="C81" i="18"/>
  <c r="C82" i="18"/>
  <c r="C83" i="18"/>
  <c r="C84" i="18"/>
  <c r="C85" i="18"/>
  <c r="C86" i="18"/>
  <c r="C87" i="18"/>
  <c r="C88" i="18"/>
  <c r="C89" i="18"/>
  <c r="C90" i="18"/>
  <c r="C91" i="18"/>
  <c r="C92" i="18"/>
  <c r="C93" i="18"/>
  <c r="C94" i="18"/>
  <c r="C95" i="18"/>
  <c r="C96" i="18"/>
  <c r="C97" i="18"/>
  <c r="C98" i="18"/>
  <c r="C99" i="18"/>
  <c r="C100" i="18"/>
  <c r="C101" i="18"/>
  <c r="C102" i="18"/>
  <c r="C103" i="18"/>
  <c r="C104" i="18"/>
  <c r="C105" i="18"/>
  <c r="C106" i="18"/>
  <c r="C107" i="18"/>
  <c r="C108" i="18"/>
  <c r="C109" i="18"/>
  <c r="C110" i="18"/>
  <c r="C111" i="18"/>
  <c r="C112" i="18"/>
  <c r="C113" i="18"/>
  <c r="C114" i="18"/>
  <c r="C115" i="18"/>
  <c r="C116" i="18"/>
  <c r="C117" i="18"/>
  <c r="C118" i="18"/>
  <c r="C119" i="18"/>
  <c r="C120" i="18"/>
  <c r="C121" i="18"/>
  <c r="C122" i="18"/>
  <c r="C123" i="18"/>
  <c r="C124" i="18"/>
  <c r="C125" i="18"/>
  <c r="C126" i="18"/>
  <c r="C127" i="18"/>
  <c r="G127" i="18" s="1"/>
  <c r="C128" i="18"/>
  <c r="C129" i="18"/>
  <c r="C130" i="18"/>
  <c r="C131" i="18"/>
  <c r="C132" i="18"/>
  <c r="B8" i="18"/>
  <c r="B9" i="18"/>
  <c r="B10" i="18"/>
  <c r="B11" i="18"/>
  <c r="B12" i="18"/>
  <c r="B13" i="18"/>
  <c r="B14" i="18"/>
  <c r="B15" i="18"/>
  <c r="B16" i="18"/>
  <c r="B17" i="18"/>
  <c r="B18" i="18"/>
  <c r="B19" i="18"/>
  <c r="B20" i="18"/>
  <c r="B21" i="18"/>
  <c r="B22" i="18"/>
  <c r="B23" i="18"/>
  <c r="B24" i="18"/>
  <c r="B25" i="18"/>
  <c r="B26" i="18"/>
  <c r="B27" i="18"/>
  <c r="B28" i="18"/>
  <c r="B29" i="18"/>
  <c r="B30" i="18"/>
  <c r="B31" i="18"/>
  <c r="B32" i="18"/>
  <c r="B33" i="18"/>
  <c r="B34" i="18"/>
  <c r="B35" i="18"/>
  <c r="B36" i="18"/>
  <c r="B37" i="18"/>
  <c r="B38" i="18"/>
  <c r="B39" i="18"/>
  <c r="B40" i="18"/>
  <c r="B41" i="18"/>
  <c r="B42" i="18"/>
  <c r="B43" i="18"/>
  <c r="B44" i="18"/>
  <c r="B45" i="18"/>
  <c r="B46" i="18"/>
  <c r="B47" i="18"/>
  <c r="B48" i="18"/>
  <c r="B49" i="18"/>
  <c r="B50" i="18"/>
  <c r="B51" i="18"/>
  <c r="B52" i="18"/>
  <c r="B53" i="18"/>
  <c r="B54" i="18"/>
  <c r="B55" i="18"/>
  <c r="B56" i="18"/>
  <c r="B57" i="18"/>
  <c r="B58" i="18"/>
  <c r="B59" i="18"/>
  <c r="B60" i="18"/>
  <c r="B61" i="18"/>
  <c r="B62" i="18"/>
  <c r="B63" i="18"/>
  <c r="B64" i="18"/>
  <c r="B65" i="18"/>
  <c r="B66" i="18"/>
  <c r="B67" i="18"/>
  <c r="B68" i="18"/>
  <c r="B69" i="18"/>
  <c r="B70" i="18"/>
  <c r="B71" i="18"/>
  <c r="B72" i="18"/>
  <c r="B73" i="18"/>
  <c r="B74" i="18"/>
  <c r="B75" i="18"/>
  <c r="B76" i="18"/>
  <c r="B77" i="18"/>
  <c r="B78" i="18"/>
  <c r="B79" i="18"/>
  <c r="B80" i="18"/>
  <c r="B81" i="18"/>
  <c r="B82" i="18"/>
  <c r="B83" i="18"/>
  <c r="B84" i="18"/>
  <c r="B85" i="18"/>
  <c r="B86" i="18"/>
  <c r="B87" i="18"/>
  <c r="B88" i="18"/>
  <c r="B89" i="18"/>
  <c r="B90" i="18"/>
  <c r="B91" i="18"/>
  <c r="B92" i="18"/>
  <c r="B93" i="18"/>
  <c r="B94" i="18"/>
  <c r="B95" i="18"/>
  <c r="B96" i="18"/>
  <c r="B97" i="18"/>
  <c r="B98" i="18"/>
  <c r="B99" i="18"/>
  <c r="B100" i="18"/>
  <c r="B101" i="18"/>
  <c r="B102" i="18"/>
  <c r="B103" i="18"/>
  <c r="B104" i="18"/>
  <c r="B105" i="18"/>
  <c r="B106" i="18"/>
  <c r="B107" i="18"/>
  <c r="B108" i="18"/>
  <c r="B109" i="18"/>
  <c r="B110" i="18"/>
  <c r="B111" i="18"/>
  <c r="B112" i="18"/>
  <c r="B113" i="18"/>
  <c r="B114" i="18"/>
  <c r="B115" i="18"/>
  <c r="B116" i="18"/>
  <c r="B117" i="18"/>
  <c r="B118" i="18"/>
  <c r="B119" i="18"/>
  <c r="B120" i="18"/>
  <c r="B121" i="18"/>
  <c r="B122" i="18"/>
  <c r="B123" i="18"/>
  <c r="B124" i="18"/>
  <c r="B125" i="18"/>
  <c r="B126" i="18"/>
  <c r="B127" i="18"/>
  <c r="B128" i="18"/>
  <c r="B129" i="18"/>
  <c r="B130" i="18"/>
  <c r="B131" i="18"/>
  <c r="B132" i="18"/>
  <c r="AB74" i="30"/>
  <c r="Y69" i="30"/>
  <c r="Y78" i="30" s="1"/>
  <c r="V69" i="30"/>
  <c r="V78" i="30" s="1"/>
  <c r="U69" i="30"/>
  <c r="U78" i="30" s="1"/>
  <c r="T69" i="30"/>
  <c r="T73" i="30" s="1"/>
  <c r="O19" i="30"/>
  <c r="N19" i="30"/>
  <c r="J19" i="30"/>
  <c r="O18" i="30"/>
  <c r="N18" i="30"/>
  <c r="J18" i="30"/>
  <c r="O17" i="30"/>
  <c r="J17" i="30"/>
  <c r="O16" i="30"/>
  <c r="J16" i="30"/>
  <c r="O15" i="30"/>
  <c r="J15" i="30"/>
  <c r="O14" i="30"/>
  <c r="J14" i="30"/>
  <c r="O13" i="30"/>
  <c r="J13" i="30"/>
  <c r="O12" i="30"/>
  <c r="J12" i="30"/>
  <c r="O11" i="30"/>
  <c r="J11" i="30"/>
  <c r="O10" i="30"/>
  <c r="J10" i="30"/>
  <c r="O9" i="30"/>
  <c r="J9" i="30"/>
  <c r="O8" i="30"/>
  <c r="J8" i="30"/>
  <c r="O7" i="30"/>
  <c r="J7" i="30"/>
  <c r="O6" i="30"/>
  <c r="J6" i="30"/>
  <c r="O5" i="30"/>
  <c r="J5" i="30"/>
  <c r="O4" i="30"/>
  <c r="J4" i="30"/>
  <c r="O3" i="30"/>
  <c r="J3" i="30"/>
  <c r="O2" i="30"/>
  <c r="J2" i="30"/>
  <c r="AB74" i="29"/>
  <c r="Y69" i="29"/>
  <c r="Y78" i="29" s="1"/>
  <c r="V69" i="29"/>
  <c r="U69" i="29"/>
  <c r="U73" i="29" s="1"/>
  <c r="T69" i="29"/>
  <c r="T73" i="29" s="1"/>
  <c r="O19" i="29"/>
  <c r="N19" i="29"/>
  <c r="J19" i="29"/>
  <c r="O18" i="29"/>
  <c r="N18" i="29"/>
  <c r="J18" i="29"/>
  <c r="O17" i="29"/>
  <c r="J17" i="29"/>
  <c r="O16" i="29"/>
  <c r="J16" i="29"/>
  <c r="O15" i="29"/>
  <c r="J15" i="29"/>
  <c r="O14" i="29"/>
  <c r="J14" i="29"/>
  <c r="O13" i="29"/>
  <c r="J13" i="29"/>
  <c r="O12" i="29"/>
  <c r="J12" i="29"/>
  <c r="O11" i="29"/>
  <c r="J11" i="29"/>
  <c r="O10" i="29"/>
  <c r="J10" i="29"/>
  <c r="O9" i="29"/>
  <c r="J9" i="29"/>
  <c r="O8" i="29"/>
  <c r="J8" i="29"/>
  <c r="O7" i="29"/>
  <c r="J7" i="29"/>
  <c r="O6" i="29"/>
  <c r="J6" i="29"/>
  <c r="O5" i="29"/>
  <c r="J5" i="29"/>
  <c r="O4" i="29"/>
  <c r="J4" i="29"/>
  <c r="O3" i="29"/>
  <c r="J3" i="29"/>
  <c r="O2" i="29"/>
  <c r="J2" i="29"/>
  <c r="V73" i="30"/>
  <c r="O2" i="20"/>
  <c r="O3" i="20"/>
  <c r="O4" i="20"/>
  <c r="O5" i="20"/>
  <c r="O6" i="20"/>
  <c r="O7" i="20"/>
  <c r="O8" i="20"/>
  <c r="O9" i="20"/>
  <c r="O10" i="20"/>
  <c r="O11" i="20"/>
  <c r="O12" i="20"/>
  <c r="O13" i="20"/>
  <c r="O14" i="20"/>
  <c r="O15" i="20"/>
  <c r="O16" i="20"/>
  <c r="O17" i="20"/>
  <c r="O18" i="20"/>
  <c r="J19" i="20"/>
  <c r="N19" i="20"/>
  <c r="B3" i="23"/>
  <c r="B4" i="23"/>
  <c r="B5" i="23"/>
  <c r="B6" i="23"/>
  <c r="B7" i="23"/>
  <c r="B8" i="23"/>
  <c r="B9" i="23"/>
  <c r="B10" i="23"/>
  <c r="B11" i="23"/>
  <c r="B12" i="23"/>
  <c r="B13" i="23"/>
  <c r="B14" i="23"/>
  <c r="B15" i="23"/>
  <c r="B16" i="23"/>
  <c r="B17" i="23"/>
  <c r="B18" i="23"/>
  <c r="B19" i="23"/>
  <c r="B20" i="23"/>
  <c r="B21" i="23"/>
  <c r="B22" i="23"/>
  <c r="B23" i="23"/>
  <c r="B24" i="23"/>
  <c r="B25" i="23"/>
  <c r="B26" i="23"/>
  <c r="B27" i="23"/>
  <c r="B28" i="23"/>
  <c r="B29" i="23"/>
  <c r="B30" i="23"/>
  <c r="B31" i="23"/>
  <c r="B32" i="23"/>
  <c r="B33" i="23"/>
  <c r="B34" i="23"/>
  <c r="B35" i="23"/>
  <c r="B36" i="23"/>
  <c r="B37" i="23"/>
  <c r="B38" i="23"/>
  <c r="B39" i="23"/>
  <c r="B40" i="23"/>
  <c r="B41" i="23"/>
  <c r="B42" i="23"/>
  <c r="B43" i="23"/>
  <c r="B44" i="23"/>
  <c r="B45" i="23"/>
  <c r="B46" i="23"/>
  <c r="B47" i="23"/>
  <c r="B48" i="23"/>
  <c r="B49" i="23"/>
  <c r="B50" i="23"/>
  <c r="B51" i="23"/>
  <c r="B52" i="23"/>
  <c r="B53" i="23"/>
  <c r="B54" i="23"/>
  <c r="B55" i="23"/>
  <c r="B56" i="23"/>
  <c r="B57" i="23"/>
  <c r="B58" i="23"/>
  <c r="B59" i="23"/>
  <c r="B60" i="23"/>
  <c r="B61" i="23"/>
  <c r="B62" i="23"/>
  <c r="B63" i="23"/>
  <c r="B64" i="23"/>
  <c r="B65" i="23"/>
  <c r="B66" i="23"/>
  <c r="B67" i="23"/>
  <c r="B68" i="23"/>
  <c r="B69" i="23"/>
  <c r="B70" i="23"/>
  <c r="B71" i="23"/>
  <c r="B72" i="23"/>
  <c r="B73" i="23"/>
  <c r="B74" i="23"/>
  <c r="B75" i="23"/>
  <c r="B76" i="23"/>
  <c r="B77" i="23"/>
  <c r="B78" i="23"/>
  <c r="B79" i="23"/>
  <c r="B80" i="23"/>
  <c r="B81" i="23"/>
  <c r="B82" i="23"/>
  <c r="B83" i="23"/>
  <c r="B84" i="23"/>
  <c r="B85" i="23"/>
  <c r="B86" i="23"/>
  <c r="B87" i="23"/>
  <c r="B88" i="23"/>
  <c r="B89" i="23"/>
  <c r="B90" i="23"/>
  <c r="B91" i="23"/>
  <c r="B92" i="23"/>
  <c r="B93" i="23"/>
  <c r="B94" i="23"/>
  <c r="B95" i="23"/>
  <c r="B96" i="23"/>
  <c r="B97" i="23"/>
  <c r="B98" i="23"/>
  <c r="B99" i="23"/>
  <c r="B100" i="23"/>
  <c r="B101" i="23"/>
  <c r="B102" i="23"/>
  <c r="B103" i="23"/>
  <c r="B104" i="23"/>
  <c r="B105" i="23"/>
  <c r="B106" i="23"/>
  <c r="B107" i="23"/>
  <c r="B108" i="23"/>
  <c r="B109" i="23"/>
  <c r="B110" i="23"/>
  <c r="B111" i="23"/>
  <c r="B112" i="23"/>
  <c r="B113" i="23"/>
  <c r="B114" i="23"/>
  <c r="B115" i="23"/>
  <c r="B116" i="23"/>
  <c r="B117" i="23"/>
  <c r="B118" i="23"/>
  <c r="B119" i="23"/>
  <c r="B120" i="23"/>
  <c r="B121" i="23"/>
  <c r="B122" i="23"/>
  <c r="B123" i="23"/>
  <c r="B124" i="23"/>
  <c r="B125" i="23"/>
  <c r="B126" i="23"/>
  <c r="B127" i="23"/>
  <c r="B128" i="23"/>
  <c r="B129" i="23"/>
  <c r="B130" i="23"/>
  <c r="B131" i="23"/>
  <c r="B132" i="23"/>
  <c r="B133" i="23"/>
  <c r="B134" i="23"/>
  <c r="B135" i="23"/>
  <c r="B136" i="23"/>
  <c r="B137" i="23"/>
  <c r="B138" i="23"/>
  <c r="B139" i="23"/>
  <c r="B140" i="23"/>
  <c r="B141" i="23"/>
  <c r="B142" i="23"/>
  <c r="B143" i="23"/>
  <c r="B144" i="23"/>
  <c r="B145" i="23"/>
  <c r="B146" i="23"/>
  <c r="B147" i="23"/>
  <c r="B148" i="23"/>
  <c r="B149" i="23"/>
  <c r="B150" i="23"/>
  <c r="B151" i="23"/>
  <c r="B152" i="23"/>
  <c r="B153" i="23"/>
  <c r="B154" i="23"/>
  <c r="B155" i="23"/>
  <c r="B156" i="23"/>
  <c r="B157" i="23"/>
  <c r="B158" i="23"/>
  <c r="B159" i="23"/>
  <c r="B160" i="23"/>
  <c r="B161" i="23"/>
  <c r="B162" i="23"/>
  <c r="B163" i="23"/>
  <c r="B164" i="23"/>
  <c r="B165" i="23"/>
  <c r="B166" i="23"/>
  <c r="B167" i="23"/>
  <c r="B168" i="23"/>
  <c r="B169" i="23"/>
  <c r="B170" i="23"/>
  <c r="B171" i="23"/>
  <c r="B172" i="23"/>
  <c r="B173" i="23"/>
  <c r="B174" i="23"/>
  <c r="B175" i="23"/>
  <c r="B176" i="23"/>
  <c r="B177" i="23"/>
  <c r="B178" i="23"/>
  <c r="B179" i="23"/>
  <c r="B180" i="23"/>
  <c r="B181" i="23"/>
  <c r="B182" i="23"/>
  <c r="B183" i="23"/>
  <c r="B184" i="23"/>
  <c r="B185" i="23"/>
  <c r="B186" i="23"/>
  <c r="B187" i="23"/>
  <c r="B188" i="23"/>
  <c r="B189" i="23"/>
  <c r="B190" i="23"/>
  <c r="B191" i="23"/>
  <c r="B192" i="23"/>
  <c r="B193" i="23"/>
  <c r="B194" i="23"/>
  <c r="B195" i="23"/>
  <c r="B196" i="23"/>
  <c r="B197" i="23"/>
  <c r="B198" i="23"/>
  <c r="B199" i="23"/>
  <c r="B200" i="23"/>
  <c r="B201" i="23"/>
  <c r="B202" i="23"/>
  <c r="B203" i="23"/>
  <c r="B204" i="23"/>
  <c r="B205" i="23"/>
  <c r="B206" i="23"/>
  <c r="B207" i="23"/>
  <c r="B208" i="23"/>
  <c r="B209" i="23"/>
  <c r="B210" i="23"/>
  <c r="B211" i="23"/>
  <c r="B212" i="23"/>
  <c r="B213" i="23"/>
  <c r="B214" i="23"/>
  <c r="B215" i="23"/>
  <c r="B216" i="23"/>
  <c r="B217" i="23"/>
  <c r="B218" i="23"/>
  <c r="B219" i="23"/>
  <c r="B220" i="23"/>
  <c r="B221" i="23"/>
  <c r="B222" i="23"/>
  <c r="B223" i="23"/>
  <c r="B224" i="23"/>
  <c r="B225" i="23"/>
  <c r="B226" i="23"/>
  <c r="B227" i="23"/>
  <c r="B228" i="23"/>
  <c r="B229" i="23"/>
  <c r="B230" i="23"/>
  <c r="B231" i="23"/>
  <c r="B232" i="23"/>
  <c r="B233" i="23"/>
  <c r="B234" i="23"/>
  <c r="B235" i="23"/>
  <c r="B236" i="23"/>
  <c r="B237" i="23"/>
  <c r="B238" i="23"/>
  <c r="B239" i="23"/>
  <c r="B240" i="23"/>
  <c r="B241" i="23"/>
  <c r="B242" i="23"/>
  <c r="B243" i="23"/>
  <c r="B244" i="23"/>
  <c r="B245" i="23"/>
  <c r="B246" i="23"/>
  <c r="B247" i="23"/>
  <c r="B248" i="23"/>
  <c r="B249" i="23"/>
  <c r="B250" i="23"/>
  <c r="B251" i="23"/>
  <c r="B252" i="23"/>
  <c r="B253" i="23"/>
  <c r="B254" i="23"/>
  <c r="B255" i="23"/>
  <c r="B256" i="23"/>
  <c r="B257" i="23"/>
  <c r="B258" i="23"/>
  <c r="B259" i="23"/>
  <c r="B260" i="23"/>
  <c r="B261" i="23"/>
  <c r="B262" i="23"/>
  <c r="B263" i="23"/>
  <c r="B264" i="23"/>
  <c r="B265" i="23"/>
  <c r="B266" i="23"/>
  <c r="B267" i="23"/>
  <c r="B268" i="23"/>
  <c r="B269" i="23"/>
  <c r="B270" i="23"/>
  <c r="B271" i="23"/>
  <c r="B272" i="23"/>
  <c r="B273" i="23"/>
  <c r="B274" i="23"/>
  <c r="B275" i="23"/>
  <c r="B276" i="23"/>
  <c r="B277" i="23"/>
  <c r="B278" i="23"/>
  <c r="B279" i="23"/>
  <c r="B280" i="23"/>
  <c r="B281" i="23"/>
  <c r="B282" i="23"/>
  <c r="B283" i="23"/>
  <c r="B284" i="23"/>
  <c r="B285" i="23"/>
  <c r="B286" i="23"/>
  <c r="B287" i="23"/>
  <c r="B288" i="23"/>
  <c r="B289" i="23"/>
  <c r="B290" i="23"/>
  <c r="B291" i="23"/>
  <c r="B292" i="23"/>
  <c r="B293" i="23"/>
  <c r="B294" i="23"/>
  <c r="B295" i="23"/>
  <c r="B296" i="23"/>
  <c r="B297" i="23"/>
  <c r="B298" i="23"/>
  <c r="B299" i="23"/>
  <c r="B300" i="23"/>
  <c r="B301" i="23"/>
  <c r="B302" i="23"/>
  <c r="B303" i="23"/>
  <c r="B304" i="23"/>
  <c r="B305" i="23"/>
  <c r="B306" i="23"/>
  <c r="B307" i="23"/>
  <c r="B308" i="23"/>
  <c r="B309" i="23"/>
  <c r="B310" i="23"/>
  <c r="B311" i="23"/>
  <c r="B312" i="23"/>
  <c r="B313" i="23"/>
  <c r="B314" i="23"/>
  <c r="B315" i="23"/>
  <c r="B316" i="23"/>
  <c r="B317" i="23"/>
  <c r="B318" i="23"/>
  <c r="B319" i="23"/>
  <c r="B320" i="23"/>
  <c r="B321" i="23"/>
  <c r="B322" i="23"/>
  <c r="B323" i="23"/>
  <c r="B324" i="23"/>
  <c r="B325" i="23"/>
  <c r="B326" i="23"/>
  <c r="B327" i="23"/>
  <c r="B328" i="23"/>
  <c r="B329" i="23"/>
  <c r="B330" i="23"/>
  <c r="B331" i="23"/>
  <c r="B332" i="23"/>
  <c r="B333" i="23"/>
  <c r="B334" i="23"/>
  <c r="B335" i="23"/>
  <c r="B336" i="23"/>
  <c r="B337" i="23"/>
  <c r="B338" i="23"/>
  <c r="B339" i="23"/>
  <c r="B340" i="23"/>
  <c r="B341" i="23"/>
  <c r="B342" i="23"/>
  <c r="B343" i="23"/>
  <c r="B344" i="23"/>
  <c r="B345" i="23"/>
  <c r="B346" i="23"/>
  <c r="B347" i="23"/>
  <c r="B348" i="23"/>
  <c r="B349" i="23"/>
  <c r="B350" i="23"/>
  <c r="B351" i="23"/>
  <c r="B352" i="23"/>
  <c r="B353" i="23"/>
  <c r="B354" i="23"/>
  <c r="B355" i="23"/>
  <c r="B356" i="23"/>
  <c r="B357" i="23"/>
  <c r="B358" i="23"/>
  <c r="B359" i="23"/>
  <c r="B360" i="23"/>
  <c r="B361" i="23"/>
  <c r="B362" i="23"/>
  <c r="B363" i="23"/>
  <c r="B364" i="23"/>
  <c r="B365" i="23"/>
  <c r="B366" i="23"/>
  <c r="B367" i="23"/>
  <c r="B368" i="23"/>
  <c r="B369" i="23"/>
  <c r="B370" i="23"/>
  <c r="B371" i="23"/>
  <c r="B372" i="23"/>
  <c r="B373" i="23"/>
  <c r="B374" i="23"/>
  <c r="B375" i="23"/>
  <c r="B376" i="23"/>
  <c r="B377" i="23"/>
  <c r="B378" i="23"/>
  <c r="B379" i="23"/>
  <c r="B380" i="23"/>
  <c r="B381" i="23"/>
  <c r="B382" i="23"/>
  <c r="B383" i="23"/>
  <c r="B384" i="23"/>
  <c r="B385" i="23"/>
  <c r="B386" i="23"/>
  <c r="B387" i="23"/>
  <c r="B388" i="23"/>
  <c r="B389" i="23"/>
  <c r="B390" i="23"/>
  <c r="B391" i="23"/>
  <c r="B392" i="23"/>
  <c r="B393" i="23"/>
  <c r="B394" i="23"/>
  <c r="B395" i="23"/>
  <c r="B396" i="23"/>
  <c r="B397" i="23"/>
  <c r="B398" i="23"/>
  <c r="B399" i="23"/>
  <c r="B400" i="23"/>
  <c r="B401" i="23"/>
  <c r="B402" i="23"/>
  <c r="B403" i="23"/>
  <c r="B404" i="23"/>
  <c r="B405" i="23"/>
  <c r="B406" i="23"/>
  <c r="B407" i="23"/>
  <c r="B408" i="23"/>
  <c r="B409" i="23"/>
  <c r="B410" i="23"/>
  <c r="B411" i="23"/>
  <c r="B412" i="23"/>
  <c r="B413" i="23"/>
  <c r="B414" i="23"/>
  <c r="B415" i="23"/>
  <c r="B416" i="23"/>
  <c r="B417" i="23"/>
  <c r="B418" i="23"/>
  <c r="B419" i="23"/>
  <c r="B420" i="23"/>
  <c r="B421" i="23"/>
  <c r="B422" i="23"/>
  <c r="B423" i="23"/>
  <c r="B424" i="23"/>
  <c r="B425" i="23"/>
  <c r="B426" i="23"/>
  <c r="B427" i="23"/>
  <c r="B428" i="23"/>
  <c r="B429" i="23"/>
  <c r="B430" i="23"/>
  <c r="B431" i="23"/>
  <c r="B432" i="23"/>
  <c r="B433" i="23"/>
  <c r="B434" i="23"/>
  <c r="B435" i="23"/>
  <c r="B436" i="23"/>
  <c r="B437" i="23"/>
  <c r="B438" i="23"/>
  <c r="B439" i="23"/>
  <c r="B440" i="23"/>
  <c r="B441" i="23"/>
  <c r="B442" i="23"/>
  <c r="B443" i="23"/>
  <c r="B444" i="23"/>
  <c r="B445" i="23"/>
  <c r="B446" i="23"/>
  <c r="B447" i="23"/>
  <c r="B448" i="23"/>
  <c r="B449" i="23"/>
  <c r="B450" i="23"/>
  <c r="B451" i="23"/>
  <c r="B452" i="23"/>
  <c r="B453" i="23"/>
  <c r="B454" i="23"/>
  <c r="B455" i="23"/>
  <c r="B456" i="23"/>
  <c r="B457" i="23"/>
  <c r="B458" i="23"/>
  <c r="B459" i="23"/>
  <c r="B460" i="23"/>
  <c r="B461" i="23"/>
  <c r="B462" i="23"/>
  <c r="B463" i="23"/>
  <c r="B464" i="23"/>
  <c r="B465" i="23"/>
  <c r="B466" i="23"/>
  <c r="B467" i="23"/>
  <c r="B468" i="23"/>
  <c r="B469" i="23"/>
  <c r="B470" i="23"/>
  <c r="B471" i="23"/>
  <c r="B472" i="23"/>
  <c r="B473" i="23"/>
  <c r="B474" i="23"/>
  <c r="B475" i="23"/>
  <c r="B476" i="23"/>
  <c r="B477" i="23"/>
  <c r="B478" i="23"/>
  <c r="B479" i="23"/>
  <c r="B480" i="23"/>
  <c r="B481" i="23"/>
  <c r="B482" i="23"/>
  <c r="B483" i="23"/>
  <c r="B484" i="23"/>
  <c r="B485" i="23"/>
  <c r="B486" i="23"/>
  <c r="B487" i="23"/>
  <c r="B488" i="23"/>
  <c r="B489" i="23"/>
  <c r="B490" i="23"/>
  <c r="B491" i="23"/>
  <c r="B492" i="23"/>
  <c r="B493" i="23"/>
  <c r="B494" i="23"/>
  <c r="B495" i="23"/>
  <c r="B496" i="23"/>
  <c r="B497" i="23"/>
  <c r="B498" i="23"/>
  <c r="B499" i="23"/>
  <c r="B500" i="23"/>
  <c r="B501" i="23"/>
  <c r="B502" i="23"/>
  <c r="B503" i="23"/>
  <c r="B504" i="23"/>
  <c r="B505" i="23"/>
  <c r="B506" i="23"/>
  <c r="B507" i="23"/>
  <c r="B508" i="23"/>
  <c r="B509" i="23"/>
  <c r="B510" i="23"/>
  <c r="B511" i="23"/>
  <c r="B512" i="23"/>
  <c r="B513" i="23"/>
  <c r="B514" i="23"/>
  <c r="B515" i="23"/>
  <c r="B516" i="23"/>
  <c r="B517" i="23"/>
  <c r="B518" i="23"/>
  <c r="B519" i="23"/>
  <c r="B520" i="23"/>
  <c r="B521" i="23"/>
  <c r="B522" i="23"/>
  <c r="B523" i="23"/>
  <c r="B524" i="23"/>
  <c r="B525" i="23"/>
  <c r="B526" i="23"/>
  <c r="B527" i="23"/>
  <c r="B528" i="23"/>
  <c r="B529" i="23"/>
  <c r="B530" i="23"/>
  <c r="B531" i="23"/>
  <c r="B532" i="23"/>
  <c r="B533" i="23"/>
  <c r="B534" i="23"/>
  <c r="B535" i="23"/>
  <c r="B536" i="23"/>
  <c r="B537" i="23"/>
  <c r="B538" i="23"/>
  <c r="B539" i="23"/>
  <c r="B540" i="23"/>
  <c r="B541" i="23"/>
  <c r="B542" i="23"/>
  <c r="B543" i="23"/>
  <c r="B544" i="23"/>
  <c r="B545" i="23"/>
  <c r="B546" i="23"/>
  <c r="B547" i="23"/>
  <c r="B548" i="23"/>
  <c r="B549" i="23"/>
  <c r="B550" i="23"/>
  <c r="B551" i="23"/>
  <c r="B552" i="23"/>
  <c r="B553" i="23"/>
  <c r="B554" i="23"/>
  <c r="B555" i="23"/>
  <c r="B556" i="23"/>
  <c r="B557" i="23"/>
  <c r="B558" i="23"/>
  <c r="B559" i="23"/>
  <c r="B560" i="23"/>
  <c r="B561" i="23"/>
  <c r="B562" i="23"/>
  <c r="B563" i="23"/>
  <c r="B564" i="23"/>
  <c r="B565" i="23"/>
  <c r="B566" i="23"/>
  <c r="B567" i="23"/>
  <c r="B568" i="23"/>
  <c r="B569" i="23"/>
  <c r="B570" i="23"/>
  <c r="B571" i="23"/>
  <c r="B572" i="23"/>
  <c r="B573" i="23"/>
  <c r="B574" i="23"/>
  <c r="B575" i="23"/>
  <c r="B576" i="23"/>
  <c r="B577" i="23"/>
  <c r="B578" i="23"/>
  <c r="B579" i="23"/>
  <c r="B580" i="23"/>
  <c r="B581" i="23"/>
  <c r="B582" i="23"/>
  <c r="B583" i="23"/>
  <c r="B584" i="23"/>
  <c r="B585" i="23"/>
  <c r="B586" i="23"/>
  <c r="B587" i="23"/>
  <c r="B588" i="23"/>
  <c r="B589" i="23"/>
  <c r="B590" i="23"/>
  <c r="B591" i="23"/>
  <c r="B592" i="23"/>
  <c r="B593" i="23"/>
  <c r="B594" i="23"/>
  <c r="B595" i="23"/>
  <c r="B596" i="23"/>
  <c r="B597" i="23"/>
  <c r="B598" i="23"/>
  <c r="B599" i="23"/>
  <c r="B600" i="23"/>
  <c r="B601" i="23"/>
  <c r="B602" i="23"/>
  <c r="B603" i="23"/>
  <c r="B604" i="23"/>
  <c r="B605" i="23"/>
  <c r="B606" i="23"/>
  <c r="B607" i="23"/>
  <c r="B608" i="23"/>
  <c r="B609" i="23"/>
  <c r="B610" i="23"/>
  <c r="B611" i="23"/>
  <c r="B612" i="23"/>
  <c r="B613" i="23"/>
  <c r="B614" i="23"/>
  <c r="B615" i="23"/>
  <c r="B616" i="23"/>
  <c r="B617" i="23"/>
  <c r="B618" i="23"/>
  <c r="B619" i="23"/>
  <c r="B620" i="23"/>
  <c r="B621" i="23"/>
  <c r="B622" i="23"/>
  <c r="B623" i="23"/>
  <c r="B624" i="23"/>
  <c r="B625" i="23"/>
  <c r="B626" i="23"/>
  <c r="B627" i="23"/>
  <c r="B628" i="23"/>
  <c r="B629" i="23"/>
  <c r="B630" i="23"/>
  <c r="B631" i="23"/>
  <c r="B632" i="23"/>
  <c r="B633" i="23"/>
  <c r="B634" i="23"/>
  <c r="B635" i="23"/>
  <c r="B636" i="23"/>
  <c r="B637" i="23"/>
  <c r="B638" i="23"/>
  <c r="B639" i="23"/>
  <c r="B640" i="23"/>
  <c r="B641" i="23"/>
  <c r="B642" i="23"/>
  <c r="B643" i="23"/>
  <c r="B644" i="23"/>
  <c r="B645" i="23"/>
  <c r="B646" i="23"/>
  <c r="B647" i="23"/>
  <c r="B648" i="23"/>
  <c r="B649" i="23"/>
  <c r="B650" i="23"/>
  <c r="B651" i="23"/>
  <c r="B652" i="23"/>
  <c r="B653" i="23"/>
  <c r="B654" i="23"/>
  <c r="B655" i="23"/>
  <c r="B656" i="23"/>
  <c r="B657" i="23"/>
  <c r="B658" i="23"/>
  <c r="B659" i="23"/>
  <c r="B660" i="23"/>
  <c r="B661" i="23"/>
  <c r="B662" i="23"/>
  <c r="B663" i="23"/>
  <c r="B664" i="23"/>
  <c r="B665" i="23"/>
  <c r="B666" i="23"/>
  <c r="B667" i="23"/>
  <c r="B668" i="23"/>
  <c r="B669" i="23"/>
  <c r="B670" i="23"/>
  <c r="B671" i="23"/>
  <c r="B672" i="23"/>
  <c r="B673" i="23"/>
  <c r="B674" i="23"/>
  <c r="B675" i="23"/>
  <c r="B676" i="23"/>
  <c r="B677" i="23"/>
  <c r="B678" i="23"/>
  <c r="B679" i="23"/>
  <c r="B680" i="23"/>
  <c r="B681" i="23"/>
  <c r="B682" i="23"/>
  <c r="B683" i="23"/>
  <c r="B684" i="23"/>
  <c r="B685" i="23"/>
  <c r="B686" i="23"/>
  <c r="B687" i="23"/>
  <c r="B688" i="23"/>
  <c r="B689" i="23"/>
  <c r="B690" i="23"/>
  <c r="B691" i="23"/>
  <c r="B692" i="23"/>
  <c r="B693" i="23"/>
  <c r="B694" i="23"/>
  <c r="B695" i="23"/>
  <c r="B696" i="23"/>
  <c r="B697" i="23"/>
  <c r="B698" i="23"/>
  <c r="B699" i="23"/>
  <c r="B700" i="23"/>
  <c r="B702" i="23"/>
  <c r="J20" i="2"/>
  <c r="O20" i="2"/>
  <c r="J285" i="12"/>
  <c r="J286" i="12"/>
  <c r="J10" i="12"/>
  <c r="J11" i="12"/>
  <c r="J12" i="12"/>
  <c r="J13" i="12"/>
  <c r="J14" i="12"/>
  <c r="J15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J31" i="12"/>
  <c r="J32" i="12"/>
  <c r="J33" i="12"/>
  <c r="J34" i="12"/>
  <c r="J35" i="12"/>
  <c r="J36" i="12"/>
  <c r="J37" i="12"/>
  <c r="J38" i="12"/>
  <c r="J39" i="12"/>
  <c r="J40" i="12"/>
  <c r="J41" i="12"/>
  <c r="J42" i="12"/>
  <c r="J43" i="12"/>
  <c r="J44" i="12"/>
  <c r="J45" i="12"/>
  <c r="J46" i="12"/>
  <c r="J47" i="12"/>
  <c r="J48" i="12"/>
  <c r="J49" i="12"/>
  <c r="J50" i="12"/>
  <c r="J51" i="12"/>
  <c r="J52" i="12"/>
  <c r="J53" i="12"/>
  <c r="J54" i="12"/>
  <c r="J55" i="12"/>
  <c r="J56" i="12"/>
  <c r="J57" i="12"/>
  <c r="J58" i="12"/>
  <c r="J59" i="12"/>
  <c r="J60" i="12"/>
  <c r="J61" i="12"/>
  <c r="J62" i="12"/>
  <c r="J63" i="12"/>
  <c r="J64" i="12"/>
  <c r="J65" i="12"/>
  <c r="J66" i="12"/>
  <c r="J67" i="12"/>
  <c r="J68" i="12"/>
  <c r="J69" i="12"/>
  <c r="J70" i="12"/>
  <c r="J71" i="12"/>
  <c r="J72" i="12"/>
  <c r="J73" i="12"/>
  <c r="J74" i="12"/>
  <c r="J75" i="12"/>
  <c r="J76" i="12"/>
  <c r="J77" i="12"/>
  <c r="J78" i="12"/>
  <c r="J79" i="12"/>
  <c r="J80" i="12"/>
  <c r="J81" i="12"/>
  <c r="J82" i="12"/>
  <c r="J83" i="12"/>
  <c r="J84" i="12"/>
  <c r="J85" i="12"/>
  <c r="J86" i="12"/>
  <c r="J87" i="12"/>
  <c r="J88" i="12"/>
  <c r="J89" i="12"/>
  <c r="J90" i="12"/>
  <c r="J91" i="12"/>
  <c r="J92" i="12"/>
  <c r="J93" i="12"/>
  <c r="J94" i="12"/>
  <c r="J95" i="12"/>
  <c r="J96" i="12"/>
  <c r="J97" i="12"/>
  <c r="J98" i="12"/>
  <c r="J99" i="12"/>
  <c r="J100" i="12"/>
  <c r="J101" i="12"/>
  <c r="J102" i="12"/>
  <c r="J103" i="12"/>
  <c r="J104" i="12"/>
  <c r="J105" i="12"/>
  <c r="J106" i="12"/>
  <c r="J107" i="12"/>
  <c r="J108" i="12"/>
  <c r="J109" i="12"/>
  <c r="J110" i="12"/>
  <c r="J111" i="12"/>
  <c r="J112" i="12"/>
  <c r="J113" i="12"/>
  <c r="J114" i="12"/>
  <c r="J115" i="12"/>
  <c r="J116" i="12"/>
  <c r="J117" i="12"/>
  <c r="J118" i="12"/>
  <c r="J119" i="12"/>
  <c r="J120" i="12"/>
  <c r="J121" i="12"/>
  <c r="J122" i="12"/>
  <c r="J123" i="12"/>
  <c r="J124" i="12"/>
  <c r="J125" i="12"/>
  <c r="J126" i="12"/>
  <c r="J127" i="12"/>
  <c r="J128" i="12"/>
  <c r="J129" i="12"/>
  <c r="J130" i="12"/>
  <c r="J131" i="12"/>
  <c r="J132" i="12"/>
  <c r="J133" i="12"/>
  <c r="J134" i="12"/>
  <c r="J135" i="12"/>
  <c r="J136" i="12"/>
  <c r="J137" i="12"/>
  <c r="J138" i="12"/>
  <c r="J139" i="12"/>
  <c r="J140" i="12"/>
  <c r="J141" i="12"/>
  <c r="J142" i="12"/>
  <c r="J143" i="12"/>
  <c r="J144" i="12"/>
  <c r="J145" i="12"/>
  <c r="J146" i="12"/>
  <c r="J147" i="12"/>
  <c r="J148" i="12"/>
  <c r="J149" i="12"/>
  <c r="J150" i="12"/>
  <c r="J151" i="12"/>
  <c r="J152" i="12"/>
  <c r="J153" i="12"/>
  <c r="J154" i="12"/>
  <c r="J155" i="12"/>
  <c r="J156" i="12"/>
  <c r="J157" i="12"/>
  <c r="J158" i="12"/>
  <c r="J159" i="12"/>
  <c r="J160" i="12"/>
  <c r="J161" i="12"/>
  <c r="J162" i="12"/>
  <c r="J163" i="12"/>
  <c r="J164" i="12"/>
  <c r="J165" i="12"/>
  <c r="J166" i="12"/>
  <c r="J167" i="12"/>
  <c r="J168" i="12"/>
  <c r="J169" i="12"/>
  <c r="J170" i="12"/>
  <c r="J171" i="12"/>
  <c r="J172" i="12"/>
  <c r="J173" i="12"/>
  <c r="J174" i="12"/>
  <c r="J175" i="12"/>
  <c r="J176" i="12"/>
  <c r="J177" i="12"/>
  <c r="J178" i="12"/>
  <c r="J179" i="12"/>
  <c r="J180" i="12"/>
  <c r="J181" i="12"/>
  <c r="J182" i="12"/>
  <c r="J183" i="12"/>
  <c r="J184" i="12"/>
  <c r="J185" i="12"/>
  <c r="J186" i="12"/>
  <c r="J187" i="12"/>
  <c r="J188" i="12"/>
  <c r="J189" i="12"/>
  <c r="J190" i="12"/>
  <c r="J191" i="12"/>
  <c r="J192" i="12"/>
  <c r="J193" i="12"/>
  <c r="J194" i="12"/>
  <c r="J195" i="12"/>
  <c r="J196" i="12"/>
  <c r="J197" i="12"/>
  <c r="J198" i="12"/>
  <c r="J199" i="12"/>
  <c r="J200" i="12"/>
  <c r="J201" i="12"/>
  <c r="J202" i="12"/>
  <c r="J203" i="12"/>
  <c r="J204" i="12"/>
  <c r="J205" i="12"/>
  <c r="J206" i="12"/>
  <c r="J207" i="12"/>
  <c r="J208" i="12"/>
  <c r="J209" i="12"/>
  <c r="J210" i="12"/>
  <c r="J211" i="12"/>
  <c r="J212" i="12"/>
  <c r="J213" i="12"/>
  <c r="J214" i="12"/>
  <c r="J215" i="12"/>
  <c r="J216" i="12"/>
  <c r="J217" i="12"/>
  <c r="J218" i="12"/>
  <c r="J219" i="12"/>
  <c r="J220" i="12"/>
  <c r="J221" i="12"/>
  <c r="J222" i="12"/>
  <c r="J223" i="12"/>
  <c r="J224" i="12"/>
  <c r="J225" i="12"/>
  <c r="J226" i="12"/>
  <c r="J227" i="12"/>
  <c r="J228" i="12"/>
  <c r="J229" i="12"/>
  <c r="J230" i="12"/>
  <c r="J231" i="12"/>
  <c r="J232" i="12"/>
  <c r="J233" i="12"/>
  <c r="J234" i="12"/>
  <c r="J235" i="12"/>
  <c r="J236" i="12"/>
  <c r="J237" i="12"/>
  <c r="J238" i="12"/>
  <c r="J239" i="12"/>
  <c r="J240" i="12"/>
  <c r="J241" i="12"/>
  <c r="J242" i="12"/>
  <c r="J243" i="12"/>
  <c r="J244" i="12"/>
  <c r="J245" i="12"/>
  <c r="J246" i="12"/>
  <c r="J247" i="12"/>
  <c r="J248" i="12"/>
  <c r="J249" i="12"/>
  <c r="J250" i="12"/>
  <c r="J251" i="12"/>
  <c r="J252" i="12"/>
  <c r="J253" i="12"/>
  <c r="J254" i="12"/>
  <c r="J255" i="12"/>
  <c r="J256" i="12"/>
  <c r="J257" i="12"/>
  <c r="J258" i="12"/>
  <c r="J259" i="12"/>
  <c r="J260" i="12"/>
  <c r="J261" i="12"/>
  <c r="J262" i="12"/>
  <c r="J263" i="12"/>
  <c r="J264" i="12"/>
  <c r="J265" i="12"/>
  <c r="J266" i="12"/>
  <c r="J267" i="12"/>
  <c r="J268" i="12"/>
  <c r="J269" i="12"/>
  <c r="J270" i="12"/>
  <c r="J271" i="12"/>
  <c r="J272" i="12"/>
  <c r="J273" i="12"/>
  <c r="J274" i="12"/>
  <c r="J275" i="12"/>
  <c r="J276" i="12"/>
  <c r="J277" i="12"/>
  <c r="J278" i="12"/>
  <c r="J279" i="12"/>
  <c r="J280" i="12"/>
  <c r="J281" i="12"/>
  <c r="J282" i="12"/>
  <c r="J283" i="12"/>
  <c r="J284" i="12"/>
  <c r="J9" i="12"/>
  <c r="K10" i="12"/>
  <c r="L10" i="12"/>
  <c r="M10" i="12"/>
  <c r="N10" i="12"/>
  <c r="O10" i="12"/>
  <c r="K11" i="12"/>
  <c r="L11" i="12"/>
  <c r="M11" i="12"/>
  <c r="N11" i="12"/>
  <c r="O11" i="12"/>
  <c r="K12" i="12"/>
  <c r="L12" i="12"/>
  <c r="M12" i="12"/>
  <c r="N12" i="12"/>
  <c r="O12" i="12"/>
  <c r="K13" i="12"/>
  <c r="L13" i="12"/>
  <c r="M13" i="12"/>
  <c r="N13" i="12"/>
  <c r="O13" i="12"/>
  <c r="K14" i="12"/>
  <c r="L14" i="12"/>
  <c r="M14" i="12"/>
  <c r="N14" i="12"/>
  <c r="O14" i="12"/>
  <c r="K15" i="12"/>
  <c r="L15" i="12"/>
  <c r="M15" i="12"/>
  <c r="N15" i="12"/>
  <c r="O15" i="12"/>
  <c r="K16" i="12"/>
  <c r="L16" i="12"/>
  <c r="M16" i="12"/>
  <c r="N16" i="12"/>
  <c r="O16" i="12"/>
  <c r="K17" i="12"/>
  <c r="L17" i="12"/>
  <c r="M17" i="12"/>
  <c r="N17" i="12"/>
  <c r="O17" i="12"/>
  <c r="K18" i="12"/>
  <c r="L18" i="12"/>
  <c r="M18" i="12"/>
  <c r="N18" i="12"/>
  <c r="O18" i="12"/>
  <c r="K19" i="12"/>
  <c r="L19" i="12"/>
  <c r="M19" i="12"/>
  <c r="N19" i="12"/>
  <c r="O19" i="12"/>
  <c r="K20" i="12"/>
  <c r="L20" i="12"/>
  <c r="M20" i="12"/>
  <c r="N20" i="12"/>
  <c r="O20" i="12"/>
  <c r="K21" i="12"/>
  <c r="L21" i="12"/>
  <c r="M21" i="12"/>
  <c r="N21" i="12"/>
  <c r="O21" i="12"/>
  <c r="K22" i="12"/>
  <c r="L22" i="12"/>
  <c r="M22" i="12"/>
  <c r="N22" i="12"/>
  <c r="O22" i="12"/>
  <c r="K23" i="12"/>
  <c r="L23" i="12"/>
  <c r="M23" i="12"/>
  <c r="N23" i="12"/>
  <c r="O23" i="12"/>
  <c r="K24" i="12"/>
  <c r="L24" i="12"/>
  <c r="M24" i="12"/>
  <c r="N24" i="12"/>
  <c r="O24" i="12"/>
  <c r="K25" i="12"/>
  <c r="L25" i="12"/>
  <c r="M25" i="12"/>
  <c r="N25" i="12"/>
  <c r="O25" i="12"/>
  <c r="K26" i="12"/>
  <c r="L26" i="12"/>
  <c r="M26" i="12"/>
  <c r="N26" i="12"/>
  <c r="O26" i="12"/>
  <c r="K27" i="12"/>
  <c r="L27" i="12"/>
  <c r="M27" i="12"/>
  <c r="N27" i="12"/>
  <c r="O27" i="12"/>
  <c r="K28" i="12"/>
  <c r="L28" i="12"/>
  <c r="M28" i="12"/>
  <c r="N28" i="12"/>
  <c r="O28" i="12"/>
  <c r="K29" i="12"/>
  <c r="L29" i="12"/>
  <c r="M29" i="12"/>
  <c r="N29" i="12"/>
  <c r="O29" i="12"/>
  <c r="K30" i="12"/>
  <c r="L30" i="12"/>
  <c r="M30" i="12"/>
  <c r="N30" i="12"/>
  <c r="O30" i="12"/>
  <c r="K31" i="12"/>
  <c r="L31" i="12"/>
  <c r="M31" i="12"/>
  <c r="N31" i="12"/>
  <c r="O31" i="12"/>
  <c r="K32" i="12"/>
  <c r="L32" i="12"/>
  <c r="M32" i="12"/>
  <c r="N32" i="12"/>
  <c r="O32" i="12"/>
  <c r="K33" i="12"/>
  <c r="L33" i="12"/>
  <c r="M33" i="12"/>
  <c r="N33" i="12"/>
  <c r="O33" i="12"/>
  <c r="K34" i="12"/>
  <c r="L34" i="12"/>
  <c r="M34" i="12"/>
  <c r="N34" i="12"/>
  <c r="O34" i="12"/>
  <c r="K35" i="12"/>
  <c r="L35" i="12"/>
  <c r="M35" i="12"/>
  <c r="N35" i="12"/>
  <c r="O35" i="12"/>
  <c r="K36" i="12"/>
  <c r="L36" i="12"/>
  <c r="M36" i="12"/>
  <c r="N36" i="12"/>
  <c r="O36" i="12"/>
  <c r="K37" i="12"/>
  <c r="L37" i="12"/>
  <c r="M37" i="12"/>
  <c r="N37" i="12"/>
  <c r="O37" i="12"/>
  <c r="K38" i="12"/>
  <c r="L38" i="12"/>
  <c r="M38" i="12"/>
  <c r="N38" i="12"/>
  <c r="O38" i="12"/>
  <c r="K39" i="12"/>
  <c r="L39" i="12"/>
  <c r="M39" i="12"/>
  <c r="N39" i="12"/>
  <c r="O39" i="12"/>
  <c r="K40" i="12"/>
  <c r="L40" i="12"/>
  <c r="M40" i="12"/>
  <c r="N40" i="12"/>
  <c r="O40" i="12"/>
  <c r="K41" i="12"/>
  <c r="L41" i="12"/>
  <c r="M41" i="12"/>
  <c r="N41" i="12"/>
  <c r="O41" i="12"/>
  <c r="K42" i="12"/>
  <c r="L42" i="12"/>
  <c r="M42" i="12"/>
  <c r="N42" i="12"/>
  <c r="O42" i="12"/>
  <c r="K43" i="12"/>
  <c r="L43" i="12"/>
  <c r="M43" i="12"/>
  <c r="N43" i="12"/>
  <c r="O43" i="12"/>
  <c r="K44" i="12"/>
  <c r="L44" i="12"/>
  <c r="M44" i="12"/>
  <c r="N44" i="12"/>
  <c r="O44" i="12"/>
  <c r="K45" i="12"/>
  <c r="L45" i="12"/>
  <c r="M45" i="12"/>
  <c r="N45" i="12"/>
  <c r="O45" i="12"/>
  <c r="K46" i="12"/>
  <c r="L46" i="12"/>
  <c r="M46" i="12"/>
  <c r="N46" i="12"/>
  <c r="O46" i="12"/>
  <c r="K47" i="12"/>
  <c r="L47" i="12"/>
  <c r="M47" i="12"/>
  <c r="N47" i="12"/>
  <c r="O47" i="12"/>
  <c r="K48" i="12"/>
  <c r="L48" i="12"/>
  <c r="M48" i="12"/>
  <c r="N48" i="12"/>
  <c r="O48" i="12"/>
  <c r="K49" i="12"/>
  <c r="L49" i="12"/>
  <c r="M49" i="12"/>
  <c r="N49" i="12"/>
  <c r="O49" i="12"/>
  <c r="K50" i="12"/>
  <c r="L50" i="12"/>
  <c r="M50" i="12"/>
  <c r="N50" i="12"/>
  <c r="O50" i="12"/>
  <c r="K51" i="12"/>
  <c r="L51" i="12"/>
  <c r="M51" i="12"/>
  <c r="N51" i="12"/>
  <c r="O51" i="12"/>
  <c r="K52" i="12"/>
  <c r="L52" i="12"/>
  <c r="M52" i="12"/>
  <c r="N52" i="12"/>
  <c r="O52" i="12"/>
  <c r="K53" i="12"/>
  <c r="L53" i="12"/>
  <c r="M53" i="12"/>
  <c r="N53" i="12"/>
  <c r="O53" i="12"/>
  <c r="K54" i="12"/>
  <c r="L54" i="12"/>
  <c r="M54" i="12"/>
  <c r="N54" i="12"/>
  <c r="O54" i="12"/>
  <c r="K55" i="12"/>
  <c r="L55" i="12"/>
  <c r="M55" i="12"/>
  <c r="N55" i="12"/>
  <c r="O55" i="12"/>
  <c r="K56" i="12"/>
  <c r="L56" i="12"/>
  <c r="M56" i="12"/>
  <c r="N56" i="12"/>
  <c r="O56" i="12"/>
  <c r="K57" i="12"/>
  <c r="L57" i="12"/>
  <c r="M57" i="12"/>
  <c r="N57" i="12"/>
  <c r="O57" i="12"/>
  <c r="K58" i="12"/>
  <c r="L58" i="12"/>
  <c r="M58" i="12"/>
  <c r="N58" i="12"/>
  <c r="O58" i="12"/>
  <c r="K59" i="12"/>
  <c r="L59" i="12"/>
  <c r="M59" i="12"/>
  <c r="N59" i="12"/>
  <c r="O59" i="12"/>
  <c r="K60" i="12"/>
  <c r="L60" i="12"/>
  <c r="M60" i="12"/>
  <c r="N60" i="12"/>
  <c r="O60" i="12"/>
  <c r="K61" i="12"/>
  <c r="L61" i="12"/>
  <c r="M61" i="12"/>
  <c r="N61" i="12"/>
  <c r="O61" i="12"/>
  <c r="K62" i="12"/>
  <c r="L62" i="12"/>
  <c r="M62" i="12"/>
  <c r="N62" i="12"/>
  <c r="O62" i="12"/>
  <c r="K63" i="12"/>
  <c r="L63" i="12"/>
  <c r="M63" i="12"/>
  <c r="N63" i="12"/>
  <c r="O63" i="12"/>
  <c r="K64" i="12"/>
  <c r="L64" i="12"/>
  <c r="M64" i="12"/>
  <c r="N64" i="12"/>
  <c r="O64" i="12"/>
  <c r="K65" i="12"/>
  <c r="L65" i="12"/>
  <c r="M65" i="12"/>
  <c r="N65" i="12"/>
  <c r="O65" i="12"/>
  <c r="K66" i="12"/>
  <c r="L66" i="12"/>
  <c r="M66" i="12"/>
  <c r="N66" i="12"/>
  <c r="O66" i="12"/>
  <c r="K67" i="12"/>
  <c r="L67" i="12"/>
  <c r="M67" i="12"/>
  <c r="N67" i="12"/>
  <c r="O67" i="12"/>
  <c r="K68" i="12"/>
  <c r="L68" i="12"/>
  <c r="M68" i="12"/>
  <c r="N68" i="12"/>
  <c r="O68" i="12"/>
  <c r="K69" i="12"/>
  <c r="L69" i="12"/>
  <c r="M69" i="12"/>
  <c r="N69" i="12"/>
  <c r="O69" i="12"/>
  <c r="K70" i="12"/>
  <c r="L70" i="12"/>
  <c r="M70" i="12"/>
  <c r="N70" i="12"/>
  <c r="O70" i="12"/>
  <c r="K71" i="12"/>
  <c r="L71" i="12"/>
  <c r="M71" i="12"/>
  <c r="N71" i="12"/>
  <c r="O71" i="12"/>
  <c r="K72" i="12"/>
  <c r="L72" i="12"/>
  <c r="M72" i="12"/>
  <c r="N72" i="12"/>
  <c r="O72" i="12"/>
  <c r="K73" i="12"/>
  <c r="L73" i="12"/>
  <c r="M73" i="12"/>
  <c r="N73" i="12"/>
  <c r="O73" i="12"/>
  <c r="K74" i="12"/>
  <c r="L74" i="12"/>
  <c r="M74" i="12"/>
  <c r="N74" i="12"/>
  <c r="O74" i="12"/>
  <c r="K75" i="12"/>
  <c r="L75" i="12"/>
  <c r="M75" i="12"/>
  <c r="N75" i="12"/>
  <c r="O75" i="12"/>
  <c r="K76" i="12"/>
  <c r="L76" i="12"/>
  <c r="M76" i="12"/>
  <c r="N76" i="12"/>
  <c r="O76" i="12"/>
  <c r="K77" i="12"/>
  <c r="L77" i="12"/>
  <c r="M77" i="12"/>
  <c r="N77" i="12"/>
  <c r="O77" i="12"/>
  <c r="K78" i="12"/>
  <c r="L78" i="12"/>
  <c r="M78" i="12"/>
  <c r="N78" i="12"/>
  <c r="O78" i="12"/>
  <c r="K79" i="12"/>
  <c r="L79" i="12"/>
  <c r="M79" i="12"/>
  <c r="N79" i="12"/>
  <c r="O79" i="12"/>
  <c r="K80" i="12"/>
  <c r="L80" i="12"/>
  <c r="M80" i="12"/>
  <c r="N80" i="12"/>
  <c r="O80" i="12"/>
  <c r="K81" i="12"/>
  <c r="L81" i="12"/>
  <c r="M81" i="12"/>
  <c r="N81" i="12"/>
  <c r="O81" i="12"/>
  <c r="K82" i="12"/>
  <c r="L82" i="12"/>
  <c r="M82" i="12"/>
  <c r="N82" i="12"/>
  <c r="O82" i="12"/>
  <c r="K83" i="12"/>
  <c r="L83" i="12"/>
  <c r="M83" i="12"/>
  <c r="N83" i="12"/>
  <c r="O83" i="12"/>
  <c r="K84" i="12"/>
  <c r="L84" i="12"/>
  <c r="M84" i="12"/>
  <c r="N84" i="12"/>
  <c r="O84" i="12"/>
  <c r="K85" i="12"/>
  <c r="L85" i="12"/>
  <c r="M85" i="12"/>
  <c r="N85" i="12"/>
  <c r="O85" i="12"/>
  <c r="K86" i="12"/>
  <c r="L86" i="12"/>
  <c r="M86" i="12"/>
  <c r="N86" i="12"/>
  <c r="O86" i="12"/>
  <c r="K87" i="12"/>
  <c r="L87" i="12"/>
  <c r="M87" i="12"/>
  <c r="N87" i="12"/>
  <c r="O87" i="12"/>
  <c r="K88" i="12"/>
  <c r="L88" i="12"/>
  <c r="M88" i="12"/>
  <c r="N88" i="12"/>
  <c r="O88" i="12"/>
  <c r="K89" i="12"/>
  <c r="L89" i="12"/>
  <c r="M89" i="12"/>
  <c r="N89" i="12"/>
  <c r="O89" i="12"/>
  <c r="K90" i="12"/>
  <c r="L90" i="12"/>
  <c r="M90" i="12"/>
  <c r="N90" i="12"/>
  <c r="O90" i="12"/>
  <c r="K91" i="12"/>
  <c r="L91" i="12"/>
  <c r="M91" i="12"/>
  <c r="N91" i="12"/>
  <c r="O91" i="12"/>
  <c r="K92" i="12"/>
  <c r="L92" i="12"/>
  <c r="M92" i="12"/>
  <c r="N92" i="12"/>
  <c r="O92" i="12"/>
  <c r="K93" i="12"/>
  <c r="L93" i="12"/>
  <c r="M93" i="12"/>
  <c r="N93" i="12"/>
  <c r="O93" i="12"/>
  <c r="K94" i="12"/>
  <c r="L94" i="12"/>
  <c r="M94" i="12"/>
  <c r="N94" i="12"/>
  <c r="O94" i="12"/>
  <c r="K95" i="12"/>
  <c r="L95" i="12"/>
  <c r="M95" i="12"/>
  <c r="N95" i="12"/>
  <c r="O95" i="12"/>
  <c r="K96" i="12"/>
  <c r="L96" i="12"/>
  <c r="M96" i="12"/>
  <c r="N96" i="12"/>
  <c r="O96" i="12"/>
  <c r="K97" i="12"/>
  <c r="L97" i="12"/>
  <c r="M97" i="12"/>
  <c r="N97" i="12"/>
  <c r="O97" i="12"/>
  <c r="K98" i="12"/>
  <c r="L98" i="12"/>
  <c r="M98" i="12"/>
  <c r="N98" i="12"/>
  <c r="O98" i="12"/>
  <c r="K99" i="12"/>
  <c r="L99" i="12"/>
  <c r="M99" i="12"/>
  <c r="N99" i="12"/>
  <c r="O99" i="12"/>
  <c r="K100" i="12"/>
  <c r="L100" i="12"/>
  <c r="M100" i="12"/>
  <c r="N100" i="12"/>
  <c r="O100" i="12"/>
  <c r="K101" i="12"/>
  <c r="L101" i="12"/>
  <c r="M101" i="12"/>
  <c r="N101" i="12"/>
  <c r="O101" i="12"/>
  <c r="K102" i="12"/>
  <c r="L102" i="12"/>
  <c r="M102" i="12"/>
  <c r="N102" i="12"/>
  <c r="O102" i="12"/>
  <c r="K103" i="12"/>
  <c r="L103" i="12"/>
  <c r="M103" i="12"/>
  <c r="N103" i="12"/>
  <c r="O103" i="12"/>
  <c r="K104" i="12"/>
  <c r="L104" i="12"/>
  <c r="M104" i="12"/>
  <c r="N104" i="12"/>
  <c r="O104" i="12"/>
  <c r="K105" i="12"/>
  <c r="L105" i="12"/>
  <c r="M105" i="12"/>
  <c r="N105" i="12"/>
  <c r="O105" i="12"/>
  <c r="K106" i="12"/>
  <c r="L106" i="12"/>
  <c r="M106" i="12"/>
  <c r="N106" i="12"/>
  <c r="O106" i="12"/>
  <c r="K107" i="12"/>
  <c r="L107" i="12"/>
  <c r="M107" i="12"/>
  <c r="N107" i="12"/>
  <c r="O107" i="12"/>
  <c r="K108" i="12"/>
  <c r="L108" i="12"/>
  <c r="M108" i="12"/>
  <c r="N108" i="12"/>
  <c r="O108" i="12"/>
  <c r="K109" i="12"/>
  <c r="L109" i="12"/>
  <c r="M109" i="12"/>
  <c r="N109" i="12"/>
  <c r="O109" i="12"/>
  <c r="K110" i="12"/>
  <c r="L110" i="12"/>
  <c r="M110" i="12"/>
  <c r="N110" i="12"/>
  <c r="O110" i="12"/>
  <c r="K111" i="12"/>
  <c r="L111" i="12"/>
  <c r="M111" i="12"/>
  <c r="N111" i="12"/>
  <c r="O111" i="12"/>
  <c r="K112" i="12"/>
  <c r="L112" i="12"/>
  <c r="M112" i="12"/>
  <c r="N112" i="12"/>
  <c r="O112" i="12"/>
  <c r="K113" i="12"/>
  <c r="L113" i="12"/>
  <c r="M113" i="12"/>
  <c r="N113" i="12"/>
  <c r="O113" i="12"/>
  <c r="K114" i="12"/>
  <c r="L114" i="12"/>
  <c r="M114" i="12"/>
  <c r="N114" i="12"/>
  <c r="O114" i="12"/>
  <c r="K115" i="12"/>
  <c r="L115" i="12"/>
  <c r="M115" i="12"/>
  <c r="N115" i="12"/>
  <c r="O115" i="12"/>
  <c r="K116" i="12"/>
  <c r="L116" i="12"/>
  <c r="M116" i="12"/>
  <c r="N116" i="12"/>
  <c r="O116" i="12"/>
  <c r="K117" i="12"/>
  <c r="L117" i="12"/>
  <c r="M117" i="12"/>
  <c r="N117" i="12"/>
  <c r="O117" i="12"/>
  <c r="K118" i="12"/>
  <c r="L118" i="12"/>
  <c r="M118" i="12"/>
  <c r="N118" i="12"/>
  <c r="O118" i="12"/>
  <c r="K119" i="12"/>
  <c r="L119" i="12"/>
  <c r="M119" i="12"/>
  <c r="N119" i="12"/>
  <c r="O119" i="12"/>
  <c r="K120" i="12"/>
  <c r="L120" i="12"/>
  <c r="M120" i="12"/>
  <c r="N120" i="12"/>
  <c r="O120" i="12"/>
  <c r="K121" i="12"/>
  <c r="L121" i="12"/>
  <c r="M121" i="12"/>
  <c r="N121" i="12"/>
  <c r="O121" i="12"/>
  <c r="K122" i="12"/>
  <c r="L122" i="12"/>
  <c r="M122" i="12"/>
  <c r="N122" i="12"/>
  <c r="O122" i="12"/>
  <c r="K123" i="12"/>
  <c r="L123" i="12"/>
  <c r="M123" i="12"/>
  <c r="N123" i="12"/>
  <c r="O123" i="12"/>
  <c r="K124" i="12"/>
  <c r="L124" i="12"/>
  <c r="M124" i="12"/>
  <c r="N124" i="12"/>
  <c r="O124" i="12"/>
  <c r="K125" i="12"/>
  <c r="L125" i="12"/>
  <c r="M125" i="12"/>
  <c r="N125" i="12"/>
  <c r="O125" i="12"/>
  <c r="K126" i="12"/>
  <c r="L126" i="12"/>
  <c r="M126" i="12"/>
  <c r="N126" i="12"/>
  <c r="O126" i="12"/>
  <c r="K127" i="12"/>
  <c r="L127" i="12"/>
  <c r="M127" i="12"/>
  <c r="N127" i="12"/>
  <c r="O127" i="12"/>
  <c r="K128" i="12"/>
  <c r="L128" i="12"/>
  <c r="M128" i="12"/>
  <c r="N128" i="12"/>
  <c r="O128" i="12"/>
  <c r="K129" i="12"/>
  <c r="L129" i="12"/>
  <c r="M129" i="12"/>
  <c r="N129" i="12"/>
  <c r="O129" i="12"/>
  <c r="K130" i="12"/>
  <c r="L130" i="12"/>
  <c r="M130" i="12"/>
  <c r="N130" i="12"/>
  <c r="O130" i="12"/>
  <c r="K131" i="12"/>
  <c r="L131" i="12"/>
  <c r="M131" i="12"/>
  <c r="N131" i="12"/>
  <c r="O131" i="12"/>
  <c r="K132" i="12"/>
  <c r="L132" i="12"/>
  <c r="M132" i="12"/>
  <c r="N132" i="12"/>
  <c r="O132" i="12"/>
  <c r="K133" i="12"/>
  <c r="L133" i="12"/>
  <c r="M133" i="12"/>
  <c r="N133" i="12"/>
  <c r="O133" i="12"/>
  <c r="K134" i="12"/>
  <c r="L134" i="12"/>
  <c r="M134" i="12"/>
  <c r="N134" i="12"/>
  <c r="O134" i="12"/>
  <c r="K135" i="12"/>
  <c r="L135" i="12"/>
  <c r="M135" i="12"/>
  <c r="N135" i="12"/>
  <c r="O135" i="12"/>
  <c r="K136" i="12"/>
  <c r="L136" i="12"/>
  <c r="M136" i="12"/>
  <c r="N136" i="12"/>
  <c r="O136" i="12"/>
  <c r="K137" i="12"/>
  <c r="L137" i="12"/>
  <c r="M137" i="12"/>
  <c r="N137" i="12"/>
  <c r="O137" i="12"/>
  <c r="K138" i="12"/>
  <c r="L138" i="12"/>
  <c r="M138" i="12"/>
  <c r="N138" i="12"/>
  <c r="O138" i="12"/>
  <c r="K139" i="12"/>
  <c r="L139" i="12"/>
  <c r="M139" i="12"/>
  <c r="N139" i="12"/>
  <c r="O139" i="12"/>
  <c r="K140" i="12"/>
  <c r="L140" i="12"/>
  <c r="M140" i="12"/>
  <c r="N140" i="12"/>
  <c r="O140" i="12"/>
  <c r="K141" i="12"/>
  <c r="L141" i="12"/>
  <c r="M141" i="12"/>
  <c r="N141" i="12"/>
  <c r="O141" i="12"/>
  <c r="K142" i="12"/>
  <c r="L142" i="12"/>
  <c r="M142" i="12"/>
  <c r="N142" i="12"/>
  <c r="O142" i="12"/>
  <c r="K143" i="12"/>
  <c r="L143" i="12"/>
  <c r="M143" i="12"/>
  <c r="N143" i="12"/>
  <c r="O143" i="12"/>
  <c r="K144" i="12"/>
  <c r="L144" i="12"/>
  <c r="M144" i="12"/>
  <c r="N144" i="12"/>
  <c r="O144" i="12"/>
  <c r="K145" i="12"/>
  <c r="L145" i="12"/>
  <c r="M145" i="12"/>
  <c r="N145" i="12"/>
  <c r="O145" i="12"/>
  <c r="K146" i="12"/>
  <c r="L146" i="12"/>
  <c r="M146" i="12"/>
  <c r="N146" i="12"/>
  <c r="O146" i="12"/>
  <c r="K147" i="12"/>
  <c r="L147" i="12"/>
  <c r="M147" i="12"/>
  <c r="N147" i="12"/>
  <c r="O147" i="12"/>
  <c r="K148" i="12"/>
  <c r="L148" i="12"/>
  <c r="M148" i="12"/>
  <c r="N148" i="12"/>
  <c r="O148" i="12"/>
  <c r="K149" i="12"/>
  <c r="L149" i="12"/>
  <c r="M149" i="12"/>
  <c r="N149" i="12"/>
  <c r="O149" i="12"/>
  <c r="K150" i="12"/>
  <c r="L150" i="12"/>
  <c r="M150" i="12"/>
  <c r="N150" i="12"/>
  <c r="O150" i="12"/>
  <c r="K151" i="12"/>
  <c r="L151" i="12"/>
  <c r="M151" i="12"/>
  <c r="N151" i="12"/>
  <c r="O151" i="12"/>
  <c r="K152" i="12"/>
  <c r="L152" i="12"/>
  <c r="M152" i="12"/>
  <c r="N152" i="12"/>
  <c r="O152" i="12"/>
  <c r="K153" i="12"/>
  <c r="L153" i="12"/>
  <c r="M153" i="12"/>
  <c r="N153" i="12"/>
  <c r="O153" i="12"/>
  <c r="K154" i="12"/>
  <c r="L154" i="12"/>
  <c r="M154" i="12"/>
  <c r="N154" i="12"/>
  <c r="O154" i="12"/>
  <c r="K155" i="12"/>
  <c r="L155" i="12"/>
  <c r="M155" i="12"/>
  <c r="N155" i="12"/>
  <c r="O155" i="12"/>
  <c r="K156" i="12"/>
  <c r="L156" i="12"/>
  <c r="M156" i="12"/>
  <c r="N156" i="12"/>
  <c r="O156" i="12"/>
  <c r="K157" i="12"/>
  <c r="L157" i="12"/>
  <c r="M157" i="12"/>
  <c r="N157" i="12"/>
  <c r="O157" i="12"/>
  <c r="K158" i="12"/>
  <c r="L158" i="12"/>
  <c r="M158" i="12"/>
  <c r="N158" i="12"/>
  <c r="O158" i="12"/>
  <c r="K159" i="12"/>
  <c r="L159" i="12"/>
  <c r="M159" i="12"/>
  <c r="N159" i="12"/>
  <c r="O159" i="12"/>
  <c r="K160" i="12"/>
  <c r="L160" i="12"/>
  <c r="M160" i="12"/>
  <c r="N160" i="12"/>
  <c r="O160" i="12"/>
  <c r="K161" i="12"/>
  <c r="L161" i="12"/>
  <c r="M161" i="12"/>
  <c r="N161" i="12"/>
  <c r="O161" i="12"/>
  <c r="K162" i="12"/>
  <c r="L162" i="12"/>
  <c r="M162" i="12"/>
  <c r="N162" i="12"/>
  <c r="O162" i="12"/>
  <c r="K163" i="12"/>
  <c r="L163" i="12"/>
  <c r="M163" i="12"/>
  <c r="N163" i="12"/>
  <c r="O163" i="12"/>
  <c r="K164" i="12"/>
  <c r="L164" i="12"/>
  <c r="M164" i="12"/>
  <c r="N164" i="12"/>
  <c r="O164" i="12"/>
  <c r="K165" i="12"/>
  <c r="L165" i="12"/>
  <c r="M165" i="12"/>
  <c r="N165" i="12"/>
  <c r="O165" i="12"/>
  <c r="K166" i="12"/>
  <c r="L166" i="12"/>
  <c r="M166" i="12"/>
  <c r="N166" i="12"/>
  <c r="O166" i="12"/>
  <c r="K167" i="12"/>
  <c r="L167" i="12"/>
  <c r="M167" i="12"/>
  <c r="N167" i="12"/>
  <c r="O167" i="12"/>
  <c r="K168" i="12"/>
  <c r="L168" i="12"/>
  <c r="M168" i="12"/>
  <c r="N168" i="12"/>
  <c r="O168" i="12"/>
  <c r="K169" i="12"/>
  <c r="L169" i="12"/>
  <c r="M169" i="12"/>
  <c r="N169" i="12"/>
  <c r="O169" i="12"/>
  <c r="K170" i="12"/>
  <c r="L170" i="12"/>
  <c r="M170" i="12"/>
  <c r="N170" i="12"/>
  <c r="O170" i="12"/>
  <c r="K171" i="12"/>
  <c r="L171" i="12"/>
  <c r="M171" i="12"/>
  <c r="N171" i="12"/>
  <c r="O171" i="12"/>
  <c r="K172" i="12"/>
  <c r="L172" i="12"/>
  <c r="M172" i="12"/>
  <c r="N172" i="12"/>
  <c r="O172" i="12"/>
  <c r="K173" i="12"/>
  <c r="L173" i="12"/>
  <c r="M173" i="12"/>
  <c r="N173" i="12"/>
  <c r="O173" i="12"/>
  <c r="K174" i="12"/>
  <c r="L174" i="12"/>
  <c r="M174" i="12"/>
  <c r="N174" i="12"/>
  <c r="O174" i="12"/>
  <c r="K175" i="12"/>
  <c r="L175" i="12"/>
  <c r="M175" i="12"/>
  <c r="N175" i="12"/>
  <c r="O175" i="12"/>
  <c r="K176" i="12"/>
  <c r="L176" i="12"/>
  <c r="M176" i="12"/>
  <c r="N176" i="12"/>
  <c r="O176" i="12"/>
  <c r="K177" i="12"/>
  <c r="L177" i="12"/>
  <c r="M177" i="12"/>
  <c r="N177" i="12"/>
  <c r="O177" i="12"/>
  <c r="K178" i="12"/>
  <c r="L178" i="12"/>
  <c r="M178" i="12"/>
  <c r="N178" i="12"/>
  <c r="O178" i="12"/>
  <c r="K179" i="12"/>
  <c r="L179" i="12"/>
  <c r="M179" i="12"/>
  <c r="N179" i="12"/>
  <c r="O179" i="12"/>
  <c r="K180" i="12"/>
  <c r="L180" i="12"/>
  <c r="M180" i="12"/>
  <c r="N180" i="12"/>
  <c r="O180" i="12"/>
  <c r="K181" i="12"/>
  <c r="L181" i="12"/>
  <c r="M181" i="12"/>
  <c r="N181" i="12"/>
  <c r="O181" i="12"/>
  <c r="K182" i="12"/>
  <c r="L182" i="12"/>
  <c r="M182" i="12"/>
  <c r="N182" i="12"/>
  <c r="O182" i="12"/>
  <c r="K183" i="12"/>
  <c r="L183" i="12"/>
  <c r="M183" i="12"/>
  <c r="N183" i="12"/>
  <c r="O183" i="12"/>
  <c r="K184" i="12"/>
  <c r="L184" i="12"/>
  <c r="M184" i="12"/>
  <c r="N184" i="12"/>
  <c r="O184" i="12"/>
  <c r="K185" i="12"/>
  <c r="L185" i="12"/>
  <c r="M185" i="12"/>
  <c r="N185" i="12"/>
  <c r="O185" i="12"/>
  <c r="K186" i="12"/>
  <c r="L186" i="12"/>
  <c r="M186" i="12"/>
  <c r="N186" i="12"/>
  <c r="O186" i="12"/>
  <c r="K187" i="12"/>
  <c r="L187" i="12"/>
  <c r="M187" i="12"/>
  <c r="N187" i="12"/>
  <c r="O187" i="12"/>
  <c r="K188" i="12"/>
  <c r="L188" i="12"/>
  <c r="M188" i="12"/>
  <c r="N188" i="12"/>
  <c r="O188" i="12"/>
  <c r="K189" i="12"/>
  <c r="L189" i="12"/>
  <c r="M189" i="12"/>
  <c r="N189" i="12"/>
  <c r="O189" i="12"/>
  <c r="K190" i="12"/>
  <c r="L190" i="12"/>
  <c r="M190" i="12"/>
  <c r="N190" i="12"/>
  <c r="O190" i="12"/>
  <c r="K191" i="12"/>
  <c r="L191" i="12"/>
  <c r="M191" i="12"/>
  <c r="N191" i="12"/>
  <c r="O191" i="12"/>
  <c r="K192" i="12"/>
  <c r="L192" i="12"/>
  <c r="M192" i="12"/>
  <c r="N192" i="12"/>
  <c r="O192" i="12"/>
  <c r="K193" i="12"/>
  <c r="L193" i="12"/>
  <c r="M193" i="12"/>
  <c r="N193" i="12"/>
  <c r="O193" i="12"/>
  <c r="K194" i="12"/>
  <c r="L194" i="12"/>
  <c r="M194" i="12"/>
  <c r="N194" i="12"/>
  <c r="O194" i="12"/>
  <c r="K195" i="12"/>
  <c r="L195" i="12"/>
  <c r="M195" i="12"/>
  <c r="N195" i="12"/>
  <c r="O195" i="12"/>
  <c r="K196" i="12"/>
  <c r="L196" i="12"/>
  <c r="M196" i="12"/>
  <c r="N196" i="12"/>
  <c r="O196" i="12"/>
  <c r="K197" i="12"/>
  <c r="L197" i="12"/>
  <c r="M197" i="12"/>
  <c r="N197" i="12"/>
  <c r="O197" i="12"/>
  <c r="K198" i="12"/>
  <c r="L198" i="12"/>
  <c r="M198" i="12"/>
  <c r="N198" i="12"/>
  <c r="O198" i="12"/>
  <c r="K199" i="12"/>
  <c r="L199" i="12"/>
  <c r="M199" i="12"/>
  <c r="N199" i="12"/>
  <c r="O199" i="12"/>
  <c r="K200" i="12"/>
  <c r="L200" i="12"/>
  <c r="M200" i="12"/>
  <c r="N200" i="12"/>
  <c r="O200" i="12"/>
  <c r="K201" i="12"/>
  <c r="L201" i="12"/>
  <c r="M201" i="12"/>
  <c r="N201" i="12"/>
  <c r="O201" i="12"/>
  <c r="K202" i="12"/>
  <c r="L202" i="12"/>
  <c r="M202" i="12"/>
  <c r="N202" i="12"/>
  <c r="O202" i="12"/>
  <c r="K203" i="12"/>
  <c r="L203" i="12"/>
  <c r="M203" i="12"/>
  <c r="N203" i="12"/>
  <c r="O203" i="12"/>
  <c r="K204" i="12"/>
  <c r="L204" i="12"/>
  <c r="M204" i="12"/>
  <c r="N204" i="12"/>
  <c r="O204" i="12"/>
  <c r="K205" i="12"/>
  <c r="L205" i="12"/>
  <c r="M205" i="12"/>
  <c r="N205" i="12"/>
  <c r="O205" i="12"/>
  <c r="K206" i="12"/>
  <c r="L206" i="12"/>
  <c r="M206" i="12"/>
  <c r="N206" i="12"/>
  <c r="O206" i="12"/>
  <c r="K207" i="12"/>
  <c r="L207" i="12"/>
  <c r="M207" i="12"/>
  <c r="N207" i="12"/>
  <c r="O207" i="12"/>
  <c r="K208" i="12"/>
  <c r="L208" i="12"/>
  <c r="M208" i="12"/>
  <c r="N208" i="12"/>
  <c r="O208" i="12"/>
  <c r="K209" i="12"/>
  <c r="L209" i="12"/>
  <c r="M209" i="12"/>
  <c r="N209" i="12"/>
  <c r="O209" i="12"/>
  <c r="K210" i="12"/>
  <c r="L210" i="12"/>
  <c r="M210" i="12"/>
  <c r="N210" i="12"/>
  <c r="O210" i="12"/>
  <c r="K211" i="12"/>
  <c r="L211" i="12"/>
  <c r="M211" i="12"/>
  <c r="N211" i="12"/>
  <c r="O211" i="12"/>
  <c r="K212" i="12"/>
  <c r="L212" i="12"/>
  <c r="M212" i="12"/>
  <c r="N212" i="12"/>
  <c r="O212" i="12"/>
  <c r="K213" i="12"/>
  <c r="L213" i="12"/>
  <c r="M213" i="12"/>
  <c r="N213" i="12"/>
  <c r="O213" i="12"/>
  <c r="K214" i="12"/>
  <c r="L214" i="12"/>
  <c r="M214" i="12"/>
  <c r="N214" i="12"/>
  <c r="O214" i="12"/>
  <c r="K215" i="12"/>
  <c r="L215" i="12"/>
  <c r="M215" i="12"/>
  <c r="N215" i="12"/>
  <c r="O215" i="12"/>
  <c r="K216" i="12"/>
  <c r="L216" i="12"/>
  <c r="M216" i="12"/>
  <c r="N216" i="12"/>
  <c r="O216" i="12"/>
  <c r="K217" i="12"/>
  <c r="L217" i="12"/>
  <c r="M217" i="12"/>
  <c r="N217" i="12"/>
  <c r="O217" i="12"/>
  <c r="K218" i="12"/>
  <c r="L218" i="12"/>
  <c r="M218" i="12"/>
  <c r="N218" i="12"/>
  <c r="O218" i="12"/>
  <c r="K219" i="12"/>
  <c r="L219" i="12"/>
  <c r="M219" i="12"/>
  <c r="N219" i="12"/>
  <c r="O219" i="12"/>
  <c r="K220" i="12"/>
  <c r="L220" i="12"/>
  <c r="M220" i="12"/>
  <c r="N220" i="12"/>
  <c r="O220" i="12"/>
  <c r="K221" i="12"/>
  <c r="L221" i="12"/>
  <c r="M221" i="12"/>
  <c r="N221" i="12"/>
  <c r="O221" i="12"/>
  <c r="K222" i="12"/>
  <c r="L222" i="12"/>
  <c r="M222" i="12"/>
  <c r="N222" i="12"/>
  <c r="O222" i="12"/>
  <c r="K223" i="12"/>
  <c r="L223" i="12"/>
  <c r="M223" i="12"/>
  <c r="N223" i="12"/>
  <c r="O223" i="12"/>
  <c r="K224" i="12"/>
  <c r="L224" i="12"/>
  <c r="M224" i="12"/>
  <c r="N224" i="12"/>
  <c r="O224" i="12"/>
  <c r="K225" i="12"/>
  <c r="L225" i="12"/>
  <c r="M225" i="12"/>
  <c r="N225" i="12"/>
  <c r="O225" i="12"/>
  <c r="K226" i="12"/>
  <c r="L226" i="12"/>
  <c r="M226" i="12"/>
  <c r="N226" i="12"/>
  <c r="O226" i="12"/>
  <c r="K227" i="12"/>
  <c r="L227" i="12"/>
  <c r="M227" i="12"/>
  <c r="N227" i="12"/>
  <c r="O227" i="12"/>
  <c r="K228" i="12"/>
  <c r="L228" i="12"/>
  <c r="M228" i="12"/>
  <c r="N228" i="12"/>
  <c r="O228" i="12"/>
  <c r="K229" i="12"/>
  <c r="L229" i="12"/>
  <c r="M229" i="12"/>
  <c r="N229" i="12"/>
  <c r="O229" i="12"/>
  <c r="K230" i="12"/>
  <c r="L230" i="12"/>
  <c r="M230" i="12"/>
  <c r="N230" i="12"/>
  <c r="O230" i="12"/>
  <c r="K231" i="12"/>
  <c r="L231" i="12"/>
  <c r="M231" i="12"/>
  <c r="N231" i="12"/>
  <c r="O231" i="12"/>
  <c r="K232" i="12"/>
  <c r="L232" i="12"/>
  <c r="M232" i="12"/>
  <c r="N232" i="12"/>
  <c r="O232" i="12"/>
  <c r="K233" i="12"/>
  <c r="L233" i="12"/>
  <c r="M233" i="12"/>
  <c r="N233" i="12"/>
  <c r="O233" i="12"/>
  <c r="K234" i="12"/>
  <c r="L234" i="12"/>
  <c r="M234" i="12"/>
  <c r="N234" i="12"/>
  <c r="O234" i="12"/>
  <c r="K235" i="12"/>
  <c r="L235" i="12"/>
  <c r="M235" i="12"/>
  <c r="N235" i="12"/>
  <c r="O235" i="12"/>
  <c r="K236" i="12"/>
  <c r="L236" i="12"/>
  <c r="M236" i="12"/>
  <c r="N236" i="12"/>
  <c r="O236" i="12"/>
  <c r="K237" i="12"/>
  <c r="L237" i="12"/>
  <c r="M237" i="12"/>
  <c r="N237" i="12"/>
  <c r="O237" i="12"/>
  <c r="K238" i="12"/>
  <c r="L238" i="12"/>
  <c r="M238" i="12"/>
  <c r="N238" i="12"/>
  <c r="O238" i="12"/>
  <c r="K239" i="12"/>
  <c r="L239" i="12"/>
  <c r="M239" i="12"/>
  <c r="N239" i="12"/>
  <c r="O239" i="12"/>
  <c r="K240" i="12"/>
  <c r="L240" i="12"/>
  <c r="M240" i="12"/>
  <c r="N240" i="12"/>
  <c r="O240" i="12"/>
  <c r="K241" i="12"/>
  <c r="L241" i="12"/>
  <c r="M241" i="12"/>
  <c r="N241" i="12"/>
  <c r="O241" i="12"/>
  <c r="K242" i="12"/>
  <c r="L242" i="12"/>
  <c r="M242" i="12"/>
  <c r="N242" i="12"/>
  <c r="O242" i="12"/>
  <c r="K243" i="12"/>
  <c r="L243" i="12"/>
  <c r="M243" i="12"/>
  <c r="N243" i="12"/>
  <c r="O243" i="12"/>
  <c r="K244" i="12"/>
  <c r="L244" i="12"/>
  <c r="M244" i="12"/>
  <c r="N244" i="12"/>
  <c r="O244" i="12"/>
  <c r="K245" i="12"/>
  <c r="L245" i="12"/>
  <c r="M245" i="12"/>
  <c r="N245" i="12"/>
  <c r="O245" i="12"/>
  <c r="K246" i="12"/>
  <c r="L246" i="12"/>
  <c r="M246" i="12"/>
  <c r="N246" i="12"/>
  <c r="O246" i="12"/>
  <c r="K247" i="12"/>
  <c r="L247" i="12"/>
  <c r="M247" i="12"/>
  <c r="N247" i="12"/>
  <c r="O247" i="12"/>
  <c r="K248" i="12"/>
  <c r="L248" i="12"/>
  <c r="M248" i="12"/>
  <c r="N248" i="12"/>
  <c r="O248" i="12"/>
  <c r="K249" i="12"/>
  <c r="L249" i="12"/>
  <c r="M249" i="12"/>
  <c r="N249" i="12"/>
  <c r="O249" i="12"/>
  <c r="K250" i="12"/>
  <c r="L250" i="12"/>
  <c r="M250" i="12"/>
  <c r="N250" i="12"/>
  <c r="O250" i="12"/>
  <c r="K251" i="12"/>
  <c r="L251" i="12"/>
  <c r="M251" i="12"/>
  <c r="N251" i="12"/>
  <c r="O251" i="12"/>
  <c r="K252" i="12"/>
  <c r="L252" i="12"/>
  <c r="M252" i="12"/>
  <c r="N252" i="12"/>
  <c r="O252" i="12"/>
  <c r="K253" i="12"/>
  <c r="L253" i="12"/>
  <c r="M253" i="12"/>
  <c r="N253" i="12"/>
  <c r="O253" i="12"/>
  <c r="K254" i="12"/>
  <c r="L254" i="12"/>
  <c r="M254" i="12"/>
  <c r="N254" i="12"/>
  <c r="O254" i="12"/>
  <c r="K255" i="12"/>
  <c r="L255" i="12"/>
  <c r="M255" i="12"/>
  <c r="N255" i="12"/>
  <c r="O255" i="12"/>
  <c r="K256" i="12"/>
  <c r="L256" i="12"/>
  <c r="M256" i="12"/>
  <c r="N256" i="12"/>
  <c r="O256" i="12"/>
  <c r="K257" i="12"/>
  <c r="L257" i="12"/>
  <c r="M257" i="12"/>
  <c r="N257" i="12"/>
  <c r="O257" i="12"/>
  <c r="K258" i="12"/>
  <c r="L258" i="12"/>
  <c r="M258" i="12"/>
  <c r="N258" i="12"/>
  <c r="O258" i="12"/>
  <c r="K259" i="12"/>
  <c r="L259" i="12"/>
  <c r="M259" i="12"/>
  <c r="N259" i="12"/>
  <c r="O259" i="12"/>
  <c r="K260" i="12"/>
  <c r="L260" i="12"/>
  <c r="M260" i="12"/>
  <c r="N260" i="12"/>
  <c r="O260" i="12"/>
  <c r="K261" i="12"/>
  <c r="L261" i="12"/>
  <c r="M261" i="12"/>
  <c r="N261" i="12"/>
  <c r="O261" i="12"/>
  <c r="K262" i="12"/>
  <c r="L262" i="12"/>
  <c r="M262" i="12"/>
  <c r="N262" i="12"/>
  <c r="O262" i="12"/>
  <c r="K263" i="12"/>
  <c r="L263" i="12"/>
  <c r="M263" i="12"/>
  <c r="N263" i="12"/>
  <c r="O263" i="12"/>
  <c r="K264" i="12"/>
  <c r="L264" i="12"/>
  <c r="M264" i="12"/>
  <c r="N264" i="12"/>
  <c r="O264" i="12"/>
  <c r="K265" i="12"/>
  <c r="L265" i="12"/>
  <c r="M265" i="12"/>
  <c r="N265" i="12"/>
  <c r="O265" i="12"/>
  <c r="K266" i="12"/>
  <c r="L266" i="12"/>
  <c r="M266" i="12"/>
  <c r="N266" i="12"/>
  <c r="O266" i="12"/>
  <c r="K267" i="12"/>
  <c r="L267" i="12"/>
  <c r="M267" i="12"/>
  <c r="N267" i="12"/>
  <c r="O267" i="12"/>
  <c r="K268" i="12"/>
  <c r="L268" i="12"/>
  <c r="M268" i="12"/>
  <c r="N268" i="12"/>
  <c r="O268" i="12"/>
  <c r="K269" i="12"/>
  <c r="L269" i="12"/>
  <c r="M269" i="12"/>
  <c r="N269" i="12"/>
  <c r="O269" i="12"/>
  <c r="K270" i="12"/>
  <c r="L270" i="12"/>
  <c r="M270" i="12"/>
  <c r="N270" i="12"/>
  <c r="O270" i="12"/>
  <c r="K271" i="12"/>
  <c r="L271" i="12"/>
  <c r="M271" i="12"/>
  <c r="N271" i="12"/>
  <c r="O271" i="12"/>
  <c r="K272" i="12"/>
  <c r="L272" i="12"/>
  <c r="M272" i="12"/>
  <c r="N272" i="12"/>
  <c r="O272" i="12"/>
  <c r="K273" i="12"/>
  <c r="L273" i="12"/>
  <c r="M273" i="12"/>
  <c r="N273" i="12"/>
  <c r="O273" i="12"/>
  <c r="K274" i="12"/>
  <c r="L274" i="12"/>
  <c r="M274" i="12"/>
  <c r="N274" i="12"/>
  <c r="O274" i="12"/>
  <c r="K275" i="12"/>
  <c r="L275" i="12"/>
  <c r="M275" i="12"/>
  <c r="N275" i="12"/>
  <c r="O275" i="12"/>
  <c r="K276" i="12"/>
  <c r="L276" i="12"/>
  <c r="M276" i="12"/>
  <c r="N276" i="12"/>
  <c r="O276" i="12"/>
  <c r="K277" i="12"/>
  <c r="L277" i="12"/>
  <c r="M277" i="12"/>
  <c r="N277" i="12"/>
  <c r="O277" i="12"/>
  <c r="K278" i="12"/>
  <c r="L278" i="12"/>
  <c r="M278" i="12"/>
  <c r="N278" i="12"/>
  <c r="O278" i="12"/>
  <c r="K279" i="12"/>
  <c r="L279" i="12"/>
  <c r="M279" i="12"/>
  <c r="N279" i="12"/>
  <c r="O279" i="12"/>
  <c r="K280" i="12"/>
  <c r="L280" i="12"/>
  <c r="M280" i="12"/>
  <c r="N280" i="12"/>
  <c r="O280" i="12"/>
  <c r="K281" i="12"/>
  <c r="L281" i="12"/>
  <c r="M281" i="12"/>
  <c r="N281" i="12"/>
  <c r="O281" i="12"/>
  <c r="K282" i="12"/>
  <c r="L282" i="12"/>
  <c r="M282" i="12"/>
  <c r="N282" i="12"/>
  <c r="O282" i="12"/>
  <c r="K283" i="12"/>
  <c r="L283" i="12"/>
  <c r="M283" i="12"/>
  <c r="N283" i="12"/>
  <c r="O283" i="12"/>
  <c r="K284" i="12"/>
  <c r="L284" i="12"/>
  <c r="M284" i="12"/>
  <c r="N284" i="12"/>
  <c r="O284" i="12"/>
  <c r="K285" i="12"/>
  <c r="L285" i="12"/>
  <c r="M285" i="12"/>
  <c r="N285" i="12"/>
  <c r="O285" i="12"/>
  <c r="K286" i="12"/>
  <c r="L286" i="12"/>
  <c r="M286" i="12"/>
  <c r="N286" i="12"/>
  <c r="O286" i="12"/>
  <c r="L9" i="12"/>
  <c r="M9" i="12"/>
  <c r="N9" i="12"/>
  <c r="O9" i="12"/>
  <c r="K9" i="12"/>
  <c r="P9" i="12"/>
  <c r="P10" i="12"/>
  <c r="P11" i="12"/>
  <c r="P12" i="12"/>
  <c r="P13" i="12"/>
  <c r="P14" i="12"/>
  <c r="P15" i="12"/>
  <c r="P16" i="12"/>
  <c r="P17" i="12"/>
  <c r="P18" i="12"/>
  <c r="P19" i="12"/>
  <c r="P20" i="12"/>
  <c r="P21" i="12"/>
  <c r="P22" i="12"/>
  <c r="P23" i="12"/>
  <c r="P24" i="12"/>
  <c r="R10" i="22"/>
  <c r="S10" i="22"/>
  <c r="T10" i="22"/>
  <c r="U10" i="22"/>
  <c r="V10" i="22"/>
  <c r="W10" i="22"/>
  <c r="X10" i="22"/>
  <c r="Y10" i="22"/>
  <c r="Z10" i="22"/>
  <c r="AA10" i="22"/>
  <c r="AB10" i="22"/>
  <c r="R11" i="22"/>
  <c r="S11" i="22"/>
  <c r="T11" i="22"/>
  <c r="U11" i="22"/>
  <c r="V11" i="22"/>
  <c r="W11" i="22"/>
  <c r="X11" i="22"/>
  <c r="Y11" i="22"/>
  <c r="Z11" i="22"/>
  <c r="AA11" i="22"/>
  <c r="AB11" i="22"/>
  <c r="R12" i="22"/>
  <c r="S12" i="22"/>
  <c r="T12" i="22"/>
  <c r="U12" i="22"/>
  <c r="V12" i="22"/>
  <c r="W12" i="22"/>
  <c r="X12" i="22"/>
  <c r="Y12" i="22"/>
  <c r="Z12" i="22"/>
  <c r="AA12" i="22"/>
  <c r="AB12" i="22"/>
  <c r="R13" i="22"/>
  <c r="S13" i="22"/>
  <c r="T13" i="22"/>
  <c r="U13" i="22"/>
  <c r="V13" i="22"/>
  <c r="W13" i="22"/>
  <c r="X13" i="22"/>
  <c r="Y13" i="22"/>
  <c r="Z13" i="22"/>
  <c r="AA13" i="22"/>
  <c r="AB13" i="22"/>
  <c r="R14" i="22"/>
  <c r="S14" i="22"/>
  <c r="T14" i="22"/>
  <c r="U14" i="22"/>
  <c r="V14" i="22"/>
  <c r="W14" i="22"/>
  <c r="X14" i="22"/>
  <c r="Y14" i="22"/>
  <c r="Z14" i="22"/>
  <c r="AA14" i="22"/>
  <c r="AB14" i="22"/>
  <c r="R15" i="22"/>
  <c r="S15" i="22"/>
  <c r="T15" i="22"/>
  <c r="U15" i="22"/>
  <c r="V15" i="22"/>
  <c r="W15" i="22"/>
  <c r="X15" i="22"/>
  <c r="Y15" i="22"/>
  <c r="Z15" i="22"/>
  <c r="AA15" i="22"/>
  <c r="AB15" i="22"/>
  <c r="R16" i="22"/>
  <c r="S16" i="22"/>
  <c r="T16" i="22"/>
  <c r="U16" i="22"/>
  <c r="V16" i="22"/>
  <c r="W16" i="22"/>
  <c r="X16" i="22"/>
  <c r="Y16" i="22"/>
  <c r="Z16" i="22"/>
  <c r="AA16" i="22"/>
  <c r="AB16" i="22"/>
  <c r="R17" i="22"/>
  <c r="S17" i="22"/>
  <c r="T17" i="22"/>
  <c r="U17" i="22"/>
  <c r="V17" i="22"/>
  <c r="W17" i="22"/>
  <c r="X17" i="22"/>
  <c r="Y17" i="22"/>
  <c r="Z17" i="22"/>
  <c r="AA17" i="22"/>
  <c r="AB17" i="22"/>
  <c r="R18" i="22"/>
  <c r="S18" i="22"/>
  <c r="T18" i="22"/>
  <c r="U18" i="22"/>
  <c r="V18" i="22"/>
  <c r="W18" i="22"/>
  <c r="X18" i="22"/>
  <c r="Y18" i="22"/>
  <c r="Z18" i="22"/>
  <c r="AA18" i="22"/>
  <c r="AB18" i="22"/>
  <c r="R19" i="22"/>
  <c r="S19" i="22"/>
  <c r="T19" i="22"/>
  <c r="U19" i="22"/>
  <c r="V19" i="22"/>
  <c r="W19" i="22"/>
  <c r="X19" i="22"/>
  <c r="Y19" i="22"/>
  <c r="Z19" i="22"/>
  <c r="AA19" i="22"/>
  <c r="AB19" i="22"/>
  <c r="R20" i="22"/>
  <c r="S20" i="22"/>
  <c r="T20" i="22"/>
  <c r="U20" i="22"/>
  <c r="V20" i="22"/>
  <c r="W20" i="22"/>
  <c r="X20" i="22"/>
  <c r="Y20" i="22"/>
  <c r="Z20" i="22"/>
  <c r="AA20" i="22"/>
  <c r="AB20" i="22"/>
  <c r="R21" i="22"/>
  <c r="S21" i="22"/>
  <c r="T21" i="22"/>
  <c r="U21" i="22"/>
  <c r="V21" i="22"/>
  <c r="W21" i="22"/>
  <c r="X21" i="22"/>
  <c r="Y21" i="22"/>
  <c r="Z21" i="22"/>
  <c r="AA21" i="22"/>
  <c r="AB21" i="22"/>
  <c r="R22" i="22"/>
  <c r="S22" i="22"/>
  <c r="T22" i="22"/>
  <c r="U22" i="22"/>
  <c r="V22" i="22"/>
  <c r="W22" i="22"/>
  <c r="X22" i="22"/>
  <c r="Y22" i="22"/>
  <c r="Z22" i="22"/>
  <c r="AA22" i="22"/>
  <c r="AB22" i="22"/>
  <c r="R23" i="22"/>
  <c r="S23" i="22"/>
  <c r="T23" i="22"/>
  <c r="U23" i="22"/>
  <c r="V23" i="22"/>
  <c r="W23" i="22"/>
  <c r="X23" i="22"/>
  <c r="Y23" i="22"/>
  <c r="Z23" i="22"/>
  <c r="AA23" i="22"/>
  <c r="AB23" i="22"/>
  <c r="R24" i="22"/>
  <c r="S24" i="22"/>
  <c r="T24" i="22"/>
  <c r="U24" i="22"/>
  <c r="V24" i="22"/>
  <c r="W24" i="22"/>
  <c r="X24" i="22"/>
  <c r="Y24" i="22"/>
  <c r="Z24" i="22"/>
  <c r="AA24" i="22"/>
  <c r="AB24" i="22"/>
  <c r="R25" i="22"/>
  <c r="S25" i="22"/>
  <c r="T25" i="22"/>
  <c r="U25" i="22"/>
  <c r="V25" i="22"/>
  <c r="W25" i="22"/>
  <c r="X25" i="22"/>
  <c r="Y25" i="22"/>
  <c r="Z25" i="22"/>
  <c r="AA25" i="22"/>
  <c r="AB25" i="22"/>
  <c r="R26" i="22"/>
  <c r="S26" i="22"/>
  <c r="T26" i="22"/>
  <c r="U26" i="22"/>
  <c r="V26" i="22"/>
  <c r="W26" i="22"/>
  <c r="X26" i="22"/>
  <c r="Y26" i="22"/>
  <c r="Z26" i="22"/>
  <c r="AA26" i="22"/>
  <c r="AB26" i="22"/>
  <c r="R27" i="22"/>
  <c r="S27" i="22"/>
  <c r="T27" i="22"/>
  <c r="U27" i="22"/>
  <c r="V27" i="22"/>
  <c r="W27" i="22"/>
  <c r="X27" i="22"/>
  <c r="Y27" i="22"/>
  <c r="Z27" i="22"/>
  <c r="AA27" i="22"/>
  <c r="AB27" i="22"/>
  <c r="R28" i="22"/>
  <c r="S28" i="22"/>
  <c r="T28" i="22"/>
  <c r="U28" i="22"/>
  <c r="V28" i="22"/>
  <c r="W28" i="22"/>
  <c r="X28" i="22"/>
  <c r="Y28" i="22"/>
  <c r="Z28" i="22"/>
  <c r="AA28" i="22"/>
  <c r="AB28" i="22"/>
  <c r="R29" i="22"/>
  <c r="S29" i="22"/>
  <c r="T29" i="22"/>
  <c r="U29" i="22"/>
  <c r="V29" i="22"/>
  <c r="W29" i="22"/>
  <c r="X29" i="22"/>
  <c r="Y29" i="22"/>
  <c r="Z29" i="22"/>
  <c r="AA29" i="22"/>
  <c r="AB29" i="22"/>
  <c r="R30" i="22"/>
  <c r="S30" i="22"/>
  <c r="T30" i="22"/>
  <c r="U30" i="22"/>
  <c r="V30" i="22"/>
  <c r="W30" i="22"/>
  <c r="X30" i="22"/>
  <c r="Y30" i="22"/>
  <c r="Z30" i="22"/>
  <c r="AA30" i="22"/>
  <c r="AB30" i="22"/>
  <c r="R31" i="22"/>
  <c r="S31" i="22"/>
  <c r="T31" i="22"/>
  <c r="U31" i="22"/>
  <c r="V31" i="22"/>
  <c r="W31" i="22"/>
  <c r="X31" i="22"/>
  <c r="Y31" i="22"/>
  <c r="Z31" i="22"/>
  <c r="AA31" i="22"/>
  <c r="AB31" i="22"/>
  <c r="R32" i="22"/>
  <c r="S32" i="22"/>
  <c r="T32" i="22"/>
  <c r="U32" i="22"/>
  <c r="V32" i="22"/>
  <c r="W32" i="22"/>
  <c r="X32" i="22"/>
  <c r="Y32" i="22"/>
  <c r="Z32" i="22"/>
  <c r="AA32" i="22"/>
  <c r="AB32" i="22"/>
  <c r="R33" i="22"/>
  <c r="S33" i="22"/>
  <c r="T33" i="22"/>
  <c r="U33" i="22"/>
  <c r="V33" i="22"/>
  <c r="W33" i="22"/>
  <c r="X33" i="22"/>
  <c r="Y33" i="22"/>
  <c r="Z33" i="22"/>
  <c r="AA33" i="22"/>
  <c r="AB33" i="22"/>
  <c r="R34" i="22"/>
  <c r="S34" i="22"/>
  <c r="T34" i="22"/>
  <c r="U34" i="22"/>
  <c r="V34" i="22"/>
  <c r="W34" i="22"/>
  <c r="X34" i="22"/>
  <c r="Y34" i="22"/>
  <c r="Z34" i="22"/>
  <c r="AA34" i="22"/>
  <c r="AB34" i="22"/>
  <c r="R35" i="22"/>
  <c r="S35" i="22"/>
  <c r="T35" i="22"/>
  <c r="U35" i="22"/>
  <c r="V35" i="22"/>
  <c r="W35" i="22"/>
  <c r="X35" i="22"/>
  <c r="Y35" i="22"/>
  <c r="Z35" i="22"/>
  <c r="AA35" i="22"/>
  <c r="AB35" i="22"/>
  <c r="R36" i="22"/>
  <c r="S36" i="22"/>
  <c r="T36" i="22"/>
  <c r="U36" i="22"/>
  <c r="V36" i="22"/>
  <c r="W36" i="22"/>
  <c r="X36" i="22"/>
  <c r="Y36" i="22"/>
  <c r="Z36" i="22"/>
  <c r="AA36" i="22"/>
  <c r="AB36" i="22"/>
  <c r="R37" i="22"/>
  <c r="S37" i="22"/>
  <c r="T37" i="22"/>
  <c r="U37" i="22"/>
  <c r="V37" i="22"/>
  <c r="W37" i="22"/>
  <c r="X37" i="22"/>
  <c r="Y37" i="22"/>
  <c r="Z37" i="22"/>
  <c r="AA37" i="22"/>
  <c r="AB37" i="22"/>
  <c r="R38" i="22"/>
  <c r="S38" i="22"/>
  <c r="T38" i="22"/>
  <c r="U38" i="22"/>
  <c r="V38" i="22"/>
  <c r="W38" i="22"/>
  <c r="X38" i="22"/>
  <c r="Y38" i="22"/>
  <c r="Z38" i="22"/>
  <c r="AA38" i="22"/>
  <c r="AB38" i="22"/>
  <c r="R39" i="22"/>
  <c r="S39" i="22"/>
  <c r="T39" i="22"/>
  <c r="U39" i="22"/>
  <c r="V39" i="22"/>
  <c r="W39" i="22"/>
  <c r="X39" i="22"/>
  <c r="Y39" i="22"/>
  <c r="Z39" i="22"/>
  <c r="AA39" i="22"/>
  <c r="AB39" i="22"/>
  <c r="R40" i="22"/>
  <c r="S40" i="22"/>
  <c r="T40" i="22"/>
  <c r="U40" i="22"/>
  <c r="V40" i="22"/>
  <c r="W40" i="22"/>
  <c r="X40" i="22"/>
  <c r="Y40" i="22"/>
  <c r="Z40" i="22"/>
  <c r="AA40" i="22"/>
  <c r="AB40" i="22"/>
  <c r="R41" i="22"/>
  <c r="S41" i="22"/>
  <c r="T41" i="22"/>
  <c r="U41" i="22"/>
  <c r="V41" i="22"/>
  <c r="W41" i="22"/>
  <c r="X41" i="22"/>
  <c r="Y41" i="22"/>
  <c r="Z41" i="22"/>
  <c r="AA41" i="22"/>
  <c r="AB41" i="22"/>
  <c r="R42" i="22"/>
  <c r="S42" i="22"/>
  <c r="T42" i="22"/>
  <c r="U42" i="22"/>
  <c r="V42" i="22"/>
  <c r="W42" i="22"/>
  <c r="X42" i="22"/>
  <c r="Y42" i="22"/>
  <c r="Z42" i="22"/>
  <c r="AA42" i="22"/>
  <c r="AB42" i="22"/>
  <c r="R43" i="22"/>
  <c r="S43" i="22"/>
  <c r="T43" i="22"/>
  <c r="U43" i="22"/>
  <c r="V43" i="22"/>
  <c r="W43" i="22"/>
  <c r="X43" i="22"/>
  <c r="Y43" i="22"/>
  <c r="Z43" i="22"/>
  <c r="AA43" i="22"/>
  <c r="AB43" i="22"/>
  <c r="R44" i="22"/>
  <c r="S44" i="22"/>
  <c r="T44" i="22"/>
  <c r="U44" i="22"/>
  <c r="V44" i="22"/>
  <c r="W44" i="22"/>
  <c r="X44" i="22"/>
  <c r="Y44" i="22"/>
  <c r="Z44" i="22"/>
  <c r="AA44" i="22"/>
  <c r="AB44" i="22"/>
  <c r="R45" i="22"/>
  <c r="S45" i="22"/>
  <c r="T45" i="22"/>
  <c r="U45" i="22"/>
  <c r="V45" i="22"/>
  <c r="W45" i="22"/>
  <c r="X45" i="22"/>
  <c r="Y45" i="22"/>
  <c r="Z45" i="22"/>
  <c r="AA45" i="22"/>
  <c r="AB45" i="22"/>
  <c r="R46" i="22"/>
  <c r="S46" i="22"/>
  <c r="T46" i="22"/>
  <c r="U46" i="22"/>
  <c r="V46" i="22"/>
  <c r="W46" i="22"/>
  <c r="X46" i="22"/>
  <c r="Y46" i="22"/>
  <c r="Z46" i="22"/>
  <c r="AA46" i="22"/>
  <c r="AB46" i="22"/>
  <c r="R47" i="22"/>
  <c r="S47" i="22"/>
  <c r="T47" i="22"/>
  <c r="U47" i="22"/>
  <c r="V47" i="22"/>
  <c r="W47" i="22"/>
  <c r="X47" i="22"/>
  <c r="Y47" i="22"/>
  <c r="Z47" i="22"/>
  <c r="AA47" i="22"/>
  <c r="AB47" i="22"/>
  <c r="R48" i="22"/>
  <c r="S48" i="22"/>
  <c r="T48" i="22"/>
  <c r="U48" i="22"/>
  <c r="V48" i="22"/>
  <c r="W48" i="22"/>
  <c r="X48" i="22"/>
  <c r="Y48" i="22"/>
  <c r="Z48" i="22"/>
  <c r="AA48" i="22"/>
  <c r="AB48" i="22"/>
  <c r="R49" i="22"/>
  <c r="S49" i="22"/>
  <c r="T49" i="22"/>
  <c r="U49" i="22"/>
  <c r="V49" i="22"/>
  <c r="W49" i="22"/>
  <c r="X49" i="22"/>
  <c r="Y49" i="22"/>
  <c r="Z49" i="22"/>
  <c r="AA49" i="22"/>
  <c r="AB49" i="22"/>
  <c r="R50" i="22"/>
  <c r="S50" i="22"/>
  <c r="T50" i="22"/>
  <c r="U50" i="22"/>
  <c r="V50" i="22"/>
  <c r="W50" i="22"/>
  <c r="X50" i="22"/>
  <c r="Y50" i="22"/>
  <c r="Z50" i="22"/>
  <c r="AA50" i="22"/>
  <c r="AB50" i="22"/>
  <c r="R51" i="22"/>
  <c r="S51" i="22"/>
  <c r="T51" i="22"/>
  <c r="U51" i="22"/>
  <c r="V51" i="22"/>
  <c r="W51" i="22"/>
  <c r="X51" i="22"/>
  <c r="Y51" i="22"/>
  <c r="Z51" i="22"/>
  <c r="AA51" i="22"/>
  <c r="AB51" i="22"/>
  <c r="R52" i="22"/>
  <c r="S52" i="22"/>
  <c r="T52" i="22"/>
  <c r="U52" i="22"/>
  <c r="V52" i="22"/>
  <c r="W52" i="22"/>
  <c r="X52" i="22"/>
  <c r="Y52" i="22"/>
  <c r="Z52" i="22"/>
  <c r="AA52" i="22"/>
  <c r="AB52" i="22"/>
  <c r="R53" i="22"/>
  <c r="S53" i="22"/>
  <c r="T53" i="22"/>
  <c r="U53" i="22"/>
  <c r="V53" i="22"/>
  <c r="W53" i="22"/>
  <c r="X53" i="22"/>
  <c r="Y53" i="22"/>
  <c r="Z53" i="22"/>
  <c r="AA53" i="22"/>
  <c r="AB53" i="22"/>
  <c r="R54" i="22"/>
  <c r="S54" i="22"/>
  <c r="T54" i="22"/>
  <c r="U54" i="22"/>
  <c r="V54" i="22"/>
  <c r="W54" i="22"/>
  <c r="X54" i="22"/>
  <c r="Y54" i="22"/>
  <c r="Z54" i="22"/>
  <c r="AA54" i="22"/>
  <c r="AB54" i="22"/>
  <c r="R55" i="22"/>
  <c r="S55" i="22"/>
  <c r="T55" i="22"/>
  <c r="U55" i="22"/>
  <c r="V55" i="22"/>
  <c r="W55" i="22"/>
  <c r="X55" i="22"/>
  <c r="Y55" i="22"/>
  <c r="Z55" i="22"/>
  <c r="AA55" i="22"/>
  <c r="AB55" i="22"/>
  <c r="R56" i="22"/>
  <c r="S56" i="22"/>
  <c r="T56" i="22"/>
  <c r="U56" i="22"/>
  <c r="V56" i="22"/>
  <c r="W56" i="22"/>
  <c r="X56" i="22"/>
  <c r="Y56" i="22"/>
  <c r="Z56" i="22"/>
  <c r="AA56" i="22"/>
  <c r="AB56" i="22"/>
  <c r="R57" i="22"/>
  <c r="S57" i="22"/>
  <c r="T57" i="22"/>
  <c r="U57" i="22"/>
  <c r="V57" i="22"/>
  <c r="W57" i="22"/>
  <c r="X57" i="22"/>
  <c r="Y57" i="22"/>
  <c r="Z57" i="22"/>
  <c r="AA57" i="22"/>
  <c r="AB57" i="22"/>
  <c r="R58" i="22"/>
  <c r="S58" i="22"/>
  <c r="T58" i="22"/>
  <c r="U58" i="22"/>
  <c r="V58" i="22"/>
  <c r="W58" i="22"/>
  <c r="X58" i="22"/>
  <c r="Y58" i="22"/>
  <c r="Z58" i="22"/>
  <c r="AA58" i="22"/>
  <c r="AB58" i="22"/>
  <c r="R59" i="22"/>
  <c r="S59" i="22"/>
  <c r="T59" i="22"/>
  <c r="U59" i="22"/>
  <c r="V59" i="22"/>
  <c r="W59" i="22"/>
  <c r="X59" i="22"/>
  <c r="Y59" i="22"/>
  <c r="Z59" i="22"/>
  <c r="AA59" i="22"/>
  <c r="AB59" i="22"/>
  <c r="R60" i="22"/>
  <c r="S60" i="22"/>
  <c r="T60" i="22"/>
  <c r="U60" i="22"/>
  <c r="V60" i="22"/>
  <c r="W60" i="22"/>
  <c r="X60" i="22"/>
  <c r="Y60" i="22"/>
  <c r="Z60" i="22"/>
  <c r="AA60" i="22"/>
  <c r="AB60" i="22"/>
  <c r="R61" i="22"/>
  <c r="S61" i="22"/>
  <c r="T61" i="22"/>
  <c r="U61" i="22"/>
  <c r="V61" i="22"/>
  <c r="W61" i="22"/>
  <c r="X61" i="22"/>
  <c r="Y61" i="22"/>
  <c r="Z61" i="22"/>
  <c r="AA61" i="22"/>
  <c r="AB61" i="22"/>
  <c r="R62" i="22"/>
  <c r="S62" i="22"/>
  <c r="T62" i="22"/>
  <c r="U62" i="22"/>
  <c r="V62" i="22"/>
  <c r="W62" i="22"/>
  <c r="X62" i="22"/>
  <c r="Y62" i="22"/>
  <c r="Z62" i="22"/>
  <c r="AA62" i="22"/>
  <c r="AB62" i="22"/>
  <c r="R63" i="22"/>
  <c r="S63" i="22"/>
  <c r="T63" i="22"/>
  <c r="U63" i="22"/>
  <c r="V63" i="22"/>
  <c r="W63" i="22"/>
  <c r="X63" i="22"/>
  <c r="Y63" i="22"/>
  <c r="Z63" i="22"/>
  <c r="AA63" i="22"/>
  <c r="AB63" i="22"/>
  <c r="R64" i="22"/>
  <c r="S64" i="22"/>
  <c r="T64" i="22"/>
  <c r="U64" i="22"/>
  <c r="V64" i="22"/>
  <c r="W64" i="22"/>
  <c r="X64" i="22"/>
  <c r="Y64" i="22"/>
  <c r="Z64" i="22"/>
  <c r="AA64" i="22"/>
  <c r="AB64" i="22"/>
  <c r="R65" i="22"/>
  <c r="S65" i="22"/>
  <c r="T65" i="22"/>
  <c r="U65" i="22"/>
  <c r="V65" i="22"/>
  <c r="W65" i="22"/>
  <c r="X65" i="22"/>
  <c r="Y65" i="22"/>
  <c r="Z65" i="22"/>
  <c r="AA65" i="22"/>
  <c r="AB65" i="22"/>
  <c r="R66" i="22"/>
  <c r="S66" i="22"/>
  <c r="T66" i="22"/>
  <c r="U66" i="22"/>
  <c r="V66" i="22"/>
  <c r="W66" i="22"/>
  <c r="X66" i="22"/>
  <c r="Y66" i="22"/>
  <c r="Z66" i="22"/>
  <c r="AA66" i="22"/>
  <c r="AB66" i="22"/>
  <c r="R67" i="22"/>
  <c r="S67" i="22"/>
  <c r="T67" i="22"/>
  <c r="U67" i="22"/>
  <c r="V67" i="22"/>
  <c r="W67" i="22"/>
  <c r="X67" i="22"/>
  <c r="Y67" i="22"/>
  <c r="Z67" i="22"/>
  <c r="AA67" i="22"/>
  <c r="AB67" i="22"/>
  <c r="R68" i="22"/>
  <c r="S68" i="22"/>
  <c r="T68" i="22"/>
  <c r="U68" i="22"/>
  <c r="V68" i="22"/>
  <c r="W68" i="22"/>
  <c r="X68" i="22"/>
  <c r="Y68" i="22"/>
  <c r="Z68" i="22"/>
  <c r="AA68" i="22"/>
  <c r="AB68" i="22"/>
  <c r="R69" i="22"/>
  <c r="S69" i="22"/>
  <c r="T69" i="22"/>
  <c r="U69" i="22"/>
  <c r="V69" i="22"/>
  <c r="W69" i="22"/>
  <c r="X69" i="22"/>
  <c r="Y69" i="22"/>
  <c r="Z69" i="22"/>
  <c r="AA69" i="22"/>
  <c r="AB69" i="22"/>
  <c r="R70" i="22"/>
  <c r="S70" i="22"/>
  <c r="T70" i="22"/>
  <c r="U70" i="22"/>
  <c r="V70" i="22"/>
  <c r="W70" i="22"/>
  <c r="X70" i="22"/>
  <c r="Y70" i="22"/>
  <c r="Z70" i="22"/>
  <c r="AA70" i="22"/>
  <c r="AB70" i="22"/>
  <c r="R71" i="22"/>
  <c r="S71" i="22"/>
  <c r="T71" i="22"/>
  <c r="U71" i="22"/>
  <c r="V71" i="22"/>
  <c r="W71" i="22"/>
  <c r="X71" i="22"/>
  <c r="Y71" i="22"/>
  <c r="Z71" i="22"/>
  <c r="AA71" i="22"/>
  <c r="AB71" i="22"/>
  <c r="R72" i="22"/>
  <c r="S72" i="22"/>
  <c r="T72" i="22"/>
  <c r="U72" i="22"/>
  <c r="V72" i="22"/>
  <c r="W72" i="22"/>
  <c r="X72" i="22"/>
  <c r="Y72" i="22"/>
  <c r="Z72" i="22"/>
  <c r="AA72" i="22"/>
  <c r="AB72" i="22"/>
  <c r="R73" i="22"/>
  <c r="S73" i="22"/>
  <c r="T73" i="22"/>
  <c r="U73" i="22"/>
  <c r="V73" i="22"/>
  <c r="W73" i="22"/>
  <c r="X73" i="22"/>
  <c r="Y73" i="22"/>
  <c r="Z73" i="22"/>
  <c r="AA73" i="22"/>
  <c r="AB73" i="22"/>
  <c r="R74" i="22"/>
  <c r="S74" i="22"/>
  <c r="T74" i="22"/>
  <c r="U74" i="22"/>
  <c r="V74" i="22"/>
  <c r="W74" i="22"/>
  <c r="X74" i="22"/>
  <c r="Y74" i="22"/>
  <c r="Z74" i="22"/>
  <c r="AA74" i="22"/>
  <c r="AB74" i="22"/>
  <c r="R75" i="22"/>
  <c r="S75" i="22"/>
  <c r="T75" i="22"/>
  <c r="U75" i="22"/>
  <c r="V75" i="22"/>
  <c r="W75" i="22"/>
  <c r="X75" i="22"/>
  <c r="Y75" i="22"/>
  <c r="Z75" i="22"/>
  <c r="AA75" i="22"/>
  <c r="AB75" i="22"/>
  <c r="R76" i="22"/>
  <c r="S76" i="22"/>
  <c r="T76" i="22"/>
  <c r="U76" i="22"/>
  <c r="V76" i="22"/>
  <c r="W76" i="22"/>
  <c r="X76" i="22"/>
  <c r="Y76" i="22"/>
  <c r="Z76" i="22"/>
  <c r="AA76" i="22"/>
  <c r="AB76" i="22"/>
  <c r="R77" i="22"/>
  <c r="S77" i="22"/>
  <c r="T77" i="22"/>
  <c r="U77" i="22"/>
  <c r="V77" i="22"/>
  <c r="W77" i="22"/>
  <c r="X77" i="22"/>
  <c r="Y77" i="22"/>
  <c r="Z77" i="22"/>
  <c r="AA77" i="22"/>
  <c r="AB77" i="22"/>
  <c r="R78" i="22"/>
  <c r="S78" i="22"/>
  <c r="T78" i="22"/>
  <c r="U78" i="22"/>
  <c r="V78" i="22"/>
  <c r="W78" i="22"/>
  <c r="X78" i="22"/>
  <c r="Y78" i="22"/>
  <c r="Z78" i="22"/>
  <c r="AA78" i="22"/>
  <c r="AB78" i="22"/>
  <c r="R79" i="22"/>
  <c r="S79" i="22"/>
  <c r="T79" i="22"/>
  <c r="U79" i="22"/>
  <c r="V79" i="22"/>
  <c r="W79" i="22"/>
  <c r="X79" i="22"/>
  <c r="Y79" i="22"/>
  <c r="Z79" i="22"/>
  <c r="AA79" i="22"/>
  <c r="AB79" i="22"/>
  <c r="R80" i="22"/>
  <c r="S80" i="22"/>
  <c r="T80" i="22"/>
  <c r="U80" i="22"/>
  <c r="V80" i="22"/>
  <c r="W80" i="22"/>
  <c r="X80" i="22"/>
  <c r="Y80" i="22"/>
  <c r="Z80" i="22"/>
  <c r="AA80" i="22"/>
  <c r="AB80" i="22"/>
  <c r="R81" i="22"/>
  <c r="S81" i="22"/>
  <c r="T81" i="22"/>
  <c r="U81" i="22"/>
  <c r="V81" i="22"/>
  <c r="W81" i="22"/>
  <c r="X81" i="22"/>
  <c r="Y81" i="22"/>
  <c r="Z81" i="22"/>
  <c r="AA81" i="22"/>
  <c r="AB81" i="22"/>
  <c r="R82" i="22"/>
  <c r="S82" i="22"/>
  <c r="T82" i="22"/>
  <c r="U82" i="22"/>
  <c r="V82" i="22"/>
  <c r="W82" i="22"/>
  <c r="X82" i="22"/>
  <c r="Y82" i="22"/>
  <c r="Z82" i="22"/>
  <c r="AA82" i="22"/>
  <c r="AB82" i="22"/>
  <c r="R83" i="22"/>
  <c r="S83" i="22"/>
  <c r="T83" i="22"/>
  <c r="U83" i="22"/>
  <c r="V83" i="22"/>
  <c r="W83" i="22"/>
  <c r="X83" i="22"/>
  <c r="Y83" i="22"/>
  <c r="Z83" i="22"/>
  <c r="AA83" i="22"/>
  <c r="AB83" i="22"/>
  <c r="R84" i="22"/>
  <c r="S84" i="22"/>
  <c r="T84" i="22"/>
  <c r="U84" i="22"/>
  <c r="V84" i="22"/>
  <c r="W84" i="22"/>
  <c r="X84" i="22"/>
  <c r="Y84" i="22"/>
  <c r="Z84" i="22"/>
  <c r="AA84" i="22"/>
  <c r="AB84" i="22"/>
  <c r="R85" i="22"/>
  <c r="S85" i="22"/>
  <c r="T85" i="22"/>
  <c r="U85" i="22"/>
  <c r="V85" i="22"/>
  <c r="W85" i="22"/>
  <c r="X85" i="22"/>
  <c r="Y85" i="22"/>
  <c r="Z85" i="22"/>
  <c r="AA85" i="22"/>
  <c r="AB85" i="22"/>
  <c r="R86" i="22"/>
  <c r="S86" i="22"/>
  <c r="T86" i="22"/>
  <c r="U86" i="22"/>
  <c r="V86" i="22"/>
  <c r="W86" i="22"/>
  <c r="X86" i="22"/>
  <c r="Y86" i="22"/>
  <c r="Z86" i="22"/>
  <c r="AA86" i="22"/>
  <c r="AB86" i="22"/>
  <c r="R87" i="22"/>
  <c r="S87" i="22"/>
  <c r="T87" i="22"/>
  <c r="U87" i="22"/>
  <c r="V87" i="22"/>
  <c r="W87" i="22"/>
  <c r="X87" i="22"/>
  <c r="Y87" i="22"/>
  <c r="Z87" i="22"/>
  <c r="AA87" i="22"/>
  <c r="AB87" i="22"/>
  <c r="R88" i="22"/>
  <c r="S88" i="22"/>
  <c r="T88" i="22"/>
  <c r="U88" i="22"/>
  <c r="V88" i="22"/>
  <c r="W88" i="22"/>
  <c r="X88" i="22"/>
  <c r="Y88" i="22"/>
  <c r="Z88" i="22"/>
  <c r="AA88" i="22"/>
  <c r="AB88" i="22"/>
  <c r="R89" i="22"/>
  <c r="S89" i="22"/>
  <c r="T89" i="22"/>
  <c r="U89" i="22"/>
  <c r="V89" i="22"/>
  <c r="W89" i="22"/>
  <c r="X89" i="22"/>
  <c r="Y89" i="22"/>
  <c r="Z89" i="22"/>
  <c r="AA89" i="22"/>
  <c r="AB89" i="22"/>
  <c r="R90" i="22"/>
  <c r="S90" i="22"/>
  <c r="T90" i="22"/>
  <c r="U90" i="22"/>
  <c r="V90" i="22"/>
  <c r="W90" i="22"/>
  <c r="X90" i="22"/>
  <c r="Y90" i="22"/>
  <c r="Z90" i="22"/>
  <c r="AA90" i="22"/>
  <c r="AB90" i="22"/>
  <c r="R91" i="22"/>
  <c r="S91" i="22"/>
  <c r="T91" i="22"/>
  <c r="U91" i="22"/>
  <c r="V91" i="22"/>
  <c r="W91" i="22"/>
  <c r="X91" i="22"/>
  <c r="Y91" i="22"/>
  <c r="Z91" i="22"/>
  <c r="AA91" i="22"/>
  <c r="AB91" i="22"/>
  <c r="R92" i="22"/>
  <c r="S92" i="22"/>
  <c r="T92" i="22"/>
  <c r="U92" i="22"/>
  <c r="V92" i="22"/>
  <c r="W92" i="22"/>
  <c r="X92" i="22"/>
  <c r="Y92" i="22"/>
  <c r="Z92" i="22"/>
  <c r="AA92" i="22"/>
  <c r="AB92" i="22"/>
  <c r="R93" i="22"/>
  <c r="S93" i="22"/>
  <c r="T93" i="22"/>
  <c r="U93" i="22"/>
  <c r="V93" i="22"/>
  <c r="W93" i="22"/>
  <c r="X93" i="22"/>
  <c r="Y93" i="22"/>
  <c r="Z93" i="22"/>
  <c r="AA93" i="22"/>
  <c r="AB93" i="22"/>
  <c r="R94" i="22"/>
  <c r="S94" i="22"/>
  <c r="T94" i="22"/>
  <c r="U94" i="22"/>
  <c r="V94" i="22"/>
  <c r="W94" i="22"/>
  <c r="X94" i="22"/>
  <c r="Y94" i="22"/>
  <c r="Z94" i="22"/>
  <c r="AA94" i="22"/>
  <c r="AB94" i="22"/>
  <c r="R95" i="22"/>
  <c r="S95" i="22"/>
  <c r="T95" i="22"/>
  <c r="U95" i="22"/>
  <c r="V95" i="22"/>
  <c r="W95" i="22"/>
  <c r="X95" i="22"/>
  <c r="Y95" i="22"/>
  <c r="Z95" i="22"/>
  <c r="AA95" i="22"/>
  <c r="AB95" i="22"/>
  <c r="R96" i="22"/>
  <c r="S96" i="22"/>
  <c r="T96" i="22"/>
  <c r="U96" i="22"/>
  <c r="V96" i="22"/>
  <c r="W96" i="22"/>
  <c r="X96" i="22"/>
  <c r="Y96" i="22"/>
  <c r="Z96" i="22"/>
  <c r="AA96" i="22"/>
  <c r="AB96" i="22"/>
  <c r="R97" i="22"/>
  <c r="S97" i="22"/>
  <c r="T97" i="22"/>
  <c r="U97" i="22"/>
  <c r="V97" i="22"/>
  <c r="W97" i="22"/>
  <c r="X97" i="22"/>
  <c r="Y97" i="22"/>
  <c r="Z97" i="22"/>
  <c r="AA97" i="22"/>
  <c r="AB97" i="22"/>
  <c r="R98" i="22"/>
  <c r="S98" i="22"/>
  <c r="T98" i="22"/>
  <c r="U98" i="22"/>
  <c r="V98" i="22"/>
  <c r="W98" i="22"/>
  <c r="X98" i="22"/>
  <c r="Y98" i="22"/>
  <c r="Z98" i="22"/>
  <c r="AA98" i="22"/>
  <c r="AB98" i="22"/>
  <c r="R99" i="22"/>
  <c r="S99" i="22"/>
  <c r="T99" i="22"/>
  <c r="U99" i="22"/>
  <c r="V99" i="22"/>
  <c r="W99" i="22"/>
  <c r="X99" i="22"/>
  <c r="Y99" i="22"/>
  <c r="Z99" i="22"/>
  <c r="AA99" i="22"/>
  <c r="AB99" i="22"/>
  <c r="R100" i="22"/>
  <c r="S100" i="22"/>
  <c r="T100" i="22"/>
  <c r="U100" i="22"/>
  <c r="V100" i="22"/>
  <c r="W100" i="22"/>
  <c r="X100" i="22"/>
  <c r="Y100" i="22"/>
  <c r="Z100" i="22"/>
  <c r="AA100" i="22"/>
  <c r="AB100" i="22"/>
  <c r="R101" i="22"/>
  <c r="S101" i="22"/>
  <c r="T101" i="22"/>
  <c r="U101" i="22"/>
  <c r="V101" i="22"/>
  <c r="W101" i="22"/>
  <c r="X101" i="22"/>
  <c r="Y101" i="22"/>
  <c r="Z101" i="22"/>
  <c r="AA101" i="22"/>
  <c r="AB101" i="22"/>
  <c r="R102" i="22"/>
  <c r="S102" i="22"/>
  <c r="T102" i="22"/>
  <c r="U102" i="22"/>
  <c r="V102" i="22"/>
  <c r="W102" i="22"/>
  <c r="X102" i="22"/>
  <c r="Y102" i="22"/>
  <c r="Z102" i="22"/>
  <c r="AA102" i="22"/>
  <c r="AB102" i="22"/>
  <c r="R103" i="22"/>
  <c r="S103" i="22"/>
  <c r="T103" i="22"/>
  <c r="U103" i="22"/>
  <c r="V103" i="22"/>
  <c r="W103" i="22"/>
  <c r="X103" i="22"/>
  <c r="Y103" i="22"/>
  <c r="Z103" i="22"/>
  <c r="AA103" i="22"/>
  <c r="AB103" i="22"/>
  <c r="R104" i="22"/>
  <c r="S104" i="22"/>
  <c r="T104" i="22"/>
  <c r="U104" i="22"/>
  <c r="V104" i="22"/>
  <c r="W104" i="22"/>
  <c r="X104" i="22"/>
  <c r="Y104" i="22"/>
  <c r="Z104" i="22"/>
  <c r="AA104" i="22"/>
  <c r="AB104" i="22"/>
  <c r="R105" i="22"/>
  <c r="S105" i="22"/>
  <c r="T105" i="22"/>
  <c r="U105" i="22"/>
  <c r="V105" i="22"/>
  <c r="W105" i="22"/>
  <c r="X105" i="22"/>
  <c r="Y105" i="22"/>
  <c r="Z105" i="22"/>
  <c r="AA105" i="22"/>
  <c r="AB105" i="22"/>
  <c r="R106" i="22"/>
  <c r="S106" i="22"/>
  <c r="T106" i="22"/>
  <c r="U106" i="22"/>
  <c r="V106" i="22"/>
  <c r="W106" i="22"/>
  <c r="X106" i="22"/>
  <c r="Y106" i="22"/>
  <c r="Z106" i="22"/>
  <c r="AA106" i="22"/>
  <c r="AB106" i="22"/>
  <c r="R107" i="22"/>
  <c r="S107" i="22"/>
  <c r="T107" i="22"/>
  <c r="U107" i="22"/>
  <c r="V107" i="22"/>
  <c r="W107" i="22"/>
  <c r="X107" i="22"/>
  <c r="Y107" i="22"/>
  <c r="Z107" i="22"/>
  <c r="AA107" i="22"/>
  <c r="AB107" i="22"/>
  <c r="R108" i="22"/>
  <c r="S108" i="22"/>
  <c r="T108" i="22"/>
  <c r="U108" i="22"/>
  <c r="V108" i="22"/>
  <c r="W108" i="22"/>
  <c r="X108" i="22"/>
  <c r="Y108" i="22"/>
  <c r="Z108" i="22"/>
  <c r="AA108" i="22"/>
  <c r="AB108" i="22"/>
  <c r="R109" i="22"/>
  <c r="S109" i="22"/>
  <c r="T109" i="22"/>
  <c r="U109" i="22"/>
  <c r="V109" i="22"/>
  <c r="W109" i="22"/>
  <c r="X109" i="22"/>
  <c r="Y109" i="22"/>
  <c r="Z109" i="22"/>
  <c r="AA109" i="22"/>
  <c r="AB109" i="22"/>
  <c r="R110" i="22"/>
  <c r="S110" i="22"/>
  <c r="T110" i="22"/>
  <c r="U110" i="22"/>
  <c r="V110" i="22"/>
  <c r="W110" i="22"/>
  <c r="X110" i="22"/>
  <c r="Y110" i="22"/>
  <c r="Z110" i="22"/>
  <c r="AA110" i="22"/>
  <c r="AB110" i="22"/>
  <c r="R111" i="22"/>
  <c r="S111" i="22"/>
  <c r="T111" i="22"/>
  <c r="U111" i="22"/>
  <c r="V111" i="22"/>
  <c r="W111" i="22"/>
  <c r="X111" i="22"/>
  <c r="Y111" i="22"/>
  <c r="Z111" i="22"/>
  <c r="AA111" i="22"/>
  <c r="AB111" i="22"/>
  <c r="R112" i="22"/>
  <c r="S112" i="22"/>
  <c r="T112" i="22"/>
  <c r="U112" i="22"/>
  <c r="V112" i="22"/>
  <c r="W112" i="22"/>
  <c r="X112" i="22"/>
  <c r="Y112" i="22"/>
  <c r="Z112" i="22"/>
  <c r="AA112" i="22"/>
  <c r="AB112" i="22"/>
  <c r="R113" i="22"/>
  <c r="S113" i="22"/>
  <c r="T113" i="22"/>
  <c r="U113" i="22"/>
  <c r="V113" i="22"/>
  <c r="W113" i="22"/>
  <c r="X113" i="22"/>
  <c r="Y113" i="22"/>
  <c r="Z113" i="22"/>
  <c r="AA113" i="22"/>
  <c r="AB113" i="22"/>
  <c r="R114" i="22"/>
  <c r="S114" i="22"/>
  <c r="T114" i="22"/>
  <c r="U114" i="22"/>
  <c r="V114" i="22"/>
  <c r="W114" i="22"/>
  <c r="X114" i="22"/>
  <c r="Y114" i="22"/>
  <c r="Z114" i="22"/>
  <c r="AA114" i="22"/>
  <c r="AB114" i="22"/>
  <c r="R115" i="22"/>
  <c r="S115" i="22"/>
  <c r="T115" i="22"/>
  <c r="U115" i="22"/>
  <c r="V115" i="22"/>
  <c r="W115" i="22"/>
  <c r="X115" i="22"/>
  <c r="Y115" i="22"/>
  <c r="Z115" i="22"/>
  <c r="AA115" i="22"/>
  <c r="AB115" i="22"/>
  <c r="R116" i="22"/>
  <c r="S116" i="22"/>
  <c r="T116" i="22"/>
  <c r="U116" i="22"/>
  <c r="V116" i="22"/>
  <c r="W116" i="22"/>
  <c r="X116" i="22"/>
  <c r="Y116" i="22"/>
  <c r="Z116" i="22"/>
  <c r="AA116" i="22"/>
  <c r="AB116" i="22"/>
  <c r="R117" i="22"/>
  <c r="S117" i="22"/>
  <c r="T117" i="22"/>
  <c r="U117" i="22"/>
  <c r="V117" i="22"/>
  <c r="W117" i="22"/>
  <c r="X117" i="22"/>
  <c r="Y117" i="22"/>
  <c r="Z117" i="22"/>
  <c r="AA117" i="22"/>
  <c r="AB117" i="22"/>
  <c r="R118" i="22"/>
  <c r="S118" i="22"/>
  <c r="T118" i="22"/>
  <c r="U118" i="22"/>
  <c r="V118" i="22"/>
  <c r="W118" i="22"/>
  <c r="X118" i="22"/>
  <c r="Y118" i="22"/>
  <c r="Z118" i="22"/>
  <c r="AA118" i="22"/>
  <c r="AB118" i="22"/>
  <c r="R119" i="22"/>
  <c r="S119" i="22"/>
  <c r="T119" i="22"/>
  <c r="U119" i="22"/>
  <c r="V119" i="22"/>
  <c r="W119" i="22"/>
  <c r="X119" i="22"/>
  <c r="Y119" i="22"/>
  <c r="Z119" i="22"/>
  <c r="AA119" i="22"/>
  <c r="AB119" i="22"/>
  <c r="R120" i="22"/>
  <c r="S120" i="22"/>
  <c r="T120" i="22"/>
  <c r="U120" i="22"/>
  <c r="V120" i="22"/>
  <c r="W120" i="22"/>
  <c r="X120" i="22"/>
  <c r="Y120" i="22"/>
  <c r="Z120" i="22"/>
  <c r="AA120" i="22"/>
  <c r="AB120" i="22"/>
  <c r="R121" i="22"/>
  <c r="S121" i="22"/>
  <c r="T121" i="22"/>
  <c r="U121" i="22"/>
  <c r="V121" i="22"/>
  <c r="W121" i="22"/>
  <c r="X121" i="22"/>
  <c r="Y121" i="22"/>
  <c r="Z121" i="22"/>
  <c r="AA121" i="22"/>
  <c r="AB121" i="22"/>
  <c r="R122" i="22"/>
  <c r="S122" i="22"/>
  <c r="T122" i="22"/>
  <c r="U122" i="22"/>
  <c r="V122" i="22"/>
  <c r="W122" i="22"/>
  <c r="X122" i="22"/>
  <c r="Y122" i="22"/>
  <c r="Z122" i="22"/>
  <c r="AA122" i="22"/>
  <c r="AB122" i="22"/>
  <c r="R123" i="22"/>
  <c r="S123" i="22"/>
  <c r="T123" i="22"/>
  <c r="U123" i="22"/>
  <c r="V123" i="22"/>
  <c r="W123" i="22"/>
  <c r="X123" i="22"/>
  <c r="Y123" i="22"/>
  <c r="Z123" i="22"/>
  <c r="AA123" i="22"/>
  <c r="AB123" i="22"/>
  <c r="R124" i="22"/>
  <c r="S124" i="22"/>
  <c r="T124" i="22"/>
  <c r="U124" i="22"/>
  <c r="V124" i="22"/>
  <c r="W124" i="22"/>
  <c r="X124" i="22"/>
  <c r="Y124" i="22"/>
  <c r="Z124" i="22"/>
  <c r="AA124" i="22"/>
  <c r="AB124" i="22"/>
  <c r="R125" i="22"/>
  <c r="S125" i="22"/>
  <c r="T125" i="22"/>
  <c r="U125" i="22"/>
  <c r="V125" i="22"/>
  <c r="W125" i="22"/>
  <c r="X125" i="22"/>
  <c r="Y125" i="22"/>
  <c r="Z125" i="22"/>
  <c r="AA125" i="22"/>
  <c r="AB125" i="22"/>
  <c r="R126" i="22"/>
  <c r="S126" i="22"/>
  <c r="T126" i="22"/>
  <c r="U126" i="22"/>
  <c r="V126" i="22"/>
  <c r="W126" i="22"/>
  <c r="X126" i="22"/>
  <c r="Y126" i="22"/>
  <c r="Z126" i="22"/>
  <c r="AA126" i="22"/>
  <c r="AB126" i="22"/>
  <c r="R127" i="22"/>
  <c r="S127" i="22"/>
  <c r="T127" i="22"/>
  <c r="U127" i="22"/>
  <c r="V127" i="22"/>
  <c r="W127" i="22"/>
  <c r="X127" i="22"/>
  <c r="Y127" i="22"/>
  <c r="Z127" i="22"/>
  <c r="AA127" i="22"/>
  <c r="AB127" i="22"/>
  <c r="R128" i="22"/>
  <c r="S128" i="22"/>
  <c r="T128" i="22"/>
  <c r="U128" i="22"/>
  <c r="V128" i="22"/>
  <c r="W128" i="22"/>
  <c r="X128" i="22"/>
  <c r="Y128" i="22"/>
  <c r="Z128" i="22"/>
  <c r="AA128" i="22"/>
  <c r="AB128" i="22"/>
  <c r="R129" i="22"/>
  <c r="S129" i="22"/>
  <c r="T129" i="22"/>
  <c r="U129" i="22"/>
  <c r="V129" i="22"/>
  <c r="W129" i="22"/>
  <c r="X129" i="22"/>
  <c r="Y129" i="22"/>
  <c r="Z129" i="22"/>
  <c r="AA129" i="22"/>
  <c r="AB129" i="22"/>
  <c r="R130" i="22"/>
  <c r="S130" i="22"/>
  <c r="T130" i="22"/>
  <c r="U130" i="22"/>
  <c r="V130" i="22"/>
  <c r="W130" i="22"/>
  <c r="X130" i="22"/>
  <c r="Y130" i="22"/>
  <c r="Z130" i="22"/>
  <c r="AA130" i="22"/>
  <c r="AB130" i="22"/>
  <c r="R131" i="22"/>
  <c r="S131" i="22"/>
  <c r="T131" i="22"/>
  <c r="U131" i="22"/>
  <c r="V131" i="22"/>
  <c r="W131" i="22"/>
  <c r="X131" i="22"/>
  <c r="Y131" i="22"/>
  <c r="Z131" i="22"/>
  <c r="AA131" i="22"/>
  <c r="AB131" i="22"/>
  <c r="R132" i="22"/>
  <c r="S132" i="22"/>
  <c r="T132" i="22"/>
  <c r="U132" i="22"/>
  <c r="V132" i="22"/>
  <c r="W132" i="22"/>
  <c r="X132" i="22"/>
  <c r="Y132" i="22"/>
  <c r="Z132" i="22"/>
  <c r="AA132" i="22"/>
  <c r="AB132" i="22"/>
  <c r="R133" i="22"/>
  <c r="S133" i="22"/>
  <c r="T133" i="22"/>
  <c r="U133" i="22"/>
  <c r="V133" i="22"/>
  <c r="W133" i="22"/>
  <c r="X133" i="22"/>
  <c r="Y133" i="22"/>
  <c r="Z133" i="22"/>
  <c r="AA133" i="22"/>
  <c r="AB133" i="22"/>
  <c r="R134" i="22"/>
  <c r="S134" i="22"/>
  <c r="T134" i="22"/>
  <c r="U134" i="22"/>
  <c r="V134" i="22"/>
  <c r="W134" i="22"/>
  <c r="X134" i="22"/>
  <c r="Y134" i="22"/>
  <c r="Z134" i="22"/>
  <c r="AA134" i="22"/>
  <c r="AB134" i="22"/>
  <c r="R135" i="22"/>
  <c r="S135" i="22"/>
  <c r="T135" i="22"/>
  <c r="U135" i="22"/>
  <c r="V135" i="22"/>
  <c r="W135" i="22"/>
  <c r="X135" i="22"/>
  <c r="Y135" i="22"/>
  <c r="Z135" i="22"/>
  <c r="AA135" i="22"/>
  <c r="AB135" i="22"/>
  <c r="R136" i="22"/>
  <c r="S136" i="22"/>
  <c r="T136" i="22"/>
  <c r="U136" i="22"/>
  <c r="V136" i="22"/>
  <c r="W136" i="22"/>
  <c r="X136" i="22"/>
  <c r="Y136" i="22"/>
  <c r="Z136" i="22"/>
  <c r="AA136" i="22"/>
  <c r="AB136" i="22"/>
  <c r="R137" i="22"/>
  <c r="S137" i="22"/>
  <c r="T137" i="22"/>
  <c r="U137" i="22"/>
  <c r="V137" i="22"/>
  <c r="W137" i="22"/>
  <c r="X137" i="22"/>
  <c r="Y137" i="22"/>
  <c r="Z137" i="22"/>
  <c r="AA137" i="22"/>
  <c r="AB137" i="22"/>
  <c r="R138" i="22"/>
  <c r="S138" i="22"/>
  <c r="T138" i="22"/>
  <c r="U138" i="22"/>
  <c r="V138" i="22"/>
  <c r="W138" i="22"/>
  <c r="X138" i="22"/>
  <c r="Y138" i="22"/>
  <c r="Z138" i="22"/>
  <c r="AA138" i="22"/>
  <c r="AB138" i="22"/>
  <c r="R139" i="22"/>
  <c r="S139" i="22"/>
  <c r="T139" i="22"/>
  <c r="U139" i="22"/>
  <c r="V139" i="22"/>
  <c r="W139" i="22"/>
  <c r="X139" i="22"/>
  <c r="Y139" i="22"/>
  <c r="Z139" i="22"/>
  <c r="AA139" i="22"/>
  <c r="AB139" i="22"/>
  <c r="R140" i="22"/>
  <c r="S140" i="22"/>
  <c r="T140" i="22"/>
  <c r="U140" i="22"/>
  <c r="V140" i="22"/>
  <c r="W140" i="22"/>
  <c r="X140" i="22"/>
  <c r="Y140" i="22"/>
  <c r="Z140" i="22"/>
  <c r="AA140" i="22"/>
  <c r="AB140" i="22"/>
  <c r="R141" i="22"/>
  <c r="S141" i="22"/>
  <c r="T141" i="22"/>
  <c r="U141" i="22"/>
  <c r="V141" i="22"/>
  <c r="W141" i="22"/>
  <c r="X141" i="22"/>
  <c r="Y141" i="22"/>
  <c r="Z141" i="22"/>
  <c r="AA141" i="22"/>
  <c r="AB141" i="22"/>
  <c r="R142" i="22"/>
  <c r="S142" i="22"/>
  <c r="T142" i="22"/>
  <c r="U142" i="22"/>
  <c r="V142" i="22"/>
  <c r="W142" i="22"/>
  <c r="X142" i="22"/>
  <c r="Y142" i="22"/>
  <c r="Z142" i="22"/>
  <c r="AA142" i="22"/>
  <c r="AB142" i="22"/>
  <c r="R143" i="22"/>
  <c r="S143" i="22"/>
  <c r="T143" i="22"/>
  <c r="U143" i="22"/>
  <c r="V143" i="22"/>
  <c r="W143" i="22"/>
  <c r="X143" i="22"/>
  <c r="Y143" i="22"/>
  <c r="Z143" i="22"/>
  <c r="AA143" i="22"/>
  <c r="AB143" i="22"/>
  <c r="R144" i="22"/>
  <c r="S144" i="22"/>
  <c r="T144" i="22"/>
  <c r="U144" i="22"/>
  <c r="V144" i="22"/>
  <c r="W144" i="22"/>
  <c r="X144" i="22"/>
  <c r="Y144" i="22"/>
  <c r="Z144" i="22"/>
  <c r="AA144" i="22"/>
  <c r="AB144" i="22"/>
  <c r="R145" i="22"/>
  <c r="S145" i="22"/>
  <c r="T145" i="22"/>
  <c r="U145" i="22"/>
  <c r="V145" i="22"/>
  <c r="W145" i="22"/>
  <c r="X145" i="22"/>
  <c r="Y145" i="22"/>
  <c r="Z145" i="22"/>
  <c r="AA145" i="22"/>
  <c r="AB145" i="22"/>
  <c r="R146" i="22"/>
  <c r="S146" i="22"/>
  <c r="T146" i="22"/>
  <c r="U146" i="22"/>
  <c r="V146" i="22"/>
  <c r="W146" i="22"/>
  <c r="X146" i="22"/>
  <c r="Y146" i="22"/>
  <c r="Z146" i="22"/>
  <c r="AA146" i="22"/>
  <c r="AB146" i="22"/>
  <c r="R147" i="22"/>
  <c r="S147" i="22"/>
  <c r="T147" i="22"/>
  <c r="U147" i="22"/>
  <c r="V147" i="22"/>
  <c r="W147" i="22"/>
  <c r="X147" i="22"/>
  <c r="Y147" i="22"/>
  <c r="Z147" i="22"/>
  <c r="AA147" i="22"/>
  <c r="AB147" i="22"/>
  <c r="R148" i="22"/>
  <c r="S148" i="22"/>
  <c r="T148" i="22"/>
  <c r="U148" i="22"/>
  <c r="V148" i="22"/>
  <c r="W148" i="22"/>
  <c r="X148" i="22"/>
  <c r="Y148" i="22"/>
  <c r="Z148" i="22"/>
  <c r="AA148" i="22"/>
  <c r="AB148" i="22"/>
  <c r="R149" i="22"/>
  <c r="S149" i="22"/>
  <c r="T149" i="22"/>
  <c r="U149" i="22"/>
  <c r="V149" i="22"/>
  <c r="W149" i="22"/>
  <c r="X149" i="22"/>
  <c r="Y149" i="22"/>
  <c r="Z149" i="22"/>
  <c r="AA149" i="22"/>
  <c r="AB149" i="22"/>
  <c r="R150" i="22"/>
  <c r="S150" i="22"/>
  <c r="T150" i="22"/>
  <c r="U150" i="22"/>
  <c r="V150" i="22"/>
  <c r="W150" i="22"/>
  <c r="X150" i="22"/>
  <c r="Y150" i="22"/>
  <c r="Z150" i="22"/>
  <c r="AA150" i="22"/>
  <c r="AB150" i="22"/>
  <c r="R151" i="22"/>
  <c r="S151" i="22"/>
  <c r="T151" i="22"/>
  <c r="U151" i="22"/>
  <c r="V151" i="22"/>
  <c r="W151" i="22"/>
  <c r="X151" i="22"/>
  <c r="Y151" i="22"/>
  <c r="Z151" i="22"/>
  <c r="AA151" i="22"/>
  <c r="AB151" i="22"/>
  <c r="R152" i="22"/>
  <c r="S152" i="22"/>
  <c r="T152" i="22"/>
  <c r="U152" i="22"/>
  <c r="V152" i="22"/>
  <c r="W152" i="22"/>
  <c r="X152" i="22"/>
  <c r="Y152" i="22"/>
  <c r="Z152" i="22"/>
  <c r="AA152" i="22"/>
  <c r="AB152" i="22"/>
  <c r="R153" i="22"/>
  <c r="S153" i="22"/>
  <c r="T153" i="22"/>
  <c r="U153" i="22"/>
  <c r="V153" i="22"/>
  <c r="W153" i="22"/>
  <c r="X153" i="22"/>
  <c r="Y153" i="22"/>
  <c r="Z153" i="22"/>
  <c r="AA153" i="22"/>
  <c r="AB153" i="22"/>
  <c r="R154" i="22"/>
  <c r="S154" i="22"/>
  <c r="T154" i="22"/>
  <c r="U154" i="22"/>
  <c r="V154" i="22"/>
  <c r="W154" i="22"/>
  <c r="X154" i="22"/>
  <c r="Y154" i="22"/>
  <c r="Z154" i="22"/>
  <c r="AA154" i="22"/>
  <c r="AB154" i="22"/>
  <c r="R155" i="22"/>
  <c r="S155" i="22"/>
  <c r="T155" i="22"/>
  <c r="U155" i="22"/>
  <c r="V155" i="22"/>
  <c r="W155" i="22"/>
  <c r="X155" i="22"/>
  <c r="Y155" i="22"/>
  <c r="Z155" i="22"/>
  <c r="AA155" i="22"/>
  <c r="AB155" i="22"/>
  <c r="R156" i="22"/>
  <c r="S156" i="22"/>
  <c r="T156" i="22"/>
  <c r="U156" i="22"/>
  <c r="V156" i="22"/>
  <c r="W156" i="22"/>
  <c r="X156" i="22"/>
  <c r="Y156" i="22"/>
  <c r="Z156" i="22"/>
  <c r="AA156" i="22"/>
  <c r="AB156" i="22"/>
  <c r="R157" i="22"/>
  <c r="S157" i="22"/>
  <c r="T157" i="22"/>
  <c r="U157" i="22"/>
  <c r="V157" i="22"/>
  <c r="W157" i="22"/>
  <c r="X157" i="22"/>
  <c r="Y157" i="22"/>
  <c r="Z157" i="22"/>
  <c r="AA157" i="22"/>
  <c r="AB157" i="22"/>
  <c r="R158" i="22"/>
  <c r="S158" i="22"/>
  <c r="T158" i="22"/>
  <c r="U158" i="22"/>
  <c r="V158" i="22"/>
  <c r="W158" i="22"/>
  <c r="X158" i="22"/>
  <c r="Y158" i="22"/>
  <c r="Z158" i="22"/>
  <c r="AA158" i="22"/>
  <c r="AB158" i="22"/>
  <c r="R159" i="22"/>
  <c r="S159" i="22"/>
  <c r="T159" i="22"/>
  <c r="U159" i="22"/>
  <c r="V159" i="22"/>
  <c r="W159" i="22"/>
  <c r="X159" i="22"/>
  <c r="Y159" i="22"/>
  <c r="Z159" i="22"/>
  <c r="AA159" i="22"/>
  <c r="AB159" i="22"/>
  <c r="R160" i="22"/>
  <c r="S160" i="22"/>
  <c r="T160" i="22"/>
  <c r="U160" i="22"/>
  <c r="V160" i="22"/>
  <c r="W160" i="22"/>
  <c r="X160" i="22"/>
  <c r="Y160" i="22"/>
  <c r="Z160" i="22"/>
  <c r="AA160" i="22"/>
  <c r="AB160" i="22"/>
  <c r="R161" i="22"/>
  <c r="S161" i="22"/>
  <c r="T161" i="22"/>
  <c r="U161" i="22"/>
  <c r="V161" i="22"/>
  <c r="W161" i="22"/>
  <c r="X161" i="22"/>
  <c r="Y161" i="22"/>
  <c r="Z161" i="22"/>
  <c r="AA161" i="22"/>
  <c r="AB161" i="22"/>
  <c r="R162" i="22"/>
  <c r="S162" i="22"/>
  <c r="T162" i="22"/>
  <c r="U162" i="22"/>
  <c r="V162" i="22"/>
  <c r="W162" i="22"/>
  <c r="X162" i="22"/>
  <c r="Y162" i="22"/>
  <c r="Z162" i="22"/>
  <c r="AA162" i="22"/>
  <c r="AB162" i="22"/>
  <c r="R163" i="22"/>
  <c r="S163" i="22"/>
  <c r="T163" i="22"/>
  <c r="U163" i="22"/>
  <c r="V163" i="22"/>
  <c r="W163" i="22"/>
  <c r="X163" i="22"/>
  <c r="Y163" i="22"/>
  <c r="Z163" i="22"/>
  <c r="AA163" i="22"/>
  <c r="AB163" i="22"/>
  <c r="R164" i="22"/>
  <c r="S164" i="22"/>
  <c r="T164" i="22"/>
  <c r="U164" i="22"/>
  <c r="V164" i="22"/>
  <c r="W164" i="22"/>
  <c r="X164" i="22"/>
  <c r="Y164" i="22"/>
  <c r="Z164" i="22"/>
  <c r="AA164" i="22"/>
  <c r="AB164" i="22"/>
  <c r="R165" i="22"/>
  <c r="S165" i="22"/>
  <c r="T165" i="22"/>
  <c r="U165" i="22"/>
  <c r="V165" i="22"/>
  <c r="W165" i="22"/>
  <c r="X165" i="22"/>
  <c r="Y165" i="22"/>
  <c r="Z165" i="22"/>
  <c r="AA165" i="22"/>
  <c r="AB165" i="22"/>
  <c r="R166" i="22"/>
  <c r="S166" i="22"/>
  <c r="T166" i="22"/>
  <c r="U166" i="22"/>
  <c r="V166" i="22"/>
  <c r="W166" i="22"/>
  <c r="X166" i="22"/>
  <c r="Y166" i="22"/>
  <c r="Z166" i="22"/>
  <c r="AA166" i="22"/>
  <c r="AB166" i="22"/>
  <c r="R167" i="22"/>
  <c r="S167" i="22"/>
  <c r="T167" i="22"/>
  <c r="U167" i="22"/>
  <c r="V167" i="22"/>
  <c r="W167" i="22"/>
  <c r="X167" i="22"/>
  <c r="Y167" i="22"/>
  <c r="Z167" i="22"/>
  <c r="AA167" i="22"/>
  <c r="AB167" i="22"/>
  <c r="R168" i="22"/>
  <c r="S168" i="22"/>
  <c r="T168" i="22"/>
  <c r="U168" i="22"/>
  <c r="V168" i="22"/>
  <c r="W168" i="22"/>
  <c r="X168" i="22"/>
  <c r="Y168" i="22"/>
  <c r="Z168" i="22"/>
  <c r="AA168" i="22"/>
  <c r="AB168" i="22"/>
  <c r="R169" i="22"/>
  <c r="S169" i="22"/>
  <c r="T169" i="22"/>
  <c r="U169" i="22"/>
  <c r="V169" i="22"/>
  <c r="W169" i="22"/>
  <c r="X169" i="22"/>
  <c r="Y169" i="22"/>
  <c r="Z169" i="22"/>
  <c r="AA169" i="22"/>
  <c r="AB169" i="22"/>
  <c r="R170" i="22"/>
  <c r="S170" i="22"/>
  <c r="T170" i="22"/>
  <c r="U170" i="22"/>
  <c r="V170" i="22"/>
  <c r="W170" i="22"/>
  <c r="X170" i="22"/>
  <c r="Y170" i="22"/>
  <c r="Z170" i="22"/>
  <c r="AA170" i="22"/>
  <c r="AB170" i="22"/>
  <c r="R171" i="22"/>
  <c r="S171" i="22"/>
  <c r="T171" i="22"/>
  <c r="U171" i="22"/>
  <c r="V171" i="22"/>
  <c r="W171" i="22"/>
  <c r="X171" i="22"/>
  <c r="Y171" i="22"/>
  <c r="Z171" i="22"/>
  <c r="AA171" i="22"/>
  <c r="AB171" i="22"/>
  <c r="R172" i="22"/>
  <c r="S172" i="22"/>
  <c r="T172" i="22"/>
  <c r="U172" i="22"/>
  <c r="V172" i="22"/>
  <c r="W172" i="22"/>
  <c r="X172" i="22"/>
  <c r="Y172" i="22"/>
  <c r="Z172" i="22"/>
  <c r="AA172" i="22"/>
  <c r="AB172" i="22"/>
  <c r="R173" i="22"/>
  <c r="S173" i="22"/>
  <c r="T173" i="22"/>
  <c r="U173" i="22"/>
  <c r="V173" i="22"/>
  <c r="W173" i="22"/>
  <c r="X173" i="22"/>
  <c r="Y173" i="22"/>
  <c r="Z173" i="22"/>
  <c r="AA173" i="22"/>
  <c r="AB173" i="22"/>
  <c r="R174" i="22"/>
  <c r="S174" i="22"/>
  <c r="T174" i="22"/>
  <c r="U174" i="22"/>
  <c r="V174" i="22"/>
  <c r="W174" i="22"/>
  <c r="X174" i="22"/>
  <c r="Y174" i="22"/>
  <c r="Z174" i="22"/>
  <c r="AA174" i="22"/>
  <c r="AB174" i="22"/>
  <c r="R175" i="22"/>
  <c r="S175" i="22"/>
  <c r="T175" i="22"/>
  <c r="U175" i="22"/>
  <c r="V175" i="22"/>
  <c r="W175" i="22"/>
  <c r="X175" i="22"/>
  <c r="Y175" i="22"/>
  <c r="Z175" i="22"/>
  <c r="AA175" i="22"/>
  <c r="AB175" i="22"/>
  <c r="R176" i="22"/>
  <c r="S176" i="22"/>
  <c r="T176" i="22"/>
  <c r="U176" i="22"/>
  <c r="V176" i="22"/>
  <c r="W176" i="22"/>
  <c r="X176" i="22"/>
  <c r="Y176" i="22"/>
  <c r="Z176" i="22"/>
  <c r="AA176" i="22"/>
  <c r="AB176" i="22"/>
  <c r="R177" i="22"/>
  <c r="S177" i="22"/>
  <c r="T177" i="22"/>
  <c r="U177" i="22"/>
  <c r="V177" i="22"/>
  <c r="W177" i="22"/>
  <c r="X177" i="22"/>
  <c r="Y177" i="22"/>
  <c r="Z177" i="22"/>
  <c r="AA177" i="22"/>
  <c r="AB177" i="22"/>
  <c r="R178" i="22"/>
  <c r="S178" i="22"/>
  <c r="T178" i="22"/>
  <c r="U178" i="22"/>
  <c r="V178" i="22"/>
  <c r="W178" i="22"/>
  <c r="X178" i="22"/>
  <c r="Y178" i="22"/>
  <c r="Z178" i="22"/>
  <c r="AA178" i="22"/>
  <c r="AB178" i="22"/>
  <c r="R179" i="22"/>
  <c r="S179" i="22"/>
  <c r="T179" i="22"/>
  <c r="U179" i="22"/>
  <c r="V179" i="22"/>
  <c r="W179" i="22"/>
  <c r="X179" i="22"/>
  <c r="Y179" i="22"/>
  <c r="Z179" i="22"/>
  <c r="AA179" i="22"/>
  <c r="AB179" i="22"/>
  <c r="R180" i="22"/>
  <c r="S180" i="22"/>
  <c r="T180" i="22"/>
  <c r="U180" i="22"/>
  <c r="V180" i="22"/>
  <c r="W180" i="22"/>
  <c r="X180" i="22"/>
  <c r="Y180" i="22"/>
  <c r="Z180" i="22"/>
  <c r="AA180" i="22"/>
  <c r="AB180" i="22"/>
  <c r="R181" i="22"/>
  <c r="S181" i="22"/>
  <c r="T181" i="22"/>
  <c r="U181" i="22"/>
  <c r="V181" i="22"/>
  <c r="W181" i="22"/>
  <c r="X181" i="22"/>
  <c r="Y181" i="22"/>
  <c r="Z181" i="22"/>
  <c r="AA181" i="22"/>
  <c r="AB181" i="22"/>
  <c r="R182" i="22"/>
  <c r="S182" i="22"/>
  <c r="T182" i="22"/>
  <c r="U182" i="22"/>
  <c r="V182" i="22"/>
  <c r="W182" i="22"/>
  <c r="X182" i="22"/>
  <c r="Y182" i="22"/>
  <c r="Z182" i="22"/>
  <c r="AA182" i="22"/>
  <c r="AB182" i="22"/>
  <c r="R183" i="22"/>
  <c r="S183" i="22"/>
  <c r="T183" i="22"/>
  <c r="U183" i="22"/>
  <c r="V183" i="22"/>
  <c r="W183" i="22"/>
  <c r="X183" i="22"/>
  <c r="Y183" i="22"/>
  <c r="Z183" i="22"/>
  <c r="AA183" i="22"/>
  <c r="AB183" i="22"/>
  <c r="R184" i="22"/>
  <c r="S184" i="22"/>
  <c r="T184" i="22"/>
  <c r="U184" i="22"/>
  <c r="V184" i="22"/>
  <c r="W184" i="22"/>
  <c r="X184" i="22"/>
  <c r="Y184" i="22"/>
  <c r="Z184" i="22"/>
  <c r="AA184" i="22"/>
  <c r="AB184" i="22"/>
  <c r="R185" i="22"/>
  <c r="S185" i="22"/>
  <c r="T185" i="22"/>
  <c r="U185" i="22"/>
  <c r="V185" i="22"/>
  <c r="W185" i="22"/>
  <c r="X185" i="22"/>
  <c r="Y185" i="22"/>
  <c r="Z185" i="22"/>
  <c r="AA185" i="22"/>
  <c r="AB185" i="22"/>
  <c r="R186" i="22"/>
  <c r="S186" i="22"/>
  <c r="T186" i="22"/>
  <c r="U186" i="22"/>
  <c r="V186" i="22"/>
  <c r="W186" i="22"/>
  <c r="X186" i="22"/>
  <c r="Y186" i="22"/>
  <c r="Z186" i="22"/>
  <c r="AA186" i="22"/>
  <c r="AB186" i="22"/>
  <c r="R187" i="22"/>
  <c r="S187" i="22"/>
  <c r="T187" i="22"/>
  <c r="U187" i="22"/>
  <c r="V187" i="22"/>
  <c r="W187" i="22"/>
  <c r="X187" i="22"/>
  <c r="Y187" i="22"/>
  <c r="Z187" i="22"/>
  <c r="AA187" i="22"/>
  <c r="AB187" i="22"/>
  <c r="R188" i="22"/>
  <c r="S188" i="22"/>
  <c r="T188" i="22"/>
  <c r="U188" i="22"/>
  <c r="V188" i="22"/>
  <c r="W188" i="22"/>
  <c r="X188" i="22"/>
  <c r="Y188" i="22"/>
  <c r="Z188" i="22"/>
  <c r="AA188" i="22"/>
  <c r="AB188" i="22"/>
  <c r="R189" i="22"/>
  <c r="S189" i="22"/>
  <c r="T189" i="22"/>
  <c r="U189" i="22"/>
  <c r="V189" i="22"/>
  <c r="W189" i="22"/>
  <c r="X189" i="22"/>
  <c r="Y189" i="22"/>
  <c r="Z189" i="22"/>
  <c r="AA189" i="22"/>
  <c r="AB189" i="22"/>
  <c r="R190" i="22"/>
  <c r="S190" i="22"/>
  <c r="T190" i="22"/>
  <c r="U190" i="22"/>
  <c r="V190" i="22"/>
  <c r="W190" i="22"/>
  <c r="X190" i="22"/>
  <c r="Y190" i="22"/>
  <c r="Z190" i="22"/>
  <c r="AA190" i="22"/>
  <c r="AB190" i="22"/>
  <c r="R191" i="22"/>
  <c r="S191" i="22"/>
  <c r="T191" i="22"/>
  <c r="U191" i="22"/>
  <c r="V191" i="22"/>
  <c r="W191" i="22"/>
  <c r="X191" i="22"/>
  <c r="Y191" i="22"/>
  <c r="Z191" i="22"/>
  <c r="AA191" i="22"/>
  <c r="AB191" i="22"/>
  <c r="R192" i="22"/>
  <c r="S192" i="22"/>
  <c r="T192" i="22"/>
  <c r="U192" i="22"/>
  <c r="V192" i="22"/>
  <c r="W192" i="22"/>
  <c r="X192" i="22"/>
  <c r="Y192" i="22"/>
  <c r="Z192" i="22"/>
  <c r="AA192" i="22"/>
  <c r="AB192" i="22"/>
  <c r="R193" i="22"/>
  <c r="S193" i="22"/>
  <c r="T193" i="22"/>
  <c r="U193" i="22"/>
  <c r="V193" i="22"/>
  <c r="W193" i="22"/>
  <c r="X193" i="22"/>
  <c r="Y193" i="22"/>
  <c r="Z193" i="22"/>
  <c r="AA193" i="22"/>
  <c r="AB193" i="22"/>
  <c r="R194" i="22"/>
  <c r="S194" i="22"/>
  <c r="T194" i="22"/>
  <c r="U194" i="22"/>
  <c r="V194" i="22"/>
  <c r="W194" i="22"/>
  <c r="X194" i="22"/>
  <c r="Y194" i="22"/>
  <c r="Z194" i="22"/>
  <c r="AA194" i="22"/>
  <c r="AB194" i="22"/>
  <c r="R195" i="22"/>
  <c r="S195" i="22"/>
  <c r="T195" i="22"/>
  <c r="U195" i="22"/>
  <c r="V195" i="22"/>
  <c r="W195" i="22"/>
  <c r="X195" i="22"/>
  <c r="Y195" i="22"/>
  <c r="Z195" i="22"/>
  <c r="AA195" i="22"/>
  <c r="AB195" i="22"/>
  <c r="R196" i="22"/>
  <c r="S196" i="22"/>
  <c r="T196" i="22"/>
  <c r="U196" i="22"/>
  <c r="V196" i="22"/>
  <c r="W196" i="22"/>
  <c r="X196" i="22"/>
  <c r="Y196" i="22"/>
  <c r="Z196" i="22"/>
  <c r="AA196" i="22"/>
  <c r="AB196" i="22"/>
  <c r="R197" i="22"/>
  <c r="S197" i="22"/>
  <c r="T197" i="22"/>
  <c r="U197" i="22"/>
  <c r="V197" i="22"/>
  <c r="W197" i="22"/>
  <c r="X197" i="22"/>
  <c r="Y197" i="22"/>
  <c r="Z197" i="22"/>
  <c r="AA197" i="22"/>
  <c r="AB197" i="22"/>
  <c r="R198" i="22"/>
  <c r="S198" i="22"/>
  <c r="T198" i="22"/>
  <c r="U198" i="22"/>
  <c r="V198" i="22"/>
  <c r="W198" i="22"/>
  <c r="X198" i="22"/>
  <c r="Y198" i="22"/>
  <c r="Z198" i="22"/>
  <c r="AA198" i="22"/>
  <c r="AB198" i="22"/>
  <c r="R199" i="22"/>
  <c r="S199" i="22"/>
  <c r="T199" i="22"/>
  <c r="U199" i="22"/>
  <c r="V199" i="22"/>
  <c r="W199" i="22"/>
  <c r="X199" i="22"/>
  <c r="Y199" i="22"/>
  <c r="Z199" i="22"/>
  <c r="AA199" i="22"/>
  <c r="AB199" i="22"/>
  <c r="R200" i="22"/>
  <c r="S200" i="22"/>
  <c r="T200" i="22"/>
  <c r="U200" i="22"/>
  <c r="V200" i="22"/>
  <c r="W200" i="22"/>
  <c r="X200" i="22"/>
  <c r="Y200" i="22"/>
  <c r="Z200" i="22"/>
  <c r="AA200" i="22"/>
  <c r="AB200" i="22"/>
  <c r="R201" i="22"/>
  <c r="S201" i="22"/>
  <c r="T201" i="22"/>
  <c r="U201" i="22"/>
  <c r="V201" i="22"/>
  <c r="W201" i="22"/>
  <c r="X201" i="22"/>
  <c r="Y201" i="22"/>
  <c r="Z201" i="22"/>
  <c r="AA201" i="22"/>
  <c r="AB201" i="22"/>
  <c r="R202" i="22"/>
  <c r="S202" i="22"/>
  <c r="T202" i="22"/>
  <c r="U202" i="22"/>
  <c r="V202" i="22"/>
  <c r="W202" i="22"/>
  <c r="X202" i="22"/>
  <c r="Y202" i="22"/>
  <c r="Z202" i="22"/>
  <c r="AA202" i="22"/>
  <c r="AB202" i="22"/>
  <c r="R203" i="22"/>
  <c r="S203" i="22"/>
  <c r="T203" i="22"/>
  <c r="U203" i="22"/>
  <c r="V203" i="22"/>
  <c r="W203" i="22"/>
  <c r="X203" i="22"/>
  <c r="Y203" i="22"/>
  <c r="Z203" i="22"/>
  <c r="AA203" i="22"/>
  <c r="AB203" i="22"/>
  <c r="R204" i="22"/>
  <c r="S204" i="22"/>
  <c r="T204" i="22"/>
  <c r="U204" i="22"/>
  <c r="V204" i="22"/>
  <c r="W204" i="22"/>
  <c r="X204" i="22"/>
  <c r="Y204" i="22"/>
  <c r="Z204" i="22"/>
  <c r="AA204" i="22"/>
  <c r="AB204" i="22"/>
  <c r="R205" i="22"/>
  <c r="S205" i="22"/>
  <c r="T205" i="22"/>
  <c r="U205" i="22"/>
  <c r="V205" i="22"/>
  <c r="W205" i="22"/>
  <c r="X205" i="22"/>
  <c r="Y205" i="22"/>
  <c r="Z205" i="22"/>
  <c r="AA205" i="22"/>
  <c r="AB205" i="22"/>
  <c r="R206" i="22"/>
  <c r="S206" i="22"/>
  <c r="T206" i="22"/>
  <c r="U206" i="22"/>
  <c r="V206" i="22"/>
  <c r="W206" i="22"/>
  <c r="X206" i="22"/>
  <c r="Y206" i="22"/>
  <c r="Z206" i="22"/>
  <c r="AA206" i="22"/>
  <c r="AB206" i="22"/>
  <c r="R207" i="22"/>
  <c r="S207" i="22"/>
  <c r="T207" i="22"/>
  <c r="U207" i="22"/>
  <c r="V207" i="22"/>
  <c r="W207" i="22"/>
  <c r="X207" i="22"/>
  <c r="Y207" i="22"/>
  <c r="Z207" i="22"/>
  <c r="AA207" i="22"/>
  <c r="AB207" i="22"/>
  <c r="R208" i="22"/>
  <c r="S208" i="22"/>
  <c r="T208" i="22"/>
  <c r="U208" i="22"/>
  <c r="V208" i="22"/>
  <c r="W208" i="22"/>
  <c r="X208" i="22"/>
  <c r="Y208" i="22"/>
  <c r="Z208" i="22"/>
  <c r="AA208" i="22"/>
  <c r="AB208" i="22"/>
  <c r="R209" i="22"/>
  <c r="S209" i="22"/>
  <c r="T209" i="22"/>
  <c r="U209" i="22"/>
  <c r="V209" i="22"/>
  <c r="W209" i="22"/>
  <c r="X209" i="22"/>
  <c r="Y209" i="22"/>
  <c r="Z209" i="22"/>
  <c r="AA209" i="22"/>
  <c r="AB209" i="22"/>
  <c r="R210" i="22"/>
  <c r="S210" i="22"/>
  <c r="T210" i="22"/>
  <c r="U210" i="22"/>
  <c r="V210" i="22"/>
  <c r="W210" i="22"/>
  <c r="X210" i="22"/>
  <c r="Y210" i="22"/>
  <c r="Z210" i="22"/>
  <c r="AA210" i="22"/>
  <c r="AB210" i="22"/>
  <c r="R211" i="22"/>
  <c r="S211" i="22"/>
  <c r="T211" i="22"/>
  <c r="U211" i="22"/>
  <c r="V211" i="22"/>
  <c r="W211" i="22"/>
  <c r="X211" i="22"/>
  <c r="Y211" i="22"/>
  <c r="Z211" i="22"/>
  <c r="AA211" i="22"/>
  <c r="AB211" i="22"/>
  <c r="R212" i="22"/>
  <c r="S212" i="22"/>
  <c r="T212" i="22"/>
  <c r="U212" i="22"/>
  <c r="V212" i="22"/>
  <c r="W212" i="22"/>
  <c r="X212" i="22"/>
  <c r="Y212" i="22"/>
  <c r="Z212" i="22"/>
  <c r="AA212" i="22"/>
  <c r="AB212" i="22"/>
  <c r="R213" i="22"/>
  <c r="S213" i="22"/>
  <c r="T213" i="22"/>
  <c r="U213" i="22"/>
  <c r="V213" i="22"/>
  <c r="W213" i="22"/>
  <c r="X213" i="22"/>
  <c r="Y213" i="22"/>
  <c r="Z213" i="22"/>
  <c r="AA213" i="22"/>
  <c r="AB213" i="22"/>
  <c r="R214" i="22"/>
  <c r="S214" i="22"/>
  <c r="T214" i="22"/>
  <c r="U214" i="22"/>
  <c r="V214" i="22"/>
  <c r="W214" i="22"/>
  <c r="X214" i="22"/>
  <c r="Y214" i="22"/>
  <c r="Z214" i="22"/>
  <c r="AA214" i="22"/>
  <c r="AB214" i="22"/>
  <c r="R215" i="22"/>
  <c r="S215" i="22"/>
  <c r="T215" i="22"/>
  <c r="U215" i="22"/>
  <c r="V215" i="22"/>
  <c r="W215" i="22"/>
  <c r="X215" i="22"/>
  <c r="Y215" i="22"/>
  <c r="Z215" i="22"/>
  <c r="AA215" i="22"/>
  <c r="AB215" i="22"/>
  <c r="R216" i="22"/>
  <c r="S216" i="22"/>
  <c r="T216" i="22"/>
  <c r="U216" i="22"/>
  <c r="V216" i="22"/>
  <c r="W216" i="22"/>
  <c r="X216" i="22"/>
  <c r="Y216" i="22"/>
  <c r="Z216" i="22"/>
  <c r="AA216" i="22"/>
  <c r="AB216" i="22"/>
  <c r="R217" i="22"/>
  <c r="S217" i="22"/>
  <c r="T217" i="22"/>
  <c r="U217" i="22"/>
  <c r="V217" i="22"/>
  <c r="W217" i="22"/>
  <c r="X217" i="22"/>
  <c r="Y217" i="22"/>
  <c r="Z217" i="22"/>
  <c r="AA217" i="22"/>
  <c r="AB217" i="22"/>
  <c r="R218" i="22"/>
  <c r="S218" i="22"/>
  <c r="T218" i="22"/>
  <c r="U218" i="22"/>
  <c r="V218" i="22"/>
  <c r="W218" i="22"/>
  <c r="X218" i="22"/>
  <c r="Y218" i="22"/>
  <c r="Z218" i="22"/>
  <c r="AA218" i="22"/>
  <c r="AB218" i="22"/>
  <c r="R219" i="22"/>
  <c r="S219" i="22"/>
  <c r="T219" i="22"/>
  <c r="U219" i="22"/>
  <c r="V219" i="22"/>
  <c r="W219" i="22"/>
  <c r="X219" i="22"/>
  <c r="Y219" i="22"/>
  <c r="Z219" i="22"/>
  <c r="AA219" i="22"/>
  <c r="AB219" i="22"/>
  <c r="R220" i="22"/>
  <c r="S220" i="22"/>
  <c r="T220" i="22"/>
  <c r="U220" i="22"/>
  <c r="V220" i="22"/>
  <c r="W220" i="22"/>
  <c r="X220" i="22"/>
  <c r="Y220" i="22"/>
  <c r="Z220" i="22"/>
  <c r="AA220" i="22"/>
  <c r="AB220" i="22"/>
  <c r="R221" i="22"/>
  <c r="S221" i="22"/>
  <c r="T221" i="22"/>
  <c r="U221" i="22"/>
  <c r="V221" i="22"/>
  <c r="W221" i="22"/>
  <c r="X221" i="22"/>
  <c r="Y221" i="22"/>
  <c r="Z221" i="22"/>
  <c r="AA221" i="22"/>
  <c r="AB221" i="22"/>
  <c r="R222" i="22"/>
  <c r="S222" i="22"/>
  <c r="T222" i="22"/>
  <c r="U222" i="22"/>
  <c r="V222" i="22"/>
  <c r="W222" i="22"/>
  <c r="X222" i="22"/>
  <c r="Y222" i="22"/>
  <c r="Z222" i="22"/>
  <c r="AA222" i="22"/>
  <c r="AB222" i="22"/>
  <c r="R223" i="22"/>
  <c r="S223" i="22"/>
  <c r="T223" i="22"/>
  <c r="U223" i="22"/>
  <c r="V223" i="22"/>
  <c r="W223" i="22"/>
  <c r="X223" i="22"/>
  <c r="Y223" i="22"/>
  <c r="Z223" i="22"/>
  <c r="AA223" i="22"/>
  <c r="AB223" i="22"/>
  <c r="R224" i="22"/>
  <c r="S224" i="22"/>
  <c r="T224" i="22"/>
  <c r="U224" i="22"/>
  <c r="V224" i="22"/>
  <c r="W224" i="22"/>
  <c r="X224" i="22"/>
  <c r="Y224" i="22"/>
  <c r="Z224" i="22"/>
  <c r="AA224" i="22"/>
  <c r="AB224" i="22"/>
  <c r="R225" i="22"/>
  <c r="S225" i="22"/>
  <c r="T225" i="22"/>
  <c r="U225" i="22"/>
  <c r="V225" i="22"/>
  <c r="W225" i="22"/>
  <c r="X225" i="22"/>
  <c r="Y225" i="22"/>
  <c r="Z225" i="22"/>
  <c r="AA225" i="22"/>
  <c r="AB225" i="22"/>
  <c r="R226" i="22"/>
  <c r="S226" i="22"/>
  <c r="T226" i="22"/>
  <c r="U226" i="22"/>
  <c r="V226" i="22"/>
  <c r="W226" i="22"/>
  <c r="X226" i="22"/>
  <c r="Y226" i="22"/>
  <c r="Z226" i="22"/>
  <c r="AA226" i="22"/>
  <c r="AB226" i="22"/>
  <c r="R227" i="22"/>
  <c r="S227" i="22"/>
  <c r="T227" i="22"/>
  <c r="U227" i="22"/>
  <c r="V227" i="22"/>
  <c r="W227" i="22"/>
  <c r="X227" i="22"/>
  <c r="Y227" i="22"/>
  <c r="Z227" i="22"/>
  <c r="AA227" i="22"/>
  <c r="AB227" i="22"/>
  <c r="R228" i="22"/>
  <c r="S228" i="22"/>
  <c r="T228" i="22"/>
  <c r="U228" i="22"/>
  <c r="V228" i="22"/>
  <c r="W228" i="22"/>
  <c r="X228" i="22"/>
  <c r="Y228" i="22"/>
  <c r="Z228" i="22"/>
  <c r="AA228" i="22"/>
  <c r="AB228" i="22"/>
  <c r="R229" i="22"/>
  <c r="S229" i="22"/>
  <c r="T229" i="22"/>
  <c r="U229" i="22"/>
  <c r="V229" i="22"/>
  <c r="W229" i="22"/>
  <c r="X229" i="22"/>
  <c r="Y229" i="22"/>
  <c r="Z229" i="22"/>
  <c r="AA229" i="22"/>
  <c r="AB229" i="22"/>
  <c r="R230" i="22"/>
  <c r="S230" i="22"/>
  <c r="T230" i="22"/>
  <c r="U230" i="22"/>
  <c r="V230" i="22"/>
  <c r="W230" i="22"/>
  <c r="X230" i="22"/>
  <c r="Y230" i="22"/>
  <c r="Z230" i="22"/>
  <c r="AA230" i="22"/>
  <c r="AB230" i="22"/>
  <c r="R231" i="22"/>
  <c r="S231" i="22"/>
  <c r="T231" i="22"/>
  <c r="U231" i="22"/>
  <c r="V231" i="22"/>
  <c r="W231" i="22"/>
  <c r="X231" i="22"/>
  <c r="Y231" i="22"/>
  <c r="Z231" i="22"/>
  <c r="AA231" i="22"/>
  <c r="AB231" i="22"/>
  <c r="R232" i="22"/>
  <c r="S232" i="22"/>
  <c r="T232" i="22"/>
  <c r="U232" i="22"/>
  <c r="V232" i="22"/>
  <c r="W232" i="22"/>
  <c r="X232" i="22"/>
  <c r="Y232" i="22"/>
  <c r="Z232" i="22"/>
  <c r="AA232" i="22"/>
  <c r="AB232" i="22"/>
  <c r="R233" i="22"/>
  <c r="S233" i="22"/>
  <c r="T233" i="22"/>
  <c r="U233" i="22"/>
  <c r="V233" i="22"/>
  <c r="W233" i="22"/>
  <c r="X233" i="22"/>
  <c r="Y233" i="22"/>
  <c r="Z233" i="22"/>
  <c r="AA233" i="22"/>
  <c r="AB233" i="22"/>
  <c r="R234" i="22"/>
  <c r="S234" i="22"/>
  <c r="T234" i="22"/>
  <c r="U234" i="22"/>
  <c r="V234" i="22"/>
  <c r="W234" i="22"/>
  <c r="X234" i="22"/>
  <c r="Y234" i="22"/>
  <c r="Z234" i="22"/>
  <c r="AA234" i="22"/>
  <c r="AB234" i="22"/>
  <c r="R235" i="22"/>
  <c r="S235" i="22"/>
  <c r="T235" i="22"/>
  <c r="U235" i="22"/>
  <c r="V235" i="22"/>
  <c r="W235" i="22"/>
  <c r="X235" i="22"/>
  <c r="Y235" i="22"/>
  <c r="Z235" i="22"/>
  <c r="AA235" i="22"/>
  <c r="AB235" i="22"/>
  <c r="R236" i="22"/>
  <c r="S236" i="22"/>
  <c r="T236" i="22"/>
  <c r="U236" i="22"/>
  <c r="V236" i="22"/>
  <c r="W236" i="22"/>
  <c r="X236" i="22"/>
  <c r="Y236" i="22"/>
  <c r="Z236" i="22"/>
  <c r="AA236" i="22"/>
  <c r="AB236" i="22"/>
  <c r="R237" i="22"/>
  <c r="S237" i="22"/>
  <c r="T237" i="22"/>
  <c r="U237" i="22"/>
  <c r="V237" i="22"/>
  <c r="W237" i="22"/>
  <c r="X237" i="22"/>
  <c r="Y237" i="22"/>
  <c r="Z237" i="22"/>
  <c r="AA237" i="22"/>
  <c r="AB237" i="22"/>
  <c r="R238" i="22"/>
  <c r="S238" i="22"/>
  <c r="T238" i="22"/>
  <c r="U238" i="22"/>
  <c r="V238" i="22"/>
  <c r="W238" i="22"/>
  <c r="X238" i="22"/>
  <c r="Y238" i="22"/>
  <c r="Z238" i="22"/>
  <c r="AA238" i="22"/>
  <c r="AB238" i="22"/>
  <c r="R239" i="22"/>
  <c r="S239" i="22"/>
  <c r="T239" i="22"/>
  <c r="U239" i="22"/>
  <c r="V239" i="22"/>
  <c r="W239" i="22"/>
  <c r="X239" i="22"/>
  <c r="Y239" i="22"/>
  <c r="Z239" i="22"/>
  <c r="AA239" i="22"/>
  <c r="AB239" i="22"/>
  <c r="R240" i="22"/>
  <c r="S240" i="22"/>
  <c r="T240" i="22"/>
  <c r="U240" i="22"/>
  <c r="V240" i="22"/>
  <c r="W240" i="22"/>
  <c r="X240" i="22"/>
  <c r="Y240" i="22"/>
  <c r="Z240" i="22"/>
  <c r="AA240" i="22"/>
  <c r="AB240" i="22"/>
  <c r="R241" i="22"/>
  <c r="S241" i="22"/>
  <c r="T241" i="22"/>
  <c r="U241" i="22"/>
  <c r="V241" i="22"/>
  <c r="W241" i="22"/>
  <c r="X241" i="22"/>
  <c r="Y241" i="22"/>
  <c r="Z241" i="22"/>
  <c r="AA241" i="22"/>
  <c r="AB241" i="22"/>
  <c r="R242" i="22"/>
  <c r="S242" i="22"/>
  <c r="T242" i="22"/>
  <c r="U242" i="22"/>
  <c r="V242" i="22"/>
  <c r="W242" i="22"/>
  <c r="X242" i="22"/>
  <c r="Y242" i="22"/>
  <c r="Z242" i="22"/>
  <c r="AA242" i="22"/>
  <c r="AB242" i="22"/>
  <c r="R243" i="22"/>
  <c r="S243" i="22"/>
  <c r="T243" i="22"/>
  <c r="U243" i="22"/>
  <c r="V243" i="22"/>
  <c r="W243" i="22"/>
  <c r="X243" i="22"/>
  <c r="Y243" i="22"/>
  <c r="Z243" i="22"/>
  <c r="AA243" i="22"/>
  <c r="AB243" i="22"/>
  <c r="R244" i="22"/>
  <c r="S244" i="22"/>
  <c r="T244" i="22"/>
  <c r="U244" i="22"/>
  <c r="V244" i="22"/>
  <c r="W244" i="22"/>
  <c r="X244" i="22"/>
  <c r="Y244" i="22"/>
  <c r="Z244" i="22"/>
  <c r="AA244" i="22"/>
  <c r="AB244" i="22"/>
  <c r="R245" i="22"/>
  <c r="S245" i="22"/>
  <c r="T245" i="22"/>
  <c r="U245" i="22"/>
  <c r="V245" i="22"/>
  <c r="W245" i="22"/>
  <c r="X245" i="22"/>
  <c r="Y245" i="22"/>
  <c r="Z245" i="22"/>
  <c r="AA245" i="22"/>
  <c r="AB245" i="22"/>
  <c r="R246" i="22"/>
  <c r="S246" i="22"/>
  <c r="T246" i="22"/>
  <c r="U246" i="22"/>
  <c r="V246" i="22"/>
  <c r="W246" i="22"/>
  <c r="X246" i="22"/>
  <c r="Y246" i="22"/>
  <c r="Z246" i="22"/>
  <c r="AA246" i="22"/>
  <c r="AB246" i="22"/>
  <c r="R247" i="22"/>
  <c r="S247" i="22"/>
  <c r="T247" i="22"/>
  <c r="U247" i="22"/>
  <c r="V247" i="22"/>
  <c r="W247" i="22"/>
  <c r="X247" i="22"/>
  <c r="Y247" i="22"/>
  <c r="Z247" i="22"/>
  <c r="AA247" i="22"/>
  <c r="AB247" i="22"/>
  <c r="R248" i="22"/>
  <c r="S248" i="22"/>
  <c r="T248" i="22"/>
  <c r="U248" i="22"/>
  <c r="V248" i="22"/>
  <c r="W248" i="22"/>
  <c r="X248" i="22"/>
  <c r="Y248" i="22"/>
  <c r="Z248" i="22"/>
  <c r="AA248" i="22"/>
  <c r="AB248" i="22"/>
  <c r="R249" i="22"/>
  <c r="S249" i="22"/>
  <c r="T249" i="22"/>
  <c r="U249" i="22"/>
  <c r="V249" i="22"/>
  <c r="W249" i="22"/>
  <c r="X249" i="22"/>
  <c r="Y249" i="22"/>
  <c r="Z249" i="22"/>
  <c r="AA249" i="22"/>
  <c r="AB249" i="22"/>
  <c r="R250" i="22"/>
  <c r="S250" i="22"/>
  <c r="T250" i="22"/>
  <c r="U250" i="22"/>
  <c r="V250" i="22"/>
  <c r="W250" i="22"/>
  <c r="X250" i="22"/>
  <c r="Y250" i="22"/>
  <c r="Z250" i="22"/>
  <c r="AA250" i="22"/>
  <c r="AB250" i="22"/>
  <c r="R251" i="22"/>
  <c r="S251" i="22"/>
  <c r="T251" i="22"/>
  <c r="U251" i="22"/>
  <c r="V251" i="22"/>
  <c r="W251" i="22"/>
  <c r="X251" i="22"/>
  <c r="Y251" i="22"/>
  <c r="Z251" i="22"/>
  <c r="AA251" i="22"/>
  <c r="AB251" i="22"/>
  <c r="R252" i="22"/>
  <c r="S252" i="22"/>
  <c r="T252" i="22"/>
  <c r="U252" i="22"/>
  <c r="V252" i="22"/>
  <c r="W252" i="22"/>
  <c r="X252" i="22"/>
  <c r="Y252" i="22"/>
  <c r="Z252" i="22"/>
  <c r="AA252" i="22"/>
  <c r="AB252" i="22"/>
  <c r="R253" i="22"/>
  <c r="S253" i="22"/>
  <c r="T253" i="22"/>
  <c r="U253" i="22"/>
  <c r="V253" i="22"/>
  <c r="W253" i="22"/>
  <c r="X253" i="22"/>
  <c r="Y253" i="22"/>
  <c r="Z253" i="22"/>
  <c r="AA253" i="22"/>
  <c r="AB253" i="22"/>
  <c r="R254" i="22"/>
  <c r="S254" i="22"/>
  <c r="T254" i="22"/>
  <c r="U254" i="22"/>
  <c r="V254" i="22"/>
  <c r="W254" i="22"/>
  <c r="X254" i="22"/>
  <c r="Y254" i="22"/>
  <c r="Z254" i="22"/>
  <c r="AA254" i="22"/>
  <c r="AB254" i="22"/>
  <c r="R255" i="22"/>
  <c r="S255" i="22"/>
  <c r="T255" i="22"/>
  <c r="U255" i="22"/>
  <c r="V255" i="22"/>
  <c r="W255" i="22"/>
  <c r="X255" i="22"/>
  <c r="Y255" i="22"/>
  <c r="Z255" i="22"/>
  <c r="AA255" i="22"/>
  <c r="AB255" i="22"/>
  <c r="R256" i="22"/>
  <c r="S256" i="22"/>
  <c r="T256" i="22"/>
  <c r="U256" i="22"/>
  <c r="V256" i="22"/>
  <c r="W256" i="22"/>
  <c r="X256" i="22"/>
  <c r="Y256" i="22"/>
  <c r="Z256" i="22"/>
  <c r="AA256" i="22"/>
  <c r="AB256" i="22"/>
  <c r="R257" i="22"/>
  <c r="S257" i="22"/>
  <c r="T257" i="22"/>
  <c r="U257" i="22"/>
  <c r="V257" i="22"/>
  <c r="W257" i="22"/>
  <c r="X257" i="22"/>
  <c r="Y257" i="22"/>
  <c r="Z257" i="22"/>
  <c r="AA257" i="22"/>
  <c r="AB257" i="22"/>
  <c r="R258" i="22"/>
  <c r="S258" i="22"/>
  <c r="T258" i="22"/>
  <c r="U258" i="22"/>
  <c r="V258" i="22"/>
  <c r="W258" i="22"/>
  <c r="X258" i="22"/>
  <c r="Y258" i="22"/>
  <c r="Z258" i="22"/>
  <c r="AA258" i="22"/>
  <c r="AB258" i="22"/>
  <c r="R259" i="22"/>
  <c r="S259" i="22"/>
  <c r="T259" i="22"/>
  <c r="U259" i="22"/>
  <c r="V259" i="22"/>
  <c r="W259" i="22"/>
  <c r="X259" i="22"/>
  <c r="Y259" i="22"/>
  <c r="Z259" i="22"/>
  <c r="AA259" i="22"/>
  <c r="AB259" i="22"/>
  <c r="R260" i="22"/>
  <c r="S260" i="22"/>
  <c r="T260" i="22"/>
  <c r="U260" i="22"/>
  <c r="V260" i="22"/>
  <c r="W260" i="22"/>
  <c r="X260" i="22"/>
  <c r="Y260" i="22"/>
  <c r="Z260" i="22"/>
  <c r="AA260" i="22"/>
  <c r="AB260" i="22"/>
  <c r="R261" i="22"/>
  <c r="S261" i="22"/>
  <c r="T261" i="22"/>
  <c r="U261" i="22"/>
  <c r="V261" i="22"/>
  <c r="W261" i="22"/>
  <c r="X261" i="22"/>
  <c r="Y261" i="22"/>
  <c r="Z261" i="22"/>
  <c r="AA261" i="22"/>
  <c r="AB261" i="22"/>
  <c r="R262" i="22"/>
  <c r="S262" i="22"/>
  <c r="T262" i="22"/>
  <c r="U262" i="22"/>
  <c r="V262" i="22"/>
  <c r="W262" i="22"/>
  <c r="X262" i="22"/>
  <c r="Y262" i="22"/>
  <c r="Z262" i="22"/>
  <c r="AA262" i="22"/>
  <c r="AB262" i="22"/>
  <c r="R263" i="22"/>
  <c r="S263" i="22"/>
  <c r="T263" i="22"/>
  <c r="U263" i="22"/>
  <c r="V263" i="22"/>
  <c r="W263" i="22"/>
  <c r="X263" i="22"/>
  <c r="Y263" i="22"/>
  <c r="Z263" i="22"/>
  <c r="AA263" i="22"/>
  <c r="AB263" i="22"/>
  <c r="R264" i="22"/>
  <c r="S264" i="22"/>
  <c r="T264" i="22"/>
  <c r="U264" i="22"/>
  <c r="V264" i="22"/>
  <c r="W264" i="22"/>
  <c r="X264" i="22"/>
  <c r="Y264" i="22"/>
  <c r="Z264" i="22"/>
  <c r="AA264" i="22"/>
  <c r="AB264" i="22"/>
  <c r="R265" i="22"/>
  <c r="S265" i="22"/>
  <c r="T265" i="22"/>
  <c r="U265" i="22"/>
  <c r="V265" i="22"/>
  <c r="W265" i="22"/>
  <c r="X265" i="22"/>
  <c r="Y265" i="22"/>
  <c r="Z265" i="22"/>
  <c r="AA265" i="22"/>
  <c r="AB265" i="22"/>
  <c r="R266" i="22"/>
  <c r="S266" i="22"/>
  <c r="T266" i="22"/>
  <c r="U266" i="22"/>
  <c r="V266" i="22"/>
  <c r="W266" i="22"/>
  <c r="X266" i="22"/>
  <c r="Y266" i="22"/>
  <c r="Z266" i="22"/>
  <c r="AA266" i="22"/>
  <c r="AB266" i="22"/>
  <c r="R267" i="22"/>
  <c r="S267" i="22"/>
  <c r="T267" i="22"/>
  <c r="U267" i="22"/>
  <c r="V267" i="22"/>
  <c r="W267" i="22"/>
  <c r="X267" i="22"/>
  <c r="Y267" i="22"/>
  <c r="Z267" i="22"/>
  <c r="AA267" i="22"/>
  <c r="AB267" i="22"/>
  <c r="R268" i="22"/>
  <c r="S268" i="22"/>
  <c r="T268" i="22"/>
  <c r="U268" i="22"/>
  <c r="V268" i="22"/>
  <c r="W268" i="22"/>
  <c r="X268" i="22"/>
  <c r="Y268" i="22"/>
  <c r="Z268" i="22"/>
  <c r="AA268" i="22"/>
  <c r="AB268" i="22"/>
  <c r="R269" i="22"/>
  <c r="S269" i="22"/>
  <c r="T269" i="22"/>
  <c r="U269" i="22"/>
  <c r="V269" i="22"/>
  <c r="W269" i="22"/>
  <c r="X269" i="22"/>
  <c r="Y269" i="22"/>
  <c r="Z269" i="22"/>
  <c r="AA269" i="22"/>
  <c r="AB269" i="22"/>
  <c r="R270" i="22"/>
  <c r="S270" i="22"/>
  <c r="T270" i="22"/>
  <c r="U270" i="22"/>
  <c r="V270" i="22"/>
  <c r="W270" i="22"/>
  <c r="X270" i="22"/>
  <c r="Y270" i="22"/>
  <c r="Z270" i="22"/>
  <c r="AA270" i="22"/>
  <c r="AB270" i="22"/>
  <c r="R271" i="22"/>
  <c r="S271" i="22"/>
  <c r="T271" i="22"/>
  <c r="U271" i="22"/>
  <c r="V271" i="22"/>
  <c r="W271" i="22"/>
  <c r="X271" i="22"/>
  <c r="Y271" i="22"/>
  <c r="Z271" i="22"/>
  <c r="AA271" i="22"/>
  <c r="AB271" i="22"/>
  <c r="R272" i="22"/>
  <c r="S272" i="22"/>
  <c r="T272" i="22"/>
  <c r="U272" i="22"/>
  <c r="V272" i="22"/>
  <c r="W272" i="22"/>
  <c r="X272" i="22"/>
  <c r="Y272" i="22"/>
  <c r="Z272" i="22"/>
  <c r="AA272" i="22"/>
  <c r="AB272" i="22"/>
  <c r="R273" i="22"/>
  <c r="S273" i="22"/>
  <c r="T273" i="22"/>
  <c r="U273" i="22"/>
  <c r="V273" i="22"/>
  <c r="W273" i="22"/>
  <c r="X273" i="22"/>
  <c r="Y273" i="22"/>
  <c r="Z273" i="22"/>
  <c r="AA273" i="22"/>
  <c r="AB273" i="22"/>
  <c r="R274" i="22"/>
  <c r="S274" i="22"/>
  <c r="T274" i="22"/>
  <c r="U274" i="22"/>
  <c r="V274" i="22"/>
  <c r="W274" i="22"/>
  <c r="X274" i="22"/>
  <c r="Y274" i="22"/>
  <c r="Z274" i="22"/>
  <c r="AA274" i="22"/>
  <c r="AB274" i="22"/>
  <c r="R275" i="22"/>
  <c r="S275" i="22"/>
  <c r="T275" i="22"/>
  <c r="U275" i="22"/>
  <c r="V275" i="22"/>
  <c r="W275" i="22"/>
  <c r="X275" i="22"/>
  <c r="Y275" i="22"/>
  <c r="Z275" i="22"/>
  <c r="AA275" i="22"/>
  <c r="AB275" i="22"/>
  <c r="R276" i="22"/>
  <c r="S276" i="22"/>
  <c r="T276" i="22"/>
  <c r="U276" i="22"/>
  <c r="V276" i="22"/>
  <c r="W276" i="22"/>
  <c r="X276" i="22"/>
  <c r="Y276" i="22"/>
  <c r="Z276" i="22"/>
  <c r="AA276" i="22"/>
  <c r="AB276" i="22"/>
  <c r="R277" i="22"/>
  <c r="S277" i="22"/>
  <c r="T277" i="22"/>
  <c r="U277" i="22"/>
  <c r="V277" i="22"/>
  <c r="W277" i="22"/>
  <c r="X277" i="22"/>
  <c r="Y277" i="22"/>
  <c r="Z277" i="22"/>
  <c r="AA277" i="22"/>
  <c r="AB277" i="22"/>
  <c r="R278" i="22"/>
  <c r="S278" i="22"/>
  <c r="T278" i="22"/>
  <c r="U278" i="22"/>
  <c r="V278" i="22"/>
  <c r="W278" i="22"/>
  <c r="X278" i="22"/>
  <c r="Y278" i="22"/>
  <c r="Z278" i="22"/>
  <c r="AA278" i="22"/>
  <c r="AB278" i="22"/>
  <c r="R279" i="22"/>
  <c r="S279" i="22"/>
  <c r="T279" i="22"/>
  <c r="U279" i="22"/>
  <c r="V279" i="22"/>
  <c r="W279" i="22"/>
  <c r="X279" i="22"/>
  <c r="Y279" i="22"/>
  <c r="Z279" i="22"/>
  <c r="AA279" i="22"/>
  <c r="AB279" i="22"/>
  <c r="R280" i="22"/>
  <c r="S280" i="22"/>
  <c r="T280" i="22"/>
  <c r="U280" i="22"/>
  <c r="V280" i="22"/>
  <c r="W280" i="22"/>
  <c r="X280" i="22"/>
  <c r="Y280" i="22"/>
  <c r="Z280" i="22"/>
  <c r="AA280" i="22"/>
  <c r="AB280" i="22"/>
  <c r="R281" i="22"/>
  <c r="S281" i="22"/>
  <c r="T281" i="22"/>
  <c r="U281" i="22"/>
  <c r="V281" i="22"/>
  <c r="W281" i="22"/>
  <c r="X281" i="22"/>
  <c r="Y281" i="22"/>
  <c r="Z281" i="22"/>
  <c r="AA281" i="22"/>
  <c r="AB281" i="22"/>
  <c r="R282" i="22"/>
  <c r="S282" i="22"/>
  <c r="T282" i="22"/>
  <c r="U282" i="22"/>
  <c r="V282" i="22"/>
  <c r="W282" i="22"/>
  <c r="X282" i="22"/>
  <c r="Y282" i="22"/>
  <c r="Z282" i="22"/>
  <c r="AA282" i="22"/>
  <c r="AB282" i="22"/>
  <c r="R283" i="22"/>
  <c r="S283" i="22"/>
  <c r="T283" i="22"/>
  <c r="U283" i="22"/>
  <c r="V283" i="22"/>
  <c r="W283" i="22"/>
  <c r="X283" i="22"/>
  <c r="Y283" i="22"/>
  <c r="Z283" i="22"/>
  <c r="AA283" i="22"/>
  <c r="AB283" i="22"/>
  <c r="R284" i="22"/>
  <c r="S284" i="22"/>
  <c r="T284" i="22"/>
  <c r="U284" i="22"/>
  <c r="V284" i="22"/>
  <c r="W284" i="22"/>
  <c r="X284" i="22"/>
  <c r="Y284" i="22"/>
  <c r="Z284" i="22"/>
  <c r="AA284" i="22"/>
  <c r="AB284" i="22"/>
  <c r="R285" i="22"/>
  <c r="S285" i="22"/>
  <c r="T285" i="22"/>
  <c r="U285" i="22"/>
  <c r="V285" i="22"/>
  <c r="W285" i="22"/>
  <c r="X285" i="22"/>
  <c r="Y285" i="22"/>
  <c r="Z285" i="22"/>
  <c r="AA285" i="22"/>
  <c r="AB285" i="22"/>
  <c r="R286" i="22"/>
  <c r="S286" i="22"/>
  <c r="T286" i="22"/>
  <c r="U286" i="22"/>
  <c r="V286" i="22"/>
  <c r="W286" i="22"/>
  <c r="X286" i="22"/>
  <c r="Y286" i="22"/>
  <c r="Z286" i="22"/>
  <c r="AA286" i="22"/>
  <c r="AB286" i="22"/>
  <c r="R287" i="22"/>
  <c r="S287" i="22"/>
  <c r="T287" i="22"/>
  <c r="U287" i="22"/>
  <c r="V287" i="22"/>
  <c r="W287" i="22"/>
  <c r="X287" i="22"/>
  <c r="Y287" i="22"/>
  <c r="Z287" i="22"/>
  <c r="AA287" i="22"/>
  <c r="AB287" i="22"/>
  <c r="R288" i="22"/>
  <c r="S288" i="22"/>
  <c r="T288" i="22"/>
  <c r="U288" i="22"/>
  <c r="V288" i="22"/>
  <c r="W288" i="22"/>
  <c r="X288" i="22"/>
  <c r="Y288" i="22"/>
  <c r="Z288" i="22"/>
  <c r="AA288" i="22"/>
  <c r="AB288" i="22"/>
  <c r="R289" i="22"/>
  <c r="S289" i="22"/>
  <c r="T289" i="22"/>
  <c r="U289" i="22"/>
  <c r="V289" i="22"/>
  <c r="W289" i="22"/>
  <c r="X289" i="22"/>
  <c r="Y289" i="22"/>
  <c r="Z289" i="22"/>
  <c r="AA289" i="22"/>
  <c r="AB289" i="22"/>
  <c r="R290" i="22"/>
  <c r="S290" i="22"/>
  <c r="T290" i="22"/>
  <c r="U290" i="22"/>
  <c r="V290" i="22"/>
  <c r="W290" i="22"/>
  <c r="X290" i="22"/>
  <c r="Y290" i="22"/>
  <c r="Z290" i="22"/>
  <c r="AA290" i="22"/>
  <c r="AB290" i="22"/>
  <c r="R291" i="22"/>
  <c r="S291" i="22"/>
  <c r="T291" i="22"/>
  <c r="U291" i="22"/>
  <c r="V291" i="22"/>
  <c r="W291" i="22"/>
  <c r="X291" i="22"/>
  <c r="Y291" i="22"/>
  <c r="Z291" i="22"/>
  <c r="AA291" i="22"/>
  <c r="AB291" i="22"/>
  <c r="R292" i="22"/>
  <c r="S292" i="22"/>
  <c r="T292" i="22"/>
  <c r="U292" i="22"/>
  <c r="V292" i="22"/>
  <c r="W292" i="22"/>
  <c r="X292" i="22"/>
  <c r="Y292" i="22"/>
  <c r="Z292" i="22"/>
  <c r="AA292" i="22"/>
  <c r="AB292" i="22"/>
  <c r="R293" i="22"/>
  <c r="S293" i="22"/>
  <c r="T293" i="22"/>
  <c r="U293" i="22"/>
  <c r="V293" i="22"/>
  <c r="W293" i="22"/>
  <c r="X293" i="22"/>
  <c r="Y293" i="22"/>
  <c r="Z293" i="22"/>
  <c r="AA293" i="22"/>
  <c r="AB293" i="22"/>
  <c r="R294" i="22"/>
  <c r="S294" i="22"/>
  <c r="T294" i="22"/>
  <c r="U294" i="22"/>
  <c r="V294" i="22"/>
  <c r="W294" i="22"/>
  <c r="X294" i="22"/>
  <c r="Y294" i="22"/>
  <c r="Z294" i="22"/>
  <c r="AA294" i="22"/>
  <c r="AB294" i="22"/>
  <c r="R295" i="22"/>
  <c r="S295" i="22"/>
  <c r="T295" i="22"/>
  <c r="U295" i="22"/>
  <c r="V295" i="22"/>
  <c r="W295" i="22"/>
  <c r="X295" i="22"/>
  <c r="Y295" i="22"/>
  <c r="Z295" i="22"/>
  <c r="AA295" i="22"/>
  <c r="AB295" i="22"/>
  <c r="R296" i="22"/>
  <c r="S296" i="22"/>
  <c r="T296" i="22"/>
  <c r="U296" i="22"/>
  <c r="V296" i="22"/>
  <c r="W296" i="22"/>
  <c r="X296" i="22"/>
  <c r="Y296" i="22"/>
  <c r="Z296" i="22"/>
  <c r="AA296" i="22"/>
  <c r="AB296" i="22"/>
  <c r="R297" i="22"/>
  <c r="S297" i="22"/>
  <c r="T297" i="22"/>
  <c r="U297" i="22"/>
  <c r="V297" i="22"/>
  <c r="W297" i="22"/>
  <c r="X297" i="22"/>
  <c r="Y297" i="22"/>
  <c r="Z297" i="22"/>
  <c r="AA297" i="22"/>
  <c r="AB297" i="22"/>
  <c r="R298" i="22"/>
  <c r="S298" i="22"/>
  <c r="T298" i="22"/>
  <c r="U298" i="22"/>
  <c r="V298" i="22"/>
  <c r="W298" i="22"/>
  <c r="X298" i="22"/>
  <c r="Y298" i="22"/>
  <c r="Z298" i="22"/>
  <c r="AA298" i="22"/>
  <c r="AB298" i="22"/>
  <c r="R299" i="22"/>
  <c r="S299" i="22"/>
  <c r="T299" i="22"/>
  <c r="U299" i="22"/>
  <c r="V299" i="22"/>
  <c r="W299" i="22"/>
  <c r="X299" i="22"/>
  <c r="Y299" i="22"/>
  <c r="Z299" i="22"/>
  <c r="AA299" i="22"/>
  <c r="AB299" i="22"/>
  <c r="R300" i="22"/>
  <c r="S300" i="22"/>
  <c r="T300" i="22"/>
  <c r="U300" i="22"/>
  <c r="V300" i="22"/>
  <c r="W300" i="22"/>
  <c r="X300" i="22"/>
  <c r="Y300" i="22"/>
  <c r="Z300" i="22"/>
  <c r="AA300" i="22"/>
  <c r="AB300" i="22"/>
  <c r="R301" i="22"/>
  <c r="S301" i="22"/>
  <c r="T301" i="22"/>
  <c r="U301" i="22"/>
  <c r="V301" i="22"/>
  <c r="W301" i="22"/>
  <c r="X301" i="22"/>
  <c r="Y301" i="22"/>
  <c r="Z301" i="22"/>
  <c r="AA301" i="22"/>
  <c r="AB301" i="22"/>
  <c r="R302" i="22"/>
  <c r="S302" i="22"/>
  <c r="T302" i="22"/>
  <c r="U302" i="22"/>
  <c r="V302" i="22"/>
  <c r="W302" i="22"/>
  <c r="X302" i="22"/>
  <c r="Y302" i="22"/>
  <c r="Z302" i="22"/>
  <c r="AA302" i="22"/>
  <c r="AB302" i="22"/>
  <c r="R303" i="22"/>
  <c r="S303" i="22"/>
  <c r="T303" i="22"/>
  <c r="U303" i="22"/>
  <c r="V303" i="22"/>
  <c r="W303" i="22"/>
  <c r="X303" i="22"/>
  <c r="Y303" i="22"/>
  <c r="Z303" i="22"/>
  <c r="AA303" i="22"/>
  <c r="AB303" i="22"/>
  <c r="R304" i="22"/>
  <c r="S304" i="22"/>
  <c r="T304" i="22"/>
  <c r="U304" i="22"/>
  <c r="V304" i="22"/>
  <c r="W304" i="22"/>
  <c r="X304" i="22"/>
  <c r="Y304" i="22"/>
  <c r="Z304" i="22"/>
  <c r="AA304" i="22"/>
  <c r="AB304" i="22"/>
  <c r="R305" i="22"/>
  <c r="S305" i="22"/>
  <c r="T305" i="22"/>
  <c r="U305" i="22"/>
  <c r="V305" i="22"/>
  <c r="W305" i="22"/>
  <c r="X305" i="22"/>
  <c r="Y305" i="22"/>
  <c r="Z305" i="22"/>
  <c r="AA305" i="22"/>
  <c r="AB305" i="22"/>
  <c r="R306" i="22"/>
  <c r="S306" i="22"/>
  <c r="T306" i="22"/>
  <c r="U306" i="22"/>
  <c r="V306" i="22"/>
  <c r="W306" i="22"/>
  <c r="X306" i="22"/>
  <c r="Y306" i="22"/>
  <c r="Z306" i="22"/>
  <c r="AA306" i="22"/>
  <c r="AB306" i="22"/>
  <c r="R307" i="22"/>
  <c r="S307" i="22"/>
  <c r="T307" i="22"/>
  <c r="U307" i="22"/>
  <c r="V307" i="22"/>
  <c r="W307" i="22"/>
  <c r="X307" i="22"/>
  <c r="Y307" i="22"/>
  <c r="Z307" i="22"/>
  <c r="AA307" i="22"/>
  <c r="AB307" i="22"/>
  <c r="R308" i="22"/>
  <c r="S308" i="22"/>
  <c r="T308" i="22"/>
  <c r="U308" i="22"/>
  <c r="V308" i="22"/>
  <c r="W308" i="22"/>
  <c r="X308" i="22"/>
  <c r="Y308" i="22"/>
  <c r="Z308" i="22"/>
  <c r="AA308" i="22"/>
  <c r="AB308" i="22"/>
  <c r="R309" i="22"/>
  <c r="S309" i="22"/>
  <c r="T309" i="22"/>
  <c r="U309" i="22"/>
  <c r="V309" i="22"/>
  <c r="W309" i="22"/>
  <c r="X309" i="22"/>
  <c r="Y309" i="22"/>
  <c r="Z309" i="22"/>
  <c r="AA309" i="22"/>
  <c r="AB309" i="22"/>
  <c r="R310" i="22"/>
  <c r="S310" i="22"/>
  <c r="T310" i="22"/>
  <c r="U310" i="22"/>
  <c r="V310" i="22"/>
  <c r="W310" i="22"/>
  <c r="X310" i="22"/>
  <c r="Y310" i="22"/>
  <c r="Z310" i="22"/>
  <c r="AA310" i="22"/>
  <c r="AB310" i="22"/>
  <c r="R311" i="22"/>
  <c r="S311" i="22"/>
  <c r="T311" i="22"/>
  <c r="U311" i="22"/>
  <c r="V311" i="22"/>
  <c r="W311" i="22"/>
  <c r="X311" i="22"/>
  <c r="Y311" i="22"/>
  <c r="Z311" i="22"/>
  <c r="AA311" i="22"/>
  <c r="AB311" i="22"/>
  <c r="R312" i="22"/>
  <c r="S312" i="22"/>
  <c r="T312" i="22"/>
  <c r="U312" i="22"/>
  <c r="V312" i="22"/>
  <c r="W312" i="22"/>
  <c r="X312" i="22"/>
  <c r="Y312" i="22"/>
  <c r="Z312" i="22"/>
  <c r="AA312" i="22"/>
  <c r="AB312" i="22"/>
  <c r="R313" i="22"/>
  <c r="S313" i="22"/>
  <c r="T313" i="22"/>
  <c r="U313" i="22"/>
  <c r="V313" i="22"/>
  <c r="W313" i="22"/>
  <c r="X313" i="22"/>
  <c r="Y313" i="22"/>
  <c r="Z313" i="22"/>
  <c r="AA313" i="22"/>
  <c r="AB313" i="22"/>
  <c r="R314" i="22"/>
  <c r="S314" i="22"/>
  <c r="T314" i="22"/>
  <c r="U314" i="22"/>
  <c r="V314" i="22"/>
  <c r="W314" i="22"/>
  <c r="X314" i="22"/>
  <c r="Y314" i="22"/>
  <c r="Z314" i="22"/>
  <c r="AA314" i="22"/>
  <c r="AB314" i="22"/>
  <c r="R315" i="22"/>
  <c r="S315" i="22"/>
  <c r="T315" i="22"/>
  <c r="U315" i="22"/>
  <c r="V315" i="22"/>
  <c r="W315" i="22"/>
  <c r="X315" i="22"/>
  <c r="Y315" i="22"/>
  <c r="Z315" i="22"/>
  <c r="AA315" i="22"/>
  <c r="AB315" i="22"/>
  <c r="R316" i="22"/>
  <c r="S316" i="22"/>
  <c r="T316" i="22"/>
  <c r="U316" i="22"/>
  <c r="V316" i="22"/>
  <c r="W316" i="22"/>
  <c r="X316" i="22"/>
  <c r="Y316" i="22"/>
  <c r="Z316" i="22"/>
  <c r="AA316" i="22"/>
  <c r="AB316" i="22"/>
  <c r="R317" i="22"/>
  <c r="S317" i="22"/>
  <c r="T317" i="22"/>
  <c r="U317" i="22"/>
  <c r="V317" i="22"/>
  <c r="W317" i="22"/>
  <c r="X317" i="22"/>
  <c r="Y317" i="22"/>
  <c r="Z317" i="22"/>
  <c r="AA317" i="22"/>
  <c r="AB317" i="22"/>
  <c r="R318" i="22"/>
  <c r="S318" i="22"/>
  <c r="T318" i="22"/>
  <c r="U318" i="22"/>
  <c r="V318" i="22"/>
  <c r="W318" i="22"/>
  <c r="X318" i="22"/>
  <c r="Y318" i="22"/>
  <c r="Z318" i="22"/>
  <c r="AA318" i="22"/>
  <c r="AB318" i="22"/>
  <c r="R319" i="22"/>
  <c r="S319" i="22"/>
  <c r="T319" i="22"/>
  <c r="U319" i="22"/>
  <c r="V319" i="22"/>
  <c r="W319" i="22"/>
  <c r="X319" i="22"/>
  <c r="Y319" i="22"/>
  <c r="Z319" i="22"/>
  <c r="AA319" i="22"/>
  <c r="AB319" i="22"/>
  <c r="R320" i="22"/>
  <c r="S320" i="22"/>
  <c r="T320" i="22"/>
  <c r="U320" i="22"/>
  <c r="V320" i="22"/>
  <c r="W320" i="22"/>
  <c r="X320" i="22"/>
  <c r="Y320" i="22"/>
  <c r="Z320" i="22"/>
  <c r="AA320" i="22"/>
  <c r="AB320" i="22"/>
  <c r="R321" i="22"/>
  <c r="S321" i="22"/>
  <c r="T321" i="22"/>
  <c r="U321" i="22"/>
  <c r="V321" i="22"/>
  <c r="W321" i="22"/>
  <c r="X321" i="22"/>
  <c r="Y321" i="22"/>
  <c r="Z321" i="22"/>
  <c r="AA321" i="22"/>
  <c r="AB321" i="22"/>
  <c r="R322" i="22"/>
  <c r="S322" i="22"/>
  <c r="T322" i="22"/>
  <c r="U322" i="22"/>
  <c r="V322" i="22"/>
  <c r="W322" i="22"/>
  <c r="X322" i="22"/>
  <c r="Y322" i="22"/>
  <c r="Z322" i="22"/>
  <c r="AA322" i="22"/>
  <c r="AB322" i="22"/>
  <c r="R323" i="22"/>
  <c r="S323" i="22"/>
  <c r="T323" i="22"/>
  <c r="U323" i="22"/>
  <c r="V323" i="22"/>
  <c r="W323" i="22"/>
  <c r="X323" i="22"/>
  <c r="Y323" i="22"/>
  <c r="Z323" i="22"/>
  <c r="AA323" i="22"/>
  <c r="AB323" i="22"/>
  <c r="R324" i="22"/>
  <c r="S324" i="22"/>
  <c r="T324" i="22"/>
  <c r="U324" i="22"/>
  <c r="V324" i="22"/>
  <c r="W324" i="22"/>
  <c r="X324" i="22"/>
  <c r="Y324" i="22"/>
  <c r="Z324" i="22"/>
  <c r="AA324" i="22"/>
  <c r="AB324" i="22"/>
  <c r="R325" i="22"/>
  <c r="S325" i="22"/>
  <c r="T325" i="22"/>
  <c r="U325" i="22"/>
  <c r="V325" i="22"/>
  <c r="W325" i="22"/>
  <c r="X325" i="22"/>
  <c r="Y325" i="22"/>
  <c r="Z325" i="22"/>
  <c r="AA325" i="22"/>
  <c r="AB325" i="22"/>
  <c r="R326" i="22"/>
  <c r="S326" i="22"/>
  <c r="T326" i="22"/>
  <c r="U326" i="22"/>
  <c r="V326" i="22"/>
  <c r="W326" i="22"/>
  <c r="X326" i="22"/>
  <c r="Y326" i="22"/>
  <c r="Z326" i="22"/>
  <c r="AA326" i="22"/>
  <c r="AB326" i="22"/>
  <c r="R327" i="22"/>
  <c r="S327" i="22"/>
  <c r="T327" i="22"/>
  <c r="U327" i="22"/>
  <c r="V327" i="22"/>
  <c r="W327" i="22"/>
  <c r="X327" i="22"/>
  <c r="Y327" i="22"/>
  <c r="Z327" i="22"/>
  <c r="AA327" i="22"/>
  <c r="AB327" i="22"/>
  <c r="R328" i="22"/>
  <c r="S328" i="22"/>
  <c r="T328" i="22"/>
  <c r="U328" i="22"/>
  <c r="V328" i="22"/>
  <c r="W328" i="22"/>
  <c r="X328" i="22"/>
  <c r="Y328" i="22"/>
  <c r="Z328" i="22"/>
  <c r="AA328" i="22"/>
  <c r="AB328" i="22"/>
  <c r="R329" i="22"/>
  <c r="S329" i="22"/>
  <c r="T329" i="22"/>
  <c r="U329" i="22"/>
  <c r="V329" i="22"/>
  <c r="W329" i="22"/>
  <c r="X329" i="22"/>
  <c r="Y329" i="22"/>
  <c r="Z329" i="22"/>
  <c r="AA329" i="22"/>
  <c r="AB329" i="22"/>
  <c r="R330" i="22"/>
  <c r="S330" i="22"/>
  <c r="T330" i="22"/>
  <c r="U330" i="22"/>
  <c r="V330" i="22"/>
  <c r="W330" i="22"/>
  <c r="X330" i="22"/>
  <c r="Y330" i="22"/>
  <c r="Z330" i="22"/>
  <c r="AA330" i="22"/>
  <c r="AB330" i="22"/>
  <c r="R331" i="22"/>
  <c r="S331" i="22"/>
  <c r="T331" i="22"/>
  <c r="U331" i="22"/>
  <c r="V331" i="22"/>
  <c r="W331" i="22"/>
  <c r="X331" i="22"/>
  <c r="Y331" i="22"/>
  <c r="Z331" i="22"/>
  <c r="AA331" i="22"/>
  <c r="AB331" i="22"/>
  <c r="R332" i="22"/>
  <c r="S332" i="22"/>
  <c r="T332" i="22"/>
  <c r="U332" i="22"/>
  <c r="V332" i="22"/>
  <c r="W332" i="22"/>
  <c r="X332" i="22"/>
  <c r="Y332" i="22"/>
  <c r="Z332" i="22"/>
  <c r="AA332" i="22"/>
  <c r="AB332" i="22"/>
  <c r="R333" i="22"/>
  <c r="S333" i="22"/>
  <c r="T333" i="22"/>
  <c r="U333" i="22"/>
  <c r="V333" i="22"/>
  <c r="W333" i="22"/>
  <c r="X333" i="22"/>
  <c r="Y333" i="22"/>
  <c r="Z333" i="22"/>
  <c r="AA333" i="22"/>
  <c r="AB333" i="22"/>
  <c r="R334" i="22"/>
  <c r="S334" i="22"/>
  <c r="T334" i="22"/>
  <c r="U334" i="22"/>
  <c r="V334" i="22"/>
  <c r="W334" i="22"/>
  <c r="X334" i="22"/>
  <c r="Y334" i="22"/>
  <c r="Z334" i="22"/>
  <c r="AA334" i="22"/>
  <c r="AB334" i="22"/>
  <c r="R335" i="22"/>
  <c r="S335" i="22"/>
  <c r="T335" i="22"/>
  <c r="U335" i="22"/>
  <c r="V335" i="22"/>
  <c r="W335" i="22"/>
  <c r="X335" i="22"/>
  <c r="Y335" i="22"/>
  <c r="Z335" i="22"/>
  <c r="AA335" i="22"/>
  <c r="AB335" i="22"/>
  <c r="R336" i="22"/>
  <c r="S336" i="22"/>
  <c r="T336" i="22"/>
  <c r="U336" i="22"/>
  <c r="V336" i="22"/>
  <c r="W336" i="22"/>
  <c r="X336" i="22"/>
  <c r="Y336" i="22"/>
  <c r="Z336" i="22"/>
  <c r="AA336" i="22"/>
  <c r="AB336" i="22"/>
  <c r="R337" i="22"/>
  <c r="S337" i="22"/>
  <c r="T337" i="22"/>
  <c r="U337" i="22"/>
  <c r="V337" i="22"/>
  <c r="W337" i="22"/>
  <c r="X337" i="22"/>
  <c r="Y337" i="22"/>
  <c r="Z337" i="22"/>
  <c r="AA337" i="22"/>
  <c r="AB337" i="22"/>
  <c r="R338" i="22"/>
  <c r="S338" i="22"/>
  <c r="T338" i="22"/>
  <c r="U338" i="22"/>
  <c r="V338" i="22"/>
  <c r="W338" i="22"/>
  <c r="X338" i="22"/>
  <c r="Y338" i="22"/>
  <c r="Z338" i="22"/>
  <c r="AA338" i="22"/>
  <c r="AB338" i="22"/>
  <c r="R339" i="22"/>
  <c r="S339" i="22"/>
  <c r="T339" i="22"/>
  <c r="U339" i="22"/>
  <c r="V339" i="22"/>
  <c r="W339" i="22"/>
  <c r="X339" i="22"/>
  <c r="Y339" i="22"/>
  <c r="Z339" i="22"/>
  <c r="AA339" i="22"/>
  <c r="AB339" i="22"/>
  <c r="R340" i="22"/>
  <c r="S340" i="22"/>
  <c r="T340" i="22"/>
  <c r="U340" i="22"/>
  <c r="V340" i="22"/>
  <c r="W340" i="22"/>
  <c r="X340" i="22"/>
  <c r="Y340" i="22"/>
  <c r="Z340" i="22"/>
  <c r="AA340" i="22"/>
  <c r="AB340" i="22"/>
  <c r="R341" i="22"/>
  <c r="S341" i="22"/>
  <c r="T341" i="22"/>
  <c r="U341" i="22"/>
  <c r="V341" i="22"/>
  <c r="W341" i="22"/>
  <c r="X341" i="22"/>
  <c r="Y341" i="22"/>
  <c r="Z341" i="22"/>
  <c r="AA341" i="22"/>
  <c r="AB341" i="22"/>
  <c r="R342" i="22"/>
  <c r="S342" i="22"/>
  <c r="T342" i="22"/>
  <c r="U342" i="22"/>
  <c r="V342" i="22"/>
  <c r="W342" i="22"/>
  <c r="X342" i="22"/>
  <c r="Y342" i="22"/>
  <c r="Z342" i="22"/>
  <c r="AA342" i="22"/>
  <c r="AB342" i="22"/>
  <c r="R343" i="22"/>
  <c r="S343" i="22"/>
  <c r="T343" i="22"/>
  <c r="U343" i="22"/>
  <c r="V343" i="22"/>
  <c r="W343" i="22"/>
  <c r="X343" i="22"/>
  <c r="Y343" i="22"/>
  <c r="Z343" i="22"/>
  <c r="AA343" i="22"/>
  <c r="AB343" i="22"/>
  <c r="R344" i="22"/>
  <c r="S344" i="22"/>
  <c r="T344" i="22"/>
  <c r="U344" i="22"/>
  <c r="V344" i="22"/>
  <c r="W344" i="22"/>
  <c r="X344" i="22"/>
  <c r="Y344" i="22"/>
  <c r="Z344" i="22"/>
  <c r="AA344" i="22"/>
  <c r="AB344" i="22"/>
  <c r="R345" i="22"/>
  <c r="S345" i="22"/>
  <c r="T345" i="22"/>
  <c r="U345" i="22"/>
  <c r="V345" i="22"/>
  <c r="W345" i="22"/>
  <c r="X345" i="22"/>
  <c r="Y345" i="22"/>
  <c r="Z345" i="22"/>
  <c r="AA345" i="22"/>
  <c r="AB345" i="22"/>
  <c r="R346" i="22"/>
  <c r="S346" i="22"/>
  <c r="T346" i="22"/>
  <c r="U346" i="22"/>
  <c r="V346" i="22"/>
  <c r="W346" i="22"/>
  <c r="X346" i="22"/>
  <c r="Y346" i="22"/>
  <c r="Z346" i="22"/>
  <c r="AA346" i="22"/>
  <c r="AB346" i="22"/>
  <c r="R347" i="22"/>
  <c r="S347" i="22"/>
  <c r="T347" i="22"/>
  <c r="U347" i="22"/>
  <c r="V347" i="22"/>
  <c r="W347" i="22"/>
  <c r="X347" i="22"/>
  <c r="Y347" i="22"/>
  <c r="Z347" i="22"/>
  <c r="AA347" i="22"/>
  <c r="AB347" i="22"/>
  <c r="R348" i="22"/>
  <c r="S348" i="22"/>
  <c r="T348" i="22"/>
  <c r="U348" i="22"/>
  <c r="V348" i="22"/>
  <c r="W348" i="22"/>
  <c r="X348" i="22"/>
  <c r="Y348" i="22"/>
  <c r="Z348" i="22"/>
  <c r="AA348" i="22"/>
  <c r="AB348" i="22"/>
  <c r="R349" i="22"/>
  <c r="S349" i="22"/>
  <c r="T349" i="22"/>
  <c r="U349" i="22"/>
  <c r="V349" i="22"/>
  <c r="W349" i="22"/>
  <c r="X349" i="22"/>
  <c r="Y349" i="22"/>
  <c r="Z349" i="22"/>
  <c r="AA349" i="22"/>
  <c r="AB349" i="22"/>
  <c r="R350" i="22"/>
  <c r="S350" i="22"/>
  <c r="T350" i="22"/>
  <c r="U350" i="22"/>
  <c r="V350" i="22"/>
  <c r="W350" i="22"/>
  <c r="X350" i="22"/>
  <c r="Y350" i="22"/>
  <c r="Z350" i="22"/>
  <c r="AA350" i="22"/>
  <c r="AB350" i="22"/>
  <c r="R351" i="22"/>
  <c r="S351" i="22"/>
  <c r="T351" i="22"/>
  <c r="U351" i="22"/>
  <c r="V351" i="22"/>
  <c r="W351" i="22"/>
  <c r="X351" i="22"/>
  <c r="Y351" i="22"/>
  <c r="Z351" i="22"/>
  <c r="AA351" i="22"/>
  <c r="AB351" i="22"/>
  <c r="R352" i="22"/>
  <c r="S352" i="22"/>
  <c r="T352" i="22"/>
  <c r="U352" i="22"/>
  <c r="V352" i="22"/>
  <c r="W352" i="22"/>
  <c r="X352" i="22"/>
  <c r="Y352" i="22"/>
  <c r="Z352" i="22"/>
  <c r="AA352" i="22"/>
  <c r="AB352" i="22"/>
  <c r="R353" i="22"/>
  <c r="S353" i="22"/>
  <c r="T353" i="22"/>
  <c r="U353" i="22"/>
  <c r="V353" i="22"/>
  <c r="W353" i="22"/>
  <c r="X353" i="22"/>
  <c r="Y353" i="22"/>
  <c r="Z353" i="22"/>
  <c r="AA353" i="22"/>
  <c r="AB353" i="22"/>
  <c r="R354" i="22"/>
  <c r="S354" i="22"/>
  <c r="T354" i="22"/>
  <c r="U354" i="22"/>
  <c r="V354" i="22"/>
  <c r="W354" i="22"/>
  <c r="X354" i="22"/>
  <c r="Y354" i="22"/>
  <c r="Z354" i="22"/>
  <c r="AA354" i="22"/>
  <c r="AB354" i="22"/>
  <c r="R355" i="22"/>
  <c r="S355" i="22"/>
  <c r="T355" i="22"/>
  <c r="U355" i="22"/>
  <c r="V355" i="22"/>
  <c r="W355" i="22"/>
  <c r="X355" i="22"/>
  <c r="Y355" i="22"/>
  <c r="Z355" i="22"/>
  <c r="AA355" i="22"/>
  <c r="AB355" i="22"/>
  <c r="R356" i="22"/>
  <c r="S356" i="22"/>
  <c r="T356" i="22"/>
  <c r="U356" i="22"/>
  <c r="V356" i="22"/>
  <c r="W356" i="22"/>
  <c r="X356" i="22"/>
  <c r="Y356" i="22"/>
  <c r="Z356" i="22"/>
  <c r="AA356" i="22"/>
  <c r="AB356" i="22"/>
  <c r="R357" i="22"/>
  <c r="S357" i="22"/>
  <c r="T357" i="22"/>
  <c r="U357" i="22"/>
  <c r="V357" i="22"/>
  <c r="W357" i="22"/>
  <c r="X357" i="22"/>
  <c r="Y357" i="22"/>
  <c r="Z357" i="22"/>
  <c r="AA357" i="22"/>
  <c r="AB357" i="22"/>
  <c r="R358" i="22"/>
  <c r="S358" i="22"/>
  <c r="T358" i="22"/>
  <c r="U358" i="22"/>
  <c r="V358" i="22"/>
  <c r="W358" i="22"/>
  <c r="X358" i="22"/>
  <c r="Y358" i="22"/>
  <c r="Z358" i="22"/>
  <c r="AA358" i="22"/>
  <c r="AB358" i="22"/>
  <c r="R359" i="22"/>
  <c r="S359" i="22"/>
  <c r="T359" i="22"/>
  <c r="U359" i="22"/>
  <c r="V359" i="22"/>
  <c r="W359" i="22"/>
  <c r="X359" i="22"/>
  <c r="Y359" i="22"/>
  <c r="Z359" i="22"/>
  <c r="AA359" i="22"/>
  <c r="AB359" i="22"/>
  <c r="R360" i="22"/>
  <c r="S360" i="22"/>
  <c r="T360" i="22"/>
  <c r="U360" i="22"/>
  <c r="V360" i="22"/>
  <c r="W360" i="22"/>
  <c r="X360" i="22"/>
  <c r="Y360" i="22"/>
  <c r="Z360" i="22"/>
  <c r="AA360" i="22"/>
  <c r="AB360" i="22"/>
  <c r="R361" i="22"/>
  <c r="S361" i="22"/>
  <c r="T361" i="22"/>
  <c r="U361" i="22"/>
  <c r="V361" i="22"/>
  <c r="W361" i="22"/>
  <c r="X361" i="22"/>
  <c r="Y361" i="22"/>
  <c r="Z361" i="22"/>
  <c r="AA361" i="22"/>
  <c r="AB361" i="22"/>
  <c r="R362" i="22"/>
  <c r="S362" i="22"/>
  <c r="T362" i="22"/>
  <c r="U362" i="22"/>
  <c r="V362" i="22"/>
  <c r="W362" i="22"/>
  <c r="X362" i="22"/>
  <c r="Y362" i="22"/>
  <c r="Z362" i="22"/>
  <c r="AA362" i="22"/>
  <c r="AB362" i="22"/>
  <c r="R363" i="22"/>
  <c r="S363" i="22"/>
  <c r="T363" i="22"/>
  <c r="U363" i="22"/>
  <c r="V363" i="22"/>
  <c r="W363" i="22"/>
  <c r="X363" i="22"/>
  <c r="Y363" i="22"/>
  <c r="Z363" i="22"/>
  <c r="AA363" i="22"/>
  <c r="AB363" i="22"/>
  <c r="R364" i="22"/>
  <c r="S364" i="22"/>
  <c r="T364" i="22"/>
  <c r="U364" i="22"/>
  <c r="V364" i="22"/>
  <c r="W364" i="22"/>
  <c r="X364" i="22"/>
  <c r="Y364" i="22"/>
  <c r="Z364" i="22"/>
  <c r="AA364" i="22"/>
  <c r="AB364" i="22"/>
  <c r="R365" i="22"/>
  <c r="S365" i="22"/>
  <c r="T365" i="22"/>
  <c r="U365" i="22"/>
  <c r="V365" i="22"/>
  <c r="W365" i="22"/>
  <c r="X365" i="22"/>
  <c r="Y365" i="22"/>
  <c r="Z365" i="22"/>
  <c r="AA365" i="22"/>
  <c r="AB365" i="22"/>
  <c r="R366" i="22"/>
  <c r="S366" i="22"/>
  <c r="T366" i="22"/>
  <c r="U366" i="22"/>
  <c r="V366" i="22"/>
  <c r="W366" i="22"/>
  <c r="X366" i="22"/>
  <c r="Y366" i="22"/>
  <c r="Z366" i="22"/>
  <c r="AA366" i="22"/>
  <c r="AB366" i="22"/>
  <c r="R367" i="22"/>
  <c r="S367" i="22"/>
  <c r="T367" i="22"/>
  <c r="U367" i="22"/>
  <c r="V367" i="22"/>
  <c r="W367" i="22"/>
  <c r="X367" i="22"/>
  <c r="Y367" i="22"/>
  <c r="Z367" i="22"/>
  <c r="AA367" i="22"/>
  <c r="AB367" i="22"/>
  <c r="R368" i="22"/>
  <c r="S368" i="22"/>
  <c r="T368" i="22"/>
  <c r="U368" i="22"/>
  <c r="V368" i="22"/>
  <c r="W368" i="22"/>
  <c r="X368" i="22"/>
  <c r="Y368" i="22"/>
  <c r="Z368" i="22"/>
  <c r="AA368" i="22"/>
  <c r="AB368" i="22"/>
  <c r="R369" i="22"/>
  <c r="S369" i="22"/>
  <c r="T369" i="22"/>
  <c r="U369" i="22"/>
  <c r="V369" i="22"/>
  <c r="W369" i="22"/>
  <c r="X369" i="22"/>
  <c r="Y369" i="22"/>
  <c r="Z369" i="22"/>
  <c r="AA369" i="22"/>
  <c r="AB369" i="22"/>
  <c r="R370" i="22"/>
  <c r="S370" i="22"/>
  <c r="T370" i="22"/>
  <c r="U370" i="22"/>
  <c r="V370" i="22"/>
  <c r="W370" i="22"/>
  <c r="X370" i="22"/>
  <c r="Y370" i="22"/>
  <c r="Z370" i="22"/>
  <c r="AA370" i="22"/>
  <c r="AB370" i="22"/>
  <c r="R371" i="22"/>
  <c r="S371" i="22"/>
  <c r="T371" i="22"/>
  <c r="U371" i="22"/>
  <c r="V371" i="22"/>
  <c r="W371" i="22"/>
  <c r="X371" i="22"/>
  <c r="Y371" i="22"/>
  <c r="Z371" i="22"/>
  <c r="AA371" i="22"/>
  <c r="AB371" i="22"/>
  <c r="R372" i="22"/>
  <c r="S372" i="22"/>
  <c r="T372" i="22"/>
  <c r="U372" i="22"/>
  <c r="V372" i="22"/>
  <c r="W372" i="22"/>
  <c r="X372" i="22"/>
  <c r="Y372" i="22"/>
  <c r="Z372" i="22"/>
  <c r="AA372" i="22"/>
  <c r="AB372" i="22"/>
  <c r="R373" i="22"/>
  <c r="S373" i="22"/>
  <c r="T373" i="22"/>
  <c r="U373" i="22"/>
  <c r="V373" i="22"/>
  <c r="W373" i="22"/>
  <c r="X373" i="22"/>
  <c r="Y373" i="22"/>
  <c r="Z373" i="22"/>
  <c r="AA373" i="22"/>
  <c r="AB373" i="22"/>
  <c r="R374" i="22"/>
  <c r="S374" i="22"/>
  <c r="T374" i="22"/>
  <c r="U374" i="22"/>
  <c r="V374" i="22"/>
  <c r="W374" i="22"/>
  <c r="X374" i="22"/>
  <c r="Y374" i="22"/>
  <c r="Z374" i="22"/>
  <c r="AA374" i="22"/>
  <c r="AB374" i="22"/>
  <c r="R375" i="22"/>
  <c r="S375" i="22"/>
  <c r="T375" i="22"/>
  <c r="U375" i="22"/>
  <c r="V375" i="22"/>
  <c r="W375" i="22"/>
  <c r="X375" i="22"/>
  <c r="Y375" i="22"/>
  <c r="Z375" i="22"/>
  <c r="AA375" i="22"/>
  <c r="AB375" i="22"/>
  <c r="R376" i="22"/>
  <c r="S376" i="22"/>
  <c r="T376" i="22"/>
  <c r="U376" i="22"/>
  <c r="V376" i="22"/>
  <c r="W376" i="22"/>
  <c r="X376" i="22"/>
  <c r="Y376" i="22"/>
  <c r="Z376" i="22"/>
  <c r="AA376" i="22"/>
  <c r="AB376" i="22"/>
  <c r="R377" i="22"/>
  <c r="S377" i="22"/>
  <c r="T377" i="22"/>
  <c r="U377" i="22"/>
  <c r="V377" i="22"/>
  <c r="W377" i="22"/>
  <c r="X377" i="22"/>
  <c r="Y377" i="22"/>
  <c r="Z377" i="22"/>
  <c r="AA377" i="22"/>
  <c r="AB377" i="22"/>
  <c r="R378" i="22"/>
  <c r="S378" i="22"/>
  <c r="T378" i="22"/>
  <c r="U378" i="22"/>
  <c r="V378" i="22"/>
  <c r="W378" i="22"/>
  <c r="X378" i="22"/>
  <c r="Y378" i="22"/>
  <c r="Z378" i="22"/>
  <c r="AA378" i="22"/>
  <c r="AB378" i="22"/>
  <c r="R379" i="22"/>
  <c r="S379" i="22"/>
  <c r="T379" i="22"/>
  <c r="U379" i="22"/>
  <c r="V379" i="22"/>
  <c r="W379" i="22"/>
  <c r="X379" i="22"/>
  <c r="Y379" i="22"/>
  <c r="Z379" i="22"/>
  <c r="AA379" i="22"/>
  <c r="AB379" i="22"/>
  <c r="R380" i="22"/>
  <c r="S380" i="22"/>
  <c r="T380" i="22"/>
  <c r="U380" i="22"/>
  <c r="V380" i="22"/>
  <c r="W380" i="22"/>
  <c r="X380" i="22"/>
  <c r="Y380" i="22"/>
  <c r="Z380" i="22"/>
  <c r="AA380" i="22"/>
  <c r="AB380" i="22"/>
  <c r="R381" i="22"/>
  <c r="S381" i="22"/>
  <c r="T381" i="22"/>
  <c r="U381" i="22"/>
  <c r="V381" i="22"/>
  <c r="W381" i="22"/>
  <c r="X381" i="22"/>
  <c r="Y381" i="22"/>
  <c r="Z381" i="22"/>
  <c r="AA381" i="22"/>
  <c r="AB381" i="22"/>
  <c r="R382" i="22"/>
  <c r="S382" i="22"/>
  <c r="T382" i="22"/>
  <c r="U382" i="22"/>
  <c r="V382" i="22"/>
  <c r="W382" i="22"/>
  <c r="X382" i="22"/>
  <c r="Y382" i="22"/>
  <c r="Z382" i="22"/>
  <c r="AA382" i="22"/>
  <c r="AB382" i="22"/>
  <c r="R383" i="22"/>
  <c r="S383" i="22"/>
  <c r="T383" i="22"/>
  <c r="U383" i="22"/>
  <c r="V383" i="22"/>
  <c r="W383" i="22"/>
  <c r="X383" i="22"/>
  <c r="Y383" i="22"/>
  <c r="Z383" i="22"/>
  <c r="AA383" i="22"/>
  <c r="AB383" i="22"/>
  <c r="R384" i="22"/>
  <c r="S384" i="22"/>
  <c r="T384" i="22"/>
  <c r="U384" i="22"/>
  <c r="V384" i="22"/>
  <c r="W384" i="22"/>
  <c r="X384" i="22"/>
  <c r="Y384" i="22"/>
  <c r="Z384" i="22"/>
  <c r="AA384" i="22"/>
  <c r="AB384" i="22"/>
  <c r="R385" i="22"/>
  <c r="S385" i="22"/>
  <c r="T385" i="22"/>
  <c r="U385" i="22"/>
  <c r="V385" i="22"/>
  <c r="W385" i="22"/>
  <c r="X385" i="22"/>
  <c r="Y385" i="22"/>
  <c r="Z385" i="22"/>
  <c r="AA385" i="22"/>
  <c r="AB385" i="22"/>
  <c r="R386" i="22"/>
  <c r="S386" i="22"/>
  <c r="T386" i="22"/>
  <c r="U386" i="22"/>
  <c r="V386" i="22"/>
  <c r="W386" i="22"/>
  <c r="X386" i="22"/>
  <c r="Y386" i="22"/>
  <c r="Z386" i="22"/>
  <c r="AA386" i="22"/>
  <c r="AB386" i="22"/>
  <c r="R387" i="22"/>
  <c r="S387" i="22"/>
  <c r="T387" i="22"/>
  <c r="U387" i="22"/>
  <c r="V387" i="22"/>
  <c r="W387" i="22"/>
  <c r="X387" i="22"/>
  <c r="Y387" i="22"/>
  <c r="Z387" i="22"/>
  <c r="AA387" i="22"/>
  <c r="AB387" i="22"/>
  <c r="R388" i="22"/>
  <c r="S388" i="22"/>
  <c r="T388" i="22"/>
  <c r="U388" i="22"/>
  <c r="V388" i="22"/>
  <c r="W388" i="22"/>
  <c r="X388" i="22"/>
  <c r="Y388" i="22"/>
  <c r="Z388" i="22"/>
  <c r="AA388" i="22"/>
  <c r="AB388" i="22"/>
  <c r="R389" i="22"/>
  <c r="S389" i="22"/>
  <c r="T389" i="22"/>
  <c r="U389" i="22"/>
  <c r="V389" i="22"/>
  <c r="W389" i="22"/>
  <c r="X389" i="22"/>
  <c r="Y389" i="22"/>
  <c r="Z389" i="22"/>
  <c r="AA389" i="22"/>
  <c r="AB389" i="22"/>
  <c r="R390" i="22"/>
  <c r="S390" i="22"/>
  <c r="T390" i="22"/>
  <c r="U390" i="22"/>
  <c r="V390" i="22"/>
  <c r="W390" i="22"/>
  <c r="X390" i="22"/>
  <c r="Y390" i="22"/>
  <c r="Z390" i="22"/>
  <c r="AA390" i="22"/>
  <c r="AB390" i="22"/>
  <c r="R391" i="22"/>
  <c r="S391" i="22"/>
  <c r="T391" i="22"/>
  <c r="U391" i="22"/>
  <c r="V391" i="22"/>
  <c r="W391" i="22"/>
  <c r="X391" i="22"/>
  <c r="Y391" i="22"/>
  <c r="Z391" i="22"/>
  <c r="AA391" i="22"/>
  <c r="AB391" i="22"/>
  <c r="R392" i="22"/>
  <c r="S392" i="22"/>
  <c r="T392" i="22"/>
  <c r="U392" i="22"/>
  <c r="V392" i="22"/>
  <c r="W392" i="22"/>
  <c r="X392" i="22"/>
  <c r="Y392" i="22"/>
  <c r="Z392" i="22"/>
  <c r="AA392" i="22"/>
  <c r="AB392" i="22"/>
  <c r="R393" i="22"/>
  <c r="S393" i="22"/>
  <c r="T393" i="22"/>
  <c r="U393" i="22"/>
  <c r="V393" i="22"/>
  <c r="W393" i="22"/>
  <c r="X393" i="22"/>
  <c r="Y393" i="22"/>
  <c r="Z393" i="22"/>
  <c r="AA393" i="22"/>
  <c r="AB393" i="22"/>
  <c r="R394" i="22"/>
  <c r="S394" i="22"/>
  <c r="T394" i="22"/>
  <c r="U394" i="22"/>
  <c r="V394" i="22"/>
  <c r="W394" i="22"/>
  <c r="X394" i="22"/>
  <c r="Y394" i="22"/>
  <c r="Z394" i="22"/>
  <c r="AA394" i="22"/>
  <c r="AB394" i="22"/>
  <c r="R395" i="22"/>
  <c r="S395" i="22"/>
  <c r="T395" i="22"/>
  <c r="U395" i="22"/>
  <c r="V395" i="22"/>
  <c r="W395" i="22"/>
  <c r="X395" i="22"/>
  <c r="Y395" i="22"/>
  <c r="Z395" i="22"/>
  <c r="AA395" i="22"/>
  <c r="AB395" i="22"/>
  <c r="R396" i="22"/>
  <c r="S396" i="22"/>
  <c r="T396" i="22"/>
  <c r="U396" i="22"/>
  <c r="V396" i="22"/>
  <c r="W396" i="22"/>
  <c r="X396" i="22"/>
  <c r="Y396" i="22"/>
  <c r="Z396" i="22"/>
  <c r="AA396" i="22"/>
  <c r="AB396" i="22"/>
  <c r="R397" i="22"/>
  <c r="S397" i="22"/>
  <c r="T397" i="22"/>
  <c r="U397" i="22"/>
  <c r="V397" i="22"/>
  <c r="W397" i="22"/>
  <c r="X397" i="22"/>
  <c r="Y397" i="22"/>
  <c r="Z397" i="22"/>
  <c r="AA397" i="22"/>
  <c r="AB397" i="22"/>
  <c r="P286" i="12"/>
  <c r="P285" i="12"/>
  <c r="P284" i="12"/>
  <c r="P283" i="12"/>
  <c r="P282" i="12"/>
  <c r="P281" i="12"/>
  <c r="P280" i="12"/>
  <c r="P279" i="12"/>
  <c r="P278" i="12"/>
  <c r="P277" i="12"/>
  <c r="P276" i="12"/>
  <c r="P275" i="12"/>
  <c r="P274" i="12"/>
  <c r="P273" i="12"/>
  <c r="P272" i="12"/>
  <c r="P271" i="12"/>
  <c r="P270" i="12"/>
  <c r="P269" i="12"/>
  <c r="P268" i="12"/>
  <c r="P267" i="12"/>
  <c r="P266" i="12"/>
  <c r="P265" i="12"/>
  <c r="P264" i="12"/>
  <c r="P263" i="12"/>
  <c r="P262" i="12"/>
  <c r="P261" i="12"/>
  <c r="P260" i="12"/>
  <c r="P259" i="12"/>
  <c r="P258" i="12"/>
  <c r="P257" i="12"/>
  <c r="P256" i="12"/>
  <c r="P255" i="12"/>
  <c r="P254" i="12"/>
  <c r="P253" i="12"/>
  <c r="P252" i="12"/>
  <c r="P251" i="12"/>
  <c r="P250" i="12"/>
  <c r="P249" i="12"/>
  <c r="P248" i="12"/>
  <c r="P247" i="12"/>
  <c r="P246" i="12"/>
  <c r="P245" i="12"/>
  <c r="P244" i="12"/>
  <c r="P243" i="12"/>
  <c r="P242" i="12"/>
  <c r="P241" i="12"/>
  <c r="P240" i="12"/>
  <c r="P239" i="12"/>
  <c r="P238" i="12"/>
  <c r="P237" i="12"/>
  <c r="P236" i="12"/>
  <c r="P235" i="12"/>
  <c r="P234" i="12"/>
  <c r="P233" i="12"/>
  <c r="P232" i="12"/>
  <c r="P231" i="12"/>
  <c r="P230" i="12"/>
  <c r="P229" i="12"/>
  <c r="P228" i="12"/>
  <c r="P227" i="12"/>
  <c r="P226" i="12"/>
  <c r="P225" i="12"/>
  <c r="P224" i="12"/>
  <c r="P223" i="12"/>
  <c r="P222" i="12"/>
  <c r="P221" i="12"/>
  <c r="P220" i="12"/>
  <c r="P219" i="12"/>
  <c r="P218" i="12"/>
  <c r="P217" i="12"/>
  <c r="P216" i="12"/>
  <c r="P215" i="12"/>
  <c r="P214" i="12"/>
  <c r="P213" i="12"/>
  <c r="P212" i="12"/>
  <c r="P211" i="12"/>
  <c r="P210" i="12"/>
  <c r="P209" i="12"/>
  <c r="P208" i="12"/>
  <c r="P207" i="12"/>
  <c r="P206" i="12"/>
  <c r="P205" i="12"/>
  <c r="P204" i="12"/>
  <c r="P203" i="12"/>
  <c r="P202" i="12"/>
  <c r="P201" i="12"/>
  <c r="P200" i="12"/>
  <c r="P199" i="12"/>
  <c r="P198" i="12"/>
  <c r="P197" i="12"/>
  <c r="P196" i="12"/>
  <c r="P195" i="12"/>
  <c r="P194" i="12"/>
  <c r="P193" i="12"/>
  <c r="P192" i="12"/>
  <c r="P191" i="12"/>
  <c r="P190" i="12"/>
  <c r="P189" i="12"/>
  <c r="P188" i="12"/>
  <c r="P187" i="12"/>
  <c r="P186" i="12"/>
  <c r="P185" i="12"/>
  <c r="P184" i="12"/>
  <c r="P183" i="12"/>
  <c r="P182" i="12"/>
  <c r="P181" i="12"/>
  <c r="P180" i="12"/>
  <c r="P179" i="12"/>
  <c r="P178" i="12"/>
  <c r="P177" i="12"/>
  <c r="P176" i="12"/>
  <c r="P175" i="12"/>
  <c r="P174" i="12"/>
  <c r="P173" i="12"/>
  <c r="P172" i="12"/>
  <c r="P171" i="12"/>
  <c r="P170" i="12"/>
  <c r="P169" i="12"/>
  <c r="P168" i="12"/>
  <c r="P167" i="12"/>
  <c r="P166" i="12"/>
  <c r="P165" i="12"/>
  <c r="P164" i="12"/>
  <c r="P163" i="12"/>
  <c r="P162" i="12"/>
  <c r="P161" i="12"/>
  <c r="P160" i="12"/>
  <c r="P159" i="12"/>
  <c r="P158" i="12"/>
  <c r="P157" i="12"/>
  <c r="P156" i="12"/>
  <c r="P155" i="12"/>
  <c r="P154" i="12"/>
  <c r="P153" i="12"/>
  <c r="P152" i="12"/>
  <c r="P151" i="12"/>
  <c r="P150" i="12"/>
  <c r="P149" i="12"/>
  <c r="P148" i="12"/>
  <c r="P147" i="12"/>
  <c r="P146" i="12"/>
  <c r="P145" i="12"/>
  <c r="P144" i="12"/>
  <c r="P143" i="12"/>
  <c r="P142" i="12"/>
  <c r="P141" i="12"/>
  <c r="P140" i="12"/>
  <c r="P139" i="12"/>
  <c r="P138" i="12"/>
  <c r="P137" i="12"/>
  <c r="P136" i="12"/>
  <c r="P135" i="12"/>
  <c r="P134" i="12"/>
  <c r="P133" i="12"/>
  <c r="P132" i="12"/>
  <c r="P131" i="12"/>
  <c r="P130" i="12"/>
  <c r="P129" i="12"/>
  <c r="P128" i="12"/>
  <c r="P127" i="12"/>
  <c r="P126" i="12"/>
  <c r="P125" i="12"/>
  <c r="P124" i="12"/>
  <c r="P123" i="12"/>
  <c r="P122" i="12"/>
  <c r="P121" i="12"/>
  <c r="P120" i="12"/>
  <c r="P119" i="12"/>
  <c r="P118" i="12"/>
  <c r="P117" i="12"/>
  <c r="P116" i="12"/>
  <c r="P115" i="12"/>
  <c r="P114" i="12"/>
  <c r="P113" i="12"/>
  <c r="P112" i="12"/>
  <c r="P111" i="12"/>
  <c r="P110" i="12"/>
  <c r="P109" i="12"/>
  <c r="P108" i="12"/>
  <c r="P107" i="12"/>
  <c r="P106" i="12"/>
  <c r="P105" i="12"/>
  <c r="P104" i="12"/>
  <c r="P103" i="12"/>
  <c r="P102" i="12"/>
  <c r="P101" i="12"/>
  <c r="P100" i="12"/>
  <c r="P99" i="12"/>
  <c r="P98" i="12"/>
  <c r="P97" i="12"/>
  <c r="P96" i="12"/>
  <c r="P95" i="12"/>
  <c r="P94" i="12"/>
  <c r="P93" i="12"/>
  <c r="P92" i="12"/>
  <c r="P91" i="12"/>
  <c r="P90" i="12"/>
  <c r="P89" i="12"/>
  <c r="P88" i="12"/>
  <c r="P87" i="12"/>
  <c r="P86" i="12"/>
  <c r="P85" i="12"/>
  <c r="P84" i="12"/>
  <c r="P83" i="12"/>
  <c r="P82" i="12"/>
  <c r="P81" i="12"/>
  <c r="P80" i="12"/>
  <c r="P79" i="12"/>
  <c r="P78" i="12"/>
  <c r="P77" i="12"/>
  <c r="P76" i="12"/>
  <c r="P75" i="12"/>
  <c r="P74" i="12"/>
  <c r="P73" i="12"/>
  <c r="P72" i="12"/>
  <c r="P71" i="12"/>
  <c r="P70" i="12"/>
  <c r="P69" i="12"/>
  <c r="P68" i="12"/>
  <c r="P67" i="12"/>
  <c r="P66" i="12"/>
  <c r="P65" i="12"/>
  <c r="P64" i="12"/>
  <c r="P63" i="12"/>
  <c r="P62" i="12"/>
  <c r="P61" i="12"/>
  <c r="P60" i="12"/>
  <c r="P59" i="12"/>
  <c r="P58" i="12"/>
  <c r="P57" i="12"/>
  <c r="P56" i="12"/>
  <c r="P55" i="12"/>
  <c r="P54" i="12"/>
  <c r="P53" i="12"/>
  <c r="P52" i="12"/>
  <c r="P51" i="12"/>
  <c r="P50" i="12"/>
  <c r="P49" i="12"/>
  <c r="P48" i="12"/>
  <c r="P47" i="12"/>
  <c r="P46" i="12"/>
  <c r="P45" i="12"/>
  <c r="P44" i="12"/>
  <c r="P43" i="12"/>
  <c r="P42" i="12"/>
  <c r="P41" i="12"/>
  <c r="P40" i="12"/>
  <c r="P39" i="12"/>
  <c r="P38" i="12"/>
  <c r="P37" i="12"/>
  <c r="P36" i="12"/>
  <c r="P35" i="12"/>
  <c r="P34" i="12"/>
  <c r="P33" i="12"/>
  <c r="P32" i="12"/>
  <c r="P31" i="12"/>
  <c r="P30" i="12"/>
  <c r="P29" i="12"/>
  <c r="P28" i="12"/>
  <c r="P27" i="12"/>
  <c r="P26" i="12"/>
  <c r="P25" i="12"/>
  <c r="P6" i="12"/>
  <c r="F1179" i="9"/>
  <c r="F1178" i="9"/>
  <c r="F1177" i="9"/>
  <c r="F1176" i="9"/>
  <c r="F1175" i="9"/>
  <c r="F1174" i="9"/>
  <c r="F1173" i="9"/>
  <c r="F1172" i="9"/>
  <c r="F1171" i="9"/>
  <c r="F1170" i="9"/>
  <c r="F1169" i="9"/>
  <c r="F1168" i="9"/>
  <c r="F1167" i="9"/>
  <c r="F1166" i="9"/>
  <c r="F1165" i="9"/>
  <c r="F1164" i="9"/>
  <c r="F1163" i="9"/>
  <c r="F1162" i="9"/>
  <c r="F1161" i="9"/>
  <c r="F1160" i="9"/>
  <c r="F1159" i="9"/>
  <c r="F1158" i="9"/>
  <c r="F1157" i="9"/>
  <c r="F1156" i="9"/>
  <c r="F1155" i="9"/>
  <c r="F1154" i="9"/>
  <c r="F1153" i="9"/>
  <c r="F1152" i="9"/>
  <c r="F1151" i="9"/>
  <c r="F1150" i="9"/>
  <c r="F1149" i="9"/>
  <c r="F1148" i="9"/>
  <c r="F1147" i="9"/>
  <c r="F1146" i="9"/>
  <c r="F1145" i="9"/>
  <c r="F1144" i="9"/>
  <c r="F1143" i="9"/>
  <c r="F1142" i="9"/>
  <c r="F1141" i="9"/>
  <c r="F1140" i="9"/>
  <c r="F1139" i="9"/>
  <c r="F1138" i="9"/>
  <c r="F1137" i="9"/>
  <c r="F1136" i="9"/>
  <c r="F1135" i="9"/>
  <c r="F1134" i="9"/>
  <c r="F1133" i="9"/>
  <c r="F1132" i="9"/>
  <c r="F1131" i="9"/>
  <c r="F1130" i="9"/>
  <c r="F1129" i="9"/>
  <c r="F1128" i="9"/>
  <c r="F1127" i="9"/>
  <c r="F1126" i="9"/>
  <c r="F1125" i="9"/>
  <c r="F1124" i="9"/>
  <c r="F1123" i="9"/>
  <c r="F1122" i="9"/>
  <c r="F1121" i="9"/>
  <c r="F1120" i="9"/>
  <c r="F1119" i="9"/>
  <c r="F1118" i="9"/>
  <c r="F1117" i="9"/>
  <c r="F1116" i="9"/>
  <c r="F1115" i="9"/>
  <c r="F1114" i="9"/>
  <c r="F1113" i="9"/>
  <c r="F1112" i="9"/>
  <c r="F1111" i="9"/>
  <c r="F1110" i="9"/>
  <c r="F1109" i="9"/>
  <c r="F1108" i="9"/>
  <c r="F1107" i="9"/>
  <c r="F1106" i="9"/>
  <c r="F1105" i="9"/>
  <c r="F1104" i="9"/>
  <c r="F1103" i="9"/>
  <c r="F1102" i="9"/>
  <c r="F1101" i="9"/>
  <c r="F1100" i="9"/>
  <c r="F1099" i="9"/>
  <c r="F1098" i="9"/>
  <c r="F1097" i="9"/>
  <c r="F1096" i="9"/>
  <c r="F1095" i="9"/>
  <c r="F1094" i="9"/>
  <c r="F1093" i="9"/>
  <c r="F1092" i="9"/>
  <c r="F1091" i="9"/>
  <c r="F1090" i="9"/>
  <c r="F1089" i="9"/>
  <c r="F1088" i="9"/>
  <c r="F1087" i="9"/>
  <c r="F1086" i="9"/>
  <c r="F1085" i="9"/>
  <c r="F1084" i="9"/>
  <c r="F1083" i="9"/>
  <c r="F1082" i="9"/>
  <c r="F1081" i="9"/>
  <c r="F1080" i="9"/>
  <c r="F1079" i="9"/>
  <c r="F1078" i="9"/>
  <c r="F1077" i="9"/>
  <c r="F1076" i="9"/>
  <c r="F1075" i="9"/>
  <c r="F1074" i="9"/>
  <c r="F1073" i="9"/>
  <c r="F1072" i="9"/>
  <c r="F1071" i="9"/>
  <c r="F1070" i="9"/>
  <c r="F1069" i="9"/>
  <c r="F1068" i="9"/>
  <c r="F1067" i="9"/>
  <c r="F1066" i="9"/>
  <c r="F1065" i="9"/>
  <c r="F1064" i="9"/>
  <c r="F1063" i="9"/>
  <c r="F1062" i="9"/>
  <c r="F1061" i="9"/>
  <c r="F1060" i="9"/>
  <c r="F1059" i="9"/>
  <c r="F1058" i="9"/>
  <c r="F1057" i="9"/>
  <c r="F1056" i="9"/>
  <c r="F1055" i="9"/>
  <c r="F1054" i="9"/>
  <c r="F1053" i="9"/>
  <c r="F1052" i="9"/>
  <c r="F1051" i="9"/>
  <c r="F1050" i="9"/>
  <c r="F1049" i="9"/>
  <c r="F1048" i="9"/>
  <c r="F1047" i="9"/>
  <c r="F1046" i="9"/>
  <c r="F1045" i="9"/>
  <c r="F1044" i="9"/>
  <c r="F1043" i="9"/>
  <c r="F1042" i="9"/>
  <c r="F1041" i="9"/>
  <c r="F1040" i="9"/>
  <c r="F1039" i="9"/>
  <c r="F1038" i="9"/>
  <c r="F1037" i="9"/>
  <c r="F1036" i="9"/>
  <c r="F1035" i="9"/>
  <c r="F1034" i="9"/>
  <c r="F1033" i="9"/>
  <c r="F1032" i="9"/>
  <c r="F1031" i="9"/>
  <c r="F1030" i="9"/>
  <c r="F1029" i="9"/>
  <c r="F1028" i="9"/>
  <c r="F1027" i="9"/>
  <c r="F1026" i="9"/>
  <c r="F1025" i="9"/>
  <c r="F1024" i="9"/>
  <c r="F1023" i="9"/>
  <c r="F1022" i="9"/>
  <c r="F1021" i="9"/>
  <c r="F1020" i="9"/>
  <c r="F1019" i="9"/>
  <c r="F1018" i="9"/>
  <c r="F1017" i="9"/>
  <c r="F1016" i="9"/>
  <c r="F1015" i="9"/>
  <c r="F1014" i="9"/>
  <c r="F1013" i="9"/>
  <c r="F1012" i="9"/>
  <c r="F1011" i="9"/>
  <c r="F1010" i="9"/>
  <c r="F1009" i="9"/>
  <c r="F1008" i="9"/>
  <c r="F1007" i="9"/>
  <c r="F1006" i="9"/>
  <c r="F1005" i="9"/>
  <c r="F1004" i="9"/>
  <c r="F1003" i="9"/>
  <c r="F1002" i="9"/>
  <c r="F1001" i="9"/>
  <c r="F1000" i="9"/>
  <c r="F999" i="9"/>
  <c r="F998" i="9"/>
  <c r="F997" i="9"/>
  <c r="F996" i="9"/>
  <c r="F995" i="9"/>
  <c r="F994" i="9"/>
  <c r="F993" i="9"/>
  <c r="F992" i="9"/>
  <c r="F991" i="9"/>
  <c r="F990" i="9"/>
  <c r="F989" i="9"/>
  <c r="F988" i="9"/>
  <c r="F987" i="9"/>
  <c r="F986" i="9"/>
  <c r="F985" i="9"/>
  <c r="F984" i="9"/>
  <c r="F983" i="9"/>
  <c r="F982" i="9"/>
  <c r="F981" i="9"/>
  <c r="F980" i="9"/>
  <c r="F979" i="9"/>
  <c r="F978" i="9"/>
  <c r="F977" i="9"/>
  <c r="F976" i="9"/>
  <c r="F975" i="9"/>
  <c r="F974" i="9"/>
  <c r="F973" i="9"/>
  <c r="F972" i="9"/>
  <c r="F971" i="9"/>
  <c r="F970" i="9"/>
  <c r="F969" i="9"/>
  <c r="F968" i="9"/>
  <c r="F967" i="9"/>
  <c r="F966" i="9"/>
  <c r="F965" i="9"/>
  <c r="F964" i="9"/>
  <c r="F963" i="9"/>
  <c r="F962" i="9"/>
  <c r="F961" i="9"/>
  <c r="F960" i="9"/>
  <c r="F959" i="9"/>
  <c r="F958" i="9"/>
  <c r="F957" i="9"/>
  <c r="F956" i="9"/>
  <c r="F955" i="9"/>
  <c r="F954" i="9"/>
  <c r="F953" i="9"/>
  <c r="F952" i="9"/>
  <c r="F951" i="9"/>
  <c r="F950" i="9"/>
  <c r="F949" i="9"/>
  <c r="F948" i="9"/>
  <c r="F947" i="9"/>
  <c r="F946" i="9"/>
  <c r="F945" i="9"/>
  <c r="F944" i="9"/>
  <c r="F943" i="9"/>
  <c r="F942" i="9"/>
  <c r="F941" i="9"/>
  <c r="F940" i="9"/>
  <c r="F939" i="9"/>
  <c r="F938" i="9"/>
  <c r="F937" i="9"/>
  <c r="F936" i="9"/>
  <c r="F935" i="9"/>
  <c r="F934" i="9"/>
  <c r="F933" i="9"/>
  <c r="F932" i="9"/>
  <c r="F931" i="9"/>
  <c r="F930" i="9"/>
  <c r="F929" i="9"/>
  <c r="F928" i="9"/>
  <c r="F927" i="9"/>
  <c r="F926" i="9"/>
  <c r="F925" i="9"/>
  <c r="F924" i="9"/>
  <c r="F923" i="9"/>
  <c r="F922" i="9"/>
  <c r="F921" i="9"/>
  <c r="F920" i="9"/>
  <c r="F919" i="9"/>
  <c r="F918" i="9"/>
  <c r="F917" i="9"/>
  <c r="F916" i="9"/>
  <c r="F915" i="9"/>
  <c r="F914" i="9"/>
  <c r="F913" i="9"/>
  <c r="F912" i="9"/>
  <c r="F911" i="9"/>
  <c r="F910" i="9"/>
  <c r="F909" i="9"/>
  <c r="F908" i="9"/>
  <c r="F907" i="9"/>
  <c r="F906" i="9"/>
  <c r="F905" i="9"/>
  <c r="F904" i="9"/>
  <c r="F903" i="9"/>
  <c r="F902" i="9"/>
  <c r="F901" i="9"/>
  <c r="F900" i="9"/>
  <c r="F899" i="9"/>
  <c r="F898" i="9"/>
  <c r="F897" i="9"/>
  <c r="F896" i="9"/>
  <c r="F895" i="9"/>
  <c r="F894" i="9"/>
  <c r="F893" i="9"/>
  <c r="F892" i="9"/>
  <c r="F891" i="9"/>
  <c r="F890" i="9"/>
  <c r="F889" i="9"/>
  <c r="F888" i="9"/>
  <c r="F887" i="9"/>
  <c r="F886" i="9"/>
  <c r="F885" i="9"/>
  <c r="F884" i="9"/>
  <c r="F883" i="9"/>
  <c r="F882" i="9"/>
  <c r="F881" i="9"/>
  <c r="F880" i="9"/>
  <c r="F879" i="9"/>
  <c r="F878" i="9"/>
  <c r="F877" i="9"/>
  <c r="F876" i="9"/>
  <c r="F875" i="9"/>
  <c r="F874" i="9"/>
  <c r="F873" i="9"/>
  <c r="F872" i="9"/>
  <c r="F871" i="9"/>
  <c r="F870" i="9"/>
  <c r="F869" i="9"/>
  <c r="F868" i="9"/>
  <c r="F867" i="9"/>
  <c r="F866" i="9"/>
  <c r="F865" i="9"/>
  <c r="F864" i="9"/>
  <c r="F863" i="9"/>
  <c r="F862" i="9"/>
  <c r="F861" i="9"/>
  <c r="F860" i="9"/>
  <c r="F859" i="9"/>
  <c r="F858" i="9"/>
  <c r="F857" i="9"/>
  <c r="F856" i="9"/>
  <c r="F855" i="9"/>
  <c r="F854" i="9"/>
  <c r="F853" i="9"/>
  <c r="F852" i="9"/>
  <c r="F851" i="9"/>
  <c r="F850" i="9"/>
  <c r="F849" i="9"/>
  <c r="F848" i="9"/>
  <c r="F847" i="9"/>
  <c r="F846" i="9"/>
  <c r="F845" i="9"/>
  <c r="F844" i="9"/>
  <c r="F843" i="9"/>
  <c r="F842" i="9"/>
  <c r="F841" i="9"/>
  <c r="F840" i="9"/>
  <c r="F839" i="9"/>
  <c r="F838" i="9"/>
  <c r="F837" i="9"/>
  <c r="F836" i="9"/>
  <c r="F835" i="9"/>
  <c r="F834" i="9"/>
  <c r="F833" i="9"/>
  <c r="F832" i="9"/>
  <c r="F831" i="9"/>
  <c r="F830" i="9"/>
  <c r="F829" i="9"/>
  <c r="F828" i="9"/>
  <c r="F827" i="9"/>
  <c r="F826" i="9"/>
  <c r="F825" i="9"/>
  <c r="F824" i="9"/>
  <c r="F823" i="9"/>
  <c r="F822" i="9"/>
  <c r="F821" i="9"/>
  <c r="F820" i="9"/>
  <c r="F819" i="9"/>
  <c r="F818" i="9"/>
  <c r="F817" i="9"/>
  <c r="F816" i="9"/>
  <c r="F815" i="9"/>
  <c r="F814" i="9"/>
  <c r="F813" i="9"/>
  <c r="F812" i="9"/>
  <c r="F811" i="9"/>
  <c r="F810" i="9"/>
  <c r="F809" i="9"/>
  <c r="F808" i="9"/>
  <c r="F807" i="9"/>
  <c r="F806" i="9"/>
  <c r="F805" i="9"/>
  <c r="F804" i="9"/>
  <c r="F803" i="9"/>
  <c r="F802" i="9"/>
  <c r="F801" i="9"/>
  <c r="F800" i="9"/>
  <c r="F799" i="9"/>
  <c r="F798" i="9"/>
  <c r="F797" i="9"/>
  <c r="F796" i="9"/>
  <c r="F795" i="9"/>
  <c r="F794" i="9"/>
  <c r="F793" i="9"/>
  <c r="F792" i="9"/>
  <c r="F791" i="9"/>
  <c r="F790" i="9"/>
  <c r="F789" i="9"/>
  <c r="F788" i="9"/>
  <c r="F787" i="9"/>
  <c r="F786" i="9"/>
  <c r="F785" i="9"/>
  <c r="F784" i="9"/>
  <c r="F783" i="9"/>
  <c r="F782" i="9"/>
  <c r="F781" i="9"/>
  <c r="F780" i="9"/>
  <c r="F779" i="9"/>
  <c r="F778" i="9"/>
  <c r="F777" i="9"/>
  <c r="F776" i="9"/>
  <c r="F775" i="9"/>
  <c r="F774" i="9"/>
  <c r="F773" i="9"/>
  <c r="F772" i="9"/>
  <c r="F771" i="9"/>
  <c r="F770" i="9"/>
  <c r="F769" i="9"/>
  <c r="F768" i="9"/>
  <c r="F767" i="9"/>
  <c r="F766" i="9"/>
  <c r="F765" i="9"/>
  <c r="F764" i="9"/>
  <c r="F763" i="9"/>
  <c r="F762" i="9"/>
  <c r="F761" i="9"/>
  <c r="F760" i="9"/>
  <c r="F759" i="9"/>
  <c r="F758" i="9"/>
  <c r="F757" i="9"/>
  <c r="F756" i="9"/>
  <c r="F755" i="9"/>
  <c r="F754" i="9"/>
  <c r="F753" i="9"/>
  <c r="F752" i="9"/>
  <c r="F751" i="9"/>
  <c r="F750" i="9"/>
  <c r="F749" i="9"/>
  <c r="F748" i="9"/>
  <c r="F747" i="9"/>
  <c r="F746" i="9"/>
  <c r="F745" i="9"/>
  <c r="F744" i="9"/>
  <c r="F743" i="9"/>
  <c r="F742" i="9"/>
  <c r="F741" i="9"/>
  <c r="F740" i="9"/>
  <c r="F739" i="9"/>
  <c r="F738" i="9"/>
  <c r="F737" i="9"/>
  <c r="F736" i="9"/>
  <c r="F735" i="9"/>
  <c r="F734" i="9"/>
  <c r="F733" i="9"/>
  <c r="F732" i="9"/>
  <c r="F731" i="9"/>
  <c r="F730" i="9"/>
  <c r="F729" i="9"/>
  <c r="F728" i="9"/>
  <c r="F727" i="9"/>
  <c r="F726" i="9"/>
  <c r="F725" i="9"/>
  <c r="F724" i="9"/>
  <c r="F723" i="9"/>
  <c r="F722" i="9"/>
  <c r="F721" i="9"/>
  <c r="F720" i="9"/>
  <c r="F719" i="9"/>
  <c r="F718" i="9"/>
  <c r="F717" i="9"/>
  <c r="F716" i="9"/>
  <c r="F715" i="9"/>
  <c r="F714" i="9"/>
  <c r="F713" i="9"/>
  <c r="F712" i="9"/>
  <c r="F711" i="9"/>
  <c r="F710" i="9"/>
  <c r="F709" i="9"/>
  <c r="F708" i="9"/>
  <c r="F707" i="9"/>
  <c r="F706" i="9"/>
  <c r="F705" i="9"/>
  <c r="F704" i="9"/>
  <c r="F703" i="9"/>
  <c r="F702" i="9"/>
  <c r="F701" i="9"/>
  <c r="F700" i="9"/>
  <c r="F699" i="9"/>
  <c r="F698" i="9"/>
  <c r="F697" i="9"/>
  <c r="F696" i="9"/>
  <c r="F695" i="9"/>
  <c r="F694" i="9"/>
  <c r="F693" i="9"/>
  <c r="F692" i="9"/>
  <c r="F691" i="9"/>
  <c r="F690" i="9"/>
  <c r="F689" i="9"/>
  <c r="F688" i="9"/>
  <c r="F687" i="9"/>
  <c r="F686" i="9"/>
  <c r="F685" i="9"/>
  <c r="F684" i="9"/>
  <c r="F683" i="9"/>
  <c r="F682" i="9"/>
  <c r="F681" i="9"/>
  <c r="F680" i="9"/>
  <c r="F679" i="9"/>
  <c r="F678" i="9"/>
  <c r="F677" i="9"/>
  <c r="F676" i="9"/>
  <c r="F675" i="9"/>
  <c r="F674" i="9"/>
  <c r="F673" i="9"/>
  <c r="F672" i="9"/>
  <c r="F671" i="9"/>
  <c r="F670" i="9"/>
  <c r="F669" i="9"/>
  <c r="F668" i="9"/>
  <c r="F667" i="9"/>
  <c r="F666" i="9"/>
  <c r="F665" i="9"/>
  <c r="F664" i="9"/>
  <c r="F663" i="9"/>
  <c r="F662" i="9"/>
  <c r="F661" i="9"/>
  <c r="F660" i="9"/>
  <c r="F659" i="9"/>
  <c r="F658" i="9"/>
  <c r="F657" i="9"/>
  <c r="F656" i="9"/>
  <c r="F655" i="9"/>
  <c r="F654" i="9"/>
  <c r="F653" i="9"/>
  <c r="F652" i="9"/>
  <c r="F651" i="9"/>
  <c r="F650" i="9"/>
  <c r="F649" i="9"/>
  <c r="F648" i="9"/>
  <c r="F647" i="9"/>
  <c r="F646" i="9"/>
  <c r="F645" i="9"/>
  <c r="F644" i="9"/>
  <c r="F643" i="9"/>
  <c r="F642" i="9"/>
  <c r="F641" i="9"/>
  <c r="F640" i="9"/>
  <c r="F639" i="9"/>
  <c r="F638" i="9"/>
  <c r="F637" i="9"/>
  <c r="F636" i="9"/>
  <c r="F635" i="9"/>
  <c r="F634" i="9"/>
  <c r="F633" i="9"/>
  <c r="F632" i="9"/>
  <c r="F631" i="9"/>
  <c r="F630" i="9"/>
  <c r="F629" i="9"/>
  <c r="F628" i="9"/>
  <c r="F627" i="9"/>
  <c r="F626" i="9"/>
  <c r="F625" i="9"/>
  <c r="F624" i="9"/>
  <c r="F623" i="9"/>
  <c r="F622" i="9"/>
  <c r="F621" i="9"/>
  <c r="F620" i="9"/>
  <c r="F619" i="9"/>
  <c r="F618" i="9"/>
  <c r="F617" i="9"/>
  <c r="F616" i="9"/>
  <c r="F615" i="9"/>
  <c r="F614" i="9"/>
  <c r="F613" i="9"/>
  <c r="F612" i="9"/>
  <c r="F611" i="9"/>
  <c r="F610" i="9"/>
  <c r="F609" i="9"/>
  <c r="F608" i="9"/>
  <c r="F607" i="9"/>
  <c r="F606" i="9"/>
  <c r="F605" i="9"/>
  <c r="F604" i="9"/>
  <c r="F603" i="9"/>
  <c r="F602" i="9"/>
  <c r="F601" i="9"/>
  <c r="F600" i="9"/>
  <c r="F599" i="9"/>
  <c r="F598" i="9"/>
  <c r="F597" i="9"/>
  <c r="F596" i="9"/>
  <c r="F595" i="9"/>
  <c r="F594" i="9"/>
  <c r="F593" i="9"/>
  <c r="F592" i="9"/>
  <c r="F591" i="9"/>
  <c r="F590" i="9"/>
  <c r="F589" i="9"/>
  <c r="F588" i="9"/>
  <c r="F587" i="9"/>
  <c r="F586" i="9"/>
  <c r="F585" i="9"/>
  <c r="F584" i="9"/>
  <c r="F583" i="9"/>
  <c r="F582" i="9"/>
  <c r="F581" i="9"/>
  <c r="F580" i="9"/>
  <c r="F579" i="9"/>
  <c r="F578" i="9"/>
  <c r="F577" i="9"/>
  <c r="F576" i="9"/>
  <c r="F575" i="9"/>
  <c r="F574" i="9"/>
  <c r="F573" i="9"/>
  <c r="F572" i="9"/>
  <c r="F571" i="9"/>
  <c r="F570" i="9"/>
  <c r="F569" i="9"/>
  <c r="F568" i="9"/>
  <c r="F567" i="9"/>
  <c r="F566" i="9"/>
  <c r="F565" i="9"/>
  <c r="F564" i="9"/>
  <c r="F563" i="9"/>
  <c r="F562" i="9"/>
  <c r="F561" i="9"/>
  <c r="F560" i="9"/>
  <c r="F559" i="9"/>
  <c r="F558" i="9"/>
  <c r="F557" i="9"/>
  <c r="F556" i="9"/>
  <c r="F555" i="9"/>
  <c r="F554" i="9"/>
  <c r="F553" i="9"/>
  <c r="F552" i="9"/>
  <c r="F551" i="9"/>
  <c r="F550" i="9"/>
  <c r="F549" i="9"/>
  <c r="F548" i="9"/>
  <c r="F547" i="9"/>
  <c r="F546" i="9"/>
  <c r="F545" i="9"/>
  <c r="F544" i="9"/>
  <c r="F543" i="9"/>
  <c r="F542" i="9"/>
  <c r="F541" i="9"/>
  <c r="F540" i="9"/>
  <c r="F539" i="9"/>
  <c r="F538" i="9"/>
  <c r="F537" i="9"/>
  <c r="F536" i="9"/>
  <c r="F535" i="9"/>
  <c r="F534" i="9"/>
  <c r="F533" i="9"/>
  <c r="F532" i="9"/>
  <c r="F531" i="9"/>
  <c r="F530" i="9"/>
  <c r="F529" i="9"/>
  <c r="F528" i="9"/>
  <c r="F527" i="9"/>
  <c r="F526" i="9"/>
  <c r="F525" i="9"/>
  <c r="F524" i="9"/>
  <c r="F523" i="9"/>
  <c r="F522" i="9"/>
  <c r="F521" i="9"/>
  <c r="F520" i="9"/>
  <c r="F519" i="9"/>
  <c r="F518" i="9"/>
  <c r="F517" i="9"/>
  <c r="F516" i="9"/>
  <c r="F515" i="9"/>
  <c r="F514" i="9"/>
  <c r="F513" i="9"/>
  <c r="F512" i="9"/>
  <c r="F511" i="9"/>
  <c r="F510" i="9"/>
  <c r="F509" i="9"/>
  <c r="F508" i="9"/>
  <c r="F507" i="9"/>
  <c r="F506" i="9"/>
  <c r="F505" i="9"/>
  <c r="F504" i="9"/>
  <c r="F503" i="9"/>
  <c r="F502" i="9"/>
  <c r="F501" i="9"/>
  <c r="F500" i="9"/>
  <c r="F499" i="9"/>
  <c r="F498" i="9"/>
  <c r="F497" i="9"/>
  <c r="F496" i="9"/>
  <c r="F495" i="9"/>
  <c r="F494" i="9"/>
  <c r="F493" i="9"/>
  <c r="F492" i="9"/>
  <c r="F491" i="9"/>
  <c r="F490" i="9"/>
  <c r="F489" i="9"/>
  <c r="F488" i="9"/>
  <c r="F487" i="9"/>
  <c r="F486" i="9"/>
  <c r="F485" i="9"/>
  <c r="F484" i="9"/>
  <c r="F483" i="9"/>
  <c r="F482" i="9"/>
  <c r="F481" i="9"/>
  <c r="F480" i="9"/>
  <c r="F479" i="9"/>
  <c r="F478" i="9"/>
  <c r="F477" i="9"/>
  <c r="F476" i="9"/>
  <c r="F475" i="9"/>
  <c r="F474" i="9"/>
  <c r="F473" i="9"/>
  <c r="F472" i="9"/>
  <c r="F471" i="9"/>
  <c r="F470" i="9"/>
  <c r="F469" i="9"/>
  <c r="F468" i="9"/>
  <c r="F467" i="9"/>
  <c r="F466" i="9"/>
  <c r="F465" i="9"/>
  <c r="F464" i="9"/>
  <c r="F463" i="9"/>
  <c r="F462" i="9"/>
  <c r="F461" i="9"/>
  <c r="F460" i="9"/>
  <c r="F459" i="9"/>
  <c r="F458" i="9"/>
  <c r="F457" i="9"/>
  <c r="F456" i="9"/>
  <c r="F455" i="9"/>
  <c r="F454" i="9"/>
  <c r="F453" i="9"/>
  <c r="F452" i="9"/>
  <c r="F451" i="9"/>
  <c r="F450" i="9"/>
  <c r="F449" i="9"/>
  <c r="F448" i="9"/>
  <c r="F447" i="9"/>
  <c r="F446" i="9"/>
  <c r="F445" i="9"/>
  <c r="F444" i="9"/>
  <c r="F443" i="9"/>
  <c r="F442" i="9"/>
  <c r="F441" i="9"/>
  <c r="F440" i="9"/>
  <c r="F439" i="9"/>
  <c r="F438" i="9"/>
  <c r="F437" i="9"/>
  <c r="F436" i="9"/>
  <c r="F435" i="9"/>
  <c r="F434" i="9"/>
  <c r="F433" i="9"/>
  <c r="F432" i="9"/>
  <c r="F431" i="9"/>
  <c r="F430" i="9"/>
  <c r="F429" i="9"/>
  <c r="F428" i="9"/>
  <c r="F427" i="9"/>
  <c r="F426" i="9"/>
  <c r="F425" i="9"/>
  <c r="F424" i="9"/>
  <c r="F423" i="9"/>
  <c r="F422" i="9"/>
  <c r="F421" i="9"/>
  <c r="F420" i="9"/>
  <c r="F419" i="9"/>
  <c r="F418" i="9"/>
  <c r="F417" i="9"/>
  <c r="F416" i="9"/>
  <c r="F415" i="9"/>
  <c r="F414" i="9"/>
  <c r="F413" i="9"/>
  <c r="F412" i="9"/>
  <c r="F411" i="9"/>
  <c r="F410" i="9"/>
  <c r="F409" i="9"/>
  <c r="F408" i="9"/>
  <c r="F407" i="9"/>
  <c r="F406" i="9"/>
  <c r="F405" i="9"/>
  <c r="F404" i="9"/>
  <c r="F403" i="9"/>
  <c r="F402" i="9"/>
  <c r="F401" i="9"/>
  <c r="F400" i="9"/>
  <c r="F399" i="9"/>
  <c r="F398" i="9"/>
  <c r="F397" i="9"/>
  <c r="F396" i="9"/>
  <c r="F395" i="9"/>
  <c r="F394" i="9"/>
  <c r="F393" i="9"/>
  <c r="F392" i="9"/>
  <c r="F391" i="9"/>
  <c r="F390" i="9"/>
  <c r="F389" i="9"/>
  <c r="F388" i="9"/>
  <c r="F387" i="9"/>
  <c r="F386" i="9"/>
  <c r="F385" i="9"/>
  <c r="F384" i="9"/>
  <c r="F383" i="9"/>
  <c r="F382" i="9"/>
  <c r="F381" i="9"/>
  <c r="F380" i="9"/>
  <c r="F379" i="9"/>
  <c r="F378" i="9"/>
  <c r="F377" i="9"/>
  <c r="F376" i="9"/>
  <c r="F375" i="9"/>
  <c r="F374" i="9"/>
  <c r="F373" i="9"/>
  <c r="F372" i="9"/>
  <c r="F371" i="9"/>
  <c r="F370" i="9"/>
  <c r="F369" i="9"/>
  <c r="F368" i="9"/>
  <c r="F367" i="9"/>
  <c r="F366" i="9"/>
  <c r="F365" i="9"/>
  <c r="F364" i="9"/>
  <c r="F363" i="9"/>
  <c r="F362" i="9"/>
  <c r="F361" i="9"/>
  <c r="F360" i="9"/>
  <c r="F359" i="9"/>
  <c r="F358" i="9"/>
  <c r="F357" i="9"/>
  <c r="F356" i="9"/>
  <c r="F355" i="9"/>
  <c r="F354" i="9"/>
  <c r="F353" i="9"/>
  <c r="F352" i="9"/>
  <c r="F351" i="9"/>
  <c r="F350" i="9"/>
  <c r="F349" i="9"/>
  <c r="F348" i="9"/>
  <c r="F347" i="9"/>
  <c r="F346" i="9"/>
  <c r="F345" i="9"/>
  <c r="F344" i="9"/>
  <c r="F343" i="9"/>
  <c r="F342" i="9"/>
  <c r="F341" i="9"/>
  <c r="F340" i="9"/>
  <c r="F339" i="9"/>
  <c r="F338" i="9"/>
  <c r="F337" i="9"/>
  <c r="F336" i="9"/>
  <c r="F335" i="9"/>
  <c r="F334" i="9"/>
  <c r="F333" i="9"/>
  <c r="F332" i="9"/>
  <c r="F331" i="9"/>
  <c r="F330" i="9"/>
  <c r="F329" i="9"/>
  <c r="F328" i="9"/>
  <c r="F327" i="9"/>
  <c r="F326" i="9"/>
  <c r="F325" i="9"/>
  <c r="F324" i="9"/>
  <c r="F323" i="9"/>
  <c r="F322" i="9"/>
  <c r="F321" i="9"/>
  <c r="F320" i="9"/>
  <c r="F319" i="9"/>
  <c r="F318" i="9"/>
  <c r="F317" i="9"/>
  <c r="F316" i="9"/>
  <c r="F315" i="9"/>
  <c r="F314" i="9"/>
  <c r="F313" i="9"/>
  <c r="F312" i="9"/>
  <c r="F311" i="9"/>
  <c r="F310" i="9"/>
  <c r="F309" i="9"/>
  <c r="F308" i="9"/>
  <c r="F307" i="9"/>
  <c r="F306" i="9"/>
  <c r="F305" i="9"/>
  <c r="F304" i="9"/>
  <c r="F303" i="9"/>
  <c r="F302" i="9"/>
  <c r="F301" i="9"/>
  <c r="F300" i="9"/>
  <c r="F299" i="9"/>
  <c r="F298" i="9"/>
  <c r="F297" i="9"/>
  <c r="F296" i="9"/>
  <c r="F295" i="9"/>
  <c r="F294" i="9"/>
  <c r="F293" i="9"/>
  <c r="F292" i="9"/>
  <c r="F291" i="9"/>
  <c r="F290" i="9"/>
  <c r="F289" i="9"/>
  <c r="F288" i="9"/>
  <c r="F287" i="9"/>
  <c r="F286" i="9"/>
  <c r="F285" i="9"/>
  <c r="F284" i="9"/>
  <c r="F283" i="9"/>
  <c r="F282" i="9"/>
  <c r="F281" i="9"/>
  <c r="F280" i="9"/>
  <c r="F279" i="9"/>
  <c r="F278" i="9"/>
  <c r="F277" i="9"/>
  <c r="F276" i="9"/>
  <c r="F275" i="9"/>
  <c r="F274" i="9"/>
  <c r="F273" i="9"/>
  <c r="F272" i="9"/>
  <c r="F271" i="9"/>
  <c r="F270" i="9"/>
  <c r="F269" i="9"/>
  <c r="F268" i="9"/>
  <c r="F267" i="9"/>
  <c r="F266" i="9"/>
  <c r="F265" i="9"/>
  <c r="F264" i="9"/>
  <c r="F263" i="9"/>
  <c r="F262" i="9"/>
  <c r="F261" i="9"/>
  <c r="F260" i="9"/>
  <c r="F259" i="9"/>
  <c r="F258" i="9"/>
  <c r="F257" i="9"/>
  <c r="F256" i="9"/>
  <c r="F255" i="9"/>
  <c r="F254" i="9"/>
  <c r="F253" i="9"/>
  <c r="F252" i="9"/>
  <c r="F251" i="9"/>
  <c r="F250" i="9"/>
  <c r="F249" i="9"/>
  <c r="F248" i="9"/>
  <c r="F247" i="9"/>
  <c r="F246" i="9"/>
  <c r="F245" i="9"/>
  <c r="F244" i="9"/>
  <c r="F243" i="9"/>
  <c r="F242" i="9"/>
  <c r="F241" i="9"/>
  <c r="F240" i="9"/>
  <c r="F239" i="9"/>
  <c r="F238" i="9"/>
  <c r="F237" i="9"/>
  <c r="F236" i="9"/>
  <c r="F235" i="9"/>
  <c r="F234" i="9"/>
  <c r="F233" i="9"/>
  <c r="F232" i="9"/>
  <c r="F231" i="9"/>
  <c r="F230" i="9"/>
  <c r="F229" i="9"/>
  <c r="F228" i="9"/>
  <c r="F227" i="9"/>
  <c r="F226" i="9"/>
  <c r="F225" i="9"/>
  <c r="F224" i="9"/>
  <c r="F223" i="9"/>
  <c r="F222" i="9"/>
  <c r="F221" i="9"/>
  <c r="F220" i="9"/>
  <c r="F219" i="9"/>
  <c r="F218" i="9"/>
  <c r="F217" i="9"/>
  <c r="F216" i="9"/>
  <c r="F215" i="9"/>
  <c r="F214" i="9"/>
  <c r="F213" i="9"/>
  <c r="F212" i="9"/>
  <c r="F211" i="9"/>
  <c r="F210" i="9"/>
  <c r="F209" i="9"/>
  <c r="F208" i="9"/>
  <c r="F207" i="9"/>
  <c r="F206" i="9"/>
  <c r="F205" i="9"/>
  <c r="F204" i="9"/>
  <c r="F203" i="9"/>
  <c r="F202" i="9"/>
  <c r="F201" i="9"/>
  <c r="F200" i="9"/>
  <c r="F199" i="9"/>
  <c r="F198" i="9"/>
  <c r="F197" i="9"/>
  <c r="F196" i="9"/>
  <c r="F195" i="9"/>
  <c r="F194" i="9"/>
  <c r="F193" i="9"/>
  <c r="F192" i="9"/>
  <c r="F191" i="9"/>
  <c r="F190" i="9"/>
  <c r="F189" i="9"/>
  <c r="F188" i="9"/>
  <c r="F187" i="9"/>
  <c r="F186" i="9"/>
  <c r="F185" i="9"/>
  <c r="F184" i="9"/>
  <c r="F183" i="9"/>
  <c r="F182" i="9"/>
  <c r="F181" i="9"/>
  <c r="F180" i="9"/>
  <c r="F179" i="9"/>
  <c r="F178" i="9"/>
  <c r="F177" i="9"/>
  <c r="F176" i="9"/>
  <c r="F175" i="9"/>
  <c r="F174" i="9"/>
  <c r="F173" i="9"/>
  <c r="F172" i="9"/>
  <c r="F171" i="9"/>
  <c r="F170" i="9"/>
  <c r="F169" i="9"/>
  <c r="F168" i="9"/>
  <c r="F167" i="9"/>
  <c r="F166" i="9"/>
  <c r="F165" i="9"/>
  <c r="F164" i="9"/>
  <c r="F163" i="9"/>
  <c r="F162" i="9"/>
  <c r="F161" i="9"/>
  <c r="F160" i="9"/>
  <c r="F159" i="9"/>
  <c r="F158" i="9"/>
  <c r="F157" i="9"/>
  <c r="F156" i="9"/>
  <c r="F155" i="9"/>
  <c r="F154" i="9"/>
  <c r="F153" i="9"/>
  <c r="F152" i="9"/>
  <c r="F151" i="9"/>
  <c r="F150" i="9"/>
  <c r="F149" i="9"/>
  <c r="F148" i="9"/>
  <c r="F147" i="9"/>
  <c r="F146" i="9"/>
  <c r="F145" i="9"/>
  <c r="F144" i="9"/>
  <c r="F143" i="9"/>
  <c r="F142" i="9"/>
  <c r="F141" i="9"/>
  <c r="F140" i="9"/>
  <c r="F139" i="9"/>
  <c r="F138" i="9"/>
  <c r="F137" i="9"/>
  <c r="F136" i="9"/>
  <c r="F135" i="9"/>
  <c r="F134" i="9"/>
  <c r="F133" i="9"/>
  <c r="F132" i="9"/>
  <c r="F131" i="9"/>
  <c r="F130" i="9"/>
  <c r="F129" i="9"/>
  <c r="F128" i="9"/>
  <c r="F127" i="9"/>
  <c r="F126" i="9"/>
  <c r="F125" i="9"/>
  <c r="F124" i="9"/>
  <c r="F123" i="9"/>
  <c r="F122" i="9"/>
  <c r="F121" i="9"/>
  <c r="F120" i="9"/>
  <c r="F119" i="9"/>
  <c r="F118" i="9"/>
  <c r="F117" i="9"/>
  <c r="F116" i="9"/>
  <c r="F115" i="9"/>
  <c r="F114" i="9"/>
  <c r="F113" i="9"/>
  <c r="F112" i="9"/>
  <c r="F111" i="9"/>
  <c r="F110" i="9"/>
  <c r="F109" i="9"/>
  <c r="F108" i="9"/>
  <c r="F107" i="9"/>
  <c r="F106" i="9"/>
  <c r="F105" i="9"/>
  <c r="F104" i="9"/>
  <c r="F103" i="9"/>
  <c r="F102" i="9"/>
  <c r="F101" i="9"/>
  <c r="F100" i="9"/>
  <c r="F99" i="9"/>
  <c r="F98" i="9"/>
  <c r="F97" i="9"/>
  <c r="F96" i="9"/>
  <c r="F95" i="9"/>
  <c r="F94" i="9"/>
  <c r="F93" i="9"/>
  <c r="F92" i="9"/>
  <c r="F91" i="9"/>
  <c r="F90" i="9"/>
  <c r="F89" i="9"/>
  <c r="F88" i="9"/>
  <c r="F87" i="9"/>
  <c r="F86" i="9"/>
  <c r="F85" i="9"/>
  <c r="F84" i="9"/>
  <c r="F83" i="9"/>
  <c r="F82" i="9"/>
  <c r="F81" i="9"/>
  <c r="F80" i="9"/>
  <c r="F79" i="9"/>
  <c r="F78" i="9"/>
  <c r="F77" i="9"/>
  <c r="F76" i="9"/>
  <c r="F75" i="9"/>
  <c r="F74" i="9"/>
  <c r="F73" i="9"/>
  <c r="F72" i="9"/>
  <c r="F71" i="9"/>
  <c r="F70" i="9"/>
  <c r="F69" i="9"/>
  <c r="F68" i="9"/>
  <c r="F67" i="9"/>
  <c r="F66" i="9"/>
  <c r="F65" i="9"/>
  <c r="F64" i="9"/>
  <c r="F63" i="9"/>
  <c r="F62" i="9"/>
  <c r="F61" i="9"/>
  <c r="F60" i="9"/>
  <c r="F59" i="9"/>
  <c r="F58" i="9"/>
  <c r="F57" i="9"/>
  <c r="F56" i="9"/>
  <c r="F55" i="9"/>
  <c r="F54" i="9"/>
  <c r="F53" i="9"/>
  <c r="F52" i="9"/>
  <c r="F51" i="9"/>
  <c r="F50" i="9"/>
  <c r="F49" i="9"/>
  <c r="F48" i="9"/>
  <c r="F47" i="9"/>
  <c r="F46" i="9"/>
  <c r="F45" i="9"/>
  <c r="F44" i="9"/>
  <c r="F43" i="9"/>
  <c r="F42" i="9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E132" i="18"/>
  <c r="D132" i="18"/>
  <c r="E131" i="18"/>
  <c r="D131" i="18"/>
  <c r="E130" i="18"/>
  <c r="D130" i="18"/>
  <c r="E129" i="18"/>
  <c r="D129" i="18"/>
  <c r="E128" i="18"/>
  <c r="D128" i="18"/>
  <c r="E127" i="18"/>
  <c r="D127" i="18"/>
  <c r="E126" i="18"/>
  <c r="D126" i="18"/>
  <c r="E125" i="18"/>
  <c r="D125" i="18"/>
  <c r="E124" i="18"/>
  <c r="D124" i="18"/>
  <c r="E123" i="18"/>
  <c r="D123" i="18"/>
  <c r="E122" i="18"/>
  <c r="D122" i="18"/>
  <c r="E121" i="18"/>
  <c r="D121" i="18"/>
  <c r="E120" i="18"/>
  <c r="D120" i="18"/>
  <c r="E119" i="18"/>
  <c r="D119" i="18"/>
  <c r="E118" i="18"/>
  <c r="D118" i="18"/>
  <c r="E117" i="18"/>
  <c r="D117" i="18"/>
  <c r="E116" i="18"/>
  <c r="D116" i="18"/>
  <c r="E115" i="18"/>
  <c r="D115" i="18"/>
  <c r="E114" i="18"/>
  <c r="D114" i="18"/>
  <c r="E113" i="18"/>
  <c r="D113" i="18"/>
  <c r="E112" i="18"/>
  <c r="D112" i="18"/>
  <c r="E111" i="18"/>
  <c r="D111" i="18"/>
  <c r="E110" i="18"/>
  <c r="D110" i="18"/>
  <c r="E109" i="18"/>
  <c r="D109" i="18"/>
  <c r="E108" i="18"/>
  <c r="D108" i="18"/>
  <c r="E107" i="18"/>
  <c r="D107" i="18"/>
  <c r="E106" i="18"/>
  <c r="D106" i="18"/>
  <c r="E105" i="18"/>
  <c r="D105" i="18"/>
  <c r="E104" i="18"/>
  <c r="D104" i="18"/>
  <c r="E103" i="18"/>
  <c r="D103" i="18"/>
  <c r="E102" i="18"/>
  <c r="D102" i="18"/>
  <c r="E101" i="18"/>
  <c r="D101" i="18"/>
  <c r="E100" i="18"/>
  <c r="D100" i="18"/>
  <c r="E99" i="18"/>
  <c r="D99" i="18"/>
  <c r="E98" i="18"/>
  <c r="D98" i="18"/>
  <c r="E97" i="18"/>
  <c r="D97" i="18"/>
  <c r="E96" i="18"/>
  <c r="D96" i="18"/>
  <c r="E95" i="18"/>
  <c r="D95" i="18"/>
  <c r="E94" i="18"/>
  <c r="D94" i="18"/>
  <c r="E93" i="18"/>
  <c r="D93" i="18"/>
  <c r="E92" i="18"/>
  <c r="D92" i="18"/>
  <c r="E91" i="18"/>
  <c r="D91" i="18"/>
  <c r="E90" i="18"/>
  <c r="D90" i="18"/>
  <c r="E89" i="18"/>
  <c r="D89" i="18"/>
  <c r="E88" i="18"/>
  <c r="D88" i="18"/>
  <c r="E87" i="18"/>
  <c r="D87" i="18"/>
  <c r="E86" i="18"/>
  <c r="D86" i="18"/>
  <c r="E85" i="18"/>
  <c r="D85" i="18"/>
  <c r="E84" i="18"/>
  <c r="D84" i="18"/>
  <c r="E83" i="18"/>
  <c r="D83" i="18"/>
  <c r="E82" i="18"/>
  <c r="D82" i="18"/>
  <c r="E81" i="18"/>
  <c r="D81" i="18"/>
  <c r="E80" i="18"/>
  <c r="D80" i="18"/>
  <c r="E79" i="18"/>
  <c r="D79" i="18"/>
  <c r="E78" i="18"/>
  <c r="D78" i="18"/>
  <c r="E77" i="18"/>
  <c r="D77" i="18"/>
  <c r="E76" i="18"/>
  <c r="D76" i="18"/>
  <c r="E75" i="18"/>
  <c r="D75" i="18"/>
  <c r="E74" i="18"/>
  <c r="D74" i="18"/>
  <c r="E73" i="18"/>
  <c r="D73" i="18"/>
  <c r="E72" i="18"/>
  <c r="D72" i="18"/>
  <c r="E71" i="18"/>
  <c r="D71" i="18"/>
  <c r="E70" i="18"/>
  <c r="D70" i="18"/>
  <c r="E69" i="18"/>
  <c r="D69" i="18"/>
  <c r="E68" i="18"/>
  <c r="D68" i="18"/>
  <c r="E67" i="18"/>
  <c r="D67" i="18"/>
  <c r="E66" i="18"/>
  <c r="D66" i="18"/>
  <c r="E65" i="18"/>
  <c r="D65" i="18"/>
  <c r="E64" i="18"/>
  <c r="D64" i="18"/>
  <c r="E63" i="18"/>
  <c r="D63" i="18"/>
  <c r="E62" i="18"/>
  <c r="D62" i="18"/>
  <c r="E61" i="18"/>
  <c r="D61" i="18"/>
  <c r="E60" i="18"/>
  <c r="D60" i="18"/>
  <c r="E59" i="18"/>
  <c r="D59" i="18"/>
  <c r="E58" i="18"/>
  <c r="D58" i="18"/>
  <c r="E57" i="18"/>
  <c r="D57" i="18"/>
  <c r="E56" i="18"/>
  <c r="D56" i="18"/>
  <c r="E55" i="18"/>
  <c r="D55" i="18"/>
  <c r="E54" i="18"/>
  <c r="D54" i="18"/>
  <c r="E53" i="18"/>
  <c r="D53" i="18"/>
  <c r="E52" i="18"/>
  <c r="D52" i="18"/>
  <c r="E51" i="18"/>
  <c r="D51" i="18"/>
  <c r="E50" i="18"/>
  <c r="D50" i="18"/>
  <c r="E49" i="18"/>
  <c r="D49" i="18"/>
  <c r="E48" i="18"/>
  <c r="D48" i="18"/>
  <c r="E47" i="18"/>
  <c r="D47" i="18"/>
  <c r="E46" i="18"/>
  <c r="D46" i="18"/>
  <c r="E45" i="18"/>
  <c r="D45" i="18"/>
  <c r="E44" i="18"/>
  <c r="D44" i="18"/>
  <c r="E43" i="18"/>
  <c r="D43" i="18"/>
  <c r="E42" i="18"/>
  <c r="D42" i="18"/>
  <c r="E41" i="18"/>
  <c r="D41" i="18"/>
  <c r="E40" i="18"/>
  <c r="D40" i="18"/>
  <c r="E39" i="18"/>
  <c r="D39" i="18"/>
  <c r="E38" i="18"/>
  <c r="D38" i="18"/>
  <c r="E37" i="18"/>
  <c r="D37" i="18"/>
  <c r="E36" i="18"/>
  <c r="D36" i="18"/>
  <c r="E35" i="18"/>
  <c r="D35" i="18"/>
  <c r="E34" i="18"/>
  <c r="D34" i="18"/>
  <c r="E33" i="18"/>
  <c r="D33" i="18"/>
  <c r="E32" i="18"/>
  <c r="D32" i="18"/>
  <c r="E31" i="18"/>
  <c r="D31" i="18"/>
  <c r="E30" i="18"/>
  <c r="D30" i="18"/>
  <c r="E29" i="18"/>
  <c r="D29" i="18"/>
  <c r="E28" i="18"/>
  <c r="D28" i="18"/>
  <c r="E27" i="18"/>
  <c r="D27" i="18"/>
  <c r="E26" i="18"/>
  <c r="D26" i="18"/>
  <c r="E25" i="18"/>
  <c r="D25" i="18"/>
  <c r="E24" i="18"/>
  <c r="D24" i="18"/>
  <c r="E23" i="18"/>
  <c r="D23" i="18"/>
  <c r="E22" i="18"/>
  <c r="D22" i="18"/>
  <c r="E21" i="18"/>
  <c r="D21" i="18"/>
  <c r="E20" i="18"/>
  <c r="D20" i="18"/>
  <c r="E19" i="18"/>
  <c r="D19" i="18"/>
  <c r="E18" i="18"/>
  <c r="D18" i="18"/>
  <c r="E17" i="18"/>
  <c r="D17" i="18"/>
  <c r="E16" i="18"/>
  <c r="D16" i="18"/>
  <c r="E15" i="18"/>
  <c r="D15" i="18"/>
  <c r="E14" i="18"/>
  <c r="D14" i="18"/>
  <c r="E13" i="18"/>
  <c r="D13" i="18"/>
  <c r="E12" i="18"/>
  <c r="D12" i="18"/>
  <c r="E11" i="18"/>
  <c r="D11" i="18"/>
  <c r="E10" i="18"/>
  <c r="D10" i="18"/>
  <c r="E9" i="18"/>
  <c r="D9" i="18"/>
  <c r="E8" i="18"/>
  <c r="D8" i="18"/>
  <c r="B8" i="17"/>
  <c r="R5" i="17"/>
  <c r="R8" i="17"/>
  <c r="Q5" i="17"/>
  <c r="Q8" i="17" s="1"/>
  <c r="P5" i="17"/>
  <c r="P8" i="17" s="1"/>
  <c r="O5" i="17"/>
  <c r="O8" i="17"/>
  <c r="N5" i="17"/>
  <c r="N8" i="17"/>
  <c r="M5" i="17"/>
  <c r="M8" i="17" s="1"/>
  <c r="L5" i="17"/>
  <c r="L8" i="17" s="1"/>
  <c r="K5" i="17"/>
  <c r="K8" i="17"/>
  <c r="J5" i="17"/>
  <c r="J8" i="17" s="1"/>
  <c r="I5" i="17"/>
  <c r="I8" i="17" s="1"/>
  <c r="H5" i="17"/>
  <c r="H8" i="17" s="1"/>
  <c r="G5" i="17"/>
  <c r="G8" i="17" s="1"/>
  <c r="F5" i="17"/>
  <c r="F8" i="17"/>
  <c r="E5" i="17"/>
  <c r="E8" i="17" s="1"/>
  <c r="D5" i="17"/>
  <c r="D8" i="17" s="1"/>
  <c r="C5" i="17"/>
  <c r="C8" i="17"/>
  <c r="B5" i="17"/>
  <c r="Y75" i="8"/>
  <c r="V70" i="8"/>
  <c r="V79" i="8" s="1"/>
  <c r="S70" i="8"/>
  <c r="S79" i="8" s="1"/>
  <c r="R70" i="8"/>
  <c r="R74" i="8" s="1"/>
  <c r="Q70" i="8"/>
  <c r="Q74" i="8" s="1"/>
  <c r="A44" i="8"/>
  <c r="A45" i="8" s="1"/>
  <c r="A46" i="8" s="1"/>
  <c r="A47" i="8" s="1"/>
  <c r="A48" i="8" s="1"/>
  <c r="A49" i="8" s="1"/>
  <c r="A50" i="8" s="1"/>
  <c r="J66" i="2"/>
  <c r="G65" i="2"/>
  <c r="G69" i="2" s="1"/>
  <c r="D65" i="2"/>
  <c r="D74" i="2" s="1"/>
  <c r="C65" i="2"/>
  <c r="C74" i="2" s="1"/>
  <c r="B65" i="2"/>
  <c r="B69" i="2" s="1"/>
  <c r="O19" i="2"/>
  <c r="J19" i="2"/>
  <c r="O18" i="2"/>
  <c r="J18" i="2"/>
  <c r="O17" i="2"/>
  <c r="J17" i="2"/>
  <c r="O16" i="2"/>
  <c r="J16" i="2"/>
  <c r="O15" i="2"/>
  <c r="J15" i="2"/>
  <c r="O14" i="2"/>
  <c r="J14" i="2"/>
  <c r="O13" i="2"/>
  <c r="J13" i="2"/>
  <c r="O12" i="2"/>
  <c r="J12" i="2"/>
  <c r="O11" i="2"/>
  <c r="J11" i="2"/>
  <c r="F11" i="2"/>
  <c r="N9" i="2" s="1"/>
  <c r="O10" i="2"/>
  <c r="J10" i="2"/>
  <c r="O9" i="2"/>
  <c r="J9" i="2"/>
  <c r="O8" i="2"/>
  <c r="J8" i="2"/>
  <c r="O7" i="2"/>
  <c r="J7" i="2"/>
  <c r="O6" i="2"/>
  <c r="J6" i="2"/>
  <c r="O5" i="2"/>
  <c r="J5" i="2"/>
  <c r="O4" i="2"/>
  <c r="J4" i="2"/>
  <c r="O3" i="2"/>
  <c r="J3" i="2"/>
  <c r="O2" i="2"/>
  <c r="N2" i="2"/>
  <c r="M2" i="2"/>
  <c r="L2" i="2"/>
  <c r="K2" i="2"/>
  <c r="J2" i="2"/>
  <c r="AB74" i="20"/>
  <c r="Y69" i="20"/>
  <c r="Y78" i="20" s="1"/>
  <c r="V69" i="20"/>
  <c r="V78" i="20" s="1"/>
  <c r="U69" i="20"/>
  <c r="U78" i="20" s="1"/>
  <c r="T69" i="20"/>
  <c r="T73" i="20" s="1"/>
  <c r="N18" i="20"/>
  <c r="J18" i="20"/>
  <c r="J17" i="20"/>
  <c r="J16" i="20"/>
  <c r="J15" i="20"/>
  <c r="J14" i="20"/>
  <c r="J13" i="20"/>
  <c r="J12" i="20"/>
  <c r="J11" i="20"/>
  <c r="J10" i="20"/>
  <c r="J9" i="20"/>
  <c r="J8" i="20"/>
  <c r="J7" i="20"/>
  <c r="J6" i="20"/>
  <c r="J5" i="20"/>
  <c r="J4" i="20"/>
  <c r="J3" i="20"/>
  <c r="J2" i="20"/>
  <c r="H133" i="18"/>
  <c r="H79" i="18"/>
  <c r="F6" i="22"/>
  <c r="K6" i="22"/>
  <c r="X6" i="22"/>
  <c r="D5" i="9"/>
  <c r="E6" i="12"/>
  <c r="Y6" i="22"/>
  <c r="J5" i="9"/>
  <c r="L6" i="12"/>
  <c r="C5" i="9"/>
  <c r="AB6" i="22"/>
  <c r="L8" i="22"/>
  <c r="N6" i="12"/>
  <c r="C6" i="22"/>
  <c r="L6" i="22"/>
  <c r="J6" i="22"/>
  <c r="E8" i="12"/>
  <c r="U6" i="22"/>
  <c r="C6" i="12"/>
  <c r="G6" i="22"/>
  <c r="V6" i="22"/>
  <c r="I6" i="22"/>
  <c r="W6" i="22"/>
  <c r="E6" i="22"/>
  <c r="G6" i="12"/>
  <c r="I5" i="9"/>
  <c r="F6" i="12"/>
  <c r="T6" i="22"/>
  <c r="E5" i="9"/>
  <c r="K6" i="12"/>
  <c r="D6" i="22"/>
  <c r="H5" i="9"/>
  <c r="AA6" i="22"/>
  <c r="Z6" i="22"/>
  <c r="M6" i="12"/>
  <c r="H6" i="22"/>
  <c r="L5" i="9"/>
  <c r="S6" i="22"/>
  <c r="D6" i="12"/>
  <c r="G74" i="2" l="1"/>
  <c r="U73" i="20"/>
  <c r="D69" i="2"/>
  <c r="F11" i="20"/>
  <c r="N10" i="20" s="1"/>
  <c r="C7" i="2"/>
  <c r="K5" i="2" s="1"/>
  <c r="C13" i="8"/>
  <c r="F4" i="30"/>
  <c r="N3" i="30" s="1"/>
  <c r="D21" i="8"/>
  <c r="E17" i="37"/>
  <c r="M16" i="37" s="1"/>
  <c r="E18" i="8"/>
  <c r="D8" i="29"/>
  <c r="L7" i="29" s="1"/>
  <c r="C69" i="2"/>
  <c r="E14" i="20"/>
  <c r="M13" i="20" s="1"/>
  <c r="R79" i="8"/>
  <c r="H14" i="18"/>
  <c r="H30" i="18"/>
  <c r="D14" i="34"/>
  <c r="K12" i="34" s="1"/>
  <c r="D10" i="20"/>
  <c r="L9" i="20" s="1"/>
  <c r="D17" i="30"/>
  <c r="L16" i="30" s="1"/>
  <c r="C11" i="31"/>
  <c r="J9" i="31" s="1"/>
  <c r="H109" i="18"/>
  <c r="D3" i="29"/>
  <c r="L2" i="29" s="1"/>
  <c r="G111" i="18"/>
  <c r="H95" i="18"/>
  <c r="G71" i="18"/>
  <c r="H31" i="18"/>
  <c r="G11" i="18"/>
  <c r="G28" i="18"/>
  <c r="D13" i="2"/>
  <c r="L11" i="2" s="1"/>
  <c r="D15" i="20"/>
  <c r="L14" i="20" s="1"/>
  <c r="F7" i="8"/>
  <c r="F17" i="31"/>
  <c r="M15" i="31" s="1"/>
  <c r="H127" i="18"/>
  <c r="G123" i="18"/>
  <c r="G115" i="18"/>
  <c r="H103" i="18"/>
  <c r="G91" i="18"/>
  <c r="G83" i="18"/>
  <c r="G59" i="18"/>
  <c r="H43" i="18"/>
  <c r="H123" i="18"/>
  <c r="H11" i="18"/>
  <c r="H27" i="18"/>
  <c r="G35" i="18"/>
  <c r="G43" i="18"/>
  <c r="H51" i="18"/>
  <c r="G55" i="18"/>
  <c r="G63" i="18"/>
  <c r="G67" i="18"/>
  <c r="H71" i="18"/>
  <c r="G75" i="18"/>
  <c r="G79" i="18"/>
  <c r="G87" i="18"/>
  <c r="G95" i="18"/>
  <c r="G99" i="18"/>
  <c r="G103" i="18"/>
  <c r="H34" i="18"/>
  <c r="G131" i="18"/>
  <c r="G119" i="18"/>
  <c r="H111" i="18"/>
  <c r="G107" i="18"/>
  <c r="H99" i="18"/>
  <c r="H87" i="18"/>
  <c r="H67" i="18"/>
  <c r="H55" i="18"/>
  <c r="G39" i="18"/>
  <c r="G15" i="18"/>
  <c r="G19" i="18"/>
  <c r="G23" i="18"/>
  <c r="G31" i="18"/>
  <c r="H39" i="18"/>
  <c r="G47" i="18"/>
  <c r="H59" i="18"/>
  <c r="H119" i="18"/>
  <c r="H107" i="18"/>
  <c r="H91" i="18"/>
  <c r="E4" i="20"/>
  <c r="M3" i="20" s="1"/>
  <c r="E6" i="2"/>
  <c r="M4" i="2" s="1"/>
  <c r="E10" i="2"/>
  <c r="M8" i="2" s="1"/>
  <c r="D20" i="2"/>
  <c r="L18" i="2" s="1"/>
  <c r="C5" i="8"/>
  <c r="F15" i="8"/>
  <c r="C19" i="29"/>
  <c r="K18" i="29" s="1"/>
  <c r="D20" i="30"/>
  <c r="L19" i="30" s="1"/>
  <c r="C17" i="31"/>
  <c r="J15" i="31" s="1"/>
  <c r="D17" i="34"/>
  <c r="K15" i="34" s="1"/>
  <c r="U73" i="30"/>
  <c r="C20" i="20"/>
  <c r="K19" i="20" s="1"/>
  <c r="D20" i="20"/>
  <c r="E21" i="20"/>
  <c r="E20" i="20"/>
  <c r="M19" i="20" s="1"/>
  <c r="C21" i="20"/>
  <c r="D21" i="20"/>
  <c r="F21" i="8"/>
  <c r="C20" i="8"/>
  <c r="E21" i="8"/>
  <c r="F20" i="8"/>
  <c r="F18" i="8"/>
  <c r="C21" i="8"/>
  <c r="F19" i="8"/>
  <c r="E20" i="8"/>
  <c r="D21" i="37"/>
  <c r="L20" i="37" s="1"/>
  <c r="C21" i="30"/>
  <c r="K20" i="30" s="1"/>
  <c r="C21" i="29"/>
  <c r="K20" i="29" s="1"/>
  <c r="E21" i="30"/>
  <c r="M20" i="30" s="1"/>
  <c r="E21" i="29"/>
  <c r="M20" i="29" s="1"/>
  <c r="C21" i="37"/>
  <c r="K20" i="37" s="1"/>
  <c r="E21" i="37"/>
  <c r="M20" i="37" s="1"/>
  <c r="D21" i="30"/>
  <c r="L20" i="30" s="1"/>
  <c r="C20" i="29"/>
  <c r="D21" i="29"/>
  <c r="L20" i="29" s="1"/>
  <c r="D20" i="29"/>
  <c r="E20" i="29"/>
  <c r="C23" i="2"/>
  <c r="K21" i="2" s="1"/>
  <c r="F23" i="34"/>
  <c r="M21" i="34" s="1"/>
  <c r="D23" i="34"/>
  <c r="K21" i="34" s="1"/>
  <c r="C23" i="34"/>
  <c r="J21" i="34" s="1"/>
  <c r="D23" i="2"/>
  <c r="L21" i="2" s="1"/>
  <c r="E23" i="34"/>
  <c r="L21" i="34" s="1"/>
  <c r="E23" i="2"/>
  <c r="M21" i="2" s="1"/>
  <c r="F23" i="2"/>
  <c r="N21" i="2" s="1"/>
  <c r="F9" i="2"/>
  <c r="N7" i="2" s="1"/>
  <c r="G12" i="18"/>
  <c r="G20" i="18"/>
  <c r="G36" i="18"/>
  <c r="G44" i="18"/>
  <c r="G52" i="18"/>
  <c r="G60" i="18"/>
  <c r="G68" i="18"/>
  <c r="G76" i="18"/>
  <c r="G84" i="18"/>
  <c r="G92" i="18"/>
  <c r="G100" i="18"/>
  <c r="G108" i="18"/>
  <c r="G116" i="18"/>
  <c r="G124" i="18"/>
  <c r="G132" i="18"/>
  <c r="H131" i="18"/>
  <c r="H115" i="18"/>
  <c r="S74" i="31"/>
  <c r="H83" i="18"/>
  <c r="E5" i="20"/>
  <c r="M4" i="20" s="1"/>
  <c r="F8" i="20"/>
  <c r="N7" i="20" s="1"/>
  <c r="F18" i="20"/>
  <c r="N17" i="20" s="1"/>
  <c r="F8" i="2"/>
  <c r="N6" i="2" s="1"/>
  <c r="E12" i="2"/>
  <c r="M10" i="2" s="1"/>
  <c r="E10" i="8"/>
  <c r="E6" i="29"/>
  <c r="M5" i="29" s="1"/>
  <c r="D7" i="30"/>
  <c r="L6" i="30" s="1"/>
  <c r="C10" i="37"/>
  <c r="K9" i="37" s="1"/>
  <c r="V73" i="20"/>
  <c r="H125" i="18"/>
  <c r="H101" i="18"/>
  <c r="H61" i="18"/>
  <c r="H45" i="18"/>
  <c r="H37" i="18"/>
  <c r="H130" i="18"/>
  <c r="H114" i="18"/>
  <c r="H98" i="18"/>
  <c r="H82" i="18"/>
  <c r="H66" i="18"/>
  <c r="H50" i="18"/>
  <c r="Y73" i="37"/>
  <c r="U79" i="37"/>
  <c r="H13" i="18"/>
  <c r="H21" i="18"/>
  <c r="H29" i="18"/>
  <c r="H53" i="18"/>
  <c r="H69" i="18"/>
  <c r="H77" i="18"/>
  <c r="H85" i="18"/>
  <c r="H93" i="18"/>
  <c r="H117" i="18"/>
  <c r="H75" i="18"/>
  <c r="H47" i="18"/>
  <c r="H23" i="18"/>
  <c r="G51" i="18"/>
  <c r="G27" i="18"/>
  <c r="H19" i="18"/>
  <c r="H15" i="18"/>
  <c r="H10" i="18"/>
  <c r="H18" i="18"/>
  <c r="H26" i="18"/>
  <c r="H42" i="18"/>
  <c r="H58" i="18"/>
  <c r="H74" i="18"/>
  <c r="H90" i="18"/>
  <c r="H106" i="18"/>
  <c r="H122" i="18"/>
  <c r="H126" i="18"/>
  <c r="H118" i="18"/>
  <c r="H110" i="18"/>
  <c r="H102" i="18"/>
  <c r="H94" i="18"/>
  <c r="H86" i="18"/>
  <c r="H78" i="18"/>
  <c r="H70" i="18"/>
  <c r="H62" i="18"/>
  <c r="H54" i="18"/>
  <c r="H46" i="18"/>
  <c r="H38" i="18"/>
  <c r="H22" i="18"/>
  <c r="H63" i="18"/>
  <c r="H35" i="18"/>
  <c r="S74" i="8"/>
  <c r="V74" i="8"/>
  <c r="F1181" i="9"/>
  <c r="P2" i="2"/>
  <c r="Y73" i="30"/>
  <c r="U79" i="20"/>
  <c r="Y73" i="29"/>
  <c r="V73" i="37"/>
  <c r="E702" i="23"/>
  <c r="G75" i="2"/>
  <c r="D75" i="2"/>
  <c r="S80" i="8"/>
  <c r="H8" i="18"/>
  <c r="G9" i="18"/>
  <c r="G10" i="18"/>
  <c r="H12" i="18"/>
  <c r="G13" i="18"/>
  <c r="G14" i="18"/>
  <c r="H16" i="18"/>
  <c r="G17" i="18"/>
  <c r="G18" i="18"/>
  <c r="H20" i="18"/>
  <c r="G21" i="18"/>
  <c r="G22" i="18"/>
  <c r="H24" i="18"/>
  <c r="G25" i="18"/>
  <c r="G26" i="18"/>
  <c r="H28" i="18"/>
  <c r="G29" i="18"/>
  <c r="G30" i="18"/>
  <c r="H32" i="18"/>
  <c r="G33" i="18"/>
  <c r="G34" i="18"/>
  <c r="H36" i="18"/>
  <c r="G37" i="18"/>
  <c r="G38" i="18"/>
  <c r="H40" i="18"/>
  <c r="G41" i="18"/>
  <c r="G42" i="18"/>
  <c r="H44" i="18"/>
  <c r="G45" i="18"/>
  <c r="G46" i="18"/>
  <c r="H48" i="18"/>
  <c r="G49" i="18"/>
  <c r="G50" i="18"/>
  <c r="H52" i="18"/>
  <c r="G53" i="18"/>
  <c r="G54" i="18"/>
  <c r="H56" i="18"/>
  <c r="G57" i="18"/>
  <c r="G58" i="18"/>
  <c r="H60" i="18"/>
  <c r="G61" i="18"/>
  <c r="G62" i="18"/>
  <c r="H64" i="18"/>
  <c r="G65" i="18"/>
  <c r="G66" i="18"/>
  <c r="H68" i="18"/>
  <c r="G69" i="18"/>
  <c r="G70" i="18"/>
  <c r="H72" i="18"/>
  <c r="G73" i="18"/>
  <c r="G74" i="18"/>
  <c r="H76" i="18"/>
  <c r="G77" i="18"/>
  <c r="G78" i="18"/>
  <c r="H80" i="18"/>
  <c r="G81" i="18"/>
  <c r="G82" i="18"/>
  <c r="H84" i="18"/>
  <c r="G85" i="18"/>
  <c r="G86" i="18"/>
  <c r="H88" i="18"/>
  <c r="G89" i="18"/>
  <c r="G90" i="18"/>
  <c r="H92" i="18"/>
  <c r="G93" i="18"/>
  <c r="G94" i="18"/>
  <c r="H96" i="18"/>
  <c r="G97" i="18"/>
  <c r="G98" i="18"/>
  <c r="H100" i="18"/>
  <c r="G101" i="18"/>
  <c r="G102" i="18"/>
  <c r="H104" i="18"/>
  <c r="G105" i="18"/>
  <c r="G106" i="18"/>
  <c r="H108" i="18"/>
  <c r="G109" i="18"/>
  <c r="G110" i="18"/>
  <c r="H112" i="18"/>
  <c r="G113" i="18"/>
  <c r="G114" i="18"/>
  <c r="H116" i="18"/>
  <c r="G117" i="18"/>
  <c r="G118" i="18"/>
  <c r="H120" i="18"/>
  <c r="G121" i="18"/>
  <c r="G122" i="18"/>
  <c r="H124" i="18"/>
  <c r="G125" i="18"/>
  <c r="G126" i="18"/>
  <c r="H128" i="18"/>
  <c r="G129" i="18"/>
  <c r="G130" i="18"/>
  <c r="H132" i="18"/>
  <c r="N3" i="31"/>
  <c r="D75" i="34"/>
  <c r="F3" i="20"/>
  <c r="N2" i="20" s="1"/>
  <c r="F9" i="20"/>
  <c r="N8" i="20" s="1"/>
  <c r="D12" i="20"/>
  <c r="L11" i="20" s="1"/>
  <c r="F13" i="20"/>
  <c r="N12" i="20" s="1"/>
  <c r="D15" i="2"/>
  <c r="L13" i="2" s="1"/>
  <c r="C17" i="2"/>
  <c r="K15" i="2" s="1"/>
  <c r="C16" i="2"/>
  <c r="K14" i="2" s="1"/>
  <c r="E6" i="8"/>
  <c r="C9" i="8"/>
  <c r="F11" i="8"/>
  <c r="C17" i="8"/>
  <c r="Y79" i="37"/>
  <c r="E9" i="37"/>
  <c r="M8" i="37" s="1"/>
  <c r="F12" i="37"/>
  <c r="N11" i="37" s="1"/>
  <c r="D15" i="37"/>
  <c r="L14" i="37" s="1"/>
  <c r="D4" i="37"/>
  <c r="L3" i="37" s="1"/>
  <c r="C3" i="37"/>
  <c r="K2" i="37" s="1"/>
  <c r="C17" i="34"/>
  <c r="J15" i="34" s="1"/>
  <c r="E6" i="34"/>
  <c r="L4" i="34" s="1"/>
  <c r="C5" i="34"/>
  <c r="J3" i="34" s="1"/>
  <c r="C16" i="34"/>
  <c r="J14" i="34" s="1"/>
  <c r="E5" i="34"/>
  <c r="L3" i="34" s="1"/>
  <c r="F22" i="34"/>
  <c r="M20" i="34" s="1"/>
  <c r="F10" i="34"/>
  <c r="M8" i="34" s="1"/>
  <c r="E10" i="34"/>
  <c r="L8" i="34" s="1"/>
  <c r="E17" i="31"/>
  <c r="L15" i="31" s="1"/>
  <c r="D7" i="31"/>
  <c r="K5" i="31" s="1"/>
  <c r="C6" i="31"/>
  <c r="J4" i="31" s="1"/>
  <c r="C15" i="31"/>
  <c r="J13" i="31" s="1"/>
  <c r="E8" i="31"/>
  <c r="L6" i="31" s="1"/>
  <c r="E7" i="31"/>
  <c r="L5" i="31" s="1"/>
  <c r="D6" i="31"/>
  <c r="K4" i="31" s="1"/>
  <c r="D19" i="30"/>
  <c r="L18" i="30" s="1"/>
  <c r="D11" i="30"/>
  <c r="L10" i="30" s="1"/>
  <c r="C3" i="30"/>
  <c r="K2" i="30" s="1"/>
  <c r="D12" i="29"/>
  <c r="L11" i="29" s="1"/>
  <c r="F4" i="29"/>
  <c r="N3" i="29" s="1"/>
  <c r="E16" i="29"/>
  <c r="M15" i="29" s="1"/>
  <c r="F16" i="30"/>
  <c r="N15" i="30" s="1"/>
  <c r="F8" i="30"/>
  <c r="N7" i="30" s="1"/>
  <c r="E18" i="29"/>
  <c r="M17" i="29" s="1"/>
  <c r="E10" i="29"/>
  <c r="M9" i="29" s="1"/>
  <c r="F18" i="30"/>
  <c r="N17" i="30" s="1"/>
  <c r="E12" i="29"/>
  <c r="M11" i="29" s="1"/>
  <c r="D13" i="30"/>
  <c r="L12" i="30" s="1"/>
  <c r="D5" i="30"/>
  <c r="L4" i="30" s="1"/>
  <c r="C15" i="29"/>
  <c r="K14" i="29" s="1"/>
  <c r="C7" i="29"/>
  <c r="K6" i="29" s="1"/>
  <c r="F10" i="30"/>
  <c r="N9" i="30" s="1"/>
  <c r="C3" i="29"/>
  <c r="K2" i="29" s="1"/>
  <c r="C19" i="8"/>
  <c r="F17" i="8"/>
  <c r="E16" i="8"/>
  <c r="C15" i="8"/>
  <c r="F13" i="8"/>
  <c r="E12" i="8"/>
  <c r="C11" i="8"/>
  <c r="F9" i="8"/>
  <c r="E8" i="8"/>
  <c r="C7" i="8"/>
  <c r="F5" i="8"/>
  <c r="E4" i="8"/>
  <c r="F20" i="2"/>
  <c r="N18" i="2" s="1"/>
  <c r="C19" i="2"/>
  <c r="K17" i="2" s="1"/>
  <c r="E18" i="2"/>
  <c r="M16" i="2" s="1"/>
  <c r="E17" i="2"/>
  <c r="M15" i="2" s="1"/>
  <c r="D14" i="2"/>
  <c r="L12" i="2" s="1"/>
  <c r="F13" i="2"/>
  <c r="N11" i="2" s="1"/>
  <c r="C12" i="2"/>
  <c r="K10" i="2" s="1"/>
  <c r="E11" i="2"/>
  <c r="M9" i="2" s="1"/>
  <c r="C9" i="2"/>
  <c r="K7" i="2" s="1"/>
  <c r="E8" i="2"/>
  <c r="M6" i="2" s="1"/>
  <c r="F7" i="2"/>
  <c r="N5" i="2" s="1"/>
  <c r="C6" i="2"/>
  <c r="K4" i="2" s="1"/>
  <c r="D5" i="2"/>
  <c r="L3" i="2" s="1"/>
  <c r="D18" i="20"/>
  <c r="L17" i="20" s="1"/>
  <c r="F17" i="20"/>
  <c r="N16" i="20" s="1"/>
  <c r="F16" i="20"/>
  <c r="N15" i="20" s="1"/>
  <c r="C14" i="20"/>
  <c r="K13" i="20" s="1"/>
  <c r="C13" i="20"/>
  <c r="K12" i="20" s="1"/>
  <c r="C12" i="20"/>
  <c r="K11" i="20" s="1"/>
  <c r="C11" i="20"/>
  <c r="K10" i="20" s="1"/>
  <c r="E9" i="20"/>
  <c r="M8" i="20" s="1"/>
  <c r="E8" i="20"/>
  <c r="M7" i="20" s="1"/>
  <c r="E7" i="20"/>
  <c r="M6" i="20" s="1"/>
  <c r="F6" i="20"/>
  <c r="N5" i="20" s="1"/>
  <c r="C6" i="20"/>
  <c r="K5" i="20" s="1"/>
  <c r="C5" i="20"/>
  <c r="K4" i="20" s="1"/>
  <c r="D4" i="20"/>
  <c r="L3" i="20" s="1"/>
  <c r="D3" i="20"/>
  <c r="L2" i="20" s="1"/>
  <c r="E19" i="37"/>
  <c r="M18" i="37" s="1"/>
  <c r="E20" i="37"/>
  <c r="M19" i="37" s="1"/>
  <c r="C14" i="37"/>
  <c r="K13" i="37" s="1"/>
  <c r="E20" i="34"/>
  <c r="L18" i="34" s="1"/>
  <c r="F6" i="34"/>
  <c r="M4" i="34" s="1"/>
  <c r="D3" i="8"/>
  <c r="E7" i="37"/>
  <c r="M6" i="37" s="1"/>
  <c r="F10" i="37"/>
  <c r="N9" i="37" s="1"/>
  <c r="D13" i="37"/>
  <c r="L12" i="37" s="1"/>
  <c r="L2" i="37"/>
  <c r="C20" i="37"/>
  <c r="K19" i="37" s="1"/>
  <c r="C21" i="2"/>
  <c r="K19" i="2" s="1"/>
  <c r="D16" i="34"/>
  <c r="K14" i="34" s="1"/>
  <c r="F5" i="34"/>
  <c r="M3" i="34" s="1"/>
  <c r="E22" i="2"/>
  <c r="M20" i="2" s="1"/>
  <c r="D15" i="34"/>
  <c r="K13" i="34" s="1"/>
  <c r="C18" i="34"/>
  <c r="J16" i="34" s="1"/>
  <c r="C19" i="34"/>
  <c r="J17" i="34" s="1"/>
  <c r="C9" i="34"/>
  <c r="J7" i="34" s="1"/>
  <c r="E7" i="34"/>
  <c r="L5" i="34" s="1"/>
  <c r="D15" i="31"/>
  <c r="K13" i="31" s="1"/>
  <c r="F6" i="31"/>
  <c r="M4" i="31" s="1"/>
  <c r="C21" i="31"/>
  <c r="J19" i="31" s="1"/>
  <c r="C14" i="31"/>
  <c r="J12" i="31" s="1"/>
  <c r="F20" i="31"/>
  <c r="M18" i="31" s="1"/>
  <c r="E13" i="31"/>
  <c r="L11" i="31" s="1"/>
  <c r="C22" i="31"/>
  <c r="J20" i="31" s="1"/>
  <c r="E18" i="30"/>
  <c r="M17" i="30" s="1"/>
  <c r="E10" i="30"/>
  <c r="M9" i="30" s="1"/>
  <c r="E19" i="29"/>
  <c r="M18" i="29" s="1"/>
  <c r="E11" i="29"/>
  <c r="M10" i="29" s="1"/>
  <c r="F3" i="29"/>
  <c r="N2" i="29" s="1"/>
  <c r="C14" i="29"/>
  <c r="K13" i="29" s="1"/>
  <c r="C15" i="30"/>
  <c r="K14" i="30" s="1"/>
  <c r="C7" i="30"/>
  <c r="K6" i="30" s="1"/>
  <c r="F17" i="29"/>
  <c r="N16" i="29" s="1"/>
  <c r="F9" i="29"/>
  <c r="N8" i="29" s="1"/>
  <c r="D16" i="30"/>
  <c r="L15" i="30" s="1"/>
  <c r="D9" i="29"/>
  <c r="L8" i="29" s="1"/>
  <c r="E12" i="30"/>
  <c r="M11" i="30" s="1"/>
  <c r="E4" i="30"/>
  <c r="M3" i="30" s="1"/>
  <c r="D14" i="29"/>
  <c r="L13" i="29" s="1"/>
  <c r="D6" i="29"/>
  <c r="L5" i="29" s="1"/>
  <c r="F6" i="30"/>
  <c r="N5" i="30" s="1"/>
  <c r="C4" i="29"/>
  <c r="K3" i="29" s="1"/>
  <c r="E17" i="8"/>
  <c r="C16" i="8"/>
  <c r="F14" i="8"/>
  <c r="E13" i="8"/>
  <c r="C12" i="8"/>
  <c r="F10" i="8"/>
  <c r="E9" i="8"/>
  <c r="C8" i="8"/>
  <c r="F6" i="8"/>
  <c r="E5" i="8"/>
  <c r="C4" i="8"/>
  <c r="E20" i="2"/>
  <c r="M18" i="2" s="1"/>
  <c r="F19" i="2"/>
  <c r="N17" i="2" s="1"/>
  <c r="C18" i="2"/>
  <c r="K16" i="2" s="1"/>
  <c r="D17" i="2"/>
  <c r="L15" i="2" s="1"/>
  <c r="F16" i="2"/>
  <c r="N14" i="2" s="1"/>
  <c r="C14" i="2"/>
  <c r="K12" i="2" s="1"/>
  <c r="E13" i="2"/>
  <c r="M11" i="2" s="1"/>
  <c r="F10" i="2"/>
  <c r="N8" i="2" s="1"/>
  <c r="D8" i="2"/>
  <c r="L6" i="2" s="1"/>
  <c r="D7" i="2"/>
  <c r="L5" i="2" s="1"/>
  <c r="D19" i="20"/>
  <c r="L18" i="20" s="1"/>
  <c r="C18" i="20"/>
  <c r="K17" i="20" s="1"/>
  <c r="E17" i="20"/>
  <c r="M16" i="20" s="1"/>
  <c r="E16" i="20"/>
  <c r="M15" i="20" s="1"/>
  <c r="E15" i="20"/>
  <c r="M14" i="20" s="1"/>
  <c r="F14" i="20"/>
  <c r="N13" i="20" s="1"/>
  <c r="C10" i="20"/>
  <c r="K9" i="20" s="1"/>
  <c r="D9" i="20"/>
  <c r="L8" i="20" s="1"/>
  <c r="C8" i="20"/>
  <c r="K7" i="20" s="1"/>
  <c r="D7" i="20"/>
  <c r="L6" i="20" s="1"/>
  <c r="C3" i="20"/>
  <c r="K2" i="20" s="1"/>
  <c r="F11" i="37"/>
  <c r="N10" i="37" s="1"/>
  <c r="C22" i="34"/>
  <c r="J20" i="34" s="1"/>
  <c r="F21" i="34"/>
  <c r="M19" i="34" s="1"/>
  <c r="D5" i="34"/>
  <c r="K3" i="34" s="1"/>
  <c r="C13" i="37"/>
  <c r="K12" i="37" s="1"/>
  <c r="D9" i="37"/>
  <c r="L8" i="37" s="1"/>
  <c r="E12" i="34"/>
  <c r="L10" i="34" s="1"/>
  <c r="E11" i="34"/>
  <c r="L9" i="34" s="1"/>
  <c r="C15" i="34"/>
  <c r="J13" i="34" s="1"/>
  <c r="F12" i="31"/>
  <c r="M10" i="31" s="1"/>
  <c r="F4" i="20"/>
  <c r="N3" i="20" s="1"/>
  <c r="C7" i="20"/>
  <c r="K6" i="20" s="1"/>
  <c r="F10" i="20"/>
  <c r="N9" i="20" s="1"/>
  <c r="D13" i="20"/>
  <c r="L12" i="20" s="1"/>
  <c r="D17" i="20"/>
  <c r="L16" i="20" s="1"/>
  <c r="C19" i="20"/>
  <c r="K18" i="20" s="1"/>
  <c r="E5" i="2"/>
  <c r="M3" i="2" s="1"/>
  <c r="F6" i="2"/>
  <c r="N4" i="2" s="1"/>
  <c r="F18" i="2"/>
  <c r="N16" i="2" s="1"/>
  <c r="D19" i="2"/>
  <c r="L17" i="2" s="1"/>
  <c r="C6" i="8"/>
  <c r="F8" i="8"/>
  <c r="E11" i="8"/>
  <c r="C14" i="8"/>
  <c r="F16" i="8"/>
  <c r="E19" i="8"/>
  <c r="C10" i="29"/>
  <c r="K9" i="29" s="1"/>
  <c r="D10" i="29"/>
  <c r="L9" i="29" s="1"/>
  <c r="E8" i="30"/>
  <c r="M7" i="30" s="1"/>
  <c r="D3" i="30"/>
  <c r="L2" i="30" s="1"/>
  <c r="F13" i="29"/>
  <c r="N12" i="29" s="1"/>
  <c r="C11" i="30"/>
  <c r="K10" i="30" s="1"/>
  <c r="D8" i="30"/>
  <c r="L7" i="30" s="1"/>
  <c r="E15" i="29"/>
  <c r="M14" i="29" s="1"/>
  <c r="E14" i="30"/>
  <c r="M13" i="30" s="1"/>
  <c r="F9" i="31"/>
  <c r="M7" i="31" s="1"/>
  <c r="F16" i="31"/>
  <c r="M14" i="31" s="1"/>
  <c r="E18" i="31"/>
  <c r="L16" i="31" s="1"/>
  <c r="D11" i="31"/>
  <c r="K9" i="31" s="1"/>
  <c r="D21" i="2"/>
  <c r="L19" i="2" s="1"/>
  <c r="D10" i="34"/>
  <c r="K8" i="34" s="1"/>
  <c r="D8" i="37"/>
  <c r="L7" i="37" s="1"/>
  <c r="E14" i="8"/>
  <c r="D13" i="29"/>
  <c r="L12" i="29" s="1"/>
  <c r="D9" i="30"/>
  <c r="L8" i="30" s="1"/>
  <c r="E14" i="29"/>
  <c r="M13" i="29" s="1"/>
  <c r="E11" i="30"/>
  <c r="M10" i="30" s="1"/>
  <c r="D15" i="30"/>
  <c r="L14" i="30" s="1"/>
  <c r="D10" i="31"/>
  <c r="K8" i="31" s="1"/>
  <c r="D19" i="31"/>
  <c r="K17" i="31" s="1"/>
  <c r="F19" i="31"/>
  <c r="M17" i="31" s="1"/>
  <c r="D9" i="34"/>
  <c r="K7" i="34" s="1"/>
  <c r="E22" i="34"/>
  <c r="L20" i="34" s="1"/>
  <c r="D19" i="37"/>
  <c r="L18" i="37" s="1"/>
  <c r="C11" i="29"/>
  <c r="K10" i="29" s="1"/>
  <c r="E7" i="30"/>
  <c r="M6" i="30" s="1"/>
  <c r="F12" i="30"/>
  <c r="N11" i="30" s="1"/>
  <c r="D16" i="29"/>
  <c r="L15" i="29" s="1"/>
  <c r="D5" i="20"/>
  <c r="L4" i="20" s="1"/>
  <c r="E6" i="20"/>
  <c r="M5" i="20" s="1"/>
  <c r="E11" i="20"/>
  <c r="M10" i="20" s="1"/>
  <c r="E12" i="20"/>
  <c r="M11" i="20" s="1"/>
  <c r="C15" i="20"/>
  <c r="K14" i="20" s="1"/>
  <c r="C16" i="20"/>
  <c r="K15" i="20" s="1"/>
  <c r="D9" i="2"/>
  <c r="L7" i="2" s="1"/>
  <c r="D10" i="2"/>
  <c r="L8" i="2" s="1"/>
  <c r="C11" i="2"/>
  <c r="K9" i="2" s="1"/>
  <c r="D12" i="2"/>
  <c r="L10" i="2" s="1"/>
  <c r="C13" i="2"/>
  <c r="K11" i="2" s="1"/>
  <c r="F14" i="2"/>
  <c r="N12" i="2" s="1"/>
  <c r="E15" i="2"/>
  <c r="M13" i="2" s="1"/>
  <c r="E16" i="2"/>
  <c r="M14" i="2" s="1"/>
  <c r="F4" i="8"/>
  <c r="E7" i="8"/>
  <c r="C10" i="8"/>
  <c r="F12" i="8"/>
  <c r="E15" i="8"/>
  <c r="C18" i="8"/>
  <c r="L19" i="20"/>
  <c r="C17" i="30"/>
  <c r="K16" i="30" s="1"/>
  <c r="D18" i="29"/>
  <c r="L17" i="29" s="1"/>
  <c r="E16" i="30"/>
  <c r="M15" i="30" s="1"/>
  <c r="E5" i="29"/>
  <c r="M4" i="29" s="1"/>
  <c r="F3" i="30"/>
  <c r="N2" i="30" s="1"/>
  <c r="C19" i="30"/>
  <c r="K18" i="30" s="1"/>
  <c r="E7" i="29"/>
  <c r="M6" i="29" s="1"/>
  <c r="E6" i="30"/>
  <c r="M5" i="30" s="1"/>
  <c r="C12" i="31"/>
  <c r="J10" i="31" s="1"/>
  <c r="C16" i="31"/>
  <c r="J14" i="31" s="1"/>
  <c r="E10" i="31"/>
  <c r="L8" i="31" s="1"/>
  <c r="D13" i="31"/>
  <c r="K11" i="31" s="1"/>
  <c r="C21" i="34"/>
  <c r="J19" i="34" s="1"/>
  <c r="C20" i="34"/>
  <c r="J18" i="34" s="1"/>
  <c r="F9" i="37"/>
  <c r="N8" i="37" s="1"/>
  <c r="C4" i="37"/>
  <c r="K3" i="37" s="1"/>
  <c r="C11" i="37"/>
  <c r="K10" i="37" s="1"/>
  <c r="C15" i="37"/>
  <c r="K14" i="37" s="1"/>
  <c r="E13" i="37"/>
  <c r="M12" i="37" s="1"/>
  <c r="E5" i="37"/>
  <c r="M4" i="37" s="1"/>
  <c r="C8" i="37"/>
  <c r="K7" i="37" s="1"/>
  <c r="F14" i="37"/>
  <c r="N13" i="37" s="1"/>
  <c r="F6" i="37"/>
  <c r="N5" i="37" s="1"/>
  <c r="D18" i="37"/>
  <c r="L17" i="37" s="1"/>
  <c r="D14" i="37"/>
  <c r="L13" i="37" s="1"/>
  <c r="D10" i="37"/>
  <c r="L9" i="37" s="1"/>
  <c r="L5" i="37"/>
  <c r="D20" i="37"/>
  <c r="L19" i="37" s="1"/>
  <c r="C12" i="37"/>
  <c r="K11" i="37" s="1"/>
  <c r="C5" i="37"/>
  <c r="K4" i="37" s="1"/>
  <c r="F15" i="37"/>
  <c r="N14" i="37" s="1"/>
  <c r="F7" i="37"/>
  <c r="N6" i="37" s="1"/>
  <c r="F21" i="31"/>
  <c r="M19" i="31" s="1"/>
  <c r="E19" i="34"/>
  <c r="L17" i="34" s="1"/>
  <c r="E15" i="34"/>
  <c r="L13" i="34" s="1"/>
  <c r="F11" i="34"/>
  <c r="M9" i="34" s="1"/>
  <c r="D7" i="34"/>
  <c r="K5" i="34" s="1"/>
  <c r="E22" i="31"/>
  <c r="L20" i="31" s="1"/>
  <c r="D13" i="34"/>
  <c r="K11" i="34" s="1"/>
  <c r="C22" i="2"/>
  <c r="K20" i="2" s="1"/>
  <c r="D21" i="34"/>
  <c r="K19" i="34" s="1"/>
  <c r="E18" i="34"/>
  <c r="L16" i="34" s="1"/>
  <c r="E14" i="34"/>
  <c r="L12" i="34" s="1"/>
  <c r="C10" i="34"/>
  <c r="J8" i="34" s="1"/>
  <c r="D6" i="34"/>
  <c r="K4" i="34" s="1"/>
  <c r="F12" i="34"/>
  <c r="M10" i="34" s="1"/>
  <c r="F21" i="2"/>
  <c r="N19" i="2" s="1"/>
  <c r="F20" i="34"/>
  <c r="M18" i="34" s="1"/>
  <c r="F16" i="34"/>
  <c r="M14" i="34" s="1"/>
  <c r="C12" i="34"/>
  <c r="J10" i="34" s="1"/>
  <c r="E8" i="34"/>
  <c r="L6" i="34" s="1"/>
  <c r="D22" i="2"/>
  <c r="L20" i="2" s="1"/>
  <c r="C14" i="34"/>
  <c r="J12" i="34" s="1"/>
  <c r="C3" i="8"/>
  <c r="D20" i="31"/>
  <c r="K18" i="31" s="1"/>
  <c r="E16" i="31"/>
  <c r="L14" i="31" s="1"/>
  <c r="C13" i="31"/>
  <c r="J11" i="31" s="1"/>
  <c r="D9" i="31"/>
  <c r="K7" i="31" s="1"/>
  <c r="E15" i="37"/>
  <c r="M14" i="37" s="1"/>
  <c r="E3" i="37"/>
  <c r="M2" i="37" s="1"/>
  <c r="F18" i="37"/>
  <c r="N17" i="37" s="1"/>
  <c r="F8" i="37"/>
  <c r="N7" i="37" s="1"/>
  <c r="D17" i="37"/>
  <c r="L16" i="37" s="1"/>
  <c r="D12" i="37"/>
  <c r="L11" i="37" s="1"/>
  <c r="D7" i="37"/>
  <c r="L6" i="37" s="1"/>
  <c r="C18" i="37"/>
  <c r="K17" i="37" s="1"/>
  <c r="C9" i="37"/>
  <c r="K8" i="37" s="1"/>
  <c r="F17" i="37"/>
  <c r="N16" i="37" s="1"/>
  <c r="F5" i="37"/>
  <c r="N4" i="37" s="1"/>
  <c r="E21" i="2"/>
  <c r="M19" i="2" s="1"/>
  <c r="D20" i="34"/>
  <c r="K18" i="34" s="1"/>
  <c r="F14" i="34"/>
  <c r="M12" i="34" s="1"/>
  <c r="E9" i="34"/>
  <c r="L7" i="34" s="1"/>
  <c r="F22" i="2"/>
  <c r="N20" i="2" s="1"/>
  <c r="C11" i="34"/>
  <c r="J9" i="34" s="1"/>
  <c r="D22" i="31"/>
  <c r="K20" i="31" s="1"/>
  <c r="D19" i="34"/>
  <c r="K17" i="34" s="1"/>
  <c r="F13" i="34"/>
  <c r="M11" i="34" s="1"/>
  <c r="F8" i="34"/>
  <c r="M6" i="34" s="1"/>
  <c r="F15" i="34"/>
  <c r="M13" i="34" s="1"/>
  <c r="E21" i="31"/>
  <c r="L19" i="31" s="1"/>
  <c r="D18" i="34"/>
  <c r="K16" i="34" s="1"/>
  <c r="E13" i="34"/>
  <c r="L11" i="34" s="1"/>
  <c r="F7" i="34"/>
  <c r="M5" i="34" s="1"/>
  <c r="F19" i="34"/>
  <c r="M17" i="34" s="1"/>
  <c r="F3" i="8"/>
  <c r="C19" i="31"/>
  <c r="J17" i="31" s="1"/>
  <c r="F10" i="31"/>
  <c r="M8" i="31" s="1"/>
  <c r="E20" i="31"/>
  <c r="L18" i="31" s="1"/>
  <c r="C10" i="31"/>
  <c r="J8" i="31" s="1"/>
  <c r="D17" i="31"/>
  <c r="K15" i="31" s="1"/>
  <c r="F13" i="31"/>
  <c r="M11" i="31" s="1"/>
  <c r="C7" i="31"/>
  <c r="J5" i="31" s="1"/>
  <c r="E14" i="31"/>
  <c r="L12" i="31" s="1"/>
  <c r="E19" i="31"/>
  <c r="L17" i="31" s="1"/>
  <c r="F15" i="31"/>
  <c r="M13" i="31" s="1"/>
  <c r="D12" i="31"/>
  <c r="K10" i="31" s="1"/>
  <c r="D8" i="31"/>
  <c r="K6" i="31" s="1"/>
  <c r="C18" i="31"/>
  <c r="J16" i="31" s="1"/>
  <c r="E9" i="31"/>
  <c r="L7" i="31" s="1"/>
  <c r="F17" i="30"/>
  <c r="N16" i="30" s="1"/>
  <c r="F13" i="30"/>
  <c r="N12" i="30" s="1"/>
  <c r="F9" i="30"/>
  <c r="N8" i="30" s="1"/>
  <c r="F5" i="30"/>
  <c r="N4" i="30" s="1"/>
  <c r="F18" i="29"/>
  <c r="N17" i="29" s="1"/>
  <c r="F14" i="29"/>
  <c r="N13" i="29" s="1"/>
  <c r="F10" i="29"/>
  <c r="N9" i="29" s="1"/>
  <c r="F6" i="29"/>
  <c r="N5" i="29" s="1"/>
  <c r="E19" i="30"/>
  <c r="M18" i="30" s="1"/>
  <c r="C5" i="30"/>
  <c r="K4" i="30" s="1"/>
  <c r="F11" i="29"/>
  <c r="N10" i="29" s="1"/>
  <c r="D18" i="30"/>
  <c r="L17" i="30" s="1"/>
  <c r="D14" i="30"/>
  <c r="L13" i="30" s="1"/>
  <c r="D10" i="30"/>
  <c r="L9" i="30" s="1"/>
  <c r="D6" i="30"/>
  <c r="L5" i="30" s="1"/>
  <c r="M19" i="29"/>
  <c r="C16" i="29"/>
  <c r="K15" i="29" s="1"/>
  <c r="C12" i="29"/>
  <c r="K11" i="29" s="1"/>
  <c r="C8" i="29"/>
  <c r="K7" i="29" s="1"/>
  <c r="E4" i="29"/>
  <c r="M3" i="29" s="1"/>
  <c r="C13" i="30"/>
  <c r="K12" i="30" s="1"/>
  <c r="C18" i="29"/>
  <c r="K17" i="29" s="1"/>
  <c r="C20" i="30"/>
  <c r="K19" i="30" s="1"/>
  <c r="F15" i="30"/>
  <c r="N14" i="30" s="1"/>
  <c r="F11" i="30"/>
  <c r="N10" i="30" s="1"/>
  <c r="F7" i="30"/>
  <c r="N6" i="30" s="1"/>
  <c r="E3" i="30"/>
  <c r="M2" i="30" s="1"/>
  <c r="E17" i="29"/>
  <c r="M16" i="29" s="1"/>
  <c r="E13" i="29"/>
  <c r="M12" i="29" s="1"/>
  <c r="E9" i="29"/>
  <c r="M8" i="29" s="1"/>
  <c r="D5" i="29"/>
  <c r="L4" i="29" s="1"/>
  <c r="E15" i="30"/>
  <c r="M14" i="30" s="1"/>
  <c r="D4" i="30"/>
  <c r="L3" i="30" s="1"/>
  <c r="C6" i="29"/>
  <c r="K5" i="29" s="1"/>
  <c r="C5" i="29"/>
  <c r="K4" i="29" s="1"/>
  <c r="D20" i="8"/>
  <c r="D19" i="8"/>
  <c r="D18" i="8"/>
  <c r="K18" i="8" s="1"/>
  <c r="D17" i="8"/>
  <c r="D16" i="8"/>
  <c r="D15" i="8"/>
  <c r="D14" i="8"/>
  <c r="K14" i="8" s="1"/>
  <c r="D13" i="8"/>
  <c r="D12" i="8"/>
  <c r="D11" i="8"/>
  <c r="D10" i="8"/>
  <c r="K10" i="8" s="1"/>
  <c r="D9" i="8"/>
  <c r="D8" i="8"/>
  <c r="D7" i="8"/>
  <c r="D6" i="8"/>
  <c r="K6" i="8" s="1"/>
  <c r="D5" i="8"/>
  <c r="D4" i="8"/>
  <c r="C20" i="2"/>
  <c r="K18" i="2" s="1"/>
  <c r="E19" i="2"/>
  <c r="M17" i="2" s="1"/>
  <c r="D18" i="2"/>
  <c r="L16" i="2" s="1"/>
  <c r="F17" i="2"/>
  <c r="N15" i="2" s="1"/>
  <c r="D16" i="2"/>
  <c r="L14" i="2" s="1"/>
  <c r="F15" i="2"/>
  <c r="N13" i="2" s="1"/>
  <c r="C15" i="2"/>
  <c r="K13" i="2" s="1"/>
  <c r="E14" i="2"/>
  <c r="M12" i="2" s="1"/>
  <c r="F12" i="2"/>
  <c r="N10" i="2" s="1"/>
  <c r="D11" i="2"/>
  <c r="L9" i="2" s="1"/>
  <c r="C10" i="2"/>
  <c r="K8" i="2" s="1"/>
  <c r="E9" i="2"/>
  <c r="M7" i="2" s="1"/>
  <c r="C8" i="2"/>
  <c r="K6" i="2" s="1"/>
  <c r="E7" i="2"/>
  <c r="M5" i="2" s="1"/>
  <c r="D6" i="2"/>
  <c r="L4" i="2" s="1"/>
  <c r="F5" i="2"/>
  <c r="N3" i="2" s="1"/>
  <c r="C5" i="2"/>
  <c r="K3" i="2" s="1"/>
  <c r="E19" i="20"/>
  <c r="M18" i="20" s="1"/>
  <c r="E18" i="20"/>
  <c r="M17" i="20" s="1"/>
  <c r="C17" i="20"/>
  <c r="K16" i="20" s="1"/>
  <c r="D16" i="20"/>
  <c r="L15" i="20" s="1"/>
  <c r="F15" i="20"/>
  <c r="N14" i="20" s="1"/>
  <c r="D14" i="20"/>
  <c r="L13" i="20" s="1"/>
  <c r="E13" i="20"/>
  <c r="M12" i="20" s="1"/>
  <c r="F12" i="20"/>
  <c r="N11" i="20" s="1"/>
  <c r="D11" i="20"/>
  <c r="L10" i="20" s="1"/>
  <c r="E10" i="20"/>
  <c r="M9" i="20" s="1"/>
  <c r="C9" i="20"/>
  <c r="K8" i="20" s="1"/>
  <c r="D8" i="20"/>
  <c r="L7" i="20" s="1"/>
  <c r="F7" i="20"/>
  <c r="N6" i="20" s="1"/>
  <c r="D6" i="20"/>
  <c r="L5" i="20" s="1"/>
  <c r="F5" i="20"/>
  <c r="N4" i="20" s="1"/>
  <c r="C4" i="20"/>
  <c r="K3" i="20" s="1"/>
  <c r="E3" i="20"/>
  <c r="M2" i="20" s="1"/>
  <c r="C12" i="30"/>
  <c r="K11" i="30" s="1"/>
  <c r="C17" i="29"/>
  <c r="K16" i="29" s="1"/>
  <c r="C9" i="29"/>
  <c r="K8" i="29" s="1"/>
  <c r="F14" i="30"/>
  <c r="N13" i="30" s="1"/>
  <c r="E8" i="29"/>
  <c r="M7" i="29" s="1"/>
  <c r="E13" i="30"/>
  <c r="M12" i="30" s="1"/>
  <c r="E5" i="30"/>
  <c r="M4" i="30" s="1"/>
  <c r="D15" i="29"/>
  <c r="L14" i="29" s="1"/>
  <c r="D7" i="29"/>
  <c r="L6" i="29" s="1"/>
  <c r="C9" i="30"/>
  <c r="K8" i="30" s="1"/>
  <c r="C18" i="30"/>
  <c r="K17" i="30" s="1"/>
  <c r="C10" i="30"/>
  <c r="K9" i="30" s="1"/>
  <c r="L19" i="29"/>
  <c r="F12" i="29"/>
  <c r="N11" i="29" s="1"/>
  <c r="D4" i="29"/>
  <c r="L3" i="29" s="1"/>
  <c r="D17" i="29"/>
  <c r="L16" i="29" s="1"/>
  <c r="E11" i="37"/>
  <c r="M10" i="37" s="1"/>
  <c r="C17" i="37"/>
  <c r="K16" i="37" s="1"/>
  <c r="F16" i="37"/>
  <c r="N15" i="37" s="1"/>
  <c r="F4" i="37"/>
  <c r="N3" i="37" s="1"/>
  <c r="D16" i="37"/>
  <c r="L15" i="37" s="1"/>
  <c r="D11" i="37"/>
  <c r="L10" i="37" s="1"/>
  <c r="D5" i="37"/>
  <c r="L4" i="37" s="1"/>
  <c r="C16" i="37"/>
  <c r="K15" i="37" s="1"/>
  <c r="C7" i="37"/>
  <c r="K6" i="37" s="1"/>
  <c r="F13" i="37"/>
  <c r="N12" i="37" s="1"/>
  <c r="F3" i="37"/>
  <c r="N2" i="37" s="1"/>
  <c r="D21" i="31"/>
  <c r="K19" i="31" s="1"/>
  <c r="F18" i="34"/>
  <c r="M16" i="34" s="1"/>
  <c r="C13" i="34"/>
  <c r="J11" i="34" s="1"/>
  <c r="C8" i="34"/>
  <c r="J6" i="34" s="1"/>
  <c r="E21" i="34"/>
  <c r="L19" i="34" s="1"/>
  <c r="D8" i="34"/>
  <c r="K6" i="34" s="1"/>
  <c r="F22" i="31"/>
  <c r="M20" i="31" s="1"/>
  <c r="F17" i="34"/>
  <c r="M15" i="34" s="1"/>
  <c r="D12" i="34"/>
  <c r="K10" i="34" s="1"/>
  <c r="C7" i="34"/>
  <c r="J5" i="34" s="1"/>
  <c r="F9" i="34"/>
  <c r="M7" i="34" s="1"/>
  <c r="D22" i="34"/>
  <c r="K20" i="34" s="1"/>
  <c r="E17" i="34"/>
  <c r="L15" i="34" s="1"/>
  <c r="D11" i="34"/>
  <c r="K9" i="34" s="1"/>
  <c r="C6" i="34"/>
  <c r="J4" i="34" s="1"/>
  <c r="E16" i="34"/>
  <c r="L14" i="34" s="1"/>
  <c r="E3" i="8"/>
  <c r="F18" i="31"/>
  <c r="M16" i="31" s="1"/>
  <c r="D14" i="31"/>
  <c r="K12" i="31" s="1"/>
  <c r="F8" i="31"/>
  <c r="M6" i="31" s="1"/>
  <c r="C8" i="31"/>
  <c r="J6" i="31" s="1"/>
  <c r="C20" i="31"/>
  <c r="J18" i="31" s="1"/>
  <c r="D16" i="31"/>
  <c r="K14" i="31" s="1"/>
  <c r="E12" i="31"/>
  <c r="L10" i="31" s="1"/>
  <c r="C9" i="31"/>
  <c r="J7" i="31" s="1"/>
  <c r="E6" i="31"/>
  <c r="L4" i="31" s="1"/>
  <c r="E11" i="31"/>
  <c r="L9" i="31" s="1"/>
  <c r="D18" i="31"/>
  <c r="K16" i="31" s="1"/>
  <c r="F14" i="31"/>
  <c r="M12" i="31" s="1"/>
  <c r="F11" i="31"/>
  <c r="M9" i="31" s="1"/>
  <c r="F7" i="31"/>
  <c r="M5" i="31" s="1"/>
  <c r="E20" i="30"/>
  <c r="M19" i="30" s="1"/>
  <c r="C16" i="30"/>
  <c r="K15" i="30" s="1"/>
  <c r="C8" i="30"/>
  <c r="K7" i="30" s="1"/>
  <c r="C4" i="30"/>
  <c r="K3" i="30" s="1"/>
  <c r="C13" i="29"/>
  <c r="K12" i="29" s="1"/>
  <c r="F5" i="29"/>
  <c r="N4" i="29" s="1"/>
  <c r="K19" i="29"/>
  <c r="E17" i="30"/>
  <c r="M16" i="30" s="1"/>
  <c r="E9" i="30"/>
  <c r="M8" i="30" s="1"/>
  <c r="D19" i="29"/>
  <c r="L18" i="29" s="1"/>
  <c r="D11" i="29"/>
  <c r="L10" i="29" s="1"/>
  <c r="E3" i="29"/>
  <c r="M2" i="29" s="1"/>
  <c r="P2" i="29" s="1"/>
  <c r="F15" i="29"/>
  <c r="N14" i="29" s="1"/>
  <c r="C14" i="30"/>
  <c r="K13" i="30" s="1"/>
  <c r="C6" i="30"/>
  <c r="K5" i="30" s="1"/>
  <c r="F16" i="29"/>
  <c r="N15" i="29" s="1"/>
  <c r="F8" i="29"/>
  <c r="N7" i="29" s="1"/>
  <c r="D12" i="30"/>
  <c r="L11" i="30" s="1"/>
  <c r="F7" i="29"/>
  <c r="N6" i="29" s="1"/>
  <c r="E18" i="37"/>
  <c r="M17" i="37" s="1"/>
  <c r="E4" i="37"/>
  <c r="M3" i="37" s="1"/>
  <c r="E12" i="37"/>
  <c r="M11" i="37" s="1"/>
  <c r="C6" i="37"/>
  <c r="K5" i="37" s="1"/>
  <c r="E14" i="37"/>
  <c r="M13" i="37" s="1"/>
  <c r="C19" i="37"/>
  <c r="K18" i="37" s="1"/>
  <c r="E16" i="37"/>
  <c r="M15" i="37" s="1"/>
  <c r="F7" i="9"/>
  <c r="K7" i="9"/>
  <c r="V79" i="20"/>
  <c r="Y79" i="20"/>
  <c r="C75" i="2"/>
  <c r="G128" i="18"/>
  <c r="G120" i="18"/>
  <c r="G112" i="18"/>
  <c r="G104" i="18"/>
  <c r="G96" i="18"/>
  <c r="G88" i="18"/>
  <c r="G80" i="18"/>
  <c r="G72" i="18"/>
  <c r="G64" i="18"/>
  <c r="G56" i="18"/>
  <c r="G48" i="18"/>
  <c r="G40" i="18"/>
  <c r="G32" i="18"/>
  <c r="G24" i="18"/>
  <c r="G16" i="18"/>
  <c r="G8" i="18"/>
  <c r="V80" i="8"/>
  <c r="R80" i="8"/>
  <c r="V79" i="30"/>
  <c r="U79" i="30"/>
  <c r="Y79" i="30"/>
  <c r="W79" i="31"/>
  <c r="W74" i="31"/>
  <c r="V78" i="29"/>
  <c r="V73" i="29"/>
  <c r="G75" i="34"/>
  <c r="N11" i="9"/>
  <c r="N12" i="9" s="1"/>
  <c r="N13" i="9" s="1"/>
  <c r="N14" i="9" s="1"/>
  <c r="N15" i="9" s="1"/>
  <c r="N16" i="9" s="1"/>
  <c r="N17" i="9" s="1"/>
  <c r="N18" i="9" s="1"/>
  <c r="N19" i="9" s="1"/>
  <c r="N20" i="9" s="1"/>
  <c r="N21" i="9" s="1"/>
  <c r="N22" i="9" s="1"/>
  <c r="N23" i="9" s="1"/>
  <c r="N24" i="9" s="1"/>
  <c r="N25" i="9" s="1"/>
  <c r="N26" i="9" s="1"/>
  <c r="N27" i="9" s="1"/>
  <c r="N28" i="9" s="1"/>
  <c r="N29" i="9" s="1"/>
  <c r="N30" i="9" s="1"/>
  <c r="N31" i="9" s="1"/>
  <c r="N32" i="9" s="1"/>
  <c r="N33" i="9" s="1"/>
  <c r="N34" i="9" s="1"/>
  <c r="N35" i="9" s="1"/>
  <c r="N36" i="9" s="1"/>
  <c r="N37" i="9" s="1"/>
  <c r="N38" i="9" s="1"/>
  <c r="N39" i="9" s="1"/>
  <c r="N40" i="9" s="1"/>
  <c r="N41" i="9" s="1"/>
  <c r="N42" i="9" s="1"/>
  <c r="N43" i="9" s="1"/>
  <c r="N44" i="9" s="1"/>
  <c r="N45" i="9" s="1"/>
  <c r="N46" i="9" s="1"/>
  <c r="N47" i="9" s="1"/>
  <c r="N48" i="9" s="1"/>
  <c r="N49" i="9" s="1"/>
  <c r="N50" i="9" s="1"/>
  <c r="N51" i="9" s="1"/>
  <c r="N52" i="9" s="1"/>
  <c r="N53" i="9" s="1"/>
  <c r="N54" i="9" s="1"/>
  <c r="N55" i="9" s="1"/>
  <c r="N56" i="9" s="1"/>
  <c r="N57" i="9" s="1"/>
  <c r="N58" i="9" s="1"/>
  <c r="N59" i="9" s="1"/>
  <c r="N60" i="9" s="1"/>
  <c r="N61" i="9" s="1"/>
  <c r="N62" i="9" s="1"/>
  <c r="N63" i="9" s="1"/>
  <c r="N64" i="9" s="1"/>
  <c r="N65" i="9" s="1"/>
  <c r="N66" i="9" s="1"/>
  <c r="N67" i="9" s="1"/>
  <c r="N68" i="9" s="1"/>
  <c r="N69" i="9" s="1"/>
  <c r="N70" i="9" s="1"/>
  <c r="N71" i="9" s="1"/>
  <c r="N72" i="9" s="1"/>
  <c r="N73" i="9" s="1"/>
  <c r="N74" i="9" s="1"/>
  <c r="N75" i="9" s="1"/>
  <c r="N76" i="9" s="1"/>
  <c r="N77" i="9" s="1"/>
  <c r="N78" i="9" s="1"/>
  <c r="N79" i="9" s="1"/>
  <c r="N80" i="9" s="1"/>
  <c r="N81" i="9" s="1"/>
  <c r="N82" i="9" s="1"/>
  <c r="N83" i="9" s="1"/>
  <c r="N84" i="9" s="1"/>
  <c r="N85" i="9" s="1"/>
  <c r="N86" i="9" s="1"/>
  <c r="N87" i="9" s="1"/>
  <c r="N88" i="9" s="1"/>
  <c r="N89" i="9" s="1"/>
  <c r="N90" i="9" s="1"/>
  <c r="N91" i="9" s="1"/>
  <c r="N92" i="9" s="1"/>
  <c r="N93" i="9" s="1"/>
  <c r="N94" i="9" s="1"/>
  <c r="N95" i="9" s="1"/>
  <c r="N96" i="9" s="1"/>
  <c r="N97" i="9" s="1"/>
  <c r="N98" i="9" s="1"/>
  <c r="N99" i="9" s="1"/>
  <c r="N100" i="9" s="1"/>
  <c r="N101" i="9" s="1"/>
  <c r="N102" i="9" s="1"/>
  <c r="N103" i="9" s="1"/>
  <c r="N104" i="9" s="1"/>
  <c r="N105" i="9" s="1"/>
  <c r="N106" i="9" s="1"/>
  <c r="N107" i="9" s="1"/>
  <c r="N108" i="9" s="1"/>
  <c r="N109" i="9" s="1"/>
  <c r="N110" i="9" s="1"/>
  <c r="N111" i="9" s="1"/>
  <c r="N112" i="9" s="1"/>
  <c r="N113" i="9" s="1"/>
  <c r="N114" i="9" s="1"/>
  <c r="N115" i="9" s="1"/>
  <c r="N116" i="9" s="1"/>
  <c r="N117" i="9" s="1"/>
  <c r="N118" i="9" s="1"/>
  <c r="N119" i="9" s="1"/>
  <c r="N120" i="9" s="1"/>
  <c r="N121" i="9" s="1"/>
  <c r="N122" i="9" s="1"/>
  <c r="N123" i="9" s="1"/>
  <c r="N124" i="9" s="1"/>
  <c r="N125" i="9" s="1"/>
  <c r="N126" i="9" s="1"/>
  <c r="N127" i="9" s="1"/>
  <c r="N128" i="9" s="1"/>
  <c r="N129" i="9" s="1"/>
  <c r="N130" i="9" s="1"/>
  <c r="N131" i="9" s="1"/>
  <c r="N132" i="9" s="1"/>
  <c r="N133" i="9" s="1"/>
  <c r="N134" i="9" s="1"/>
  <c r="N135" i="9" s="1"/>
  <c r="N136" i="9" s="1"/>
  <c r="N137" i="9" s="1"/>
  <c r="N138" i="9" s="1"/>
  <c r="N139" i="9" s="1"/>
  <c r="N140" i="9" s="1"/>
  <c r="N141" i="9" s="1"/>
  <c r="N142" i="9" s="1"/>
  <c r="N143" i="9" s="1"/>
  <c r="N144" i="9" s="1"/>
  <c r="N145" i="9" s="1"/>
  <c r="N146" i="9" s="1"/>
  <c r="N147" i="9" s="1"/>
  <c r="N148" i="9" s="1"/>
  <c r="N149" i="9" s="1"/>
  <c r="N150" i="9" s="1"/>
  <c r="N151" i="9" s="1"/>
  <c r="N152" i="9" s="1"/>
  <c r="N153" i="9" s="1"/>
  <c r="N154" i="9" s="1"/>
  <c r="N155" i="9" s="1"/>
  <c r="N156" i="9" s="1"/>
  <c r="N157" i="9" s="1"/>
  <c r="N158" i="9" s="1"/>
  <c r="N159" i="9" s="1"/>
  <c r="N160" i="9" s="1"/>
  <c r="N161" i="9" s="1"/>
  <c r="N162" i="9" s="1"/>
  <c r="N163" i="9" s="1"/>
  <c r="N164" i="9" s="1"/>
  <c r="N165" i="9" s="1"/>
  <c r="N166" i="9" s="1"/>
  <c r="N167" i="9" s="1"/>
  <c r="N168" i="9" s="1"/>
  <c r="N169" i="9" s="1"/>
  <c r="N170" i="9" s="1"/>
  <c r="N171" i="9" s="1"/>
  <c r="N172" i="9" s="1"/>
  <c r="N173" i="9" s="1"/>
  <c r="N174" i="9" s="1"/>
  <c r="N175" i="9" s="1"/>
  <c r="N176" i="9" s="1"/>
  <c r="N177" i="9" s="1"/>
  <c r="N178" i="9" s="1"/>
  <c r="N179" i="9" s="1"/>
  <c r="N180" i="9" s="1"/>
  <c r="N181" i="9" s="1"/>
  <c r="N182" i="9" s="1"/>
  <c r="N183" i="9" s="1"/>
  <c r="N184" i="9" s="1"/>
  <c r="N185" i="9" s="1"/>
  <c r="N186" i="9" s="1"/>
  <c r="N187" i="9" s="1"/>
  <c r="N188" i="9" s="1"/>
  <c r="N189" i="9" s="1"/>
  <c r="N190" i="9" s="1"/>
  <c r="N191" i="9" s="1"/>
  <c r="N192" i="9" s="1"/>
  <c r="N193" i="9" s="1"/>
  <c r="N194" i="9" s="1"/>
  <c r="N195" i="9" s="1"/>
  <c r="N196" i="9" s="1"/>
  <c r="N197" i="9" s="1"/>
  <c r="N198" i="9" s="1"/>
  <c r="N199" i="9" s="1"/>
  <c r="N200" i="9" s="1"/>
  <c r="N201" i="9" s="1"/>
  <c r="N202" i="9" s="1"/>
  <c r="N203" i="9" s="1"/>
  <c r="N204" i="9" s="1"/>
  <c r="N205" i="9" s="1"/>
  <c r="N206" i="9" s="1"/>
  <c r="N207" i="9" s="1"/>
  <c r="N208" i="9" s="1"/>
  <c r="N209" i="9" s="1"/>
  <c r="N210" i="9" s="1"/>
  <c r="N211" i="9" s="1"/>
  <c r="N212" i="9" s="1"/>
  <c r="N213" i="9" s="1"/>
  <c r="N214" i="9" s="1"/>
  <c r="N215" i="9" s="1"/>
  <c r="N216" i="9" s="1"/>
  <c r="N217" i="9" s="1"/>
  <c r="N218" i="9" s="1"/>
  <c r="N219" i="9" s="1"/>
  <c r="N220" i="9" s="1"/>
  <c r="N221" i="9" s="1"/>
  <c r="N222" i="9" s="1"/>
  <c r="N223" i="9" s="1"/>
  <c r="N224" i="9" s="1"/>
  <c r="N225" i="9" s="1"/>
  <c r="N226" i="9" s="1"/>
  <c r="N227" i="9" s="1"/>
  <c r="N228" i="9" s="1"/>
  <c r="N229" i="9" s="1"/>
  <c r="N230" i="9" s="1"/>
  <c r="N231" i="9" s="1"/>
  <c r="N232" i="9" s="1"/>
  <c r="N233" i="9" s="1"/>
  <c r="N234" i="9" s="1"/>
  <c r="N235" i="9" s="1"/>
  <c r="N236" i="9" s="1"/>
  <c r="N237" i="9" s="1"/>
  <c r="N238" i="9" s="1"/>
  <c r="N239" i="9" s="1"/>
  <c r="N240" i="9" s="1"/>
  <c r="N241" i="9" s="1"/>
  <c r="N242" i="9" s="1"/>
  <c r="N243" i="9" s="1"/>
  <c r="N244" i="9" s="1"/>
  <c r="N245" i="9" s="1"/>
  <c r="N246" i="9" s="1"/>
  <c r="N247" i="9" s="1"/>
  <c r="N248" i="9" s="1"/>
  <c r="N249" i="9" s="1"/>
  <c r="N250" i="9" s="1"/>
  <c r="N251" i="9" s="1"/>
  <c r="N252" i="9" s="1"/>
  <c r="N253" i="9" s="1"/>
  <c r="N254" i="9" s="1"/>
  <c r="N255" i="9" s="1"/>
  <c r="N256" i="9" s="1"/>
  <c r="N257" i="9" s="1"/>
  <c r="N258" i="9" s="1"/>
  <c r="N259" i="9" s="1"/>
  <c r="N260" i="9" s="1"/>
  <c r="N261" i="9" s="1"/>
  <c r="N262" i="9" s="1"/>
  <c r="N263" i="9" s="1"/>
  <c r="N264" i="9" s="1"/>
  <c r="N265" i="9" s="1"/>
  <c r="N266" i="9" s="1"/>
  <c r="N267" i="9" s="1"/>
  <c r="N268" i="9" s="1"/>
  <c r="N269" i="9" s="1"/>
  <c r="N270" i="9" s="1"/>
  <c r="N271" i="9" s="1"/>
  <c r="N272" i="9" s="1"/>
  <c r="N273" i="9" s="1"/>
  <c r="N274" i="9" s="1"/>
  <c r="N275" i="9" s="1"/>
  <c r="N276" i="9" s="1"/>
  <c r="N277" i="9" s="1"/>
  <c r="N278" i="9" s="1"/>
  <c r="N279" i="9" s="1"/>
  <c r="N280" i="9" s="1"/>
  <c r="N281" i="9" s="1"/>
  <c r="N282" i="9" s="1"/>
  <c r="N283" i="9" s="1"/>
  <c r="N284" i="9" s="1"/>
  <c r="N285" i="9" s="1"/>
  <c r="N286" i="9" s="1"/>
  <c r="N287" i="9" s="1"/>
  <c r="N288" i="9" s="1"/>
  <c r="N289" i="9" s="1"/>
  <c r="N290" i="9" s="1"/>
  <c r="N291" i="9" s="1"/>
  <c r="N292" i="9" s="1"/>
  <c r="N293" i="9" s="1"/>
  <c r="N294" i="9" s="1"/>
  <c r="N295" i="9" s="1"/>
  <c r="N296" i="9" s="1"/>
  <c r="N297" i="9" s="1"/>
  <c r="N298" i="9" s="1"/>
  <c r="N299" i="9" s="1"/>
  <c r="N300" i="9" s="1"/>
  <c r="N301" i="9" s="1"/>
  <c r="N302" i="9" s="1"/>
  <c r="N303" i="9" s="1"/>
  <c r="N304" i="9" s="1"/>
  <c r="N305" i="9" s="1"/>
  <c r="N306" i="9" s="1"/>
  <c r="N307" i="9" s="1"/>
  <c r="N308" i="9" s="1"/>
  <c r="N309" i="9" s="1"/>
  <c r="N310" i="9" s="1"/>
  <c r="N311" i="9" s="1"/>
  <c r="N312" i="9" s="1"/>
  <c r="N313" i="9" s="1"/>
  <c r="N314" i="9" s="1"/>
  <c r="N315" i="9" s="1"/>
  <c r="N316" i="9" s="1"/>
  <c r="N317" i="9" s="1"/>
  <c r="N318" i="9" s="1"/>
  <c r="N319" i="9" s="1"/>
  <c r="N320" i="9" s="1"/>
  <c r="N321" i="9" s="1"/>
  <c r="N322" i="9" s="1"/>
  <c r="N323" i="9" s="1"/>
  <c r="N324" i="9" s="1"/>
  <c r="N325" i="9" s="1"/>
  <c r="N326" i="9" s="1"/>
  <c r="N327" i="9" s="1"/>
  <c r="N328" i="9" s="1"/>
  <c r="N329" i="9" s="1"/>
  <c r="N330" i="9" s="1"/>
  <c r="N331" i="9" s="1"/>
  <c r="N332" i="9" s="1"/>
  <c r="N333" i="9" s="1"/>
  <c r="N334" i="9" s="1"/>
  <c r="N335" i="9" s="1"/>
  <c r="N336" i="9" s="1"/>
  <c r="N337" i="9" s="1"/>
  <c r="N338" i="9" s="1"/>
  <c r="N339" i="9" s="1"/>
  <c r="N340" i="9" s="1"/>
  <c r="N341" i="9" s="1"/>
  <c r="N342" i="9" s="1"/>
  <c r="N343" i="9" s="1"/>
  <c r="N344" i="9" s="1"/>
  <c r="N345" i="9" s="1"/>
  <c r="N346" i="9" s="1"/>
  <c r="N347" i="9" s="1"/>
  <c r="N348" i="9" s="1"/>
  <c r="N349" i="9" s="1"/>
  <c r="N350" i="9" s="1"/>
  <c r="N351" i="9" s="1"/>
  <c r="N352" i="9" s="1"/>
  <c r="N353" i="9" s="1"/>
  <c r="N354" i="9" s="1"/>
  <c r="N355" i="9" s="1"/>
  <c r="N356" i="9" s="1"/>
  <c r="N357" i="9" s="1"/>
  <c r="N358" i="9" s="1"/>
  <c r="N359" i="9" s="1"/>
  <c r="N360" i="9" s="1"/>
  <c r="N361" i="9" s="1"/>
  <c r="N362" i="9" s="1"/>
  <c r="N363" i="9" s="1"/>
  <c r="N364" i="9" s="1"/>
  <c r="N365" i="9" s="1"/>
  <c r="N366" i="9" s="1"/>
  <c r="N367" i="9" s="1"/>
  <c r="N368" i="9" s="1"/>
  <c r="N369" i="9" s="1"/>
  <c r="N370" i="9" s="1"/>
  <c r="N371" i="9" s="1"/>
  <c r="N372" i="9" s="1"/>
  <c r="N373" i="9" s="1"/>
  <c r="N374" i="9" s="1"/>
  <c r="N375" i="9" s="1"/>
  <c r="N376" i="9" s="1"/>
  <c r="N377" i="9" s="1"/>
  <c r="N378" i="9" s="1"/>
  <c r="N379" i="9" s="1"/>
  <c r="N380" i="9" s="1"/>
  <c r="N381" i="9" s="1"/>
  <c r="N382" i="9" s="1"/>
  <c r="N383" i="9" s="1"/>
  <c r="N384" i="9" s="1"/>
  <c r="N385" i="9" s="1"/>
  <c r="N386" i="9" s="1"/>
  <c r="N387" i="9" s="1"/>
  <c r="N388" i="9" s="1"/>
  <c r="N389" i="9" s="1"/>
  <c r="N390" i="9" s="1"/>
  <c r="N391" i="9" s="1"/>
  <c r="N392" i="9" s="1"/>
  <c r="N393" i="9" s="1"/>
  <c r="N394" i="9" s="1"/>
  <c r="N395" i="9" s="1"/>
  <c r="N396" i="9" s="1"/>
  <c r="N397" i="9" s="1"/>
  <c r="N398" i="9" s="1"/>
  <c r="N399" i="9" s="1"/>
  <c r="N400" i="9" s="1"/>
  <c r="N401" i="9" s="1"/>
  <c r="N402" i="9" s="1"/>
  <c r="N403" i="9" s="1"/>
  <c r="N404" i="9" s="1"/>
  <c r="N405" i="9" s="1"/>
  <c r="N406" i="9" s="1"/>
  <c r="N407" i="9" s="1"/>
  <c r="N408" i="9" s="1"/>
  <c r="N409" i="9" s="1"/>
  <c r="N410" i="9" s="1"/>
  <c r="N411" i="9" s="1"/>
  <c r="N412" i="9" s="1"/>
  <c r="N413" i="9" s="1"/>
  <c r="N414" i="9" s="1"/>
  <c r="N415" i="9" s="1"/>
  <c r="N416" i="9" s="1"/>
  <c r="N417" i="9" s="1"/>
  <c r="N418" i="9" s="1"/>
  <c r="N419" i="9" s="1"/>
  <c r="N420" i="9" s="1"/>
  <c r="N421" i="9" s="1"/>
  <c r="N422" i="9" s="1"/>
  <c r="N423" i="9" s="1"/>
  <c r="N424" i="9" s="1"/>
  <c r="N425" i="9" s="1"/>
  <c r="N426" i="9" s="1"/>
  <c r="N427" i="9" s="1"/>
  <c r="N428" i="9" s="1"/>
  <c r="N429" i="9" s="1"/>
  <c r="N430" i="9" s="1"/>
  <c r="N431" i="9" s="1"/>
  <c r="N432" i="9" s="1"/>
  <c r="N433" i="9" s="1"/>
  <c r="N434" i="9" s="1"/>
  <c r="N435" i="9" s="1"/>
  <c r="N436" i="9" s="1"/>
  <c r="N437" i="9" s="1"/>
  <c r="N438" i="9" s="1"/>
  <c r="N439" i="9" s="1"/>
  <c r="N440" i="9" s="1"/>
  <c r="N441" i="9" s="1"/>
  <c r="N442" i="9" s="1"/>
  <c r="N443" i="9" s="1"/>
  <c r="N444" i="9" s="1"/>
  <c r="N445" i="9" s="1"/>
  <c r="N446" i="9" s="1"/>
  <c r="N447" i="9" s="1"/>
  <c r="N448" i="9" s="1"/>
  <c r="N449" i="9" s="1"/>
  <c r="N450" i="9" s="1"/>
  <c r="N451" i="9" s="1"/>
  <c r="N452" i="9" s="1"/>
  <c r="N453" i="9" s="1"/>
  <c r="N454" i="9" s="1"/>
  <c r="N455" i="9" s="1"/>
  <c r="N456" i="9" s="1"/>
  <c r="N457" i="9" s="1"/>
  <c r="N458" i="9" s="1"/>
  <c r="N459" i="9" s="1"/>
  <c r="N460" i="9" s="1"/>
  <c r="N461" i="9" s="1"/>
  <c r="N462" i="9" s="1"/>
  <c r="N463" i="9" s="1"/>
  <c r="N464" i="9" s="1"/>
  <c r="N465" i="9" s="1"/>
  <c r="H129" i="18"/>
  <c r="H121" i="18"/>
  <c r="H113" i="18"/>
  <c r="H105" i="18"/>
  <c r="H97" i="18"/>
  <c r="H89" i="18"/>
  <c r="H81" i="18"/>
  <c r="H73" i="18"/>
  <c r="H65" i="18"/>
  <c r="H57" i="18"/>
  <c r="H49" i="18"/>
  <c r="H41" i="18"/>
  <c r="H33" i="18"/>
  <c r="H25" i="18"/>
  <c r="H17" i="18"/>
  <c r="H9" i="18"/>
  <c r="Y73" i="20"/>
  <c r="F1182" i="9"/>
  <c r="D69" i="34"/>
  <c r="C75" i="34"/>
  <c r="N2" i="34"/>
  <c r="M1181" i="9"/>
  <c r="U78" i="29"/>
  <c r="T79" i="31"/>
  <c r="C69" i="34"/>
  <c r="E6" i="37"/>
  <c r="M5" i="37" s="1"/>
  <c r="E8" i="37"/>
  <c r="M7" i="37" s="1"/>
  <c r="E10" i="37"/>
  <c r="M9" i="37" s="1"/>
  <c r="V79" i="37"/>
  <c r="C23" i="31"/>
  <c r="J21" i="31" s="1"/>
  <c r="E23" i="31"/>
  <c r="L21" i="31" s="1"/>
  <c r="F23" i="31"/>
  <c r="M21" i="31" s="1"/>
  <c r="D23" i="31"/>
  <c r="K21" i="31" s="1"/>
  <c r="K13" i="8" l="1"/>
  <c r="P6" i="2"/>
  <c r="W27" i="2" s="1"/>
  <c r="W28" i="2" s="1"/>
  <c r="P6" i="29"/>
  <c r="K5" i="8"/>
  <c r="K9" i="8"/>
  <c r="K17" i="8"/>
  <c r="K21" i="8"/>
  <c r="N4" i="31"/>
  <c r="P14" i="2"/>
  <c r="AE27" i="2" s="1"/>
  <c r="AE28" i="2" s="1"/>
  <c r="P11" i="2"/>
  <c r="AB27" i="2" s="1"/>
  <c r="AB28" i="2" s="1"/>
  <c r="P11" i="20"/>
  <c r="K19" i="8"/>
  <c r="J14" i="8"/>
  <c r="J16" i="8"/>
  <c r="K4" i="8"/>
  <c r="K8" i="8"/>
  <c r="K12" i="8"/>
  <c r="K20" i="8"/>
  <c r="P15" i="30"/>
  <c r="P5" i="2"/>
  <c r="V27" i="2" s="1"/>
  <c r="V28" i="2" s="1"/>
  <c r="P16" i="20"/>
  <c r="P9" i="30"/>
  <c r="P17" i="2"/>
  <c r="AH27" i="2" s="1"/>
  <c r="AH28" i="2" s="1"/>
  <c r="P16" i="37"/>
  <c r="J6" i="8"/>
  <c r="P13" i="29"/>
  <c r="N20" i="34"/>
  <c r="P8" i="29"/>
  <c r="K7" i="8"/>
  <c r="K11" i="8"/>
  <c r="K15" i="8"/>
  <c r="P18" i="30"/>
  <c r="P10" i="2"/>
  <c r="AA27" i="2" s="1"/>
  <c r="AA28" i="2" s="1"/>
  <c r="J8" i="8"/>
  <c r="P8" i="20"/>
  <c r="P7" i="30"/>
  <c r="N19" i="31"/>
  <c r="H703" i="23"/>
  <c r="N15" i="31"/>
  <c r="P13" i="37"/>
  <c r="P3" i="30"/>
  <c r="N5" i="31"/>
  <c r="N14" i="31"/>
  <c r="N20" i="31"/>
  <c r="N13" i="34"/>
  <c r="AD27" i="34" s="1"/>
  <c r="AD28" i="34" s="1"/>
  <c r="N8" i="34"/>
  <c r="Y27" i="34" s="1"/>
  <c r="Y28" i="34" s="1"/>
  <c r="P5" i="29"/>
  <c r="P9" i="2"/>
  <c r="Z27" i="2" s="1"/>
  <c r="Z28" i="2" s="1"/>
  <c r="P4" i="30"/>
  <c r="P15" i="2"/>
  <c r="AF27" i="2" s="1"/>
  <c r="AF28" i="2" s="1"/>
  <c r="P7" i="20"/>
  <c r="P20" i="37"/>
  <c r="P20" i="30"/>
  <c r="M19" i="8"/>
  <c r="P18" i="2"/>
  <c r="AI27" i="2" s="1"/>
  <c r="AI28" i="2" s="1"/>
  <c r="P5" i="30"/>
  <c r="P17" i="20"/>
  <c r="P8" i="2"/>
  <c r="Y27" i="2" s="1"/>
  <c r="Y28" i="2" s="1"/>
  <c r="P2" i="20"/>
  <c r="P6" i="20"/>
  <c r="M11" i="8"/>
  <c r="P19" i="20"/>
  <c r="N7" i="31"/>
  <c r="N6" i="31"/>
  <c r="P14" i="20"/>
  <c r="P10" i="30"/>
  <c r="N12" i="31"/>
  <c r="P9" i="37"/>
  <c r="P19" i="30"/>
  <c r="P2" i="37"/>
  <c r="P17" i="30"/>
  <c r="N11" i="31"/>
  <c r="P6" i="30"/>
  <c r="P17" i="37"/>
  <c r="L3" i="8"/>
  <c r="L21" i="8"/>
  <c r="P12" i="29"/>
  <c r="P21" i="2"/>
  <c r="N5" i="34"/>
  <c r="V27" i="34" s="1"/>
  <c r="V28" i="34" s="1"/>
  <c r="P6" i="37"/>
  <c r="P10" i="37"/>
  <c r="P5" i="20"/>
  <c r="P9" i="20"/>
  <c r="P13" i="20"/>
  <c r="P13" i="2"/>
  <c r="AD27" i="2" s="1"/>
  <c r="AD28" i="2" s="1"/>
  <c r="P16" i="2"/>
  <c r="AG27" i="2" s="1"/>
  <c r="AG28" i="2" s="1"/>
  <c r="P2" i="30"/>
  <c r="N18" i="34"/>
  <c r="AI27" i="34" s="1"/>
  <c r="AI28" i="34" s="1"/>
  <c r="P19" i="2"/>
  <c r="AJ27" i="2" s="1"/>
  <c r="AJ28" i="2" s="1"/>
  <c r="N21" i="34"/>
  <c r="M21" i="8"/>
  <c r="P17" i="29"/>
  <c r="J3" i="8"/>
  <c r="J21" i="8"/>
  <c r="P14" i="30"/>
  <c r="N3" i="34"/>
  <c r="T27" i="34" s="1"/>
  <c r="T28" i="34" s="1"/>
  <c r="P20" i="29"/>
  <c r="P10" i="20"/>
  <c r="P15" i="20"/>
  <c r="P4" i="20"/>
  <c r="P3" i="20"/>
  <c r="P12" i="37"/>
  <c r="P19" i="37"/>
  <c r="P11" i="37"/>
  <c r="P5" i="37"/>
  <c r="P7" i="37"/>
  <c r="P15" i="37"/>
  <c r="P16" i="30"/>
  <c r="P16" i="29"/>
  <c r="P15" i="29"/>
  <c r="P19" i="29"/>
  <c r="P18" i="29"/>
  <c r="P7" i="29"/>
  <c r="P4" i="29"/>
  <c r="P3" i="29"/>
  <c r="P20" i="2"/>
  <c r="N17" i="34"/>
  <c r="AH27" i="34" s="1"/>
  <c r="AH28" i="34" s="1"/>
  <c r="N15" i="34"/>
  <c r="AF27" i="34" s="1"/>
  <c r="AF28" i="34" s="1"/>
  <c r="N10" i="34"/>
  <c r="AA27" i="34" s="1"/>
  <c r="AA28" i="34" s="1"/>
  <c r="N9" i="31"/>
  <c r="E703" i="23"/>
  <c r="B703" i="23"/>
  <c r="T80" i="31"/>
  <c r="S80" i="31"/>
  <c r="U79" i="29"/>
  <c r="Y79" i="29"/>
  <c r="P12" i="30"/>
  <c r="P14" i="37"/>
  <c r="P7" i="2"/>
  <c r="X27" i="2" s="1"/>
  <c r="X28" i="2" s="1"/>
  <c r="N17" i="31"/>
  <c r="P4" i="2"/>
  <c r="U27" i="2" s="1"/>
  <c r="U28" i="2" s="1"/>
  <c r="P12" i="20"/>
  <c r="P18" i="20"/>
  <c r="N13" i="31"/>
  <c r="N4" i="34"/>
  <c r="U27" i="34" s="1"/>
  <c r="U28" i="34" s="1"/>
  <c r="P11" i="29"/>
  <c r="P3" i="2"/>
  <c r="T27" i="2" s="1"/>
  <c r="T28" i="2" s="1"/>
  <c r="P11" i="30"/>
  <c r="P18" i="37"/>
  <c r="P14" i="29"/>
  <c r="P10" i="29"/>
  <c r="P8" i="37"/>
  <c r="P12" i="2"/>
  <c r="AC27" i="2" s="1"/>
  <c r="AC28" i="2" s="1"/>
  <c r="P13" i="30"/>
  <c r="P3" i="37"/>
  <c r="P8" i="30"/>
  <c r="N16" i="31"/>
  <c r="N10" i="31"/>
  <c r="N11" i="34"/>
  <c r="AB27" i="34" s="1"/>
  <c r="AB28" i="34" s="1"/>
  <c r="J10" i="8"/>
  <c r="J13" i="8"/>
  <c r="L13" i="8"/>
  <c r="M18" i="8"/>
  <c r="N7" i="34"/>
  <c r="X27" i="34" s="1"/>
  <c r="X28" i="34" s="1"/>
  <c r="M5" i="8"/>
  <c r="J11" i="8"/>
  <c r="L16" i="8"/>
  <c r="N6" i="34"/>
  <c r="W27" i="34" s="1"/>
  <c r="W28" i="34" s="1"/>
  <c r="N9" i="34"/>
  <c r="Z27" i="34" s="1"/>
  <c r="Z28" i="34" s="1"/>
  <c r="J18" i="8"/>
  <c r="L7" i="8"/>
  <c r="J20" i="8"/>
  <c r="N8" i="31"/>
  <c r="J5" i="8"/>
  <c r="P9" i="29"/>
  <c r="L11" i="8"/>
  <c r="J4" i="8"/>
  <c r="L9" i="8"/>
  <c r="M14" i="8"/>
  <c r="L20" i="8"/>
  <c r="K16" i="8"/>
  <c r="K3" i="8"/>
  <c r="J7" i="8"/>
  <c r="L12" i="8"/>
  <c r="M17" i="8"/>
  <c r="J9" i="8"/>
  <c r="M3" i="8"/>
  <c r="M20" i="8"/>
  <c r="P4" i="37"/>
  <c r="L15" i="8"/>
  <c r="M4" i="8"/>
  <c r="L18" i="8"/>
  <c r="L19" i="8"/>
  <c r="M8" i="8"/>
  <c r="L5" i="8"/>
  <c r="M10" i="8"/>
  <c r="N18" i="31"/>
  <c r="N16" i="34"/>
  <c r="AG27" i="34" s="1"/>
  <c r="AG28" i="34" s="1"/>
  <c r="N14" i="34"/>
  <c r="AE27" i="34" s="1"/>
  <c r="AE28" i="34" s="1"/>
  <c r="L8" i="8"/>
  <c r="M13" i="8"/>
  <c r="J19" i="8"/>
  <c r="M15" i="8"/>
  <c r="J17" i="8"/>
  <c r="N12" i="34"/>
  <c r="AC27" i="34" s="1"/>
  <c r="AC28" i="34" s="1"/>
  <c r="N19" i="34"/>
  <c r="AJ27" i="34" s="1"/>
  <c r="AJ28" i="34" s="1"/>
  <c r="M12" i="8"/>
  <c r="L10" i="8"/>
  <c r="L14" i="8"/>
  <c r="M16" i="8"/>
  <c r="M6" i="8"/>
  <c r="J12" i="8"/>
  <c r="L17" i="8"/>
  <c r="L4" i="8"/>
  <c r="M9" i="8"/>
  <c r="J15" i="8"/>
  <c r="M7" i="8"/>
  <c r="L6" i="8"/>
  <c r="N21" i="31"/>
  <c r="E704" i="23"/>
  <c r="H704" i="23"/>
  <c r="B704" i="23"/>
  <c r="W80" i="31"/>
  <c r="N1181" i="9"/>
  <c r="V79" i="29"/>
  <c r="N1182" i="9" l="1"/>
  <c r="E705" i="23"/>
  <c r="H705" i="23"/>
  <c r="B705" i="23"/>
  <c r="M1183" i="9" l="1"/>
  <c r="N1183" i="9"/>
  <c r="H706" i="23"/>
  <c r="E706" i="23"/>
  <c r="B706" i="23"/>
  <c r="E707" i="23" l="1"/>
  <c r="H707" i="23"/>
  <c r="B707" i="23"/>
  <c r="H708" i="23" l="1"/>
  <c r="E708" i="23"/>
  <c r="B708" i="23"/>
  <c r="N1184" i="9" l="1"/>
  <c r="E709" i="23"/>
  <c r="H709" i="23"/>
  <c r="B709" i="23"/>
  <c r="M1185" i="9"/>
  <c r="N1185" i="9"/>
  <c r="H710" i="23" l="1"/>
  <c r="E710" i="23"/>
  <c r="B710" i="23"/>
  <c r="E711" i="23" l="1"/>
  <c r="M1187" i="9" s="1"/>
  <c r="H711" i="23"/>
  <c r="B711" i="23"/>
  <c r="M1186" i="9"/>
  <c r="N1187" i="9"/>
  <c r="H712" i="23" l="1"/>
  <c r="E712" i="23"/>
  <c r="B712" i="23"/>
  <c r="E713" i="23" l="1"/>
  <c r="H713" i="23"/>
  <c r="B713" i="23"/>
  <c r="H714" i="23" l="1"/>
  <c r="E714" i="23"/>
  <c r="B714" i="23"/>
  <c r="H715" i="23" l="1"/>
  <c r="E715" i="23"/>
  <c r="B715" i="23"/>
  <c r="E716" i="23" l="1"/>
  <c r="H716" i="23"/>
  <c r="B716" i="23"/>
  <c r="E717" i="23" l="1"/>
  <c r="H717" i="23"/>
  <c r="B717" i="23"/>
  <c r="H718" i="23" l="1"/>
  <c r="E718" i="23"/>
  <c r="B718" i="23"/>
  <c r="H719" i="23" l="1"/>
  <c r="E719" i="23"/>
  <c r="B719" i="23"/>
  <c r="E720" i="23" l="1"/>
  <c r="H720" i="23"/>
  <c r="B720" i="23"/>
  <c r="E721" i="23" l="1"/>
  <c r="H721" i="23"/>
  <c r="B721" i="23"/>
  <c r="H722" i="23" l="1"/>
  <c r="E722" i="23"/>
  <c r="B722" i="23"/>
  <c r="E723" i="23" l="1"/>
  <c r="H723" i="23"/>
  <c r="B723" i="23"/>
  <c r="E724" i="23" l="1"/>
  <c r="H724" i="23"/>
  <c r="B724" i="23"/>
  <c r="E725" i="23" l="1"/>
  <c r="H725" i="23"/>
  <c r="B725" i="23"/>
  <c r="H726" i="23" l="1"/>
  <c r="E726" i="23"/>
  <c r="B726" i="23"/>
  <c r="E727" i="23" l="1"/>
  <c r="H727" i="23"/>
  <c r="B727" i="23"/>
  <c r="H728" i="23" l="1"/>
  <c r="E728" i="23"/>
  <c r="B728" i="23"/>
  <c r="E729" i="23" l="1"/>
  <c r="H729" i="23"/>
  <c r="B729" i="23"/>
  <c r="M1199" i="9" l="1"/>
  <c r="N1199" i="9"/>
  <c r="H730" i="23"/>
  <c r="E730" i="23"/>
  <c r="B730" i="23"/>
  <c r="M1200" i="9" l="1"/>
  <c r="N1200" i="9"/>
  <c r="E731" i="23"/>
  <c r="H731" i="23"/>
  <c r="B731" i="23"/>
  <c r="M1201" i="9" l="1"/>
  <c r="N1201" i="9"/>
  <c r="E732" i="23"/>
  <c r="H732" i="23"/>
  <c r="B732" i="23"/>
  <c r="M1202" i="9" l="1"/>
  <c r="N1202" i="9"/>
  <c r="E733" i="23"/>
  <c r="H733" i="23"/>
  <c r="B733" i="23"/>
  <c r="M1203" i="9" l="1"/>
  <c r="N1203" i="9"/>
  <c r="H734" i="23"/>
  <c r="E734" i="23"/>
  <c r="B734" i="23"/>
  <c r="M1180" i="9" l="1"/>
  <c r="M1182" i="9" s="1"/>
  <c r="N4" i="9"/>
  <c r="N5" i="9"/>
  <c r="N1180" i="9"/>
  <c r="N3" i="9"/>
  <c r="M1184" i="9"/>
  <c r="M1188" i="9"/>
  <c r="N6" i="9"/>
  <c r="M1193" i="9"/>
  <c r="N1188" i="9"/>
  <c r="M1192" i="9"/>
  <c r="M1198" i="9"/>
  <c r="M1189" i="9"/>
  <c r="N1196" i="9"/>
  <c r="N1194" i="9"/>
  <c r="M1197" i="9"/>
  <c r="M1196" i="9"/>
  <c r="M1194" i="9"/>
  <c r="N1186" i="9"/>
  <c r="N1195" i="9"/>
  <c r="N1198" i="9"/>
  <c r="N1197" i="9"/>
  <c r="N1193" i="9"/>
  <c r="M1190" i="9"/>
  <c r="N1190" i="9"/>
  <c r="M1191" i="9"/>
  <c r="N1191" i="9"/>
  <c r="M1195" i="9"/>
  <c r="N1192" i="9"/>
  <c r="N1189" i="9"/>
</calcChain>
</file>

<file path=xl/comments1.xml><?xml version="1.0" encoding="utf-8"?>
<comments xmlns="http://schemas.openxmlformats.org/spreadsheetml/2006/main">
  <authors>
    <author>Alice Pagoto [I]</author>
  </authors>
  <commentList>
    <comment ref="B19" authorId="0" shapeId="0">
      <text>
        <r>
          <rPr>
            <b/>
            <sz val="9"/>
            <color indexed="81"/>
            <rFont val="Tahoma"/>
            <family val="2"/>
          </rPr>
          <t>Alice Pagoto [I]:</t>
        </r>
        <r>
          <rPr>
            <sz val="9"/>
            <color indexed="81"/>
            <rFont val="Tahoma"/>
            <family val="2"/>
          </rPr>
          <t xml:space="preserve">
Assumption</t>
        </r>
      </text>
    </comment>
    <comment ref="C19" authorId="0" shapeId="0">
      <text>
        <r>
          <rPr>
            <b/>
            <sz val="9"/>
            <color indexed="81"/>
            <rFont val="Tahoma"/>
            <family val="2"/>
          </rPr>
          <t>Alice Pagoto [I]:</t>
        </r>
        <r>
          <rPr>
            <sz val="9"/>
            <color indexed="81"/>
            <rFont val="Tahoma"/>
            <family val="2"/>
          </rPr>
          <t xml:space="preserve">
LME data</t>
        </r>
      </text>
    </comment>
    <comment ref="D19" authorId="0" shapeId="0">
      <text>
        <r>
          <rPr>
            <b/>
            <sz val="9"/>
            <color indexed="81"/>
            <rFont val="Tahoma"/>
            <family val="2"/>
          </rPr>
          <t>Alice Pagoto [I]:</t>
        </r>
        <r>
          <rPr>
            <sz val="9"/>
            <color indexed="81"/>
            <rFont val="Tahoma"/>
            <family val="2"/>
          </rPr>
          <t xml:space="preserve">
LME data</t>
        </r>
      </text>
    </comment>
    <comment ref="E19" authorId="0" shapeId="0">
      <text>
        <r>
          <rPr>
            <b/>
            <sz val="9"/>
            <color indexed="81"/>
            <rFont val="Tahoma"/>
            <family val="2"/>
          </rPr>
          <t>Alice Pagoto [I]:</t>
        </r>
        <r>
          <rPr>
            <sz val="9"/>
            <color indexed="81"/>
            <rFont val="Tahoma"/>
            <family val="2"/>
          </rPr>
          <t xml:space="preserve">
LME data</t>
        </r>
      </text>
    </comment>
    <comment ref="F19" authorId="0" shapeId="0">
      <text>
        <r>
          <rPr>
            <b/>
            <sz val="9"/>
            <color indexed="81"/>
            <rFont val="Tahoma"/>
            <family val="2"/>
          </rPr>
          <t>Alice Pagoto [I]:</t>
        </r>
        <r>
          <rPr>
            <sz val="9"/>
            <color indexed="81"/>
            <rFont val="Tahoma"/>
            <family val="2"/>
          </rPr>
          <t xml:space="preserve">
LME data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</rPr>
          <t>Alice Pagoto [I]:</t>
        </r>
        <r>
          <rPr>
            <sz val="9"/>
            <color indexed="81"/>
            <rFont val="Tahoma"/>
            <family val="2"/>
          </rPr>
          <t xml:space="preserve">
Assumption</t>
        </r>
      </text>
    </comment>
    <comment ref="AT20" authorId="0" shapeId="0">
      <text>
        <r>
          <rPr>
            <b/>
            <sz val="9"/>
            <color indexed="81"/>
            <rFont val="Tahoma"/>
            <family val="2"/>
          </rPr>
          <t>Alice Pagoto [I]:</t>
        </r>
        <r>
          <rPr>
            <sz val="9"/>
            <color indexed="81"/>
            <rFont val="Tahoma"/>
            <family val="2"/>
          </rPr>
          <t xml:space="preserve">
Fast Markets data</t>
        </r>
      </text>
    </comment>
    <comment ref="B21" authorId="0" shapeId="0">
      <text>
        <r>
          <rPr>
            <b/>
            <sz val="9"/>
            <color indexed="81"/>
            <rFont val="Tahoma"/>
            <family val="2"/>
          </rPr>
          <t>Alice Pagoto [I]:</t>
        </r>
        <r>
          <rPr>
            <sz val="9"/>
            <color indexed="81"/>
            <rFont val="Tahoma"/>
            <family val="2"/>
          </rPr>
          <t xml:space="preserve">
Assumption</t>
        </r>
      </text>
    </comment>
    <comment ref="AQ21" authorId="0" shapeId="0">
      <text>
        <r>
          <rPr>
            <b/>
            <sz val="9"/>
            <color indexed="81"/>
            <rFont val="Tahoma"/>
            <family val="2"/>
          </rPr>
          <t>Alice Pagoto [I]:</t>
        </r>
        <r>
          <rPr>
            <sz val="9"/>
            <color indexed="81"/>
            <rFont val="Tahoma"/>
            <family val="2"/>
          </rPr>
          <t xml:space="preserve">
LME data</t>
        </r>
      </text>
    </comment>
    <comment ref="AR21" authorId="0" shapeId="0">
      <text>
        <r>
          <rPr>
            <b/>
            <sz val="9"/>
            <color indexed="81"/>
            <rFont val="Tahoma"/>
            <family val="2"/>
          </rPr>
          <t>Alice Pagoto [I]:</t>
        </r>
        <r>
          <rPr>
            <sz val="9"/>
            <color indexed="81"/>
            <rFont val="Tahoma"/>
            <family val="2"/>
          </rPr>
          <t xml:space="preserve">
LME data</t>
        </r>
      </text>
    </comment>
    <comment ref="AT21" authorId="0" shapeId="0">
      <text>
        <r>
          <rPr>
            <b/>
            <sz val="9"/>
            <color indexed="81"/>
            <rFont val="Tahoma"/>
            <family val="2"/>
          </rPr>
          <t>Alice Pagoto [I]:</t>
        </r>
        <r>
          <rPr>
            <sz val="9"/>
            <color indexed="81"/>
            <rFont val="Tahoma"/>
            <family val="2"/>
          </rPr>
          <t xml:space="preserve">
Fast Markets Data</t>
        </r>
      </text>
    </comment>
  </commentList>
</comments>
</file>

<file path=xl/comments2.xml><?xml version="1.0" encoding="utf-8"?>
<comments xmlns="http://schemas.openxmlformats.org/spreadsheetml/2006/main">
  <authors>
    <author>Alice Pagoto [I]</author>
  </authors>
  <commentList>
    <comment ref="B19" authorId="0" shapeId="0">
      <text>
        <r>
          <rPr>
            <b/>
            <sz val="9"/>
            <color indexed="81"/>
            <rFont val="Tahoma"/>
            <family val="2"/>
          </rPr>
          <t>Alice Pagoto [I]:</t>
        </r>
        <r>
          <rPr>
            <sz val="9"/>
            <color indexed="81"/>
            <rFont val="Tahoma"/>
            <family val="2"/>
          </rPr>
          <t xml:space="preserve">
Assumption</t>
        </r>
      </text>
    </comment>
    <comment ref="C19" authorId="0" shapeId="0">
      <text>
        <r>
          <rPr>
            <b/>
            <sz val="9"/>
            <color indexed="81"/>
            <rFont val="Tahoma"/>
            <family val="2"/>
          </rPr>
          <t>Alice Pagoto [I]:</t>
        </r>
        <r>
          <rPr>
            <sz val="9"/>
            <color indexed="81"/>
            <rFont val="Tahoma"/>
            <family val="2"/>
          </rPr>
          <t xml:space="preserve">
LME data</t>
        </r>
      </text>
    </comment>
    <comment ref="D19" authorId="0" shapeId="0">
      <text>
        <r>
          <rPr>
            <b/>
            <sz val="9"/>
            <color indexed="81"/>
            <rFont val="Tahoma"/>
            <family val="2"/>
          </rPr>
          <t>Alice Pagoto [I]:</t>
        </r>
        <r>
          <rPr>
            <sz val="9"/>
            <color indexed="81"/>
            <rFont val="Tahoma"/>
            <family val="2"/>
          </rPr>
          <t xml:space="preserve">
LME data</t>
        </r>
      </text>
    </comment>
    <comment ref="E19" authorId="0" shapeId="0">
      <text>
        <r>
          <rPr>
            <b/>
            <sz val="9"/>
            <color indexed="81"/>
            <rFont val="Tahoma"/>
            <family val="2"/>
          </rPr>
          <t>Alice Pagoto [I]:</t>
        </r>
        <r>
          <rPr>
            <sz val="9"/>
            <color indexed="81"/>
            <rFont val="Tahoma"/>
            <family val="2"/>
          </rPr>
          <t xml:space="preserve">
LME data</t>
        </r>
      </text>
    </comment>
    <comment ref="F19" authorId="0" shapeId="0">
      <text>
        <r>
          <rPr>
            <b/>
            <sz val="9"/>
            <color indexed="81"/>
            <rFont val="Tahoma"/>
            <family val="2"/>
          </rPr>
          <t>Alice Pagoto [I]:</t>
        </r>
        <r>
          <rPr>
            <sz val="9"/>
            <color indexed="81"/>
            <rFont val="Tahoma"/>
            <family val="2"/>
          </rPr>
          <t xml:space="preserve">
LME data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</rPr>
          <t>Alice Pagoto [I]:</t>
        </r>
        <r>
          <rPr>
            <sz val="9"/>
            <color indexed="81"/>
            <rFont val="Tahoma"/>
            <family val="2"/>
          </rPr>
          <t xml:space="preserve">
Assumption</t>
        </r>
      </text>
    </comment>
    <comment ref="AT20" authorId="0" shapeId="0">
      <text>
        <r>
          <rPr>
            <b/>
            <sz val="9"/>
            <color indexed="81"/>
            <rFont val="Tahoma"/>
            <family val="2"/>
          </rPr>
          <t>Alice Pagoto [I]:</t>
        </r>
        <r>
          <rPr>
            <sz val="9"/>
            <color indexed="81"/>
            <rFont val="Tahoma"/>
            <family val="2"/>
          </rPr>
          <t xml:space="preserve">
Fast Markets data</t>
        </r>
      </text>
    </comment>
    <comment ref="B21" authorId="0" shapeId="0">
      <text>
        <r>
          <rPr>
            <b/>
            <sz val="9"/>
            <color indexed="81"/>
            <rFont val="Tahoma"/>
            <family val="2"/>
          </rPr>
          <t>Alice Pagoto [I]:</t>
        </r>
        <r>
          <rPr>
            <sz val="9"/>
            <color indexed="81"/>
            <rFont val="Tahoma"/>
            <family val="2"/>
          </rPr>
          <t xml:space="preserve">
Assumption</t>
        </r>
      </text>
    </comment>
    <comment ref="AQ21" authorId="0" shapeId="0">
      <text>
        <r>
          <rPr>
            <b/>
            <sz val="9"/>
            <color indexed="81"/>
            <rFont val="Tahoma"/>
            <family val="2"/>
          </rPr>
          <t>Alice Pagoto [I]:</t>
        </r>
        <r>
          <rPr>
            <sz val="9"/>
            <color indexed="81"/>
            <rFont val="Tahoma"/>
            <family val="2"/>
          </rPr>
          <t xml:space="preserve">
LME data</t>
        </r>
      </text>
    </comment>
    <comment ref="AR21" authorId="0" shapeId="0">
      <text>
        <r>
          <rPr>
            <b/>
            <sz val="9"/>
            <color indexed="81"/>
            <rFont val="Tahoma"/>
            <family val="2"/>
          </rPr>
          <t>Alice Pagoto [I]:</t>
        </r>
        <r>
          <rPr>
            <sz val="9"/>
            <color indexed="81"/>
            <rFont val="Tahoma"/>
            <family val="2"/>
          </rPr>
          <t xml:space="preserve">
LME data</t>
        </r>
      </text>
    </comment>
    <comment ref="AT21" authorId="0" shapeId="0">
      <text>
        <r>
          <rPr>
            <b/>
            <sz val="9"/>
            <color indexed="81"/>
            <rFont val="Tahoma"/>
            <family val="2"/>
          </rPr>
          <t>Alice Pagoto [I]:</t>
        </r>
        <r>
          <rPr>
            <sz val="9"/>
            <color indexed="81"/>
            <rFont val="Tahoma"/>
            <family val="2"/>
          </rPr>
          <t xml:space="preserve">
Fast Markets Data</t>
        </r>
      </text>
    </comment>
  </commentList>
</comments>
</file>

<file path=xl/comments3.xml><?xml version="1.0" encoding="utf-8"?>
<comments xmlns="http://schemas.openxmlformats.org/spreadsheetml/2006/main">
  <authors>
    <author>Alice Pagoto [I]</author>
  </authors>
  <commentList>
    <comment ref="B19" authorId="0" shapeId="0">
      <text>
        <r>
          <rPr>
            <b/>
            <sz val="9"/>
            <color indexed="81"/>
            <rFont val="Tahoma"/>
            <family val="2"/>
          </rPr>
          <t>Alice Pagoto [I]:</t>
        </r>
        <r>
          <rPr>
            <sz val="9"/>
            <color indexed="81"/>
            <rFont val="Tahoma"/>
            <family val="2"/>
          </rPr>
          <t xml:space="preserve">
Assumption</t>
        </r>
      </text>
    </comment>
    <comment ref="C19" authorId="0" shapeId="0">
      <text>
        <r>
          <rPr>
            <b/>
            <sz val="9"/>
            <color indexed="81"/>
            <rFont val="Tahoma"/>
            <family val="2"/>
          </rPr>
          <t>Alice Pagoto [I]:</t>
        </r>
        <r>
          <rPr>
            <sz val="9"/>
            <color indexed="81"/>
            <rFont val="Tahoma"/>
            <family val="2"/>
          </rPr>
          <t xml:space="preserve">
LME data</t>
        </r>
      </text>
    </comment>
    <comment ref="D19" authorId="0" shapeId="0">
      <text>
        <r>
          <rPr>
            <b/>
            <sz val="9"/>
            <color indexed="81"/>
            <rFont val="Tahoma"/>
            <family val="2"/>
          </rPr>
          <t>Alice Pagoto [I]:</t>
        </r>
        <r>
          <rPr>
            <sz val="9"/>
            <color indexed="81"/>
            <rFont val="Tahoma"/>
            <family val="2"/>
          </rPr>
          <t xml:space="preserve">
LME data</t>
        </r>
      </text>
    </comment>
    <comment ref="E19" authorId="0" shapeId="0">
      <text>
        <r>
          <rPr>
            <b/>
            <sz val="9"/>
            <color indexed="81"/>
            <rFont val="Tahoma"/>
            <family val="2"/>
          </rPr>
          <t>Alice Pagoto [I]:</t>
        </r>
        <r>
          <rPr>
            <sz val="9"/>
            <color indexed="81"/>
            <rFont val="Tahoma"/>
            <family val="2"/>
          </rPr>
          <t xml:space="preserve">
LME data</t>
        </r>
      </text>
    </comment>
    <comment ref="F19" authorId="0" shapeId="0">
      <text>
        <r>
          <rPr>
            <b/>
            <sz val="9"/>
            <color indexed="81"/>
            <rFont val="Tahoma"/>
            <family val="2"/>
          </rPr>
          <t>Alice Pagoto [I]:</t>
        </r>
        <r>
          <rPr>
            <sz val="9"/>
            <color indexed="81"/>
            <rFont val="Tahoma"/>
            <family val="2"/>
          </rPr>
          <t xml:space="preserve">
LME data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</rPr>
          <t>Alice Pagoto [I]:</t>
        </r>
        <r>
          <rPr>
            <sz val="9"/>
            <color indexed="81"/>
            <rFont val="Tahoma"/>
            <family val="2"/>
          </rPr>
          <t xml:space="preserve">
Assumption</t>
        </r>
      </text>
    </comment>
    <comment ref="AT20" authorId="0" shapeId="0">
      <text>
        <r>
          <rPr>
            <b/>
            <sz val="9"/>
            <color indexed="81"/>
            <rFont val="Tahoma"/>
            <family val="2"/>
          </rPr>
          <t>Alice Pagoto [I]:</t>
        </r>
        <r>
          <rPr>
            <sz val="9"/>
            <color indexed="81"/>
            <rFont val="Tahoma"/>
            <family val="2"/>
          </rPr>
          <t xml:space="preserve">
Fast Markets data</t>
        </r>
      </text>
    </comment>
    <comment ref="B21" authorId="0" shapeId="0">
      <text>
        <r>
          <rPr>
            <b/>
            <sz val="9"/>
            <color indexed="81"/>
            <rFont val="Tahoma"/>
            <family val="2"/>
          </rPr>
          <t>Alice Pagoto [I]:</t>
        </r>
        <r>
          <rPr>
            <sz val="9"/>
            <color indexed="81"/>
            <rFont val="Tahoma"/>
            <family val="2"/>
          </rPr>
          <t xml:space="preserve">
Assumption</t>
        </r>
      </text>
    </comment>
    <comment ref="AQ21" authorId="0" shapeId="0">
      <text>
        <r>
          <rPr>
            <b/>
            <sz val="9"/>
            <color indexed="81"/>
            <rFont val="Tahoma"/>
            <family val="2"/>
          </rPr>
          <t>Alice Pagoto [I]:</t>
        </r>
        <r>
          <rPr>
            <sz val="9"/>
            <color indexed="81"/>
            <rFont val="Tahoma"/>
            <family val="2"/>
          </rPr>
          <t xml:space="preserve">
LME data</t>
        </r>
      </text>
    </comment>
    <comment ref="AR21" authorId="0" shapeId="0">
      <text>
        <r>
          <rPr>
            <b/>
            <sz val="9"/>
            <color indexed="81"/>
            <rFont val="Tahoma"/>
            <family val="2"/>
          </rPr>
          <t>Alice Pagoto [I]:</t>
        </r>
        <r>
          <rPr>
            <sz val="9"/>
            <color indexed="81"/>
            <rFont val="Tahoma"/>
            <family val="2"/>
          </rPr>
          <t xml:space="preserve">
LME data</t>
        </r>
      </text>
    </comment>
    <comment ref="AT21" authorId="0" shapeId="0">
      <text>
        <r>
          <rPr>
            <b/>
            <sz val="9"/>
            <color indexed="81"/>
            <rFont val="Tahoma"/>
            <family val="2"/>
          </rPr>
          <t>Alice Pagoto [I]:</t>
        </r>
        <r>
          <rPr>
            <sz val="9"/>
            <color indexed="81"/>
            <rFont val="Tahoma"/>
            <family val="2"/>
          </rPr>
          <t xml:space="preserve">
Fast Markets Data</t>
        </r>
      </text>
    </comment>
  </commentList>
</comments>
</file>

<file path=xl/comments4.xml><?xml version="1.0" encoding="utf-8"?>
<comments xmlns="http://schemas.openxmlformats.org/spreadsheetml/2006/main">
  <authors>
    <author>Alice Pagoto [I]</author>
  </authors>
  <commentList>
    <comment ref="G20" authorId="0" shapeId="0">
      <text>
        <r>
          <rPr>
            <b/>
            <sz val="9"/>
            <color indexed="81"/>
            <rFont val="Tahoma"/>
            <family val="2"/>
          </rPr>
          <t>Alice Pagoto [I]:</t>
        </r>
        <r>
          <rPr>
            <sz val="9"/>
            <color indexed="81"/>
            <rFont val="Tahoma"/>
            <family val="2"/>
          </rPr>
          <t xml:space="preserve">
Fast Markets data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Alice Pagoto [I]:</t>
        </r>
        <r>
          <rPr>
            <sz val="9"/>
            <color indexed="81"/>
            <rFont val="Tahoma"/>
            <family val="2"/>
          </rPr>
          <t xml:space="preserve">
LME data</t>
        </r>
      </text>
    </comment>
    <comment ref="E21" authorId="0" shapeId="0">
      <text>
        <r>
          <rPr>
            <b/>
            <sz val="9"/>
            <color indexed="81"/>
            <rFont val="Tahoma"/>
            <family val="2"/>
          </rPr>
          <t>Alice Pagoto [I]:</t>
        </r>
        <r>
          <rPr>
            <sz val="9"/>
            <color indexed="81"/>
            <rFont val="Tahoma"/>
            <family val="2"/>
          </rPr>
          <t xml:space="preserve">
LME data</t>
        </r>
      </text>
    </comment>
    <comment ref="G21" authorId="0" shapeId="0">
      <text>
        <r>
          <rPr>
            <b/>
            <sz val="9"/>
            <color indexed="81"/>
            <rFont val="Tahoma"/>
            <family val="2"/>
          </rPr>
          <t>Alice Pagoto [I]:</t>
        </r>
        <r>
          <rPr>
            <sz val="9"/>
            <color indexed="81"/>
            <rFont val="Tahoma"/>
            <family val="2"/>
          </rPr>
          <t xml:space="preserve">
Fast Markets Data</t>
        </r>
      </text>
    </comment>
    <comment ref="C22" authorId="0" shapeId="0">
      <text>
        <r>
          <rPr>
            <b/>
            <sz val="9"/>
            <color indexed="81"/>
            <rFont val="Tahoma"/>
            <family val="2"/>
          </rPr>
          <t>Alice Pagoto [I]:</t>
        </r>
        <r>
          <rPr>
            <sz val="9"/>
            <color indexed="81"/>
            <rFont val="Tahoma"/>
            <family val="2"/>
          </rPr>
          <t xml:space="preserve">
LME data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Alice Pagoto [I]:</t>
        </r>
        <r>
          <rPr>
            <sz val="9"/>
            <color indexed="81"/>
            <rFont val="Tahoma"/>
            <family val="2"/>
          </rPr>
          <t xml:space="preserve">
LME data</t>
        </r>
      </text>
    </comment>
    <comment ref="E22" authorId="0" shapeId="0">
      <text>
        <r>
          <rPr>
            <b/>
            <sz val="9"/>
            <color indexed="81"/>
            <rFont val="Tahoma"/>
            <family val="2"/>
          </rPr>
          <t>Alice Pagoto [I]:</t>
        </r>
        <r>
          <rPr>
            <sz val="9"/>
            <color indexed="81"/>
            <rFont val="Tahoma"/>
            <family val="2"/>
          </rPr>
          <t xml:space="preserve">
LME data</t>
        </r>
      </text>
    </comment>
    <comment ref="F22" authorId="0" shapeId="0">
      <text>
        <r>
          <rPr>
            <b/>
            <sz val="9"/>
            <color indexed="81"/>
            <rFont val="Tahoma"/>
            <family val="2"/>
          </rPr>
          <t>Alice Pagoto [I]:</t>
        </r>
        <r>
          <rPr>
            <sz val="9"/>
            <color indexed="81"/>
            <rFont val="Tahoma"/>
            <family val="2"/>
          </rPr>
          <t xml:space="preserve">
LME data</t>
        </r>
      </text>
    </comment>
    <comment ref="A74" authorId="0" shapeId="0">
      <text>
        <r>
          <rPr>
            <b/>
            <sz val="9"/>
            <color indexed="81"/>
            <rFont val="Tahoma"/>
            <family val="2"/>
          </rPr>
          <t>Alice Pagoto [I]:</t>
        </r>
        <r>
          <rPr>
            <sz val="9"/>
            <color indexed="81"/>
            <rFont val="Tahoma"/>
            <family val="2"/>
          </rPr>
          <t xml:space="preserve">
LME data</t>
        </r>
      </text>
    </comment>
    <comment ref="I76" authorId="0" shapeId="0">
      <text>
        <r>
          <rPr>
            <b/>
            <sz val="9"/>
            <color indexed="81"/>
            <rFont val="Tahoma"/>
            <family val="2"/>
          </rPr>
          <t>Alice Pagoto [I]:</t>
        </r>
        <r>
          <rPr>
            <sz val="9"/>
            <color indexed="81"/>
            <rFont val="Tahoma"/>
            <family val="2"/>
          </rPr>
          <t xml:space="preserve">
LME data</t>
        </r>
      </text>
    </comment>
    <comment ref="F80" authorId="0" shapeId="0">
      <text>
        <r>
          <rPr>
            <b/>
            <sz val="9"/>
            <color indexed="81"/>
            <rFont val="Tahoma"/>
            <family val="2"/>
          </rPr>
          <t>Alice Pagoto [I]:</t>
        </r>
        <r>
          <rPr>
            <sz val="9"/>
            <color indexed="81"/>
            <rFont val="Tahoma"/>
            <family val="2"/>
          </rPr>
          <t xml:space="preserve">
Assumption</t>
        </r>
      </text>
    </comment>
    <comment ref="G80" authorId="0" shapeId="0">
      <text>
        <r>
          <rPr>
            <b/>
            <sz val="9"/>
            <color indexed="81"/>
            <rFont val="Tahoma"/>
            <family val="2"/>
          </rPr>
          <t>Alice Pagoto [I]:</t>
        </r>
        <r>
          <rPr>
            <sz val="9"/>
            <color indexed="81"/>
            <rFont val="Tahoma"/>
            <family val="2"/>
          </rPr>
          <t xml:space="preserve">
LME data</t>
        </r>
      </text>
    </comment>
    <comment ref="H80" authorId="0" shapeId="0">
      <text>
        <r>
          <rPr>
            <b/>
            <sz val="9"/>
            <color indexed="81"/>
            <rFont val="Tahoma"/>
            <family val="2"/>
          </rPr>
          <t>Alice Pagoto [I]:</t>
        </r>
        <r>
          <rPr>
            <sz val="9"/>
            <color indexed="81"/>
            <rFont val="Tahoma"/>
            <family val="2"/>
          </rPr>
          <t xml:space="preserve">
LME data</t>
        </r>
      </text>
    </comment>
  </commentList>
</comments>
</file>

<file path=xl/comments5.xml><?xml version="1.0" encoding="utf-8"?>
<comments xmlns="http://schemas.openxmlformats.org/spreadsheetml/2006/main">
  <authors>
    <author>Alice Pagoto [I]</author>
  </authors>
  <commentList>
    <comment ref="D21" authorId="0" shapeId="0">
      <text>
        <r>
          <rPr>
            <b/>
            <sz val="9"/>
            <color indexed="81"/>
            <rFont val="Tahoma"/>
            <family val="2"/>
          </rPr>
          <t>Alice Pagoto [I]:</t>
        </r>
        <r>
          <rPr>
            <sz val="9"/>
            <color indexed="81"/>
            <rFont val="Tahoma"/>
            <family val="2"/>
          </rPr>
          <t xml:space="preserve">
LME data</t>
        </r>
      </text>
    </comment>
    <comment ref="E21" authorId="0" shapeId="0">
      <text>
        <r>
          <rPr>
            <b/>
            <sz val="9"/>
            <color indexed="81"/>
            <rFont val="Tahoma"/>
            <family val="2"/>
          </rPr>
          <t>Alice Pagoto [I]:</t>
        </r>
        <r>
          <rPr>
            <sz val="9"/>
            <color indexed="81"/>
            <rFont val="Tahoma"/>
            <family val="2"/>
          </rPr>
          <t xml:space="preserve">
LME data</t>
        </r>
      </text>
    </comment>
    <comment ref="C22" authorId="0" shapeId="0">
      <text>
        <r>
          <rPr>
            <b/>
            <sz val="9"/>
            <color indexed="81"/>
            <rFont val="Tahoma"/>
            <family val="2"/>
          </rPr>
          <t>Alice Pagoto [I]:</t>
        </r>
        <r>
          <rPr>
            <sz val="9"/>
            <color indexed="81"/>
            <rFont val="Tahoma"/>
            <family val="2"/>
          </rPr>
          <t xml:space="preserve">
LME data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Alice Pagoto [I]:</t>
        </r>
        <r>
          <rPr>
            <sz val="9"/>
            <color indexed="81"/>
            <rFont val="Tahoma"/>
            <family val="2"/>
          </rPr>
          <t xml:space="preserve">
LME data</t>
        </r>
      </text>
    </comment>
    <comment ref="E22" authorId="0" shapeId="0">
      <text>
        <r>
          <rPr>
            <b/>
            <sz val="9"/>
            <color indexed="81"/>
            <rFont val="Tahoma"/>
            <family val="2"/>
          </rPr>
          <t>Alice Pagoto [I]:</t>
        </r>
        <r>
          <rPr>
            <sz val="9"/>
            <color indexed="81"/>
            <rFont val="Tahoma"/>
            <family val="2"/>
          </rPr>
          <t xml:space="preserve">
LME data</t>
        </r>
      </text>
    </comment>
    <comment ref="F22" authorId="0" shapeId="0">
      <text>
        <r>
          <rPr>
            <b/>
            <sz val="9"/>
            <color indexed="81"/>
            <rFont val="Tahoma"/>
            <family val="2"/>
          </rPr>
          <t>Alice Pagoto [I]:</t>
        </r>
        <r>
          <rPr>
            <sz val="9"/>
            <color indexed="81"/>
            <rFont val="Tahoma"/>
            <family val="2"/>
          </rPr>
          <t xml:space="preserve">
LME data</t>
        </r>
      </text>
    </comment>
    <comment ref="A74" authorId="0" shapeId="0">
      <text>
        <r>
          <rPr>
            <b/>
            <sz val="9"/>
            <color indexed="81"/>
            <rFont val="Tahoma"/>
            <family val="2"/>
          </rPr>
          <t>Alice Pagoto [I]:</t>
        </r>
        <r>
          <rPr>
            <sz val="9"/>
            <color indexed="81"/>
            <rFont val="Tahoma"/>
            <family val="2"/>
          </rPr>
          <t xml:space="preserve">
LME data</t>
        </r>
      </text>
    </comment>
    <comment ref="I79" authorId="0" shapeId="0">
      <text>
        <r>
          <rPr>
            <b/>
            <sz val="9"/>
            <color indexed="81"/>
            <rFont val="Tahoma"/>
            <family val="2"/>
          </rPr>
          <t>Alice Pagoto [I]:</t>
        </r>
        <r>
          <rPr>
            <sz val="9"/>
            <color indexed="81"/>
            <rFont val="Tahoma"/>
            <family val="2"/>
          </rPr>
          <t xml:space="preserve">
LME data</t>
        </r>
      </text>
    </comment>
    <comment ref="F80" authorId="0" shapeId="0">
      <text>
        <r>
          <rPr>
            <b/>
            <sz val="9"/>
            <color indexed="81"/>
            <rFont val="Tahoma"/>
            <family val="2"/>
          </rPr>
          <t>Alice Pagoto [I]:</t>
        </r>
        <r>
          <rPr>
            <sz val="9"/>
            <color indexed="81"/>
            <rFont val="Tahoma"/>
            <family val="2"/>
          </rPr>
          <t xml:space="preserve">
Assumption</t>
        </r>
      </text>
    </comment>
    <comment ref="G80" authorId="0" shapeId="0">
      <text>
        <r>
          <rPr>
            <b/>
            <sz val="9"/>
            <color indexed="81"/>
            <rFont val="Tahoma"/>
            <family val="2"/>
          </rPr>
          <t>Alice Pagoto [I]:</t>
        </r>
        <r>
          <rPr>
            <sz val="9"/>
            <color indexed="81"/>
            <rFont val="Tahoma"/>
            <family val="2"/>
          </rPr>
          <t xml:space="preserve">
LME data</t>
        </r>
      </text>
    </comment>
    <comment ref="H80" authorId="0" shapeId="0">
      <text>
        <r>
          <rPr>
            <b/>
            <sz val="9"/>
            <color indexed="81"/>
            <rFont val="Tahoma"/>
            <family val="2"/>
          </rPr>
          <t>Alice Pagoto [I]:</t>
        </r>
        <r>
          <rPr>
            <sz val="9"/>
            <color indexed="81"/>
            <rFont val="Tahoma"/>
            <family val="2"/>
          </rPr>
          <t xml:space="preserve">
LME data</t>
        </r>
      </text>
    </comment>
  </commentList>
</comments>
</file>

<file path=xl/comments6.xml><?xml version="1.0" encoding="utf-8"?>
<comments xmlns="http://schemas.openxmlformats.org/spreadsheetml/2006/main">
  <authors>
    <author>Alice Pagoto [I]</author>
  </authors>
  <commentList>
    <comment ref="B19" authorId="0" shapeId="0">
      <text>
        <r>
          <rPr>
            <b/>
            <sz val="9"/>
            <color indexed="81"/>
            <rFont val="Tahoma"/>
            <family val="2"/>
          </rPr>
          <t>Alice Pagoto [I]:</t>
        </r>
        <r>
          <rPr>
            <sz val="9"/>
            <color indexed="81"/>
            <rFont val="Tahoma"/>
            <family val="2"/>
          </rPr>
          <t xml:space="preserve">
Assumption</t>
        </r>
      </text>
    </comment>
    <comment ref="C19" authorId="0" shapeId="0">
      <text>
        <r>
          <rPr>
            <b/>
            <sz val="9"/>
            <color indexed="81"/>
            <rFont val="Tahoma"/>
            <family val="2"/>
          </rPr>
          <t>Alice Pagoto [I]:</t>
        </r>
        <r>
          <rPr>
            <sz val="9"/>
            <color indexed="81"/>
            <rFont val="Tahoma"/>
            <family val="2"/>
          </rPr>
          <t xml:space="preserve">
LME data</t>
        </r>
      </text>
    </comment>
    <comment ref="D19" authorId="0" shapeId="0">
      <text>
        <r>
          <rPr>
            <b/>
            <sz val="9"/>
            <color indexed="81"/>
            <rFont val="Tahoma"/>
            <family val="2"/>
          </rPr>
          <t>Alice Pagoto [I]:</t>
        </r>
        <r>
          <rPr>
            <sz val="9"/>
            <color indexed="81"/>
            <rFont val="Tahoma"/>
            <family val="2"/>
          </rPr>
          <t xml:space="preserve">
LME data</t>
        </r>
      </text>
    </comment>
    <comment ref="E19" authorId="0" shapeId="0">
      <text>
        <r>
          <rPr>
            <b/>
            <sz val="9"/>
            <color indexed="81"/>
            <rFont val="Tahoma"/>
            <family val="2"/>
          </rPr>
          <t>Alice Pagoto [I]:</t>
        </r>
        <r>
          <rPr>
            <sz val="9"/>
            <color indexed="81"/>
            <rFont val="Tahoma"/>
            <family val="2"/>
          </rPr>
          <t xml:space="preserve">
LME data</t>
        </r>
      </text>
    </comment>
    <comment ref="F19" authorId="0" shapeId="0">
      <text>
        <r>
          <rPr>
            <b/>
            <sz val="9"/>
            <color indexed="81"/>
            <rFont val="Tahoma"/>
            <family val="2"/>
          </rPr>
          <t>Alice Pagoto [I]:</t>
        </r>
        <r>
          <rPr>
            <sz val="9"/>
            <color indexed="81"/>
            <rFont val="Tahoma"/>
            <family val="2"/>
          </rPr>
          <t xml:space="preserve">
LME data</t>
        </r>
      </text>
    </comment>
    <comment ref="AQ21" authorId="0" shapeId="0">
      <text>
        <r>
          <rPr>
            <b/>
            <sz val="9"/>
            <color indexed="81"/>
            <rFont val="Tahoma"/>
            <family val="2"/>
          </rPr>
          <t>Alice Pagoto [I]:</t>
        </r>
        <r>
          <rPr>
            <sz val="9"/>
            <color indexed="81"/>
            <rFont val="Tahoma"/>
            <family val="2"/>
          </rPr>
          <t xml:space="preserve">
Fast Markets data</t>
        </r>
      </text>
    </comment>
    <comment ref="AN22" authorId="0" shapeId="0">
      <text>
        <r>
          <rPr>
            <b/>
            <sz val="9"/>
            <color indexed="81"/>
            <rFont val="Tahoma"/>
            <family val="2"/>
          </rPr>
          <t>Alice Pagoto [I]:</t>
        </r>
        <r>
          <rPr>
            <sz val="9"/>
            <color indexed="81"/>
            <rFont val="Tahoma"/>
            <family val="2"/>
          </rPr>
          <t xml:space="preserve">
LME data</t>
        </r>
      </text>
    </comment>
    <comment ref="AO22" authorId="0" shapeId="0">
      <text>
        <r>
          <rPr>
            <b/>
            <sz val="9"/>
            <color indexed="81"/>
            <rFont val="Tahoma"/>
            <family val="2"/>
          </rPr>
          <t>Alice Pagoto [I]:</t>
        </r>
        <r>
          <rPr>
            <sz val="9"/>
            <color indexed="81"/>
            <rFont val="Tahoma"/>
            <family val="2"/>
          </rPr>
          <t xml:space="preserve">
LME data</t>
        </r>
      </text>
    </comment>
    <comment ref="AQ22" authorId="0" shapeId="0">
      <text>
        <r>
          <rPr>
            <b/>
            <sz val="9"/>
            <color indexed="81"/>
            <rFont val="Tahoma"/>
            <family val="2"/>
          </rPr>
          <t>Alice Pagoto [I]:</t>
        </r>
        <r>
          <rPr>
            <sz val="9"/>
            <color indexed="81"/>
            <rFont val="Tahoma"/>
            <family val="2"/>
          </rPr>
          <t xml:space="preserve">
Fast Markets Data</t>
        </r>
      </text>
    </comment>
  </commentList>
</comments>
</file>

<file path=xl/comments7.xml><?xml version="1.0" encoding="utf-8"?>
<comments xmlns="http://schemas.openxmlformats.org/spreadsheetml/2006/main">
  <authors>
    <author>Alice Pagoto [I]</author>
  </authors>
  <commentList>
    <comment ref="B21" authorId="0" shapeId="0">
      <text>
        <r>
          <rPr>
            <b/>
            <sz val="9"/>
            <color indexed="81"/>
            <rFont val="Tahoma"/>
            <family val="2"/>
          </rPr>
          <t>Alice Pagoto [I]:</t>
        </r>
        <r>
          <rPr>
            <sz val="9"/>
            <color indexed="81"/>
            <rFont val="Tahoma"/>
            <family val="2"/>
          </rPr>
          <t xml:space="preserve">
Assumption</t>
        </r>
      </text>
    </comment>
    <comment ref="C21" authorId="0" shapeId="0">
      <text>
        <r>
          <rPr>
            <b/>
            <sz val="9"/>
            <color indexed="81"/>
            <rFont val="Tahoma"/>
            <family val="2"/>
          </rPr>
          <t>Alice Pagoto [I]:</t>
        </r>
        <r>
          <rPr>
            <sz val="9"/>
            <color indexed="81"/>
            <rFont val="Tahoma"/>
            <family val="2"/>
          </rPr>
          <t xml:space="preserve">
LME data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Alice Pagoto [I]:</t>
        </r>
        <r>
          <rPr>
            <sz val="9"/>
            <color indexed="81"/>
            <rFont val="Tahoma"/>
            <family val="2"/>
          </rPr>
          <t xml:space="preserve">
LME data</t>
        </r>
      </text>
    </comment>
    <comment ref="E21" authorId="0" shapeId="0">
      <text>
        <r>
          <rPr>
            <b/>
            <sz val="9"/>
            <color indexed="81"/>
            <rFont val="Tahoma"/>
            <family val="2"/>
          </rPr>
          <t>Alice Pagoto [I]:</t>
        </r>
        <r>
          <rPr>
            <sz val="9"/>
            <color indexed="81"/>
            <rFont val="Tahoma"/>
            <family val="2"/>
          </rPr>
          <t xml:space="preserve">
LME data</t>
        </r>
      </text>
    </comment>
    <comment ref="F21" authorId="0" shapeId="0">
      <text>
        <r>
          <rPr>
            <b/>
            <sz val="9"/>
            <color indexed="81"/>
            <rFont val="Tahoma"/>
            <family val="2"/>
          </rPr>
          <t>Alice Pagoto [I]:</t>
        </r>
        <r>
          <rPr>
            <sz val="9"/>
            <color indexed="81"/>
            <rFont val="Tahoma"/>
            <family val="2"/>
          </rPr>
          <t xml:space="preserve">
LME data</t>
        </r>
      </text>
    </comment>
    <comment ref="AR21" authorId="0" shapeId="0">
      <text>
        <r>
          <rPr>
            <b/>
            <sz val="9"/>
            <color indexed="81"/>
            <rFont val="Tahoma"/>
            <family val="2"/>
          </rPr>
          <t>Alice Pagoto [I]:</t>
        </r>
        <r>
          <rPr>
            <sz val="9"/>
            <color indexed="81"/>
            <rFont val="Tahoma"/>
            <family val="2"/>
          </rPr>
          <t xml:space="preserve">
Fast Markets data</t>
        </r>
      </text>
    </comment>
    <comment ref="B22" authorId="0" shapeId="0">
      <text>
        <r>
          <rPr>
            <b/>
            <sz val="9"/>
            <color indexed="81"/>
            <rFont val="Tahoma"/>
            <family val="2"/>
          </rPr>
          <t>Alice Pagoto [I]:</t>
        </r>
        <r>
          <rPr>
            <sz val="9"/>
            <color indexed="81"/>
            <rFont val="Tahoma"/>
            <family val="2"/>
          </rPr>
          <t xml:space="preserve">
Assumption</t>
        </r>
      </text>
    </comment>
    <comment ref="AO22" authorId="0" shapeId="0">
      <text>
        <r>
          <rPr>
            <b/>
            <sz val="9"/>
            <color indexed="81"/>
            <rFont val="Tahoma"/>
            <family val="2"/>
          </rPr>
          <t>Alice Pagoto [I]:</t>
        </r>
        <r>
          <rPr>
            <sz val="9"/>
            <color indexed="81"/>
            <rFont val="Tahoma"/>
            <family val="2"/>
          </rPr>
          <t xml:space="preserve">
LME data</t>
        </r>
      </text>
    </comment>
    <comment ref="AP22" authorId="0" shapeId="0">
      <text>
        <r>
          <rPr>
            <b/>
            <sz val="9"/>
            <color indexed="81"/>
            <rFont val="Tahoma"/>
            <family val="2"/>
          </rPr>
          <t>Alice Pagoto [I]:</t>
        </r>
        <r>
          <rPr>
            <sz val="9"/>
            <color indexed="81"/>
            <rFont val="Tahoma"/>
            <family val="2"/>
          </rPr>
          <t xml:space="preserve">
LME data</t>
        </r>
      </text>
    </comment>
    <comment ref="AR22" authorId="0" shapeId="0">
      <text>
        <r>
          <rPr>
            <b/>
            <sz val="9"/>
            <color indexed="81"/>
            <rFont val="Tahoma"/>
            <family val="2"/>
          </rPr>
          <t>Alice Pagoto [I]:</t>
        </r>
        <r>
          <rPr>
            <sz val="9"/>
            <color indexed="81"/>
            <rFont val="Tahoma"/>
            <family val="2"/>
          </rPr>
          <t xml:space="preserve">
Fast Markets Data</t>
        </r>
      </text>
    </comment>
    <comment ref="B23" authorId="0" shapeId="0">
      <text>
        <r>
          <rPr>
            <b/>
            <sz val="9"/>
            <color indexed="81"/>
            <rFont val="Tahoma"/>
            <family val="2"/>
          </rPr>
          <t>Alice Pagoto [I]:</t>
        </r>
        <r>
          <rPr>
            <sz val="9"/>
            <color indexed="81"/>
            <rFont val="Tahoma"/>
            <family val="2"/>
          </rPr>
          <t xml:space="preserve">
Assumption</t>
        </r>
      </text>
    </comment>
  </commentList>
</comments>
</file>

<file path=xl/comments8.xml><?xml version="1.0" encoding="utf-8"?>
<comments xmlns="http://schemas.openxmlformats.org/spreadsheetml/2006/main">
  <authors>
    <author>Sarah Maryssael</author>
  </authors>
  <commentList>
    <comment ref="A649" authorId="0" shapeId="0">
      <text>
        <r>
          <rPr>
            <b/>
            <sz val="9"/>
            <color indexed="81"/>
            <rFont val="Tahoma"/>
            <family val="2"/>
          </rPr>
          <t>Sarah Maryssael:</t>
        </r>
        <r>
          <rPr>
            <sz val="9"/>
            <color indexed="81"/>
            <rFont val="Tahoma"/>
            <family val="2"/>
          </rPr>
          <t xml:space="preserve">
Good Friday</t>
        </r>
      </text>
    </comment>
    <comment ref="A650" authorId="0" shapeId="0">
      <text>
        <r>
          <rPr>
            <b/>
            <sz val="9"/>
            <color indexed="81"/>
            <rFont val="Tahoma"/>
            <family val="2"/>
          </rPr>
          <t>Sarah Maryssael:</t>
        </r>
        <r>
          <rPr>
            <sz val="9"/>
            <color indexed="81"/>
            <rFont val="Tahoma"/>
            <family val="2"/>
          </rPr>
          <t xml:space="preserve">
Easter Monday</t>
        </r>
      </text>
    </comment>
    <comment ref="A675" authorId="0" shapeId="0">
      <text>
        <r>
          <rPr>
            <b/>
            <sz val="9"/>
            <color indexed="81"/>
            <rFont val="Tahoma"/>
            <family val="2"/>
          </rPr>
          <t>Sarah Maryssael:</t>
        </r>
        <r>
          <rPr>
            <sz val="9"/>
            <color indexed="81"/>
            <rFont val="Tahoma"/>
            <family val="2"/>
          </rPr>
          <t xml:space="preserve">
UK bank holiday</t>
        </r>
      </text>
    </comment>
  </commentList>
</comments>
</file>

<file path=xl/comments9.xml><?xml version="1.0" encoding="utf-8"?>
<comments xmlns="http://schemas.openxmlformats.org/spreadsheetml/2006/main">
  <authors>
    <author>Alice Pagoto [I]</author>
  </authors>
  <commentList>
    <comment ref="B19" authorId="0" shapeId="0">
      <text>
        <r>
          <rPr>
            <b/>
            <sz val="9"/>
            <color indexed="81"/>
            <rFont val="Tahoma"/>
            <family val="2"/>
          </rPr>
          <t>Alice Pagoto [I]:</t>
        </r>
        <r>
          <rPr>
            <sz val="9"/>
            <color indexed="81"/>
            <rFont val="Tahoma"/>
            <family val="2"/>
          </rPr>
          <t xml:space="preserve">
Assumption</t>
        </r>
      </text>
    </comment>
    <comment ref="C19" authorId="0" shapeId="0">
      <text>
        <r>
          <rPr>
            <b/>
            <sz val="9"/>
            <color indexed="81"/>
            <rFont val="Tahoma"/>
            <family val="2"/>
          </rPr>
          <t>Alice Pagoto [I]:</t>
        </r>
        <r>
          <rPr>
            <sz val="9"/>
            <color indexed="81"/>
            <rFont val="Tahoma"/>
            <family val="2"/>
          </rPr>
          <t xml:space="preserve">
LME data</t>
        </r>
      </text>
    </comment>
    <comment ref="D19" authorId="0" shapeId="0">
      <text>
        <r>
          <rPr>
            <b/>
            <sz val="9"/>
            <color indexed="81"/>
            <rFont val="Tahoma"/>
            <family val="2"/>
          </rPr>
          <t>Alice Pagoto [I]:</t>
        </r>
        <r>
          <rPr>
            <sz val="9"/>
            <color indexed="81"/>
            <rFont val="Tahoma"/>
            <family val="2"/>
          </rPr>
          <t xml:space="preserve">
LME data</t>
        </r>
      </text>
    </comment>
    <comment ref="E19" authorId="0" shapeId="0">
      <text>
        <r>
          <rPr>
            <b/>
            <sz val="9"/>
            <color indexed="81"/>
            <rFont val="Tahoma"/>
            <family val="2"/>
          </rPr>
          <t>Alice Pagoto [I]:</t>
        </r>
        <r>
          <rPr>
            <sz val="9"/>
            <color indexed="81"/>
            <rFont val="Tahoma"/>
            <family val="2"/>
          </rPr>
          <t xml:space="preserve">
LME data</t>
        </r>
      </text>
    </comment>
    <comment ref="F19" authorId="0" shapeId="0">
      <text>
        <r>
          <rPr>
            <b/>
            <sz val="9"/>
            <color indexed="81"/>
            <rFont val="Tahoma"/>
            <family val="2"/>
          </rPr>
          <t>Alice Pagoto [I]:</t>
        </r>
        <r>
          <rPr>
            <sz val="9"/>
            <color indexed="81"/>
            <rFont val="Tahoma"/>
            <family val="2"/>
          </rPr>
          <t xml:space="preserve">
LME data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</rPr>
          <t>Alice Pagoto [I]:</t>
        </r>
        <r>
          <rPr>
            <sz val="9"/>
            <color indexed="81"/>
            <rFont val="Tahoma"/>
            <family val="2"/>
          </rPr>
          <t xml:space="preserve">
Assumption</t>
        </r>
      </text>
    </comment>
    <comment ref="AT20" authorId="0" shapeId="0">
      <text>
        <r>
          <rPr>
            <b/>
            <sz val="9"/>
            <color indexed="81"/>
            <rFont val="Tahoma"/>
            <family val="2"/>
          </rPr>
          <t>Alice Pagoto [I]:</t>
        </r>
        <r>
          <rPr>
            <sz val="9"/>
            <color indexed="81"/>
            <rFont val="Tahoma"/>
            <family val="2"/>
          </rPr>
          <t xml:space="preserve">
Fast Markets data</t>
        </r>
      </text>
    </comment>
    <comment ref="B21" authorId="0" shapeId="0">
      <text>
        <r>
          <rPr>
            <b/>
            <sz val="9"/>
            <color indexed="81"/>
            <rFont val="Tahoma"/>
            <family val="2"/>
          </rPr>
          <t>Alice Pagoto [I]:</t>
        </r>
        <r>
          <rPr>
            <sz val="9"/>
            <color indexed="81"/>
            <rFont val="Tahoma"/>
            <family val="2"/>
          </rPr>
          <t xml:space="preserve">
Assumption</t>
        </r>
      </text>
    </comment>
    <comment ref="AQ21" authorId="0" shapeId="0">
      <text>
        <r>
          <rPr>
            <b/>
            <sz val="9"/>
            <color indexed="81"/>
            <rFont val="Tahoma"/>
            <family val="2"/>
          </rPr>
          <t>Alice Pagoto [I]:</t>
        </r>
        <r>
          <rPr>
            <sz val="9"/>
            <color indexed="81"/>
            <rFont val="Tahoma"/>
            <family val="2"/>
          </rPr>
          <t xml:space="preserve">
LME data</t>
        </r>
      </text>
    </comment>
    <comment ref="AR21" authorId="0" shapeId="0">
      <text>
        <r>
          <rPr>
            <b/>
            <sz val="9"/>
            <color indexed="81"/>
            <rFont val="Tahoma"/>
            <family val="2"/>
          </rPr>
          <t>Alice Pagoto [I]:</t>
        </r>
        <r>
          <rPr>
            <sz val="9"/>
            <color indexed="81"/>
            <rFont val="Tahoma"/>
            <family val="2"/>
          </rPr>
          <t xml:space="preserve">
LME data</t>
        </r>
      </text>
    </comment>
    <comment ref="AT21" authorId="0" shapeId="0">
      <text>
        <r>
          <rPr>
            <b/>
            <sz val="9"/>
            <color indexed="81"/>
            <rFont val="Tahoma"/>
            <family val="2"/>
          </rPr>
          <t>Alice Pagoto [I]:</t>
        </r>
        <r>
          <rPr>
            <sz val="9"/>
            <color indexed="81"/>
            <rFont val="Tahoma"/>
            <family val="2"/>
          </rPr>
          <t xml:space="preserve">
Fast Markets Data</t>
        </r>
      </text>
    </comment>
  </commentList>
</comments>
</file>

<file path=xl/sharedStrings.xml><?xml version="1.0" encoding="utf-8"?>
<sst xmlns="http://schemas.openxmlformats.org/spreadsheetml/2006/main" count="1371" uniqueCount="469">
  <si>
    <t>Column1</t>
  </si>
  <si>
    <t>LiOH</t>
  </si>
  <si>
    <t>Nickel</t>
  </si>
  <si>
    <t>Cobalt</t>
  </si>
  <si>
    <t>Copper</t>
  </si>
  <si>
    <t>Aluminum</t>
  </si>
  <si>
    <t>Steel</t>
  </si>
  <si>
    <t>Date</t>
  </si>
  <si>
    <t>Total</t>
  </si>
  <si>
    <t>Usage kg/car</t>
  </si>
  <si>
    <t>Jan-18</t>
  </si>
  <si>
    <t>Feb-18</t>
  </si>
  <si>
    <t>Mar-18</t>
  </si>
  <si>
    <t>kg/car</t>
  </si>
  <si>
    <t>Apr-18</t>
  </si>
  <si>
    <t>Car</t>
  </si>
  <si>
    <t>Cell</t>
  </si>
  <si>
    <t>May-18</t>
  </si>
  <si>
    <t>Al</t>
  </si>
  <si>
    <t>Jun-18</t>
  </si>
  <si>
    <t>Ni</t>
  </si>
  <si>
    <t>Jul-18</t>
  </si>
  <si>
    <t>LiOH.H2O</t>
  </si>
  <si>
    <t>Aug-18</t>
  </si>
  <si>
    <t>Cu</t>
  </si>
  <si>
    <t>Sep-18</t>
  </si>
  <si>
    <t>Co</t>
  </si>
  <si>
    <t>Oct-18</t>
  </si>
  <si>
    <t>Nov-18</t>
  </si>
  <si>
    <t>Dec-18</t>
  </si>
  <si>
    <t>Jan-19</t>
  </si>
  <si>
    <t>Feb-19</t>
  </si>
  <si>
    <t>Mar-19</t>
  </si>
  <si>
    <t>Apr-19</t>
  </si>
  <si>
    <t>May-19</t>
  </si>
  <si>
    <t>g per active material</t>
  </si>
  <si>
    <t>Mn</t>
  </si>
  <si>
    <t>Stochiometry</t>
  </si>
  <si>
    <t>%</t>
  </si>
  <si>
    <t>g/cell</t>
  </si>
  <si>
    <t>g to kg</t>
  </si>
  <si>
    <t>kg/cell</t>
  </si>
  <si>
    <t>3+8+1</t>
  </si>
  <si>
    <t>atomic #</t>
  </si>
  <si>
    <t>g/mol</t>
  </si>
  <si>
    <t>Manganese</t>
  </si>
  <si>
    <t>TotalM48</t>
  </si>
  <si>
    <t>Usage kg/cell</t>
  </si>
  <si>
    <t>Baseline</t>
  </si>
  <si>
    <t>Cell energy Wh</t>
  </si>
  <si>
    <t>Baseline $/MT</t>
  </si>
  <si>
    <t>Battery Price</t>
  </si>
  <si>
    <t xml:space="preserve">Total Metal Cost </t>
  </si>
  <si>
    <t>Metal %</t>
  </si>
  <si>
    <t>$/kWh</t>
  </si>
  <si>
    <t>$23.70     $24.20     $24.75     $24.75     $26.06     $25.82     $23.71     $23.77     $22.92     $23.02     $22.01     $21.59     $21.83     $22.58     $22.87     $22.73     $22.04</t>
  </si>
  <si>
    <t>$24.20</t>
  </si>
  <si>
    <t>$24.75</t>
  </si>
  <si>
    <t>$26.06</t>
  </si>
  <si>
    <t>$25.82</t>
  </si>
  <si>
    <t>$23.71</t>
  </si>
  <si>
    <t>$23.77</t>
  </si>
  <si>
    <t>$22.92</t>
  </si>
  <si>
    <t>$23.02</t>
  </si>
  <si>
    <t>$22.01</t>
  </si>
  <si>
    <t>$21.59</t>
  </si>
  <si>
    <t>$21.83</t>
  </si>
  <si>
    <t>$22.58</t>
  </si>
  <si>
    <t>$22.87</t>
  </si>
  <si>
    <t>$22.73</t>
  </si>
  <si>
    <t>OEM</t>
  </si>
  <si>
    <t>JAN</t>
  </si>
  <si>
    <t>FEB</t>
  </si>
  <si>
    <t>MAR</t>
  </si>
  <si>
    <t>APR</t>
  </si>
  <si>
    <t>MAY</t>
  </si>
  <si>
    <t>Tesla</t>
  </si>
  <si>
    <t xml:space="preserve">Toyota </t>
  </si>
  <si>
    <t>Chevrolet</t>
  </si>
  <si>
    <t>BMW</t>
  </si>
  <si>
    <t>Nissan</t>
  </si>
  <si>
    <t>OEM Share Price</t>
  </si>
  <si>
    <t>Company</t>
  </si>
  <si>
    <t>VW</t>
  </si>
  <si>
    <t>Daimler</t>
  </si>
  <si>
    <t>Toyota</t>
  </si>
  <si>
    <t>Renault</t>
  </si>
  <si>
    <t>Peugeot</t>
  </si>
  <si>
    <t>GM</t>
  </si>
  <si>
    <t>Ford</t>
  </si>
  <si>
    <t>Exchange</t>
  </si>
  <si>
    <t>Germany</t>
  </si>
  <si>
    <t>Tokyo</t>
  </si>
  <si>
    <t>Euronext (Paris)</t>
  </si>
  <si>
    <t>NYSE</t>
  </si>
  <si>
    <t>NASDAQ</t>
  </si>
  <si>
    <t>Currency</t>
  </si>
  <si>
    <t>EUR</t>
  </si>
  <si>
    <t>JPY</t>
  </si>
  <si>
    <t>USD</t>
  </si>
  <si>
    <t>VOW GR Equity</t>
  </si>
  <si>
    <t>BMW GR Equity</t>
  </si>
  <si>
    <t>DAI GR Equity</t>
  </si>
  <si>
    <t>7201 JP Equity</t>
  </si>
  <si>
    <t>7203 JP Equity</t>
  </si>
  <si>
    <t>RNO FP Equity</t>
  </si>
  <si>
    <t>UG FP Equity</t>
  </si>
  <si>
    <t>GM US Equity</t>
  </si>
  <si>
    <t>F US Equity</t>
  </si>
  <si>
    <t>TSLA US Equity</t>
  </si>
  <si>
    <t>Dates</t>
  </si>
  <si>
    <t>LAST_PRICE</t>
  </si>
  <si>
    <t>Total2107C</t>
  </si>
  <si>
    <t xml:space="preserve">Cell </t>
  </si>
  <si>
    <t>System</t>
  </si>
  <si>
    <t>Subsystem</t>
  </si>
  <si>
    <t>Purchased component</t>
  </si>
  <si>
    <t>Detailed description</t>
  </si>
  <si>
    <t>Additional Grouping</t>
  </si>
  <si>
    <t>Purchased part number</t>
  </si>
  <si>
    <t>Detailed part #</t>
  </si>
  <si>
    <t>Unit of Measure</t>
  </si>
  <si>
    <t>Months before</t>
  </si>
  <si>
    <t>Usage</t>
  </si>
  <si>
    <t>Comments</t>
  </si>
  <si>
    <t>Last Changed</t>
  </si>
  <si>
    <t>V-PSI Plan</t>
  </si>
  <si>
    <t>Index</t>
  </si>
  <si>
    <t>Variance to last Usage</t>
  </si>
  <si>
    <t>Usage - 2/2/18</t>
  </si>
  <si>
    <t>18650H</t>
  </si>
  <si>
    <t>Cathode</t>
  </si>
  <si>
    <t>NCA</t>
  </si>
  <si>
    <t>*Nickel</t>
  </si>
  <si>
    <t>kg</t>
  </si>
  <si>
    <t>GE-C</t>
  </si>
  <si>
    <t>18650HNickel</t>
  </si>
  <si>
    <t>*Cobalt</t>
  </si>
  <si>
    <t>18650HCobalt</t>
  </si>
  <si>
    <t>18650HLiOH</t>
  </si>
  <si>
    <t>Nickel loss</t>
  </si>
  <si>
    <t>18650HNickel loss</t>
  </si>
  <si>
    <t>Cobalt loss</t>
  </si>
  <si>
    <t>18650HCobalt loss</t>
  </si>
  <si>
    <t>Non-NCA</t>
  </si>
  <si>
    <t>Al Foil</t>
  </si>
  <si>
    <t>Al Foil - Raw material - LME</t>
  </si>
  <si>
    <t>*Aluminum</t>
  </si>
  <si>
    <t>18650HAl Foil - Raw material - LME</t>
  </si>
  <si>
    <t>Anode</t>
  </si>
  <si>
    <t>Non-Graphite</t>
  </si>
  <si>
    <t>Cu Foil</t>
  </si>
  <si>
    <t>Cu Foil - Raw Material - LME</t>
  </si>
  <si>
    <t>*Copper</t>
  </si>
  <si>
    <t>GE-A</t>
  </si>
  <si>
    <t>18650HCu Foil - Raw Material - LME</t>
  </si>
  <si>
    <t>Lioh</t>
  </si>
  <si>
    <t>u9</t>
  </si>
  <si>
    <t>LME Ni cash price</t>
  </si>
  <si>
    <t>LME Ni inventory (total)</t>
  </si>
  <si>
    <t>LME Ni inventory (briquette)</t>
  </si>
  <si>
    <t>LME Ni inventory (other forms)</t>
  </si>
  <si>
    <t>Critical Inventory</t>
  </si>
  <si>
    <t>LME Co cash price</t>
  </si>
  <si>
    <t>LME Cu cash price</t>
  </si>
  <si>
    <t>Comex Cu future</t>
  </si>
  <si>
    <t>Comex Cu future2</t>
  </si>
  <si>
    <t>LME Al cash price</t>
  </si>
  <si>
    <t>Fastmarkets- Cobalt LOW</t>
  </si>
  <si>
    <t>Fastmarkets - Cobalt High</t>
  </si>
  <si>
    <t>Column2</t>
  </si>
  <si>
    <t>$/MT</t>
  </si>
  <si>
    <t>MT</t>
  </si>
  <si>
    <t>$/lb</t>
  </si>
  <si>
    <t>LMNIDY Comdty</t>
  </si>
  <si>
    <t>LSNI Index</t>
  </si>
  <si>
    <t>NLSNI BBRI Index</t>
  </si>
  <si>
    <t>LMCODY Comdty</t>
  </si>
  <si>
    <t>LMCADY Comdty</t>
  </si>
  <si>
    <t>HGA Comdty</t>
  </si>
  <si>
    <t>LMAHDY Comdty</t>
  </si>
  <si>
    <t>""</t>
  </si>
  <si>
    <t>FOB NA</t>
  </si>
  <si>
    <t>CIF As</t>
  </si>
  <si>
    <t>CIF EU</t>
  </si>
  <si>
    <t>EXW China</t>
  </si>
  <si>
    <t>Weighted average</t>
  </si>
  <si>
    <t>Global average</t>
  </si>
  <si>
    <t>Fastmarkets Low</t>
  </si>
  <si>
    <t>FastMarkets High</t>
  </si>
  <si>
    <t>Column3</t>
  </si>
  <si>
    <t>LME</t>
  </si>
  <si>
    <t>Fastmarkets - Standard-grade cobalt</t>
  </si>
  <si>
    <t>Fastmarkets - Manganese</t>
  </si>
  <si>
    <t>Day of the week</t>
  </si>
  <si>
    <t>Low grade (low) - $/lb</t>
  </si>
  <si>
    <t>Low grade (high) - $/lb</t>
  </si>
  <si>
    <t>Low grade (low) - $/kg</t>
  </si>
  <si>
    <t>Low grade (high) - $/kg</t>
  </si>
  <si>
    <t>99.7% Electrolytic (low) $/kg</t>
  </si>
  <si>
    <t>99.7% Electrolytic (high) $/kg</t>
  </si>
  <si>
    <t>1 lb =</t>
  </si>
  <si>
    <t>Battery producer share price</t>
  </si>
  <si>
    <t>CATL</t>
  </si>
  <si>
    <t>BYD</t>
  </si>
  <si>
    <t>LG Chem</t>
  </si>
  <si>
    <t>Samsung SDI</t>
  </si>
  <si>
    <t>Panasonic</t>
  </si>
  <si>
    <t>China</t>
  </si>
  <si>
    <t>Hong Kong</t>
  </si>
  <si>
    <t>Korea</t>
  </si>
  <si>
    <t>Japan</t>
  </si>
  <si>
    <t>CNY</t>
  </si>
  <si>
    <t>KRW</t>
  </si>
  <si>
    <t>300750 CH Equity</t>
  </si>
  <si>
    <t>1211 HK Equity</t>
  </si>
  <si>
    <t>051910 KS Equity</t>
  </si>
  <si>
    <t>006400 KS Equity</t>
  </si>
  <si>
    <t>6752 JT Equity</t>
  </si>
  <si>
    <t>#N/A N/A</t>
  </si>
  <si>
    <t>2019 U.S. EV SALES</t>
  </si>
  <si>
    <t>Kwh</t>
  </si>
  <si>
    <t>JUN</t>
  </si>
  <si>
    <t>JUL</t>
  </si>
  <si>
    <t>Jan Kwh</t>
  </si>
  <si>
    <t>Feb kWh</t>
  </si>
  <si>
    <t>March kWh</t>
  </si>
  <si>
    <t>April kWh</t>
  </si>
  <si>
    <t>May kWh</t>
  </si>
  <si>
    <t>June kWh</t>
  </si>
  <si>
    <t>July kWh</t>
  </si>
  <si>
    <t>Column Labels</t>
  </si>
  <si>
    <t>Tesla Model 3* 🔋</t>
  </si>
  <si>
    <t>Values</t>
  </si>
  <si>
    <t>Audi</t>
  </si>
  <si>
    <t>Cadillac</t>
  </si>
  <si>
    <t>FCA</t>
  </si>
  <si>
    <t>Honda</t>
  </si>
  <si>
    <t>Hyundai</t>
  </si>
  <si>
    <t>Jaguar</t>
  </si>
  <si>
    <t>Kia</t>
  </si>
  <si>
    <t>Mitsubishi</t>
  </si>
  <si>
    <t>Porsche</t>
  </si>
  <si>
    <t>Subaru</t>
  </si>
  <si>
    <t>Volvo</t>
  </si>
  <si>
    <t>Grand Total</t>
  </si>
  <si>
    <t>Toyota Prius Prime*</t>
  </si>
  <si>
    <t>Sum of Jan Kwh</t>
  </si>
  <si>
    <t>Chevrolet Bolt EV* 🔋</t>
  </si>
  <si>
    <t>Sum of Feb kWh</t>
  </si>
  <si>
    <t>Honda Clarity PHEV*</t>
  </si>
  <si>
    <t>Sum of March kWh</t>
  </si>
  <si>
    <t>Tesla Model X* 🔋</t>
  </si>
  <si>
    <t>Sum of April kWh</t>
  </si>
  <si>
    <t>Nissan LEAF 🔋</t>
  </si>
  <si>
    <t>Sum of May kWh</t>
  </si>
  <si>
    <t>Tesla Model S* 🔋</t>
  </si>
  <si>
    <t>Sum of June kWh</t>
  </si>
  <si>
    <t>Chevrolet Volt*</t>
  </si>
  <si>
    <t>Sum of July kWh</t>
  </si>
  <si>
    <t>BMW 530e*</t>
  </si>
  <si>
    <t>Ford Fusion Energi*</t>
  </si>
  <si>
    <t>Month</t>
  </si>
  <si>
    <t>Chrysler Pacifica Hybrid*</t>
  </si>
  <si>
    <t>Chevy</t>
  </si>
  <si>
    <t>BMW i3 (BEV 🔋 + REx)</t>
  </si>
  <si>
    <t>Kia Niro PHEV*</t>
  </si>
  <si>
    <t>Volkswagen e-Golf 🔋</t>
  </si>
  <si>
    <t>Toyoyta</t>
  </si>
  <si>
    <t>Mitsubishi Outlander PHEV</t>
  </si>
  <si>
    <t>Audi e-tron 🔋</t>
  </si>
  <si>
    <t>Mercedes GLC 350e*</t>
  </si>
  <si>
    <t>Hy</t>
  </si>
  <si>
    <t>Jaguar I-Pace 🔋</t>
  </si>
  <si>
    <t>for</t>
  </si>
  <si>
    <t>Mercedes GLC 350*</t>
  </si>
  <si>
    <t>Sum</t>
  </si>
  <si>
    <t>Others</t>
  </si>
  <si>
    <t>Porsche Panamera E-Hybrid*</t>
  </si>
  <si>
    <t>Jan</t>
  </si>
  <si>
    <t>Mercedes GLE 550e*</t>
  </si>
  <si>
    <t>Feb</t>
  </si>
  <si>
    <t>Volvo XC90 T8 PHEV*</t>
  </si>
  <si>
    <t>Mar</t>
  </si>
  <si>
    <t>BMW 330e*</t>
  </si>
  <si>
    <t>Apr</t>
  </si>
  <si>
    <t>BMW i8</t>
  </si>
  <si>
    <t>May</t>
  </si>
  <si>
    <t>Volvo XC60 PHEV*</t>
  </si>
  <si>
    <t>Jun</t>
  </si>
  <si>
    <t>Porsche Cayenne S-E*</t>
  </si>
  <si>
    <t>Hyundai IONIQ PHEV*</t>
  </si>
  <si>
    <t>smart ED 🔋</t>
  </si>
  <si>
    <t>Honda Clarity BEV* 🔋</t>
  </si>
  <si>
    <t>Audi A3 Sportback e-tron*</t>
  </si>
  <si>
    <t>Hyundai Kona Electric* 🔋</t>
  </si>
  <si>
    <t>Mini Countryman SE PHEV*</t>
  </si>
  <si>
    <t>Fiat 500e* 🔋</t>
  </si>
  <si>
    <t>Subaru Crosstrek Hybrid*</t>
  </si>
  <si>
    <t>Volvo S90 T8 PHEV*</t>
  </si>
  <si>
    <t>Hyundai IONIQ EV* 🔋</t>
  </si>
  <si>
    <t>Kia Niro EV* 🔋</t>
  </si>
  <si>
    <t>Hyundai Sonata PHEV*</t>
  </si>
  <si>
    <t>Mercedes S550e*</t>
  </si>
  <si>
    <t>BMWX5 xDrive 40e*</t>
  </si>
  <si>
    <t>Kia Optima PHEV</t>
  </si>
  <si>
    <t>BMW 740e*</t>
  </si>
  <si>
    <t>Cadillac CT6 PHEV*</t>
  </si>
  <si>
    <t>Mercedes B250e*</t>
  </si>
  <si>
    <t>Kia Soul EV* 🔋</t>
  </si>
  <si>
    <t>Row Labels</t>
  </si>
  <si>
    <t>Sum of GWh 2018</t>
  </si>
  <si>
    <t>Sum of GWh 2023</t>
  </si>
  <si>
    <t>Sum of GWh 2028</t>
  </si>
  <si>
    <t>Megafactory</t>
  </si>
  <si>
    <t>Type of Battery</t>
  </si>
  <si>
    <t>City</t>
  </si>
  <si>
    <t>Country</t>
  </si>
  <si>
    <t>Region</t>
  </si>
  <si>
    <t>GWh 2018</t>
  </si>
  <si>
    <t>GWh 2023</t>
  </si>
  <si>
    <t>GWh 2028</t>
  </si>
  <si>
    <t>AESC, Zama, Japan</t>
  </si>
  <si>
    <t>Asia (excl China)</t>
  </si>
  <si>
    <t>LEJ, Shiga, Japan</t>
  </si>
  <si>
    <t>LG Chem, Ochang, Korea</t>
  </si>
  <si>
    <t>Panasonic, Himeji, Japan</t>
  </si>
  <si>
    <t>https://www.nissan-global.com/EN/TECHNOLOGY/OVERVIEW/li_ion_ev.html</t>
  </si>
  <si>
    <t>AESC</t>
  </si>
  <si>
    <t>Panasonic, Kasai, Japan</t>
  </si>
  <si>
    <t>http://www.cbea.com/syx/201811/884355.html</t>
  </si>
  <si>
    <t>Anhui Liweineng</t>
  </si>
  <si>
    <t>Panasonic, Suminoe, Japan</t>
  </si>
  <si>
    <t>https://pitchbook.com/profiles/company/40436-65</t>
  </si>
  <si>
    <t>BAK</t>
  </si>
  <si>
    <t>Panasonic, Sumoto, Japan</t>
  </si>
  <si>
    <t>Beijing Linkdata Technologies</t>
  </si>
  <si>
    <t>Samsung, Ulsan, Korea</t>
  </si>
  <si>
    <t>Beijing National Battery</t>
  </si>
  <si>
    <t>SKI, Chungcheong, Korea</t>
  </si>
  <si>
    <t>AESC, Jiangsu, China</t>
  </si>
  <si>
    <t>CALB</t>
  </si>
  <si>
    <t>Anhui Liweineng, Chuzhou, China</t>
  </si>
  <si>
    <t>BAK, Shenzhen, China</t>
  </si>
  <si>
    <t>Citic Guoan MGL</t>
  </si>
  <si>
    <t>Beijing Linkdata Technologies, Jiangyin, China</t>
  </si>
  <si>
    <t>Do-Fluoride</t>
  </si>
  <si>
    <t>Beijing National Battery, Wuxi, Jiangsu, China</t>
  </si>
  <si>
    <t>Dynavolt</t>
  </si>
  <si>
    <t>BYD, Huizhou, China</t>
  </si>
  <si>
    <t>EVE Energy</t>
  </si>
  <si>
    <t>BYD, Qinghai, China</t>
  </si>
  <si>
    <t>Farasis</t>
  </si>
  <si>
    <t>BYD, Shenzhen, China</t>
  </si>
  <si>
    <t>Fengchao</t>
  </si>
  <si>
    <t>BYD, Xi'an, China</t>
  </si>
  <si>
    <t>Foster New Energy</t>
  </si>
  <si>
    <t>BYD, Zengcheng, China</t>
  </si>
  <si>
    <t>Funeng Technology</t>
  </si>
  <si>
    <t>BYD/Changan JV, Chongqing, China</t>
  </si>
  <si>
    <t>Geely</t>
  </si>
  <si>
    <t>CALB, Changzhou, China</t>
  </si>
  <si>
    <t>GSR Capital</t>
  </si>
  <si>
    <t>CALB, Luoyang, China</t>
  </si>
  <si>
    <t>Guangdong Tianjin</t>
  </si>
  <si>
    <t>CALB, Xiamen, China</t>
  </si>
  <si>
    <t>Guangzhou Great Power</t>
  </si>
  <si>
    <t>CATL, Liyang, China</t>
  </si>
  <si>
    <t>GXGK</t>
  </si>
  <si>
    <t>CATL, Ningde, China</t>
  </si>
  <si>
    <t>Hubei Laidu</t>
  </si>
  <si>
    <t>CATL, Xining, China</t>
  </si>
  <si>
    <t>IM3</t>
  </si>
  <si>
    <t>CATL/FAW, Ningde, China</t>
  </si>
  <si>
    <t>Jiangxi Hailiang</t>
  </si>
  <si>
    <t>CATL/GAC, Guangzhou, China</t>
  </si>
  <si>
    <t>LEJ</t>
  </si>
  <si>
    <t>CATL/SAIC, Liyang, China</t>
  </si>
  <si>
    <t>Citic Guoan MGL, Tianjin, China</t>
  </si>
  <si>
    <t>Lishen</t>
  </si>
  <si>
    <t>Do-Fluoride, Jiaozuo, China</t>
  </si>
  <si>
    <t>Lithium Werks</t>
  </si>
  <si>
    <t>Dynavolt, Fujian China</t>
  </si>
  <si>
    <t>MES</t>
  </si>
  <si>
    <t>EVE Energy, Huizhou, China</t>
  </si>
  <si>
    <t>Northvolt</t>
  </si>
  <si>
    <t>EVE Energy, Jingmen, China</t>
  </si>
  <si>
    <t>Farasis, Ganzhou, China</t>
  </si>
  <si>
    <t>Qingdao Guoxuan</t>
  </si>
  <si>
    <t>Farasis, Zhenjiang, China</t>
  </si>
  <si>
    <t>Samsung</t>
  </si>
  <si>
    <t>Fengchao, Changzhou, Jiangsu, China</t>
  </si>
  <si>
    <t>Sichuan Xinminya</t>
  </si>
  <si>
    <t>Foster New Energy, Yixing, China</t>
  </si>
  <si>
    <t>Sinochem</t>
  </si>
  <si>
    <t>Funeng Technology, Ganzhou, China</t>
  </si>
  <si>
    <t>SKI</t>
  </si>
  <si>
    <t>Geely, Jingzhou, China</t>
  </si>
  <si>
    <t>Sunwoda</t>
  </si>
  <si>
    <t>Guangdong Tianjin, Shenzhen, China</t>
  </si>
  <si>
    <t>TerraE (BMZ)</t>
  </si>
  <si>
    <t>Guangzhou Great Power, Guangzhou, China</t>
  </si>
  <si>
    <t>GXGK, Hefei, China</t>
  </si>
  <si>
    <t>Tesson New Energy</t>
  </si>
  <si>
    <t>Hubei Laidu, Yicheng, China</t>
  </si>
  <si>
    <t>Tianeng</t>
  </si>
  <si>
    <t>Jiangxi Hailiang, Yichun, China</t>
  </si>
  <si>
    <t>Tianjin JEVE Industry</t>
  </si>
  <si>
    <t>LG Chem, Nanjing 1, China</t>
  </si>
  <si>
    <t>Tianneng</t>
  </si>
  <si>
    <t>LG Chem, Nanjing 2, China</t>
  </si>
  <si>
    <t>Wanxiang Group</t>
  </si>
  <si>
    <t>LG Chem/Geely, TBC, China</t>
  </si>
  <si>
    <t>Weifeng New Energy</t>
  </si>
  <si>
    <t>Lishen, Qingdao, China</t>
  </si>
  <si>
    <t>Xingheng Power</t>
  </si>
  <si>
    <t>Lishen, Tianjin, China</t>
  </si>
  <si>
    <t>YouLion</t>
  </si>
  <si>
    <t>Lithium Werks, Jianshan, China</t>
  </si>
  <si>
    <t xml:space="preserve">SVolt </t>
  </si>
  <si>
    <t>Panasonic, Dalian, China</t>
  </si>
  <si>
    <t>Qing Tao, Yichun, China</t>
  </si>
  <si>
    <t>Qingdao Guoxuan, Qingdao, China</t>
  </si>
  <si>
    <t>Samsung, Tianjin, China</t>
  </si>
  <si>
    <t>Samsung, Xi'an, China</t>
  </si>
  <si>
    <t>Sichuan Xinminya, Mianyang, China</t>
  </si>
  <si>
    <t>Sinochem, Yangzhou, China</t>
  </si>
  <si>
    <t>SKI, Changzhou, China</t>
  </si>
  <si>
    <t xml:space="preserve">SKI, TBC, China </t>
  </si>
  <si>
    <t>Sunwoda, Huizhou, China</t>
  </si>
  <si>
    <t>Sunwoda, Nanjing, China</t>
  </si>
  <si>
    <t>Sunwoda, Shenzhen, China</t>
  </si>
  <si>
    <t>SVolt (Great Wall), Jiangsu, China</t>
  </si>
  <si>
    <t>Panasonic (Asia)</t>
  </si>
  <si>
    <t>SVolt/JEVE, Yancheng, China</t>
  </si>
  <si>
    <t>Tesla, Gigafactory 3, China</t>
  </si>
  <si>
    <t>Tesson New Energy, Nanjing, China</t>
  </si>
  <si>
    <t>Tianeng, Maanshan, China</t>
  </si>
  <si>
    <t>Tianjin JEVE Industry, Jiaxing, China</t>
  </si>
  <si>
    <t>Tianneng, Zhejiang, China</t>
  </si>
  <si>
    <t>Wanxiang Group, Hangzhou 2, China</t>
  </si>
  <si>
    <t>Wanxiang Group, Hangzhou, China</t>
  </si>
  <si>
    <t xml:space="preserve">Weifeng New Energy, Enshi, China </t>
  </si>
  <si>
    <t>Xingheng Power, Chuzhou, China</t>
  </si>
  <si>
    <t>Xuzhou New Lingjia New Energy, Xuzhou, China</t>
  </si>
  <si>
    <t>YouLion, Suzhou, China</t>
  </si>
  <si>
    <t>Zhejiang Hengyuan (Geely), Nanjing, China</t>
  </si>
  <si>
    <t>AESC, Sunderland, UK</t>
  </si>
  <si>
    <t>Europe</t>
  </si>
  <si>
    <t>CATL, Erfurt, Germany</t>
  </si>
  <si>
    <t>Farasis, Anhalt, Germany</t>
  </si>
  <si>
    <t>GSR Capital, Trollhättan, Sweden</t>
  </si>
  <si>
    <t>LG Chem, Wroclaw, Poland</t>
  </si>
  <si>
    <t>MES, Horní Suchá, Czech Republic</t>
  </si>
  <si>
    <t>Northvolt, Skellefteå, Sweden</t>
  </si>
  <si>
    <t>Samsung, Göd, Hungary</t>
  </si>
  <si>
    <t>SKI, Komárom 2, Hungary</t>
  </si>
  <si>
    <t>SKI, Komárom, Hungary</t>
  </si>
  <si>
    <t>SVolt, TBC, Europe</t>
  </si>
  <si>
    <t>TerraE (BMZ), TBC, Germany</t>
  </si>
  <si>
    <t>VW/Northvolt, Salzgitter, Germany</t>
  </si>
  <si>
    <t>AESC, Tennessee, US</t>
  </si>
  <si>
    <t>North America</t>
  </si>
  <si>
    <t>IM3, Endicott, US</t>
  </si>
  <si>
    <t>LG Chem, Michigan, US</t>
  </si>
  <si>
    <t>SKI, Commerce, US</t>
  </si>
  <si>
    <t>Tesla, Gigafactory 1, US</t>
  </si>
  <si>
    <t>IM3, Townsville, Australia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</si>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</sst>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6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[$-409]mmm\-yy;@"/>
    <numFmt numFmtId="166" formatCode="0.00000"/>
    <numFmt numFmtId="167" formatCode="[$-409]d\-mmm\-yy;@"/>
    <numFmt numFmtId="168" formatCode="[$$-409]#,##0"/>
    <numFmt numFmtId="169" formatCode="&quot;$&quot;#,##0.00"/>
    <numFmt numFmtId="170" formatCode="0.000"/>
    <numFmt numFmtId="171" formatCode="m/d/yy;@"/>
    <numFmt numFmtId="172" formatCode="&quot;$&quot;#,##0.0_);\(&quot;$&quot;#,##0.0\)"/>
    <numFmt numFmtId="173" formatCode="0.000000000"/>
    <numFmt numFmtId="174" formatCode="0.0000000"/>
    <numFmt numFmtId="175" formatCode="_(&quot;$&quot;* #,##0.000_);_(&quot;$&quot;* \(#,##0.000\);_(&quot;$&quot;* &quot;-&quot;??_);_(@_)"/>
  </numFmts>
  <fonts count="51" x14ac:knownFonts="1">
    <font>
      <sz val="11"/>
      <color theme="1"/>
      <name val="Century Gothic"/>
      <family val="2"/>
      <scheme val="minor"/>
    </font>
    <font>
      <sz val="11"/>
      <color theme="1"/>
      <name val="Century Gothic"/>
      <family val="2"/>
      <scheme val="minor"/>
    </font>
    <font>
      <sz val="10"/>
      <color theme="1"/>
      <name val="Century Gothic"/>
      <family val="2"/>
      <scheme val="minor"/>
    </font>
    <font>
      <b/>
      <sz val="13"/>
      <color theme="3"/>
      <name val="Century Gothic"/>
      <family val="2"/>
      <scheme val="minor"/>
    </font>
    <font>
      <b/>
      <sz val="11"/>
      <color theme="3"/>
      <name val="Century Gothic"/>
      <family val="2"/>
      <scheme val="minor"/>
    </font>
    <font>
      <b/>
      <sz val="11"/>
      <color theme="0"/>
      <name val="Century Gothic"/>
      <family val="2"/>
      <scheme val="minor"/>
    </font>
    <font>
      <b/>
      <sz val="11"/>
      <color theme="1"/>
      <name val="Century Gothic"/>
      <family val="2"/>
      <scheme val="minor"/>
    </font>
    <font>
      <sz val="11"/>
      <color theme="0"/>
      <name val="Century Gothic"/>
      <family val="2"/>
      <scheme val="minor"/>
    </font>
    <font>
      <sz val="9"/>
      <color rgb="FF000000"/>
      <name val="Arial"/>
      <family val="2"/>
    </font>
    <font>
      <b/>
      <sz val="11"/>
      <color rgb="FF00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1"/>
      <name val="Century Gothic"/>
      <family val="2"/>
      <scheme val="minor"/>
    </font>
    <font>
      <b/>
      <sz val="13"/>
      <color theme="1"/>
      <name val="Century Gothic"/>
      <family val="2"/>
      <scheme val="minor"/>
    </font>
    <font>
      <b/>
      <sz val="13"/>
      <color theme="0"/>
      <name val="Century Gothic"/>
      <family val="2"/>
      <scheme val="minor"/>
    </font>
    <font>
      <sz val="11"/>
      <color rgb="FFC00000"/>
      <name val="Century Gothic"/>
      <family val="2"/>
      <scheme val="minor"/>
    </font>
    <font>
      <b/>
      <sz val="12"/>
      <color theme="0"/>
      <name val="Century Gothic"/>
      <family val="2"/>
      <scheme val="minor"/>
    </font>
    <font>
      <b/>
      <i/>
      <sz val="11"/>
      <color theme="1"/>
      <name val="Century Gothic"/>
      <family val="2"/>
      <scheme val="minor"/>
    </font>
    <font>
      <b/>
      <sz val="12"/>
      <color theme="1"/>
      <name val="Century Gothic"/>
      <family val="2"/>
      <scheme val="minor"/>
    </font>
    <font>
      <b/>
      <sz val="9"/>
      <color theme="1"/>
      <name val="Century Gothic"/>
      <family val="2"/>
      <scheme val="minor"/>
    </font>
    <font>
      <u/>
      <sz val="11"/>
      <color theme="10"/>
      <name val="Century Gothic"/>
      <family val="2"/>
      <scheme val="minor"/>
    </font>
    <font>
      <b/>
      <sz val="14"/>
      <color theme="1"/>
      <name val="Century Gothic"/>
      <family val="2"/>
      <scheme val="minor"/>
    </font>
    <font>
      <b/>
      <sz val="16"/>
      <color rgb="FFFF0000"/>
      <name val="Century Gothic"/>
      <family val="2"/>
      <scheme val="minor"/>
    </font>
    <font>
      <b/>
      <u/>
      <sz val="14"/>
      <color theme="1"/>
      <name val="Century Gothic"/>
      <family val="2"/>
      <scheme val="minor"/>
    </font>
    <font>
      <sz val="15"/>
      <color theme="1"/>
      <name val="Century Gothic"/>
      <family val="2"/>
      <scheme val="minor"/>
    </font>
    <font>
      <b/>
      <u/>
      <sz val="15"/>
      <color rgb="FFFF0000"/>
      <name val="Century Gothic"/>
      <family val="2"/>
      <scheme val="minor"/>
    </font>
    <font>
      <b/>
      <u/>
      <sz val="15"/>
      <color theme="1"/>
      <name val="Century Gothic"/>
      <family val="2"/>
      <scheme val="minor"/>
    </font>
    <font>
      <b/>
      <u/>
      <sz val="15"/>
      <color rgb="FF2121FF"/>
      <name val="Century Gothic"/>
      <family val="2"/>
      <scheme val="minor"/>
    </font>
    <font>
      <b/>
      <sz val="15"/>
      <color theme="1"/>
      <name val="Century Gothic"/>
      <family val="2"/>
      <scheme val="minor"/>
    </font>
    <font>
      <b/>
      <sz val="14"/>
      <color theme="0"/>
      <name val="Century Gothic"/>
      <family val="2"/>
      <scheme val="minor"/>
    </font>
    <font>
      <sz val="14"/>
      <color theme="1"/>
      <name val="Century Gothic"/>
      <family val="2"/>
      <scheme val="minor"/>
    </font>
    <font>
      <b/>
      <i/>
      <sz val="14"/>
      <color theme="1"/>
      <name val="Century Gothic"/>
      <family val="2"/>
      <scheme val="minor"/>
    </font>
    <font>
      <sz val="16.5"/>
      <color theme="1"/>
      <name val="Century Gothic"/>
      <family val="2"/>
      <scheme val="minor"/>
    </font>
    <font>
      <b/>
      <sz val="16.5"/>
      <color theme="1"/>
      <name val="Century Gothic"/>
      <family val="2"/>
      <scheme val="minor"/>
    </font>
    <font>
      <b/>
      <u/>
      <sz val="16.5"/>
      <color theme="1"/>
      <name val="Century Gothic"/>
      <family val="2"/>
      <scheme val="minor"/>
    </font>
    <font>
      <sz val="10"/>
      <color theme="1"/>
      <name val="Times New Roman"/>
      <family val="1"/>
    </font>
    <font>
      <sz val="11"/>
      <color rgb="FF000000"/>
      <name val="Calibri"/>
      <family val="2"/>
    </font>
    <font>
      <sz val="11"/>
      <color rgb="FF000000"/>
      <name val="Century Gothic"/>
      <family val="2"/>
    </font>
    <font>
      <sz val="11"/>
      <name val="Century Gothic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8"/>
      <name val="Arial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u/>
      <sz val="12"/>
      <color theme="10"/>
      <name val="Century Gothic"/>
      <family val="2"/>
      <scheme val="minor"/>
    </font>
    <font>
      <b/>
      <sz val="11"/>
      <color theme="1"/>
      <name val="Calibri"/>
      <family val="2"/>
    </font>
    <font>
      <b/>
      <sz val="11"/>
      <color rgb="FF00B0F0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b/>
      <sz val="10"/>
      <color theme="1"/>
      <name val="Calibri"/>
      <family val="2"/>
    </font>
  </fonts>
  <fills count="17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C00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ADFE8"/>
        <bgColor indexed="64"/>
      </patternFill>
    </fill>
    <fill>
      <gradientFill type="path" left="0.5" right="0.5" top="0.5" bottom="0.5">
        <stop position="0">
          <color theme="1" tint="0.34900967436750391"/>
        </stop>
        <stop position="1">
          <color theme="1" tint="0.25098422193060094"/>
        </stop>
      </gradientFill>
    </fill>
    <fill>
      <patternFill patternType="solid">
        <fgColor theme="4"/>
        <bgColor theme="4"/>
      </patternFill>
    </fill>
    <fill>
      <patternFill patternType="solid">
        <fgColor theme="8" tint="-0.249977111117893"/>
        <bgColor theme="4"/>
      </patternFill>
    </fill>
    <fill>
      <patternFill patternType="solid">
        <fgColor theme="8" tint="-0.249977111117893"/>
        <bgColor theme="4" tint="0.79998168889431442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C000"/>
        <bgColor rgb="FF000000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FFFF00"/>
        <bgColor indexed="64"/>
      </patternFill>
    </fill>
  </fills>
  <borders count="66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rgb="FFFF0000"/>
      </left>
      <right style="medium">
        <color rgb="FFFF0000"/>
      </right>
      <top style="medium">
        <color theme="4" tint="0.39997558519241921"/>
      </top>
      <bottom style="medium">
        <color rgb="FFFF0000"/>
      </bottom>
      <diagonal/>
    </border>
    <border>
      <left style="medium">
        <color rgb="FFFF0000"/>
      </left>
      <right style="medium">
        <color rgb="FFFF0000"/>
      </right>
      <top style="medium">
        <color theme="4" tint="0.39997558519241921"/>
      </top>
      <bottom style="medium">
        <color theme="4" tint="0.39997558519241921"/>
      </bottom>
      <diagonal/>
    </border>
    <border>
      <left/>
      <right/>
      <top/>
      <bottom style="medium">
        <color rgb="FFFF0000"/>
      </bottom>
      <diagonal/>
    </border>
    <border>
      <left style="double">
        <color rgb="FFFF0000"/>
      </left>
      <right style="double">
        <color rgb="FFFF0000"/>
      </right>
      <top/>
      <bottom style="medium">
        <color rgb="FFFF0000"/>
      </bottom>
      <diagonal/>
    </border>
    <border>
      <left style="medium">
        <color rgb="FFFF0000"/>
      </left>
      <right style="double">
        <color rgb="FFFF0000"/>
      </right>
      <top style="medium">
        <color rgb="FFFF0000"/>
      </top>
      <bottom style="medium">
        <color theme="4" tint="0.39997558519241921"/>
      </bottom>
      <diagonal/>
    </border>
    <border>
      <left style="medium">
        <color rgb="FFFF0000"/>
      </left>
      <right/>
      <top style="medium">
        <color theme="4" tint="0.39997558519241921"/>
      </top>
      <bottom style="medium">
        <color theme="4" tint="0.39997558519241921"/>
      </bottom>
      <diagonal/>
    </border>
    <border>
      <left style="double">
        <color rgb="FFFF0000"/>
      </left>
      <right style="double">
        <color rgb="FFFF0000"/>
      </right>
      <top style="medium">
        <color rgb="FFFF0000"/>
      </top>
      <bottom/>
      <diagonal/>
    </border>
    <border>
      <left style="double">
        <color rgb="FFFF0000"/>
      </left>
      <right style="double">
        <color rgb="FFFF0000"/>
      </right>
      <top style="medium">
        <color rgb="FFFF0000"/>
      </top>
      <bottom style="medium">
        <color rgb="FFFF0000"/>
      </bottom>
      <diagonal/>
    </border>
    <border>
      <left/>
      <right/>
      <top style="medium">
        <color rgb="FFFF0000"/>
      </top>
      <bottom/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theme="4" tint="0.39997558519241921"/>
      </bottom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medium">
        <color rgb="FFFF0000"/>
      </left>
      <right/>
      <top style="medium">
        <color rgb="FFFF0000"/>
      </top>
      <bottom style="medium">
        <color rgb="FFFF0000"/>
      </bottom>
      <diagonal/>
    </border>
    <border>
      <left style="medium">
        <color rgb="FFFF0000"/>
      </left>
      <right style="medium">
        <color rgb="FFFF0000"/>
      </right>
      <top style="medium">
        <color theme="4" tint="0.39997558519241921"/>
      </top>
      <bottom/>
      <diagonal/>
    </border>
    <border>
      <left style="medium">
        <color rgb="FFFF0000"/>
      </left>
      <right style="medium">
        <color rgb="FFFF0000"/>
      </right>
      <top style="thick">
        <color theme="4" tint="0.499984740745262"/>
      </top>
      <bottom style="thick">
        <color theme="4" tint="0.499984740745262"/>
      </bottom>
      <diagonal/>
    </border>
    <border>
      <left style="medium">
        <color rgb="FFFF0000"/>
      </left>
      <right/>
      <top/>
      <bottom style="medium">
        <color theme="4" tint="0.39997558519241921"/>
      </bottom>
      <diagonal/>
    </border>
    <border>
      <left style="medium">
        <color rgb="FFFF0000"/>
      </left>
      <right style="medium">
        <color rgb="FFFF0000"/>
      </right>
      <top style="medium">
        <color theme="4" tint="0.39997558519241921"/>
      </top>
      <bottom style="thick">
        <color theme="4" tint="0.499984740745262"/>
      </bottom>
      <diagonal/>
    </border>
    <border>
      <left style="medium">
        <color rgb="FFFF0000"/>
      </left>
      <right/>
      <top style="thick">
        <color theme="4" tint="0.499984740745262"/>
      </top>
      <bottom style="medium">
        <color rgb="FFFF0000"/>
      </bottom>
      <diagonal/>
    </border>
    <border>
      <left style="medium">
        <color rgb="FFFF0000"/>
      </left>
      <right/>
      <top style="medium">
        <color theme="4" tint="0.39997558519241921"/>
      </top>
      <bottom/>
      <diagonal/>
    </border>
    <border>
      <left style="medium">
        <color rgb="FFFF0000"/>
      </left>
      <right/>
      <top style="medium">
        <color theme="4" tint="0.39997558519241921"/>
      </top>
      <bottom style="medium">
        <color rgb="FFFF0000"/>
      </bottom>
      <diagonal/>
    </border>
    <border>
      <left style="medium">
        <color rgb="FFFF0000"/>
      </left>
      <right style="medium">
        <color rgb="FFFF0000"/>
      </right>
      <top/>
      <bottom style="medium">
        <color theme="4" tint="0.39997558519241921"/>
      </bottom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/>
      <top/>
      <bottom style="medium">
        <color theme="1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FF0000"/>
      </left>
      <right/>
      <top/>
      <bottom style="medium">
        <color theme="1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/>
      <right/>
      <top/>
      <bottom style="double">
        <color auto="1"/>
      </bottom>
      <diagonal/>
    </border>
    <border>
      <left/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/>
      <right style="medium">
        <color rgb="FFFF0000"/>
      </right>
      <top/>
      <bottom style="medium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1"/>
      </right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FF0000"/>
      </right>
      <top style="thin">
        <color theme="1"/>
      </top>
      <bottom style="medium">
        <color indexed="64"/>
      </bottom>
      <diagonal/>
    </border>
    <border>
      <left/>
      <right style="medium">
        <color rgb="FFFF0000"/>
      </right>
      <top style="thin">
        <color theme="1"/>
      </top>
      <bottom style="medium">
        <color rgb="FFFF0000"/>
      </bottom>
      <diagonal/>
    </border>
    <border>
      <left/>
      <right/>
      <top style="thin">
        <color theme="1"/>
      </top>
      <bottom style="thin">
        <color theme="4" tint="0.3999755851924192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theme="1"/>
      </bottom>
      <diagonal/>
    </border>
    <border>
      <left/>
      <right style="medium">
        <color rgb="FF000000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000000"/>
      </bottom>
      <diagonal/>
    </border>
    <border>
      <left style="medium">
        <color rgb="FFFF0000"/>
      </left>
      <right style="medium">
        <color rgb="FFFF0000"/>
      </right>
      <top style="medium">
        <color rgb="FF000000"/>
      </top>
      <bottom style="medium">
        <color rgb="FF000000"/>
      </bottom>
      <diagonal/>
    </border>
    <border>
      <left style="medium">
        <color rgb="FFFF0000"/>
      </left>
      <right style="medium">
        <color rgb="FFFF0000"/>
      </right>
      <top style="medium">
        <color rgb="FF000000"/>
      </top>
      <bottom style="medium">
        <color rgb="FFFF000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3">
    <xf numFmtId="0" fontId="0" fillId="0" borderId="0"/>
    <xf numFmtId="44" fontId="1" fillId="0" borderId="0" applyFon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12" fillId="0" borderId="0"/>
    <xf numFmtId="0" fontId="20" fillId="0" borderId="0" applyNumberFormat="0" applyFill="0" applyBorder="0" applyAlignment="0" applyProtection="0"/>
    <xf numFmtId="0" fontId="39" fillId="0" borderId="0"/>
    <xf numFmtId="0" fontId="39" fillId="0" borderId="0">
      <alignment wrapText="1"/>
    </xf>
    <xf numFmtId="0" fontId="39" fillId="0" borderId="43"/>
    <xf numFmtId="0" fontId="40" fillId="0" borderId="43">
      <alignment horizontal="center" vertical="center" wrapText="1"/>
    </xf>
    <xf numFmtId="0" fontId="39" fillId="0" borderId="0">
      <alignment wrapText="1"/>
    </xf>
    <xf numFmtId="0" fontId="41" fillId="0" borderId="0">
      <alignment wrapText="1"/>
    </xf>
    <xf numFmtId="0" fontId="44" fillId="0" borderId="0" applyNumberFormat="0" applyFill="0" applyBorder="0" applyAlignment="0" applyProtection="0"/>
  </cellStyleXfs>
  <cellXfs count="266">
    <xf numFmtId="0" fontId="0" fillId="0" borderId="0" xfId="0"/>
    <xf numFmtId="164" fontId="0" fillId="0" borderId="0" xfId="1" applyNumberFormat="1" applyFont="1"/>
    <xf numFmtId="165" fontId="0" fillId="0" borderId="0" xfId="0" applyNumberFormat="1"/>
    <xf numFmtId="166" fontId="0" fillId="0" borderId="0" xfId="0" applyNumberFormat="1"/>
    <xf numFmtId="44" fontId="0" fillId="0" borderId="0" xfId="0" applyNumberFormat="1"/>
    <xf numFmtId="0" fontId="2" fillId="0" borderId="0" xfId="0" applyFont="1"/>
    <xf numFmtId="167" fontId="0" fillId="0" borderId="0" xfId="0" applyNumberFormat="1"/>
    <xf numFmtId="0" fontId="8" fillId="0" borderId="0" xfId="0" applyFont="1"/>
    <xf numFmtId="0" fontId="9" fillId="0" borderId="0" xfId="0" applyFont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pivotButton="1"/>
    <xf numFmtId="14" fontId="0" fillId="0" borderId="0" xfId="0" applyNumberFormat="1"/>
    <xf numFmtId="0" fontId="12" fillId="0" borderId="0" xfId="4"/>
    <xf numFmtId="168" fontId="12" fillId="0" borderId="0" xfId="4" applyNumberFormat="1"/>
    <xf numFmtId="17" fontId="12" fillId="0" borderId="0" xfId="4" applyNumberFormat="1"/>
    <xf numFmtId="168" fontId="12" fillId="0" borderId="0" xfId="4" applyNumberFormat="1" applyAlignment="1">
      <alignment vertical="center"/>
    </xf>
    <xf numFmtId="0" fontId="12" fillId="3" borderId="4" xfId="4" applyFill="1" applyBorder="1" applyAlignment="1">
      <alignment vertical="center"/>
    </xf>
    <xf numFmtId="164" fontId="0" fillId="0" borderId="5" xfId="1" applyNumberFormat="1" applyFont="1" applyBorder="1"/>
    <xf numFmtId="6" fontId="6" fillId="0" borderId="2" xfId="3" applyNumberFormat="1" applyFont="1" applyBorder="1"/>
    <xf numFmtId="10" fontId="6" fillId="0" borderId="0" xfId="3" applyNumberFormat="1" applyFont="1" applyBorder="1"/>
    <xf numFmtId="44" fontId="6" fillId="0" borderId="0" xfId="3" applyNumberFormat="1" applyFont="1" applyBorder="1"/>
    <xf numFmtId="0" fontId="0" fillId="0" borderId="0" xfId="0" applyBorder="1"/>
    <xf numFmtId="165" fontId="14" fillId="0" borderId="0" xfId="2" applyNumberFormat="1" applyFont="1" applyBorder="1"/>
    <xf numFmtId="6" fontId="6" fillId="0" borderId="0" xfId="3" applyNumberFormat="1" applyFont="1" applyBorder="1"/>
    <xf numFmtId="3" fontId="0" fillId="0" borderId="0" xfId="0" applyNumberFormat="1"/>
    <xf numFmtId="0" fontId="7" fillId="4" borderId="0" xfId="0" applyFont="1" applyFill="1"/>
    <xf numFmtId="0" fontId="5" fillId="4" borderId="0" xfId="0" applyFont="1" applyFill="1"/>
    <xf numFmtId="0" fontId="15" fillId="0" borderId="0" xfId="0" applyFont="1"/>
    <xf numFmtId="2" fontId="0" fillId="0" borderId="0" xfId="0" applyNumberFormat="1" applyProtection="1">
      <protection locked="0"/>
    </xf>
    <xf numFmtId="10" fontId="6" fillId="0" borderId="6" xfId="3" applyNumberFormat="1" applyFont="1" applyBorder="1"/>
    <xf numFmtId="164" fontId="6" fillId="0" borderId="10" xfId="3" applyNumberFormat="1" applyFont="1" applyBorder="1"/>
    <xf numFmtId="0" fontId="0" fillId="0" borderId="8" xfId="0" applyBorder="1"/>
    <xf numFmtId="10" fontId="6" fillId="0" borderId="18" xfId="3" applyNumberFormat="1" applyFont="1" applyBorder="1"/>
    <xf numFmtId="6" fontId="6" fillId="0" borderId="15" xfId="3" applyNumberFormat="1" applyFont="1" applyBorder="1"/>
    <xf numFmtId="0" fontId="0" fillId="0" borderId="14" xfId="0" applyBorder="1"/>
    <xf numFmtId="7" fontId="6" fillId="0" borderId="0" xfId="3" applyNumberFormat="1" applyFont="1" applyBorder="1"/>
    <xf numFmtId="6" fontId="6" fillId="0" borderId="18" xfId="3" applyNumberFormat="1" applyFont="1" applyBorder="1"/>
    <xf numFmtId="6" fontId="6" fillId="0" borderId="17" xfId="3" applyNumberFormat="1" applyFont="1" applyBorder="1"/>
    <xf numFmtId="10" fontId="6" fillId="0" borderId="19" xfId="3" applyNumberFormat="1" applyFont="1" applyBorder="1"/>
    <xf numFmtId="0" fontId="5" fillId="5" borderId="12" xfId="0" applyFont="1" applyFill="1" applyBorder="1"/>
    <xf numFmtId="0" fontId="5" fillId="5" borderId="13" xfId="0" applyFont="1" applyFill="1" applyBorder="1"/>
    <xf numFmtId="0" fontId="5" fillId="5" borderId="9" xfId="0" applyFont="1" applyFill="1" applyBorder="1"/>
    <xf numFmtId="6" fontId="6" fillId="0" borderId="22" xfId="3" applyNumberFormat="1" applyFont="1" applyBorder="1"/>
    <xf numFmtId="10" fontId="6" fillId="0" borderId="26" xfId="3" applyNumberFormat="1" applyFont="1" applyBorder="1"/>
    <xf numFmtId="6" fontId="6" fillId="0" borderId="27" xfId="3" applyNumberFormat="1" applyFont="1" applyBorder="1"/>
    <xf numFmtId="10" fontId="6" fillId="0" borderId="28" xfId="3" applyNumberFormat="1" applyFont="1" applyBorder="1"/>
    <xf numFmtId="6" fontId="6" fillId="0" borderId="19" xfId="3" applyNumberFormat="1" applyFont="1" applyBorder="1"/>
    <xf numFmtId="6" fontId="6" fillId="0" borderId="16" xfId="3" applyNumberFormat="1" applyFont="1" applyBorder="1"/>
    <xf numFmtId="44" fontId="17" fillId="0" borderId="7" xfId="3" applyNumberFormat="1" applyFont="1" applyBorder="1"/>
    <xf numFmtId="44" fontId="17" fillId="0" borderId="26" xfId="3" applyNumberFormat="1" applyFont="1" applyBorder="1"/>
    <xf numFmtId="44" fontId="17" fillId="0" borderId="18" xfId="3" applyNumberFormat="1" applyFont="1" applyBorder="1"/>
    <xf numFmtId="44" fontId="17" fillId="0" borderId="8" xfId="3" applyNumberFormat="1" applyFont="1" applyBorder="1"/>
    <xf numFmtId="44" fontId="17" fillId="0" borderId="15" xfId="3" applyNumberFormat="1" applyFont="1" applyBorder="1"/>
    <xf numFmtId="44" fontId="17" fillId="0" borderId="2" xfId="3" applyNumberFormat="1" applyFont="1" applyBorder="1"/>
    <xf numFmtId="44" fontId="17" fillId="0" borderId="25" xfId="3" applyNumberFormat="1" applyFont="1" applyBorder="1"/>
    <xf numFmtId="44" fontId="17" fillId="0" borderId="20" xfId="3" applyNumberFormat="1" applyFont="1" applyBorder="1"/>
    <xf numFmtId="44" fontId="17" fillId="0" borderId="19" xfId="3" applyNumberFormat="1" applyFont="1" applyBorder="1"/>
    <xf numFmtId="44" fontId="17" fillId="0" borderId="11" xfId="3" applyNumberFormat="1" applyFont="1" applyBorder="1"/>
    <xf numFmtId="44" fontId="17" fillId="0" borderId="28" xfId="3" applyNumberFormat="1" applyFont="1" applyBorder="1"/>
    <xf numFmtId="0" fontId="13" fillId="0" borderId="23" xfId="2" applyFont="1" applyBorder="1" applyAlignment="1">
      <alignment wrapText="1"/>
    </xf>
    <xf numFmtId="0" fontId="13" fillId="0" borderId="21" xfId="2" applyFont="1" applyBorder="1" applyAlignment="1">
      <alignment wrapText="1"/>
    </xf>
    <xf numFmtId="0" fontId="13" fillId="0" borderId="24" xfId="2" applyFont="1" applyBorder="1" applyAlignment="1">
      <alignment wrapText="1"/>
    </xf>
    <xf numFmtId="0" fontId="18" fillId="0" borderId="30" xfId="0" applyFont="1" applyBorder="1" applyAlignment="1">
      <alignment horizontal="center"/>
    </xf>
    <xf numFmtId="0" fontId="18" fillId="0" borderId="31" xfId="0" applyFont="1" applyBorder="1" applyAlignment="1">
      <alignment horizontal="center"/>
    </xf>
    <xf numFmtId="0" fontId="18" fillId="0" borderId="34" xfId="0" applyFont="1" applyBorder="1" applyAlignment="1">
      <alignment horizontal="center"/>
    </xf>
    <xf numFmtId="0" fontId="19" fillId="0" borderId="29" xfId="0" applyFont="1" applyBorder="1" applyAlignment="1">
      <alignment horizontal="center"/>
    </xf>
    <xf numFmtId="0" fontId="18" fillId="0" borderId="0" xfId="0" applyFont="1" applyAlignment="1">
      <alignment horizontal="center"/>
    </xf>
    <xf numFmtId="0" fontId="21" fillId="0" borderId="0" xfId="0" applyFont="1"/>
    <xf numFmtId="3" fontId="18" fillId="0" borderId="0" xfId="0" applyNumberFormat="1" applyFont="1" applyAlignment="1">
      <alignment horizontal="center"/>
    </xf>
    <xf numFmtId="0" fontId="23" fillId="0" borderId="0" xfId="0" applyFont="1"/>
    <xf numFmtId="0" fontId="21" fillId="0" borderId="0" xfId="0" applyFont="1" applyAlignment="1">
      <alignment horizontal="left"/>
    </xf>
    <xf numFmtId="0" fontId="22" fillId="0" borderId="0" xfId="0" applyFont="1" applyAlignment="1">
      <alignment horizontal="left"/>
    </xf>
    <xf numFmtId="169" fontId="18" fillId="0" borderId="0" xfId="0" applyNumberFormat="1" applyFont="1" applyAlignment="1">
      <alignment vertical="center" wrapText="1"/>
    </xf>
    <xf numFmtId="0" fontId="6" fillId="0" borderId="0" xfId="0" applyFont="1" applyAlignment="1">
      <alignment vertical="center" wrapText="1"/>
    </xf>
    <xf numFmtId="169" fontId="0" fillId="0" borderId="0" xfId="0" applyNumberFormat="1"/>
    <xf numFmtId="0" fontId="24" fillId="0" borderId="0" xfId="0" applyFont="1"/>
    <xf numFmtId="0" fontId="25" fillId="0" borderId="0" xfId="0" applyFont="1" applyAlignment="1">
      <alignment horizontal="left"/>
    </xf>
    <xf numFmtId="0" fontId="26" fillId="0" borderId="0" xfId="0" applyFont="1"/>
    <xf numFmtId="0" fontId="28" fillId="0" borderId="0" xfId="0" applyFont="1"/>
    <xf numFmtId="165" fontId="12" fillId="0" borderId="0" xfId="4" applyNumberFormat="1" applyFill="1"/>
    <xf numFmtId="0" fontId="27" fillId="0" borderId="0" xfId="5" applyFont="1" applyAlignment="1"/>
    <xf numFmtId="0" fontId="18" fillId="6" borderId="0" xfId="2" applyFont="1" applyFill="1" applyBorder="1" applyAlignment="1">
      <alignment horizontal="center" wrapText="1"/>
    </xf>
    <xf numFmtId="10" fontId="18" fillId="0" borderId="0" xfId="3" applyNumberFormat="1" applyFont="1" applyBorder="1" applyAlignment="1">
      <alignment horizontal="center"/>
    </xf>
    <xf numFmtId="0" fontId="13" fillId="0" borderId="0" xfId="2" applyFont="1" applyBorder="1" applyAlignment="1">
      <alignment horizontal="center" wrapText="1"/>
    </xf>
    <xf numFmtId="0" fontId="32" fillId="0" borderId="0" xfId="0" applyFont="1"/>
    <xf numFmtId="0" fontId="33" fillId="0" borderId="0" xfId="0" applyFont="1"/>
    <xf numFmtId="0" fontId="18" fillId="0" borderId="0" xfId="0" applyFont="1" applyBorder="1"/>
    <xf numFmtId="0" fontId="0" fillId="0" borderId="0" xfId="0"/>
    <xf numFmtId="5" fontId="0" fillId="0" borderId="0" xfId="1" applyNumberFormat="1" applyFont="1"/>
    <xf numFmtId="17" fontId="12" fillId="0" borderId="0" xfId="4" applyNumberFormat="1" applyAlignment="1">
      <alignment vertical="center"/>
    </xf>
    <xf numFmtId="0" fontId="12" fillId="0" borderId="0" xfId="4" applyAlignment="1">
      <alignment vertical="center"/>
    </xf>
    <xf numFmtId="0" fontId="12" fillId="3" borderId="36" xfId="4" applyFill="1" applyBorder="1" applyAlignment="1">
      <alignment vertical="center"/>
    </xf>
    <xf numFmtId="168" fontId="12" fillId="3" borderId="36" xfId="4" applyNumberFormat="1" applyFill="1" applyBorder="1" applyAlignment="1">
      <alignment vertical="center"/>
    </xf>
    <xf numFmtId="0" fontId="0" fillId="0" borderId="0" xfId="0"/>
    <xf numFmtId="0" fontId="20" fillId="0" borderId="0" xfId="5"/>
    <xf numFmtId="0" fontId="36" fillId="0" borderId="16" xfId="0" applyFont="1" applyBorder="1" applyAlignment="1">
      <alignment vertical="center"/>
    </xf>
    <xf numFmtId="0" fontId="36" fillId="0" borderId="37" xfId="0" applyFont="1" applyBorder="1" applyAlignment="1">
      <alignment vertical="center"/>
    </xf>
    <xf numFmtId="0" fontId="36" fillId="0" borderId="35" xfId="0" applyFont="1" applyBorder="1" applyAlignment="1">
      <alignment vertical="center"/>
    </xf>
    <xf numFmtId="0" fontId="36" fillId="0" borderId="38" xfId="0" applyFont="1" applyBorder="1" applyAlignment="1">
      <alignment horizontal="right" vertical="center"/>
    </xf>
    <xf numFmtId="0" fontId="36" fillId="0" borderId="35" xfId="0" applyFont="1" applyBorder="1" applyAlignment="1">
      <alignment horizontal="right" vertical="center"/>
    </xf>
    <xf numFmtId="0" fontId="35" fillId="0" borderId="0" xfId="0" applyFont="1"/>
    <xf numFmtId="0" fontId="0" fillId="0" borderId="0" xfId="0"/>
    <xf numFmtId="0" fontId="0" fillId="0" borderId="0" xfId="0" applyAlignment="1">
      <alignment wrapText="1"/>
    </xf>
    <xf numFmtId="14" fontId="15" fillId="0" borderId="0" xfId="0" applyNumberFormat="1" applyFont="1"/>
    <xf numFmtId="165" fontId="12" fillId="0" borderId="0" xfId="4" applyNumberFormat="1"/>
    <xf numFmtId="165" fontId="12" fillId="0" borderId="0" xfId="4" applyNumberFormat="1" applyAlignment="1">
      <alignment horizontal="right"/>
    </xf>
    <xf numFmtId="165" fontId="12" fillId="0" borderId="0" xfId="4" applyNumberFormat="1" applyAlignment="1">
      <alignment horizontal="center"/>
    </xf>
    <xf numFmtId="0" fontId="5" fillId="11" borderId="39" xfId="0" applyFont="1" applyFill="1" applyBorder="1" applyAlignment="1">
      <alignment horizontal="center" wrapText="1"/>
    </xf>
    <xf numFmtId="170" fontId="38" fillId="2" borderId="39" xfId="0" applyNumberFormat="1" applyFont="1" applyFill="1" applyBorder="1"/>
    <xf numFmtId="170" fontId="38" fillId="0" borderId="39" xfId="0" applyNumberFormat="1" applyFont="1" applyBorder="1"/>
    <xf numFmtId="2" fontId="38" fillId="2" borderId="39" xfId="0" applyNumberFormat="1" applyFont="1" applyFill="1" applyBorder="1"/>
    <xf numFmtId="15" fontId="0" fillId="0" borderId="0" xfId="0" applyNumberFormat="1"/>
    <xf numFmtId="2" fontId="38" fillId="0" borderId="39" xfId="0" applyNumberFormat="1" applyFont="1" applyBorder="1"/>
    <xf numFmtId="0" fontId="38" fillId="0" borderId="0" xfId="0" applyNumberFormat="1" applyFont="1"/>
    <xf numFmtId="2" fontId="0" fillId="0" borderId="0" xfId="0" applyNumberFormat="1"/>
    <xf numFmtId="0" fontId="38" fillId="0" borderId="0" xfId="0" applyFont="1"/>
    <xf numFmtId="15" fontId="0" fillId="0" borderId="40" xfId="0" applyNumberFormat="1" applyBorder="1"/>
    <xf numFmtId="15" fontId="0" fillId="2" borderId="40" xfId="0" applyNumberFormat="1" applyFill="1" applyBorder="1"/>
    <xf numFmtId="170" fontId="7" fillId="12" borderId="39" xfId="0" applyNumberFormat="1" applyFont="1" applyFill="1" applyBorder="1" applyAlignment="1">
      <alignment horizontal="left" vertical="center" wrapText="1"/>
    </xf>
    <xf numFmtId="0" fontId="6" fillId="0" borderId="0" xfId="0" applyFont="1" applyAlignment="1">
      <alignment wrapText="1"/>
    </xf>
    <xf numFmtId="0" fontId="5" fillId="13" borderId="3" xfId="0" applyFont="1" applyFill="1" applyBorder="1" applyAlignment="1"/>
    <xf numFmtId="171" fontId="38" fillId="2" borderId="39" xfId="0" applyNumberFormat="1" applyFont="1" applyFill="1" applyBorder="1"/>
    <xf numFmtId="0" fontId="5" fillId="11" borderId="3" xfId="0" applyFont="1" applyFill="1" applyBorder="1" applyAlignment="1">
      <alignment horizontal="center" wrapText="1"/>
    </xf>
    <xf numFmtId="170" fontId="38" fillId="2" borderId="41" xfId="0" applyNumberFormat="1" applyFont="1" applyFill="1" applyBorder="1"/>
    <xf numFmtId="167" fontId="38" fillId="2" borderId="39" xfId="0" applyNumberFormat="1" applyFont="1" applyFill="1" applyBorder="1"/>
    <xf numFmtId="167" fontId="38" fillId="2" borderId="41" xfId="0" applyNumberFormat="1" applyFont="1" applyFill="1" applyBorder="1"/>
    <xf numFmtId="167" fontId="38" fillId="2" borderId="42" xfId="0" applyNumberFormat="1" applyFont="1" applyFill="1" applyBorder="1"/>
    <xf numFmtId="0" fontId="7" fillId="4" borderId="0" xfId="0" applyNumberFormat="1" applyFont="1" applyFill="1"/>
    <xf numFmtId="0" fontId="0" fillId="0" borderId="0" xfId="1" applyNumberFormat="1" applyFont="1"/>
    <xf numFmtId="0" fontId="0" fillId="0" borderId="0" xfId="0" quotePrefix="1" applyNumberFormat="1"/>
    <xf numFmtId="0" fontId="5" fillId="10" borderId="39" xfId="0" applyFont="1" applyFill="1" applyBorder="1" applyAlignment="1">
      <alignment horizontal="center" wrapText="1"/>
    </xf>
    <xf numFmtId="169" fontId="0" fillId="0" borderId="0" xfId="1" applyNumberFormat="1" applyFont="1"/>
    <xf numFmtId="3" fontId="0" fillId="0" borderId="0" xfId="1" applyNumberFormat="1" applyFont="1"/>
    <xf numFmtId="164" fontId="0" fillId="0" borderId="0" xfId="1" applyNumberFormat="1" applyFont="1" applyBorder="1"/>
    <xf numFmtId="165" fontId="0" fillId="0" borderId="0" xfId="0" applyNumberFormat="1" applyBorder="1"/>
    <xf numFmtId="2" fontId="0" fillId="0" borderId="0" xfId="0" applyNumberFormat="1" applyBorder="1" applyProtection="1">
      <protection locked="0"/>
    </xf>
    <xf numFmtId="0" fontId="34" fillId="0" borderId="0" xfId="5" applyFont="1" applyAlignment="1">
      <alignment horizontal="left"/>
    </xf>
    <xf numFmtId="172" fontId="0" fillId="0" borderId="0" xfId="0" applyNumberFormat="1"/>
    <xf numFmtId="164" fontId="6" fillId="0" borderId="0" xfId="3" applyNumberFormat="1" applyFont="1" applyBorder="1"/>
    <xf numFmtId="0" fontId="3" fillId="0" borderId="0" xfId="2" applyBorder="1" applyAlignment="1">
      <alignment wrapText="1"/>
    </xf>
    <xf numFmtId="0" fontId="0" fillId="0" borderId="0" xfId="0" quotePrefix="1" applyBorder="1"/>
    <xf numFmtId="0" fontId="37" fillId="0" borderId="0" xfId="1" applyNumberFormat="1" applyFont="1"/>
    <xf numFmtId="0" fontId="0" fillId="0" borderId="0" xfId="0"/>
    <xf numFmtId="0" fontId="0" fillId="0" borderId="0" xfId="0"/>
    <xf numFmtId="0" fontId="36" fillId="0" borderId="47" xfId="0" applyFont="1" applyBorder="1" applyAlignment="1">
      <alignment horizontal="right" vertical="center"/>
    </xf>
    <xf numFmtId="0" fontId="36" fillId="0" borderId="48" xfId="0" applyFont="1" applyBorder="1" applyAlignment="1">
      <alignment horizontal="right" vertical="center"/>
    </xf>
    <xf numFmtId="0" fontId="36" fillId="14" borderId="0" xfId="4" applyFont="1" applyFill="1" applyBorder="1"/>
    <xf numFmtId="0" fontId="42" fillId="14" borderId="0" xfId="4" applyFont="1" applyFill="1" applyBorder="1"/>
    <xf numFmtId="0" fontId="12" fillId="0" borderId="0" xfId="4" applyFill="1"/>
    <xf numFmtId="0" fontId="12" fillId="0" borderId="0" xfId="4" applyFont="1"/>
    <xf numFmtId="0" fontId="43" fillId="0" borderId="0" xfId="4" applyFont="1" applyFill="1" applyBorder="1"/>
    <xf numFmtId="0" fontId="44" fillId="0" borderId="0" xfId="12"/>
    <xf numFmtId="0" fontId="12" fillId="0" borderId="0" xfId="4" applyAlignment="1">
      <alignment horizontal="left"/>
    </xf>
    <xf numFmtId="0" fontId="12" fillId="0" borderId="0" xfId="4" applyNumberFormat="1"/>
    <xf numFmtId="0" fontId="18" fillId="2" borderId="3" xfId="4" applyFont="1" applyFill="1" applyBorder="1"/>
    <xf numFmtId="0" fontId="0" fillId="0" borderId="53" xfId="0" applyBorder="1"/>
    <xf numFmtId="168" fontId="12" fillId="0" borderId="0" xfId="4" applyNumberFormat="1" applyFill="1"/>
    <xf numFmtId="168" fontId="12" fillId="0" borderId="0" xfId="4" applyNumberFormat="1" applyFill="1" applyAlignment="1">
      <alignment vertical="center"/>
    </xf>
    <xf numFmtId="0" fontId="45" fillId="0" borderId="43" xfId="0" applyFont="1" applyBorder="1" applyAlignment="1">
      <alignment vertical="center"/>
    </xf>
    <xf numFmtId="0" fontId="45" fillId="0" borderId="44" xfId="0" applyFont="1" applyBorder="1" applyAlignment="1">
      <alignment vertical="center"/>
    </xf>
    <xf numFmtId="0" fontId="43" fillId="0" borderId="46" xfId="0" applyFont="1" applyBorder="1" applyAlignment="1">
      <alignment vertical="center"/>
    </xf>
    <xf numFmtId="0" fontId="43" fillId="0" borderId="45" xfId="0" applyFont="1" applyBorder="1" applyAlignment="1">
      <alignment vertical="center"/>
    </xf>
    <xf numFmtId="0" fontId="35" fillId="0" borderId="45" xfId="0" applyFont="1" applyBorder="1" applyAlignment="1">
      <alignment vertical="top"/>
    </xf>
    <xf numFmtId="11" fontId="43" fillId="0" borderId="45" xfId="0" applyNumberFormat="1" applyFont="1" applyBorder="1" applyAlignment="1">
      <alignment vertical="center"/>
    </xf>
    <xf numFmtId="0" fontId="43" fillId="0" borderId="0" xfId="0" applyFont="1" applyFill="1" applyBorder="1" applyAlignment="1">
      <alignment vertical="center"/>
    </xf>
    <xf numFmtId="173" fontId="0" fillId="0" borderId="0" xfId="0" applyNumberFormat="1"/>
    <xf numFmtId="174" fontId="36" fillId="0" borderId="0" xfId="0" applyNumberFormat="1" applyFont="1"/>
    <xf numFmtId="0" fontId="36" fillId="0" borderId="54" xfId="0" applyFont="1" applyBorder="1" applyAlignment="1">
      <alignment vertical="center"/>
    </xf>
    <xf numFmtId="0" fontId="36" fillId="0" borderId="55" xfId="0" applyFont="1" applyBorder="1" applyAlignment="1">
      <alignment vertical="center"/>
    </xf>
    <xf numFmtId="0" fontId="36" fillId="0" borderId="56" xfId="0" applyFont="1" applyBorder="1" applyAlignment="1">
      <alignment vertical="center"/>
    </xf>
    <xf numFmtId="0" fontId="0" fillId="0" borderId="57" xfId="0" applyBorder="1"/>
    <xf numFmtId="0" fontId="36" fillId="0" borderId="53" xfId="0" applyFont="1" applyBorder="1" applyAlignment="1">
      <alignment horizontal="right" vertical="center"/>
    </xf>
    <xf numFmtId="164" fontId="0" fillId="0" borderId="53" xfId="1" applyNumberFormat="1" applyFont="1" applyBorder="1"/>
    <xf numFmtId="0" fontId="37" fillId="0" borderId="53" xfId="1" applyNumberFormat="1" applyFont="1" applyBorder="1"/>
    <xf numFmtId="165" fontId="0" fillId="0" borderId="53" xfId="0" applyNumberFormat="1" applyBorder="1"/>
    <xf numFmtId="164" fontId="0" fillId="0" borderId="58" xfId="1" applyNumberFormat="1" applyFont="1" applyBorder="1"/>
    <xf numFmtId="164" fontId="0" fillId="0" borderId="59" xfId="1" applyNumberFormat="1" applyFont="1" applyBorder="1"/>
    <xf numFmtId="0" fontId="36" fillId="0" borderId="60" xfId="0" applyFont="1" applyBorder="1" applyAlignment="1">
      <alignment horizontal="right" vertical="center"/>
    </xf>
    <xf numFmtId="0" fontId="36" fillId="0" borderId="61" xfId="0" applyFont="1" applyBorder="1" applyAlignment="1">
      <alignment horizontal="right" vertical="center"/>
    </xf>
    <xf numFmtId="0" fontId="36" fillId="0" borderId="62" xfId="0" applyFont="1" applyBorder="1" applyAlignment="1">
      <alignment horizontal="right" vertical="center"/>
    </xf>
    <xf numFmtId="0" fontId="36" fillId="0" borderId="63" xfId="0" applyFont="1" applyBorder="1" applyAlignment="1">
      <alignment horizontal="right" vertical="center"/>
    </xf>
    <xf numFmtId="0" fontId="0" fillId="0" borderId="64" xfId="0" applyBorder="1"/>
    <xf numFmtId="165" fontId="0" fillId="0" borderId="58" xfId="0" applyNumberFormat="1" applyBorder="1"/>
    <xf numFmtId="0" fontId="36" fillId="0" borderId="65" xfId="0" applyFont="1" applyBorder="1" applyAlignment="1">
      <alignment horizontal="right" vertical="center"/>
    </xf>
    <xf numFmtId="0" fontId="37" fillId="0" borderId="50" xfId="1" applyNumberFormat="1" applyFont="1" applyBorder="1"/>
    <xf numFmtId="0" fontId="46" fillId="0" borderId="38" xfId="0" applyFont="1" applyBorder="1" applyAlignment="1">
      <alignment horizontal="right" vertical="center"/>
    </xf>
    <xf numFmtId="0" fontId="12" fillId="0" borderId="0" xfId="4" applyBorder="1"/>
    <xf numFmtId="37" fontId="0" fillId="0" borderId="0" xfId="0" applyNumberFormat="1"/>
    <xf numFmtId="164" fontId="29" fillId="0" borderId="0" xfId="3" applyNumberFormat="1" applyFont="1" applyFill="1" applyBorder="1" applyAlignment="1">
      <alignment horizontal="center"/>
    </xf>
    <xf numFmtId="0" fontId="29" fillId="0" borderId="0" xfId="0" applyFont="1" applyFill="1" applyBorder="1" applyAlignment="1">
      <alignment horizontal="center"/>
    </xf>
    <xf numFmtId="0" fontId="30" fillId="0" borderId="0" xfId="0" applyFont="1" applyFill="1" applyBorder="1" applyAlignment="1">
      <alignment horizontal="center"/>
    </xf>
    <xf numFmtId="0" fontId="0" fillId="0" borderId="0" xfId="0" applyFill="1" applyBorder="1"/>
    <xf numFmtId="0" fontId="21" fillId="0" borderId="0" xfId="2" applyFont="1" applyFill="1" applyBorder="1" applyAlignment="1">
      <alignment horizontal="center" wrapText="1"/>
    </xf>
    <xf numFmtId="6" fontId="21" fillId="0" borderId="0" xfId="3" applyNumberFormat="1" applyFont="1" applyFill="1" applyBorder="1" applyAlignment="1">
      <alignment horizontal="center"/>
    </xf>
    <xf numFmtId="0" fontId="21" fillId="0" borderId="0" xfId="2" applyFont="1" applyFill="1" applyBorder="1" applyAlignment="1">
      <alignment horizontal="center" vertical="center" wrapText="1"/>
    </xf>
    <xf numFmtId="169" fontId="21" fillId="0" borderId="0" xfId="3" applyNumberFormat="1" applyFont="1" applyFill="1" applyBorder="1" applyAlignment="1">
      <alignment horizontal="center" vertical="center"/>
    </xf>
    <xf numFmtId="169" fontId="31" fillId="0" borderId="0" xfId="3" applyNumberFormat="1" applyFont="1" applyFill="1" applyBorder="1" applyAlignment="1">
      <alignment horizontal="center" vertical="center"/>
    </xf>
    <xf numFmtId="4" fontId="30" fillId="0" borderId="0" xfId="0" applyNumberFormat="1" applyFont="1" applyFill="1" applyBorder="1" applyAlignment="1">
      <alignment horizontal="center"/>
    </xf>
    <xf numFmtId="4" fontId="21" fillId="0" borderId="0" xfId="2" applyNumberFormat="1" applyFont="1" applyFill="1" applyBorder="1" applyAlignment="1">
      <alignment horizontal="center" vertical="center" wrapText="1"/>
    </xf>
    <xf numFmtId="7" fontId="21" fillId="0" borderId="0" xfId="3" applyNumberFormat="1" applyFont="1" applyFill="1" applyBorder="1" applyAlignment="1">
      <alignment horizontal="center" vertical="center"/>
    </xf>
    <xf numFmtId="0" fontId="18" fillId="0" borderId="0" xfId="2" applyFont="1" applyFill="1" applyBorder="1" applyAlignment="1">
      <alignment horizontal="center" wrapText="1"/>
    </xf>
    <xf numFmtId="10" fontId="18" fillId="0" borderId="0" xfId="3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3" fillId="0" borderId="0" xfId="2" applyFont="1" applyFill="1" applyBorder="1" applyAlignment="1">
      <alignment horizontal="center" wrapText="1"/>
    </xf>
    <xf numFmtId="1" fontId="0" fillId="0" borderId="0" xfId="0" applyNumberFormat="1"/>
    <xf numFmtId="0" fontId="0" fillId="0" borderId="0" xfId="0"/>
    <xf numFmtId="0" fontId="0" fillId="0" borderId="0" xfId="0"/>
    <xf numFmtId="165" fontId="5" fillId="4" borderId="0" xfId="0" applyNumberFormat="1" applyFont="1" applyFill="1"/>
    <xf numFmtId="0" fontId="18" fillId="2" borderId="0" xfId="4" applyFont="1" applyFill="1" applyBorder="1" applyAlignment="1">
      <alignment horizontal="left"/>
    </xf>
    <xf numFmtId="0" fontId="18" fillId="2" borderId="0" xfId="4" applyNumberFormat="1" applyFont="1" applyFill="1" applyBorder="1"/>
    <xf numFmtId="4" fontId="0" fillId="0" borderId="0" xfId="0" applyNumberFormat="1"/>
    <xf numFmtId="0" fontId="0" fillId="0" borderId="0" xfId="0"/>
    <xf numFmtId="164" fontId="0" fillId="0" borderId="0" xfId="0" applyNumberFormat="1"/>
    <xf numFmtId="164" fontId="1" fillId="0" borderId="0" xfId="1" applyNumberFormat="1" applyFont="1"/>
    <xf numFmtId="3" fontId="1" fillId="0" borderId="0" xfId="1" applyNumberFormat="1" applyFont="1"/>
    <xf numFmtId="0" fontId="12" fillId="0" borderId="0" xfId="0" applyNumberFormat="1" applyFont="1" applyFill="1" applyBorder="1" applyAlignment="1" applyProtection="1"/>
    <xf numFmtId="17" fontId="12" fillId="0" borderId="0" xfId="0" applyNumberFormat="1" applyFont="1" applyFill="1" applyBorder="1" applyAlignment="1" applyProtection="1"/>
    <xf numFmtId="168" fontId="12" fillId="0" borderId="0" xfId="0" applyNumberFormat="1" applyFont="1" applyFill="1" applyBorder="1" applyAlignment="1" applyProtection="1"/>
    <xf numFmtId="168" fontId="12" fillId="0" borderId="0" xfId="0" applyNumberFormat="1" applyFont="1" applyFill="1" applyBorder="1" applyAlignment="1" applyProtection="1">
      <alignment vertical="center"/>
    </xf>
    <xf numFmtId="164" fontId="0" fillId="16" borderId="0" xfId="1" applyNumberFormat="1" applyFont="1" applyFill="1"/>
    <xf numFmtId="164" fontId="0" fillId="0" borderId="0" xfId="1" applyNumberFormat="1" applyFont="1" applyFill="1"/>
    <xf numFmtId="165" fontId="12" fillId="0" borderId="0" xfId="4" applyNumberFormat="1" applyFill="1" applyAlignment="1">
      <alignment horizontal="left"/>
    </xf>
    <xf numFmtId="0" fontId="0" fillId="16" borderId="0" xfId="0" applyFill="1"/>
    <xf numFmtId="0" fontId="37" fillId="16" borderId="0" xfId="1" applyNumberFormat="1" applyFont="1" applyFill="1"/>
    <xf numFmtId="17" fontId="12" fillId="0" borderId="0" xfId="4" applyNumberFormat="1" applyFill="1"/>
    <xf numFmtId="175" fontId="37" fillId="16" borderId="0" xfId="1" applyNumberFormat="1" applyFont="1" applyFill="1"/>
    <xf numFmtId="0" fontId="47" fillId="7" borderId="33" xfId="0" applyFont="1" applyFill="1" applyBorder="1" applyAlignment="1">
      <alignment horizontal="left" readingOrder="1"/>
    </xf>
    <xf numFmtId="0" fontId="47" fillId="7" borderId="0" xfId="0" applyFont="1" applyFill="1" applyBorder="1" applyAlignment="1">
      <alignment horizontal="left" readingOrder="1"/>
    </xf>
    <xf numFmtId="0" fontId="48" fillId="8" borderId="0" xfId="0" applyFont="1" applyFill="1" applyAlignment="1">
      <alignment wrapText="1"/>
    </xf>
    <xf numFmtId="0" fontId="47" fillId="7" borderId="33" xfId="0" applyFont="1" applyFill="1" applyBorder="1" applyAlignment="1">
      <alignment horizontal="center" readingOrder="1"/>
    </xf>
    <xf numFmtId="0" fontId="47" fillId="7" borderId="32" xfId="0" applyFont="1" applyFill="1" applyBorder="1" applyAlignment="1">
      <alignment horizontal="center" readingOrder="1"/>
    </xf>
    <xf numFmtId="0" fontId="47" fillId="7" borderId="0" xfId="0" applyFont="1" applyFill="1" applyBorder="1" applyAlignment="1">
      <alignment horizontal="center" readingOrder="1"/>
    </xf>
    <xf numFmtId="0" fontId="47" fillId="7" borderId="0" xfId="0" applyFont="1" applyFill="1" applyAlignment="1">
      <alignment horizontal="center" readingOrder="1"/>
    </xf>
    <xf numFmtId="0" fontId="48" fillId="7" borderId="33" xfId="0" applyFont="1" applyFill="1" applyBorder="1" applyAlignment="1">
      <alignment horizontal="left" readingOrder="1"/>
    </xf>
    <xf numFmtId="0" fontId="48" fillId="7" borderId="0" xfId="0" applyFont="1" applyFill="1" applyBorder="1" applyAlignment="1">
      <alignment horizontal="left" readingOrder="1"/>
    </xf>
    <xf numFmtId="3" fontId="48" fillId="7" borderId="33" xfId="0" applyNumberFormat="1" applyFont="1" applyFill="1" applyBorder="1" applyAlignment="1">
      <alignment horizontal="center" readingOrder="1"/>
    </xf>
    <xf numFmtId="3" fontId="48" fillId="7" borderId="52" xfId="0" applyNumberFormat="1" applyFont="1" applyFill="1" applyBorder="1" applyAlignment="1">
      <alignment horizontal="center" readingOrder="1"/>
    </xf>
    <xf numFmtId="0" fontId="48" fillId="7" borderId="52" xfId="0" applyFont="1" applyFill="1" applyBorder="1" applyAlignment="1">
      <alignment horizontal="center" readingOrder="1"/>
    </xf>
    <xf numFmtId="0" fontId="48" fillId="7" borderId="33" xfId="0" applyFont="1" applyFill="1" applyBorder="1" applyAlignment="1">
      <alignment horizontal="center" readingOrder="1"/>
    </xf>
    <xf numFmtId="0" fontId="48" fillId="7" borderId="33" xfId="0" applyFont="1" applyFill="1" applyBorder="1" applyAlignment="1">
      <alignment horizontal="left" vertical="center"/>
    </xf>
    <xf numFmtId="0" fontId="48" fillId="7" borderId="0" xfId="0" applyFont="1" applyFill="1" applyBorder="1" applyAlignment="1">
      <alignment horizontal="left" vertical="center"/>
    </xf>
    <xf numFmtId="0" fontId="49" fillId="0" borderId="0" xfId="0" applyFont="1"/>
    <xf numFmtId="0" fontId="49" fillId="0" borderId="0" xfId="0" pivotButton="1" applyFont="1"/>
    <xf numFmtId="0" fontId="49" fillId="0" borderId="0" xfId="0" applyFont="1" applyAlignment="1">
      <alignment horizontal="left"/>
    </xf>
    <xf numFmtId="0" fontId="49" fillId="0" borderId="0" xfId="0" applyNumberFormat="1" applyFont="1"/>
    <xf numFmtId="0" fontId="49" fillId="0" borderId="0" xfId="0" applyNumberFormat="1" applyFont="1" applyBorder="1"/>
    <xf numFmtId="0" fontId="50" fillId="2" borderId="3" xfId="0" applyFont="1" applyFill="1" applyBorder="1"/>
    <xf numFmtId="0" fontId="49" fillId="0" borderId="51" xfId="0" applyNumberFormat="1" applyFont="1" applyBorder="1"/>
    <xf numFmtId="165" fontId="49" fillId="0" borderId="0" xfId="0" applyNumberFormat="1" applyFont="1" applyAlignment="1">
      <alignment horizontal="left"/>
    </xf>
    <xf numFmtId="0" fontId="50" fillId="2" borderId="49" xfId="0" applyFont="1" applyFill="1" applyBorder="1"/>
    <xf numFmtId="0" fontId="49" fillId="15" borderId="0" xfId="0" applyNumberFormat="1" applyFont="1" applyFill="1"/>
    <xf numFmtId="0" fontId="34" fillId="0" borderId="0" xfId="5" applyFont="1" applyAlignment="1">
      <alignment horizontal="left" wrapText="1"/>
    </xf>
    <xf numFmtId="0" fontId="0" fillId="0" borderId="0" xfId="0" applyAlignment="1">
      <alignment horizontal="center"/>
    </xf>
    <xf numFmtId="0" fontId="5" fillId="13" borderId="3" xfId="0" applyFont="1" applyFill="1" applyBorder="1" applyAlignment="1">
      <alignment horizontal="center"/>
    </xf>
    <xf numFmtId="164" fontId="1" fillId="0" borderId="0" xfId="1" applyNumberFormat="1" applyFont="1" applyFill="1"/>
    <xf numFmtId="0" fontId="1" fillId="0" borderId="0" xfId="1" applyNumberFormat="1" applyFont="1"/>
    <xf numFmtId="44" fontId="1" fillId="0" borderId="0" xfId="1" applyNumberFormat="1" applyFont="1"/>
    <xf numFmtId="0" fontId="34" fillId="0" borderId="0" xfId="5" applyFont="1" applyAlignment="1">
      <alignment horizontal="left" wrapText="1"/>
    </xf>
    <xf numFmtId="0" fontId="0" fillId="0" borderId="0" xfId="0" applyAlignment="1"/>
    <xf numFmtId="0" fontId="0" fillId="0" borderId="0" xfId="0" applyAlignment="1">
      <alignment horizontal="center"/>
    </xf>
    <xf numFmtId="0" fontId="16" fillId="9" borderId="0" xfId="0" applyFont="1" applyFill="1" applyAlignment="1">
      <alignment horizontal="center" vertical="center" wrapText="1"/>
    </xf>
    <xf numFmtId="0" fontId="5" fillId="9" borderId="0" xfId="0" applyFont="1" applyFill="1" applyAlignment="1">
      <alignment horizontal="center" vertical="center" wrapText="1"/>
    </xf>
    <xf numFmtId="0" fontId="5" fillId="13" borderId="3" xfId="0" applyFont="1" applyFill="1" applyBorder="1" applyAlignment="1">
      <alignment horizontal="center"/>
    </xf>
  </cellXfs>
  <cellStyles count="13">
    <cellStyle name="Currency" xfId="1" builtinId="4"/>
    <cellStyle name="DataCellStyle" xfId="8"/>
    <cellStyle name="FooterCellStyle" xfId="7"/>
    <cellStyle name="HeaderCellStyle" xfId="11"/>
    <cellStyle name="Heading 2" xfId="2" builtinId="17"/>
    <cellStyle name="Heading 3" xfId="3" builtinId="18"/>
    <cellStyle name="Hyperlink" xfId="5" builtinId="8"/>
    <cellStyle name="Hyperlink 2" xfId="12"/>
    <cellStyle name="Normal" xfId="0" builtinId="0"/>
    <cellStyle name="Normal 2" xfId="4"/>
    <cellStyle name="Normal 3" xfId="6"/>
    <cellStyle name="SubHeaderCellStyle" xfId="10"/>
    <cellStyle name="TableHeaderCellStyle" xfId="9"/>
  </cellStyles>
  <dxfs count="283">
    <dxf>
      <numFmt numFmtId="0" formatCode="General"/>
    </dxf>
    <dxf>
      <numFmt numFmtId="0" formatCode="General"/>
    </dxf>
    <dxf>
      <numFmt numFmtId="0" formatCode="General"/>
    </dxf>
    <dxf>
      <alignment horizontal="left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entury Gothic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0" formatCode="General"/>
      <border diagonalUp="0" diagonalDown="0" outline="0">
        <left/>
        <right/>
        <top/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0" formatCode="General"/>
      <border diagonalUp="0" diagonalDown="0" outline="0">
        <left/>
        <right/>
        <top/>
        <bottom style="thin">
          <color theme="1"/>
        </bottom>
      </border>
    </dxf>
    <dxf>
      <border outline="0"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</dxf>
    <dxf>
      <font>
        <strike val="0"/>
        <outline val="0"/>
        <shadow val="0"/>
        <u val="none"/>
        <vertAlign val="baseline"/>
        <sz val="10"/>
        <name val="Calibri"/>
        <scheme val="none"/>
      </font>
    </dxf>
    <dxf>
      <font>
        <strike val="0"/>
        <outline val="0"/>
        <shadow val="0"/>
        <u val="none"/>
        <vertAlign val="baseline"/>
        <sz val="10"/>
        <name val="Calibri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name val="Calibri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name val="Calibri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name val="Calibri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name val="Calibri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name val="Calibri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name val="Calibri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name val="Calibri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name val="Calibri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none"/>
      </font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center" vertical="bottom" textRotation="0" wrapText="0" indent="0" justifyLastLine="0" shrinkToFit="0" readingOrder="1"/>
      <border diagonalUp="0" diagonalDown="0" outline="0">
        <left/>
        <right style="medium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center" vertical="bottom" textRotation="0" wrapText="0" indent="0" justifyLastLine="0" shrinkToFit="0" readingOrder="1"/>
      <border diagonalUp="0" diagonalDown="0" outline="0">
        <left/>
        <right style="medium">
          <color rgb="FF000000"/>
        </right>
        <top/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numFmt numFmtId="3" formatCode="#,##0"/>
      <fill>
        <patternFill patternType="solid">
          <fgColor indexed="64"/>
          <bgColor rgb="FFFFFFFF"/>
        </patternFill>
      </fill>
      <alignment horizontal="center" vertical="bottom" textRotation="0" wrapText="0" indent="0" justifyLastLine="0" shrinkToFit="0" readingOrder="1"/>
      <border diagonalUp="0" diagonalDown="0" outline="0">
        <left/>
        <right style="medium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numFmt numFmtId="3" formatCode="#,##0"/>
      <fill>
        <patternFill patternType="solid">
          <fgColor indexed="64"/>
          <bgColor rgb="FFFFFFFF"/>
        </patternFill>
      </fill>
      <alignment horizontal="center" vertical="bottom" textRotation="0" wrapText="0" indent="0" justifyLastLine="0" shrinkToFit="0" readingOrder="1"/>
      <border diagonalUp="0" diagonalDown="0" outline="0">
        <left/>
        <right style="medium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numFmt numFmtId="3" formatCode="#,##0"/>
      <fill>
        <patternFill patternType="solid">
          <fgColor indexed="64"/>
          <bgColor rgb="FFFFFFFF"/>
        </patternFill>
      </fill>
      <alignment horizontal="center" vertical="bottom" textRotation="0" wrapText="0" indent="0" justifyLastLine="0" shrinkToFit="0" readingOrder="1"/>
      <border diagonalUp="0" diagonalDown="0" outline="0">
        <left/>
        <right style="medium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numFmt numFmtId="3" formatCode="#,##0"/>
      <fill>
        <patternFill patternType="solid">
          <fgColor indexed="64"/>
          <bgColor rgb="FFFFFFFF"/>
        </patternFill>
      </fill>
      <alignment horizontal="center" vertical="bottom" textRotation="0" wrapText="0" indent="0" justifyLastLine="0" shrinkToFit="0" readingOrder="1"/>
      <border diagonalUp="0" diagonalDown="0" outline="0">
        <left/>
        <right style="medium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numFmt numFmtId="3" formatCode="#,##0"/>
      <fill>
        <patternFill patternType="solid">
          <fgColor indexed="64"/>
          <bgColor rgb="FFFFFFFF"/>
        </patternFill>
      </fill>
      <alignment horizontal="center" vertical="bottom" textRotation="0" wrapText="0" indent="0" justifyLastLine="0" shrinkToFit="0" readingOrder="1"/>
      <border diagonalUp="0" diagonalDown="0" outline="0">
        <left/>
        <right style="medium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numFmt numFmtId="3" formatCode="#,##0"/>
      <fill>
        <patternFill patternType="solid">
          <fgColor indexed="64"/>
          <bgColor rgb="FFFFFFFF"/>
        </patternFill>
      </fill>
      <alignment horizontal="center" vertical="bottom" textRotation="0" wrapText="0" indent="0" justifyLastLine="0" shrinkToFit="0" readingOrder="1"/>
      <border diagonalUp="0" diagonalDown="0" outline="0">
        <left/>
        <right style="medium">
          <color rgb="FF000000"/>
        </right>
        <top/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fill>
        <patternFill patternType="solid">
          <fgColor indexed="64"/>
          <bgColor rgb="FFFFFFFF"/>
        </patternFill>
      </fill>
      <alignment horizontal="center" vertical="bottom" textRotation="0" wrapText="0" indent="0" justifyLastLine="0" shrinkToFit="0" readingOrder="1"/>
      <border diagonalUp="0" diagonalDown="0" outline="0">
        <left/>
        <right style="medium">
          <color rgb="FF000000"/>
        </right>
        <top/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fill>
        <patternFill patternType="solid">
          <fgColor indexed="64"/>
          <bgColor rgb="FFFFFFFF"/>
        </patternFill>
      </fill>
      <alignment horizontal="center" vertical="bottom" textRotation="0" wrapText="0" indent="0" justifyLastLine="0" shrinkToFit="0" readingOrder="1"/>
      <border diagonalUp="0" diagonalDown="0" outline="0">
        <left/>
        <right style="medium">
          <color rgb="FF000000"/>
        </right>
        <top/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fill>
        <patternFill patternType="solid">
          <fgColor indexed="64"/>
          <bgColor rgb="FFFFFFFF"/>
        </patternFill>
      </fill>
      <alignment horizontal="center" vertical="bottom" textRotation="0" wrapText="0" indent="0" justifyLastLine="0" shrinkToFit="0" readingOrder="1"/>
      <border diagonalUp="0" diagonalDown="0" outline="0">
        <left/>
        <right style="medium">
          <color rgb="FF000000"/>
        </right>
        <top/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fill>
        <patternFill patternType="solid">
          <fgColor indexed="64"/>
          <bgColor rgb="FFFFFFFF"/>
        </patternFill>
      </fill>
      <alignment horizontal="center" vertical="bottom" textRotation="0" wrapText="0" indent="0" justifyLastLine="0" shrinkToFit="0" readingOrder="1"/>
      <border diagonalUp="0" diagonalDown="0" outline="0">
        <left/>
        <right style="medium">
          <color rgb="FF000000"/>
        </right>
        <top/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fill>
        <patternFill patternType="solid">
          <fgColor indexed="64"/>
          <bgColor rgb="FFFFFFFF"/>
        </patternFill>
      </fill>
      <alignment horizontal="center" vertical="bottom" textRotation="0" wrapText="0" indent="0" justifyLastLine="0" shrinkToFit="0" readingOrder="1"/>
      <border diagonalUp="0" diagonalDown="0" outline="0">
        <left/>
        <right style="medium">
          <color rgb="FF000000"/>
        </right>
        <top/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fill>
        <patternFill patternType="solid">
          <fgColor indexed="64"/>
          <bgColor rgb="FFFFFFFF"/>
        </patternFill>
      </fill>
      <alignment horizontal="center" vertical="bottom" textRotation="0" wrapText="0" indent="0" justifyLastLine="0" shrinkToFit="0" readingOrder="1"/>
      <border diagonalUp="0" diagonalDown="0" outline="0">
        <left/>
        <right style="medium">
          <color rgb="FF000000"/>
        </right>
        <top/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fill>
        <patternFill patternType="solid">
          <fgColor indexed="64"/>
          <bgColor rgb="FFDADFE8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fill>
        <patternFill patternType="solid">
          <fgColor indexed="64"/>
          <bgColor rgb="FFFFFFFF"/>
        </patternFill>
      </fill>
      <alignment horizontal="left" vertical="bottom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fill>
        <patternFill patternType="solid">
          <fgColor indexed="64"/>
          <bgColor rgb="FFFFFFFF"/>
        </patternFill>
      </fill>
      <alignment horizontal="left" vertical="bottom" textRotation="0" wrapText="0" indent="0" justifyLastLine="0" shrinkToFit="0" readingOrder="1"/>
      <border diagonalUp="0" diagonalDown="0" outline="0">
        <left/>
        <right style="medium">
          <color rgb="FF000000"/>
        </right>
        <top/>
        <bottom style="medium">
          <color rgb="FF000000"/>
        </bottom>
      </border>
    </dxf>
    <dxf>
      <border outline="0">
        <right style="medium">
          <color rgb="FF000000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fill>
        <patternFill patternType="solid">
          <fgColor indexed="64"/>
          <bgColor rgb="FFFFFFFF"/>
        </patternFill>
      </fill>
      <alignment horizontal="center" vertical="bottom" textRotation="0" wrapText="0" indent="0" justifyLastLine="0" shrinkToFit="0" readingOrder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fill>
        <patternFill patternType="solid">
          <fgColor indexed="64"/>
          <bgColor rgb="FFFFFFFF"/>
        </patternFill>
      </fill>
      <alignment horizontal="center" vertical="bottom" textRotation="0" wrapText="0" indent="0" justifyLastLine="0" shrinkToFit="0" readingOrder="1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C00000"/>
        <name val="Century Gothic"/>
        <scheme val="minor"/>
      </font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FF"/>
        <name val="Century Gothic"/>
        <scheme val="minor"/>
      </font>
      <numFmt numFmtId="0" formatCode="General"/>
    </dxf>
    <dxf>
      <numFmt numFmtId="20" formatCode="d\-mmm\-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FF"/>
        <name val="Century Gothic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entury Gothic"/>
        <scheme val="minor"/>
      </font>
      <numFmt numFmtId="167" formatCode="[$-409]d\-mmm\-yy;@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entury Gothic"/>
        <scheme val="minor"/>
      </font>
      <numFmt numFmtId="170" formatCode="0.000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entury Gothic"/>
        <scheme val="minor"/>
      </font>
      <numFmt numFmtId="170" formatCode="0.000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entury Gothic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entury Gothic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entury Gothic"/>
        <scheme val="minor"/>
      </font>
      <fill>
        <patternFill patternType="solid">
          <fgColor theme="4"/>
          <bgColor theme="8" tint="-0.249977111117893"/>
        </patternFill>
      </fill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entury Gothic"/>
        <scheme val="minor"/>
      </font>
      <numFmt numFmtId="168" formatCode="[$$-409]#,##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168" formatCode="[$$-409]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entury Gothic"/>
        <scheme val="minor"/>
      </font>
      <numFmt numFmtId="168" formatCode="[$$-409]#,##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168" formatCode="[$$-409]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entury Gothic"/>
        <scheme val="minor"/>
      </font>
      <numFmt numFmtId="168" formatCode="[$$-409]#,##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168" formatCode="[$$-409]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entury Gothic"/>
        <scheme val="minor"/>
      </font>
      <numFmt numFmtId="168" formatCode="[$$-409]#,##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168" formatCode="[$$-409]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entury Gothic"/>
        <scheme val="minor"/>
      </font>
      <numFmt numFmtId="168" formatCode="[$$-409]#,##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168" formatCode="[$$-409]#,##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entury Gothic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entury Gothic"/>
        <scheme val="minor"/>
      </font>
      <numFmt numFmtId="168" formatCode="[$$-409]#,##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168" formatCode="[$$-409]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entury Gothic"/>
        <scheme val="minor"/>
      </font>
      <numFmt numFmtId="168" formatCode="[$$-409]#,##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168" formatCode="[$$-409]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entury Gothic"/>
        <scheme val="minor"/>
      </font>
      <numFmt numFmtId="168" formatCode="[$$-409]#,##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168" formatCode="[$$-409]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entury Gothic"/>
        <scheme val="minor"/>
      </font>
      <numFmt numFmtId="168" formatCode="[$$-409]#,##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168" formatCode="[$$-409]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entury Gothic"/>
        <scheme val="minor"/>
      </font>
      <numFmt numFmtId="22" formatCode="mmm\-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22" formatCode="mmm\-yy"/>
    </dxf>
    <dxf>
      <border outline="0">
        <top style="thin">
          <color auto="1"/>
        </top>
      </border>
    </dxf>
    <dxf>
      <border outline="0">
        <bottom style="double">
          <color auto="1"/>
        </bottom>
      </border>
    </dxf>
    <dxf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</dxf>
    <dxf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numFmt numFmtId="164" formatCode="_(&quot;$&quot;* #,##0_);_(&quot;$&quot;* \(#,##0\);_(&quot;$&quot;* &quot;-&quot;??_);_(@_)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numFmt numFmtId="164" formatCode="_(&quot;$&quot;* #,##0_);_(&quot;$&quot;* \(#,##0\);_(&quot;$&quot;* &quot;-&quot;??_);_(@_)"/>
    </dxf>
    <dxf>
      <numFmt numFmtId="165" formatCode="[$-409]mmm\-yy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165" formatCode="[$-409]mmm\-yy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numFmt numFmtId="164" formatCode="_(&quot;$&quot;* #,##0_);_(&quot;$&quot;* \(#,##0\);_(&quot;$&quot;* &quot;-&quot;??_);_(@_)"/>
    </dxf>
    <dxf>
      <numFmt numFmtId="165" formatCode="[$-409]mmm\-yy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entury Gothic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C00000"/>
        <name val="Century Gothic"/>
        <scheme val="minor"/>
      </font>
      <numFmt numFmtId="19" formatCode="m/d/yyyy"/>
    </dxf>
    <dxf>
      <font>
        <b/>
        <strike val="0"/>
        <outline val="0"/>
        <shadow val="0"/>
        <u val="none"/>
        <vertAlign val="baseline"/>
        <sz val="12"/>
        <color theme="1"/>
        <name val="Century Gothic"/>
        <scheme val="minor"/>
      </font>
      <numFmt numFmtId="3" formatCode="#,##0"/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entury Gothic"/>
        <scheme val="minor"/>
      </font>
      <numFmt numFmtId="3" formatCode="#,##0"/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entury Gothic"/>
        <scheme val="minor"/>
      </font>
      <numFmt numFmtId="3" formatCode="#,##0"/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entury Gothic"/>
        <scheme val="minor"/>
      </font>
      <numFmt numFmtId="3" formatCode="#,##0"/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entury Gothic"/>
        <scheme val="minor"/>
      </font>
      <numFmt numFmtId="3" formatCode="#,##0"/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entury Gothic"/>
        <scheme val="minor"/>
      </font>
      <alignment horizontal="center" vertical="bottom" textRotation="0" wrapText="0" indent="0" justifyLastLine="0" shrinkToFit="0" readingOrder="0"/>
    </dxf>
    <dxf>
      <border outline="0">
        <top style="thin">
          <color theme="1"/>
        </top>
      </border>
    </dxf>
    <dxf>
      <border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/>
        <strike val="0"/>
        <outline val="0"/>
        <shadow val="0"/>
        <u val="none"/>
        <vertAlign val="baseline"/>
        <sz val="12"/>
        <color theme="1"/>
        <name val="Century Gothic"/>
        <scheme val="minor"/>
      </font>
      <alignment horizontal="center" vertical="bottom" textRotation="0" wrapText="0" indent="0" justifyLastLine="0" shrinkToFit="0" readingOrder="0"/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entury Gothic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/>
        <bottom/>
      </border>
    </dxf>
    <dxf>
      <font>
        <b/>
        <strike val="0"/>
        <outline val="0"/>
        <shadow val="0"/>
        <u val="none"/>
        <vertAlign val="baseline"/>
        <sz val="12"/>
        <color theme="1"/>
        <name val="Century Gothic"/>
        <scheme val="minor"/>
      </font>
      <numFmt numFmtId="169" formatCode="&quot;$&quot;#,##0.00"/>
      <alignment horizontal="general" vertical="center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entury Gothic"/>
        <scheme val="minor"/>
      </font>
      <numFmt numFmtId="169" formatCode="&quot;$&quot;#,##0.00"/>
      <alignment horizontal="general" vertical="center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entury Gothic"/>
        <scheme val="minor"/>
      </font>
      <numFmt numFmtId="169" formatCode="&quot;$&quot;#,##0.00"/>
      <alignment horizontal="general" vertical="center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entury Gothic"/>
        <scheme val="minor"/>
      </font>
      <numFmt numFmtId="169" formatCode="&quot;$&quot;#,##0.00"/>
      <alignment horizontal="general" vertical="center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entury Gothic"/>
        <scheme val="minor"/>
      </font>
      <numFmt numFmtId="169" formatCode="&quot;$&quot;#,##0.00"/>
      <alignment horizontal="general" vertical="center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entury Gothic"/>
        <scheme val="minor"/>
      </font>
      <numFmt numFmtId="169" formatCode="&quot;$&quot;#,##0.00"/>
      <alignment horizontal="general" vertical="center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entury Gothic"/>
        <scheme val="minor"/>
      </font>
      <numFmt numFmtId="169" formatCode="&quot;$&quot;#,##0.00"/>
      <alignment horizontal="general" vertical="center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entury Gothic"/>
        <scheme val="minor"/>
      </font>
      <numFmt numFmtId="169" formatCode="&quot;$&quot;#,##0.00"/>
      <alignment horizontal="general" vertical="center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entury Gothic"/>
        <scheme val="minor"/>
      </font>
      <numFmt numFmtId="169" formatCode="&quot;$&quot;#,##0.00"/>
      <alignment horizontal="general" vertical="center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entury Gothic"/>
        <scheme val="minor"/>
      </font>
      <numFmt numFmtId="169" formatCode="&quot;$&quot;#,##0.00"/>
      <alignment horizontal="general" vertical="center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entury Gothic"/>
        <scheme val="minor"/>
      </font>
      <numFmt numFmtId="169" formatCode="&quot;$&quot;#,##0.00"/>
      <alignment horizontal="general" vertical="center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entury Gothic"/>
        <scheme val="minor"/>
      </font>
      <numFmt numFmtId="169" formatCode="&quot;$&quot;#,##0.00"/>
      <alignment horizontal="general" vertical="center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entury Gothic"/>
        <scheme val="minor"/>
      </font>
      <numFmt numFmtId="169" formatCode="&quot;$&quot;#,##0.00"/>
      <alignment horizontal="general" vertical="center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entury Gothic"/>
        <scheme val="minor"/>
      </font>
      <numFmt numFmtId="169" formatCode="&quot;$&quot;#,##0.00"/>
      <alignment horizontal="general" vertical="center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entury Gothic"/>
        <scheme val="minor"/>
      </font>
      <numFmt numFmtId="169" formatCode="&quot;$&quot;#,##0.00"/>
      <alignment horizontal="general" vertical="center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entury Gothic"/>
        <scheme val="minor"/>
      </font>
      <numFmt numFmtId="169" formatCode="&quot;$&quot;#,##0.00"/>
      <alignment horizontal="general" vertical="center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entury Gothic"/>
        <scheme val="minor"/>
      </font>
      <numFmt numFmtId="169" formatCode="&quot;$&quot;#,##0.00"/>
      <alignment horizontal="general" vertical="center" textRotation="0" wrapText="1" indent="0" justifyLastLine="0" shrinkToFit="0" readingOrder="0"/>
    </dxf>
    <dxf>
      <font>
        <b/>
      </font>
      <alignment horizontal="general" vertical="center" textRotation="0" wrapText="1" indent="0" justifyLastLine="0" shrinkToFit="0" readingOrder="0"/>
    </dxf>
    <dxf>
      <font>
        <b/>
      </font>
      <alignment horizontal="general" vertical="center" textRotation="0" wrapText="1" indent="0" justifyLastLine="0" shrinkToFit="0" readingOrder="0"/>
    </dxf>
    <dxf>
      <numFmt numFmtId="34" formatCode="_(&quot;$&quot;* #,##0.00_);_(&quot;$&quot;* \(#,##0.00\);_(&quot;$&quot;* &quot;-&quot;??_);_(@_)"/>
    </dxf>
    <dxf>
      <numFmt numFmtId="5" formatCode="#,##0_);\(#,##0\)"/>
    </dxf>
    <dxf>
      <numFmt numFmtId="5" formatCode="#,##0_);\(#,##0\)"/>
    </dxf>
    <dxf>
      <numFmt numFmtId="5" formatCode="#,##0_);\(#,##0\)"/>
    </dxf>
    <dxf>
      <numFmt numFmtId="5" formatCode="#,##0_);\(#,##0\)"/>
    </dxf>
    <dxf>
      <numFmt numFmtId="165" formatCode="[$-409]mmm\-yy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numFmt numFmtId="164" formatCode="_(&quot;$&quot;* #,##0_);_(&quot;$&quot;* \(#,##0\);_(&quot;$&quot;* &quot;-&quot;??_);_(@_)"/>
    </dxf>
    <dxf>
      <numFmt numFmtId="165" formatCode="[$-409]mmm\-yy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entury Gothic"/>
        <scheme val="none"/>
      </font>
    </dxf>
    <dxf>
      <font>
        <strike val="0"/>
        <outline val="0"/>
        <shadow val="0"/>
        <u val="none"/>
        <vertAlign val="baseline"/>
        <sz val="13"/>
        <color theme="1"/>
        <name val="Century Gothic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entury Gothic"/>
        <scheme val="minor"/>
      </font>
      <fill>
        <patternFill patternType="solid">
          <fgColor indexed="64"/>
          <bgColor theme="1"/>
        </patternFill>
      </fill>
      <border diagonalUp="0" diagonalDown="0" outline="0">
        <left style="double">
          <color rgb="FFFF0000"/>
        </left>
        <right style="double">
          <color rgb="FFFF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numFmt numFmtId="164" formatCode="_(&quot;$&quot;* #,##0_);_(&quot;$&quot;* \(#,##0\);_(&quot;$&quot;* &quot;-&quot;??_);_(@_)"/>
    </dxf>
    <dxf>
      <numFmt numFmtId="165" formatCode="[$-409]mmm\-yy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entury Gothic"/>
        <scheme val="none"/>
      </font>
    </dxf>
    <dxf>
      <alignment horizontal="left" vertical="bottom" textRotation="0" wrapText="0" indent="1" justifyLastLine="0" shrinkToFit="0" readingOrder="0"/>
    </dxf>
    <dxf>
      <alignment horizontal="left" vertical="bottom" textRotation="0" wrapText="0" indent="1" justifyLastLine="0" shrinkToFit="0" readingOrder="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font>
        <strike val="0"/>
        <outline val="0"/>
        <shadow val="0"/>
        <u val="none"/>
        <vertAlign val="baseline"/>
        <sz val="13"/>
        <color theme="1"/>
        <name val="Century Gothic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entury Gothic"/>
        <scheme val="minor"/>
      </font>
      <fill>
        <patternFill patternType="solid">
          <fgColor indexed="64"/>
          <bgColor theme="1"/>
        </patternFill>
      </fill>
      <border diagonalUp="0" diagonalDown="0" outline="0">
        <left style="double">
          <color rgb="FFFF0000"/>
        </left>
        <right style="double">
          <color rgb="FFFF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numFmt numFmtId="164" formatCode="_(&quot;$&quot;* #,##0_);_(&quot;$&quot;* \(#,##0\);_(&quot;$&quot;* &quot;-&quot;??_);_(@_)"/>
    </dxf>
    <dxf>
      <numFmt numFmtId="165" formatCode="[$-409]mmm\-yy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</dxf>
    <dxf>
      <alignment horizontal="left" vertical="bottom" textRotation="0" wrapText="0" indent="1" justifyLastLine="0" shrinkToFit="0" readingOrder="0"/>
    </dxf>
    <dxf>
      <alignment horizontal="left" vertical="bottom" textRotation="0" wrapText="0" indent="1" justifyLastLine="0" shrinkToFit="0" readingOrder="0"/>
    </dxf>
    <dxf>
      <numFmt numFmtId="172" formatCode="&quot;$&quot;#,##0.0_);\(&quot;$&quot;#,##0.0\)"/>
    </dxf>
    <dxf>
      <numFmt numFmtId="172" formatCode="&quot;$&quot;#,##0.0_);\(&quot;$&quot;#,##0.0\)"/>
    </dxf>
    <dxf>
      <numFmt numFmtId="172" formatCode="&quot;$&quot;#,##0.0_);\(&quot;$&quot;#,##0.0\)"/>
    </dxf>
    <dxf>
      <numFmt numFmtId="172" formatCode="&quot;$&quot;#,##0.0_);\(&quot;$&quot;#,##0.0\)"/>
    </dxf>
    <dxf>
      <numFmt numFmtId="172" formatCode="&quot;$&quot;#,##0.0_);\(&quot;$&quot;#,##0.0\)"/>
    </dxf>
    <dxf>
      <numFmt numFmtId="172" formatCode="&quot;$&quot;#,##0.0_);\(&quot;$&quot;#,##0.0\)"/>
    </dxf>
    <dxf>
      <numFmt numFmtId="172" formatCode="&quot;$&quot;#,##0.0_);\(&quot;$&quot;#,##0.0\)"/>
    </dxf>
    <dxf>
      <numFmt numFmtId="165" formatCode="[$-409]mmm\-yy;@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165" formatCode="[$-409]mmm\-yy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entury Gothic"/>
        <scheme val="none"/>
      </font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numFmt numFmtId="164" formatCode="_(&quot;$&quot;* #,##0_);_(&quot;$&quot;* \(#,##0\);_(&quot;$&quot;* &quot;-&quot;??_);_(@_)"/>
    </dxf>
    <dxf>
      <numFmt numFmtId="165" formatCode="[$-409]mmm\-yy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entury Gothic"/>
        <scheme val="none"/>
      </font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165" formatCode="[$-409]mmm\-yy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entury Gothic"/>
        <scheme val="none"/>
      </font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numFmt numFmtId="164" formatCode="_(&quot;$&quot;* #,##0_);_(&quot;$&quot;* \(#,##0\);_(&quot;$&quot;* &quot;-&quot;??_);_(@_)"/>
    </dxf>
    <dxf>
      <numFmt numFmtId="165" formatCode="[$-409]mmm\-yy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entury Gothic"/>
        <scheme val="none"/>
      </font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165" formatCode="[$-409]mmm\-yy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entury Gothic"/>
        <scheme val="none"/>
      </font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numFmt numFmtId="164" formatCode="_(&quot;$&quot;* #,##0_);_(&quot;$&quot;* \(#,##0\);_(&quot;$&quot;* &quot;-&quot;??_);_(@_)"/>
    </dxf>
    <dxf>
      <numFmt numFmtId="165" formatCode="[$-409]mmm\-yy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entury Gothic"/>
        <scheme val="none"/>
      </font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165" formatCode="[$-409]mmm\-yy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entury Gothic"/>
        <scheme val="none"/>
      </font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numFmt numFmtId="164" formatCode="_(&quot;$&quot;* #,##0_);_(&quot;$&quot;* \(#,##0\);_(&quot;$&quot;* &quot;-&quot;??_);_(@_)"/>
    </dxf>
    <dxf>
      <numFmt numFmtId="165" formatCode="[$-409]mmm\-yy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entury Gothic"/>
        <scheme val="none"/>
      </font>
    </dxf>
  </dxfs>
  <tableStyles count="0" defaultTableStyle="TableStyleMedium2" defaultPivotStyle="PivotStyleLight16"/>
  <colors>
    <mruColors>
      <color rgb="FF0156FF"/>
      <color rgb="FF00FF00"/>
      <color rgb="FF0000FF"/>
      <color rgb="FF996633"/>
      <color rgb="FFFF2121"/>
      <color rgb="FF6600CC"/>
      <color rgb="FF009900"/>
      <color rgb="FFE7BB2D"/>
      <color rgb="FF019EFF"/>
      <color rgb="FF8447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8.xml"/><Relationship Id="rId39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3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7.xml"/><Relationship Id="rId33" Type="http://schemas.openxmlformats.org/officeDocument/2006/relationships/pivotCacheDefinition" Target="pivotCache/pivotCacheDefinition3.xml"/><Relationship Id="rId38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2.xml"/><Relationship Id="rId29" Type="http://schemas.openxmlformats.org/officeDocument/2006/relationships/externalLink" Target="externalLinks/externalLink11.xml"/><Relationship Id="rId41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6.xml"/><Relationship Id="rId32" Type="http://schemas.openxmlformats.org/officeDocument/2006/relationships/pivotCacheDefinition" Target="pivotCache/pivotCacheDefinition2.xml"/><Relationship Id="rId37" Type="http://schemas.openxmlformats.org/officeDocument/2006/relationships/calcChain" Target="calcChain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5.xml"/><Relationship Id="rId28" Type="http://schemas.openxmlformats.org/officeDocument/2006/relationships/externalLink" Target="externalLinks/externalLink10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31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4.xml"/><Relationship Id="rId27" Type="http://schemas.openxmlformats.org/officeDocument/2006/relationships/externalLink" Target="externalLinks/externalLink9.xml"/><Relationship Id="rId30" Type="http://schemas.openxmlformats.org/officeDocument/2006/relationships/externalLink" Target="externalLinks/externalLink12.xml"/><Relationship Id="rId35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7.xml"/><Relationship Id="rId1" Type="http://schemas.microsoft.com/office/2011/relationships/chartStyle" Target="style7.xml"/><Relationship Id="rId4" Type="http://schemas.openxmlformats.org/officeDocument/2006/relationships/chartUserShapes" Target="../drawings/drawing9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4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6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2.xml"/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6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2000"/>
            </a:pPr>
            <a:r>
              <a:rPr lang="en-AU" sz="2000"/>
              <a:t>Metals impact on Panasonic 1865H $/kWh</a:t>
            </a:r>
          </a:p>
        </c:rich>
      </c:tx>
      <c:layout>
        <c:manualLayout>
          <c:xMode val="edge"/>
          <c:yMode val="edge"/>
          <c:x val="0.40610412698412701"/>
          <c:y val="4.992789855072463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5.80115873015873E-2"/>
          <c:y val="0.13662028985507246"/>
          <c:w val="0.92390658730158726"/>
          <c:h val="0.58297294685990342"/>
        </c:manualLayout>
      </c:layout>
      <c:barChart>
        <c:barDir val="col"/>
        <c:grouping val="stacked"/>
        <c:varyColors val="0"/>
        <c:ser>
          <c:idx val="4"/>
          <c:order val="0"/>
          <c:tx>
            <c:strRef>
              <c:f>'18650H'!$B$2</c:f>
              <c:strCache>
                <c:ptCount val="1"/>
                <c:pt idx="0">
                  <c:v>LiOH</c:v>
                </c:pt>
              </c:strCache>
            </c:strRef>
          </c:tx>
          <c:spPr>
            <a:gradFill flip="none" rotWithShape="1">
              <a:gsLst>
                <a:gs pos="0">
                  <a:srgbClr val="FF0000">
                    <a:shade val="30000"/>
                    <a:satMod val="115000"/>
                  </a:srgbClr>
                </a:gs>
                <a:gs pos="50000">
                  <a:srgbClr val="FF0000">
                    <a:shade val="67500"/>
                    <a:satMod val="115000"/>
                  </a:srgbClr>
                </a:gs>
                <a:gs pos="100000">
                  <a:srgbClr val="FF0000">
                    <a:shade val="100000"/>
                    <a:satMod val="115000"/>
                  </a:srgbClr>
                </a:gs>
              </a:gsLst>
              <a:lin ang="16200000" scaled="1"/>
              <a:tileRect/>
            </a:gra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  <a:scene3d>
              <a:camera prst="orthographicFront">
                <a:rot lat="0" lon="0" rev="0"/>
              </a:camera>
              <a:lightRig rig="glow" dir="t">
                <a:rot lat="0" lon="0" rev="6360000"/>
              </a:lightRig>
            </a:scene3d>
            <a:sp3d contourW="1000" prstMaterial="flat">
              <a:bevelT w="95250" h="101600"/>
              <a:contourClr>
                <a:scrgbClr r="0" g="0" b="0">
                  <a:satMod val="300000"/>
                </a:scrgbClr>
              </a:contourClr>
            </a:sp3d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'18650H'!$H$3:$H$21</c:f>
              <c:strCache>
                <c:ptCount val="19"/>
                <c:pt idx="0">
                  <c:v>Baseline</c:v>
                </c:pt>
                <c:pt idx="1">
                  <c:v>Feb-18</c:v>
                </c:pt>
                <c:pt idx="2">
                  <c:v>Mar-18</c:v>
                </c:pt>
                <c:pt idx="3">
                  <c:v>Apr-18</c:v>
                </c:pt>
                <c:pt idx="4">
                  <c:v>May-18</c:v>
                </c:pt>
                <c:pt idx="5">
                  <c:v>Jun-18</c:v>
                </c:pt>
                <c:pt idx="6">
                  <c:v>Jul-18</c:v>
                </c:pt>
                <c:pt idx="7">
                  <c:v>Aug-18</c:v>
                </c:pt>
                <c:pt idx="8">
                  <c:v>Sep-18</c:v>
                </c:pt>
                <c:pt idx="9">
                  <c:v>Oct-18</c:v>
                </c:pt>
                <c:pt idx="10">
                  <c:v>Nov-18</c:v>
                </c:pt>
                <c:pt idx="11">
                  <c:v>Dec-18</c:v>
                </c:pt>
                <c:pt idx="12">
                  <c:v>Jan-19</c:v>
                </c:pt>
                <c:pt idx="13">
                  <c:v>Feb-19</c:v>
                </c:pt>
                <c:pt idx="14">
                  <c:v>Mar-19</c:v>
                </c:pt>
                <c:pt idx="15">
                  <c:v>Apr-19</c:v>
                </c:pt>
                <c:pt idx="16">
                  <c:v>May-19</c:v>
                </c:pt>
                <c:pt idx="17">
                  <c:v>Jun-19</c:v>
                </c:pt>
                <c:pt idx="18">
                  <c:v>Jul-19</c:v>
                </c:pt>
              </c:strCache>
            </c:strRef>
          </c:cat>
          <c:val>
            <c:numRef>
              <c:f>'18650H'!$I$3:$I$21</c:f>
              <c:numCache>
                <c:formatCode>_("$"* #,##0.00_);_("$"* \(#,##0.00\);_("$"* "-"??_);_(@_)</c:formatCode>
                <c:ptCount val="19"/>
                <c:pt idx="0">
                  <c:v>6.1068356249999995</c:v>
                </c:pt>
                <c:pt idx="1">
                  <c:v>7.9433649696428583</c:v>
                </c:pt>
                <c:pt idx="2">
                  <c:v>8.4995907560549959</c:v>
                </c:pt>
                <c:pt idx="3">
                  <c:v>8.2676690879237267</c:v>
                </c:pt>
                <c:pt idx="4">
                  <c:v>8.8733684211206896</c:v>
                </c:pt>
                <c:pt idx="5">
                  <c:v>8.3064552423387106</c:v>
                </c:pt>
                <c:pt idx="6">
                  <c:v>7.8912621456300807</c:v>
                </c:pt>
                <c:pt idx="7">
                  <c:v>8.6756003520683471</c:v>
                </c:pt>
                <c:pt idx="8">
                  <c:v>8.6281702491745271</c:v>
                </c:pt>
                <c:pt idx="9">
                  <c:v>8.9303957453235814</c:v>
                </c:pt>
                <c:pt idx="10">
                  <c:v>9.085752043757175</c:v>
                </c:pt>
                <c:pt idx="11">
                  <c:v>9.032531357552223</c:v>
                </c:pt>
                <c:pt idx="12">
                  <c:v>9.3378498053948658</c:v>
                </c:pt>
                <c:pt idx="13">
                  <c:v>9.3378498053948658</c:v>
                </c:pt>
                <c:pt idx="14">
                  <c:v>9.3378498053948658</c:v>
                </c:pt>
                <c:pt idx="15">
                  <c:v>9.3378498053948658</c:v>
                </c:pt>
                <c:pt idx="16">
                  <c:v>9.3378498053948658</c:v>
                </c:pt>
                <c:pt idx="17">
                  <c:v>9.3378498053948658</c:v>
                </c:pt>
                <c:pt idx="18">
                  <c:v>9.1866305848179834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45-491B-9630-A69271216F10}"/>
            </c:ext>
          </c:extLst>
        </c:ser>
        <c:ser>
          <c:idx val="0"/>
          <c:order val="1"/>
          <c:tx>
            <c:strRef>
              <c:f>'18650H'!$C$2</c:f>
              <c:strCache>
                <c:ptCount val="1"/>
                <c:pt idx="0">
                  <c:v>Nickel</c:v>
                </c:pt>
              </c:strCache>
            </c:strRef>
          </c:tx>
          <c:spPr>
            <a:gradFill flip="none" rotWithShape="1">
              <a:gsLst>
                <a:gs pos="0">
                  <a:srgbClr val="0000FF">
                    <a:shade val="30000"/>
                    <a:satMod val="115000"/>
                  </a:srgbClr>
                </a:gs>
                <a:gs pos="50000">
                  <a:srgbClr val="0000FF">
                    <a:shade val="67500"/>
                    <a:satMod val="115000"/>
                  </a:srgbClr>
                </a:gs>
                <a:gs pos="100000">
                  <a:srgbClr val="0000FF">
                    <a:shade val="100000"/>
                    <a:satMod val="115000"/>
                  </a:srgbClr>
                </a:gs>
              </a:gsLst>
              <a:lin ang="16200000" scaled="1"/>
              <a:tileRect/>
            </a:gra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  <a:scene3d>
              <a:camera prst="orthographicFront">
                <a:rot lat="0" lon="0" rev="0"/>
              </a:camera>
              <a:lightRig rig="glow" dir="t">
                <a:rot lat="0" lon="0" rev="6360000"/>
              </a:lightRig>
            </a:scene3d>
            <a:sp3d contourW="1000" prstMaterial="flat">
              <a:bevelT w="95250" h="101600"/>
              <a:contourClr>
                <a:scrgbClr r="0" g="0" b="0">
                  <a:satMod val="300000"/>
                </a:scrgbClr>
              </a:contourClr>
            </a:sp3d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'18650H'!$H$3:$H$21</c:f>
              <c:strCache>
                <c:ptCount val="19"/>
                <c:pt idx="0">
                  <c:v>Baseline</c:v>
                </c:pt>
                <c:pt idx="1">
                  <c:v>Feb-18</c:v>
                </c:pt>
                <c:pt idx="2">
                  <c:v>Mar-18</c:v>
                </c:pt>
                <c:pt idx="3">
                  <c:v>Apr-18</c:v>
                </c:pt>
                <c:pt idx="4">
                  <c:v>May-18</c:v>
                </c:pt>
                <c:pt idx="5">
                  <c:v>Jun-18</c:v>
                </c:pt>
                <c:pt idx="6">
                  <c:v>Jul-18</c:v>
                </c:pt>
                <c:pt idx="7">
                  <c:v>Aug-18</c:v>
                </c:pt>
                <c:pt idx="8">
                  <c:v>Sep-18</c:v>
                </c:pt>
                <c:pt idx="9">
                  <c:v>Oct-18</c:v>
                </c:pt>
                <c:pt idx="10">
                  <c:v>Nov-18</c:v>
                </c:pt>
                <c:pt idx="11">
                  <c:v>Dec-18</c:v>
                </c:pt>
                <c:pt idx="12">
                  <c:v>Jan-19</c:v>
                </c:pt>
                <c:pt idx="13">
                  <c:v>Feb-19</c:v>
                </c:pt>
                <c:pt idx="14">
                  <c:v>Mar-19</c:v>
                </c:pt>
                <c:pt idx="15">
                  <c:v>Apr-19</c:v>
                </c:pt>
                <c:pt idx="16">
                  <c:v>May-19</c:v>
                </c:pt>
                <c:pt idx="17">
                  <c:v>Jun-19</c:v>
                </c:pt>
                <c:pt idx="18">
                  <c:v>Jul-19</c:v>
                </c:pt>
              </c:strCache>
            </c:strRef>
          </c:cat>
          <c:val>
            <c:numRef>
              <c:f>'18650H'!$J$3:$J$21</c:f>
              <c:numCache>
                <c:formatCode>_("$"* #,##0.00_);_("$"* \(#,##0.00\);_("$"* "-"??_);_(@_)</c:formatCode>
                <c:ptCount val="19"/>
                <c:pt idx="0">
                  <c:v>8.3635022600931794</c:v>
                </c:pt>
                <c:pt idx="1">
                  <c:v>10.711332735068359</c:v>
                </c:pt>
                <c:pt idx="2">
                  <c:v>10.546110792228337</c:v>
                </c:pt>
                <c:pt idx="3">
                  <c:v>10.955247993656995</c:v>
                </c:pt>
                <c:pt idx="4">
                  <c:v>11.317252141305199</c:v>
                </c:pt>
                <c:pt idx="5">
                  <c:v>11.900793022577195</c:v>
                </c:pt>
                <c:pt idx="6">
                  <c:v>10.86731549909446</c:v>
                </c:pt>
                <c:pt idx="7">
                  <c:v>10.563446319177141</c:v>
                </c:pt>
                <c:pt idx="8">
                  <c:v>9.856116026527344</c:v>
                </c:pt>
                <c:pt idx="9">
                  <c:v>9.7021435701732326</c:v>
                </c:pt>
                <c:pt idx="10">
                  <c:v>8.8550635358087728</c:v>
                </c:pt>
                <c:pt idx="11">
                  <c:v>8.5337185700911462</c:v>
                </c:pt>
                <c:pt idx="12">
                  <c:v>9.0468516209663736</c:v>
                </c:pt>
                <c:pt idx="13">
                  <c:v>9.9938890137050791</c:v>
                </c:pt>
                <c:pt idx="14">
                  <c:v>10.262579868667224</c:v>
                </c:pt>
                <c:pt idx="15">
                  <c:v>10.049639221369851</c:v>
                </c:pt>
                <c:pt idx="16">
                  <c:v>9.4823370602513588</c:v>
                </c:pt>
                <c:pt idx="17">
                  <c:v>9.4098753283154295</c:v>
                </c:pt>
                <c:pt idx="18">
                  <c:v>10.672279143495244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45-491B-9630-A69271216F10}"/>
            </c:ext>
          </c:extLst>
        </c:ser>
        <c:ser>
          <c:idx val="1"/>
          <c:order val="2"/>
          <c:tx>
            <c:strRef>
              <c:f>'18650H'!$D$2</c:f>
              <c:strCache>
                <c:ptCount val="1"/>
                <c:pt idx="0">
                  <c:v>Cobalt</c:v>
                </c:pt>
              </c:strCache>
            </c:strRef>
          </c:tx>
          <c:spPr>
            <a:gradFill flip="none" rotWithShape="1">
              <a:gsLst>
                <a:gs pos="0">
                  <a:srgbClr val="008000">
                    <a:shade val="30000"/>
                    <a:satMod val="115000"/>
                  </a:srgbClr>
                </a:gs>
                <a:gs pos="50000">
                  <a:srgbClr val="008000">
                    <a:shade val="67500"/>
                    <a:satMod val="115000"/>
                  </a:srgbClr>
                </a:gs>
                <a:gs pos="100000">
                  <a:srgbClr val="008000">
                    <a:shade val="100000"/>
                    <a:satMod val="115000"/>
                  </a:srgbClr>
                </a:gs>
              </a:gsLst>
              <a:lin ang="16200000" scaled="1"/>
              <a:tileRect/>
            </a:gra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  <a:scene3d>
              <a:camera prst="orthographicFront">
                <a:rot lat="0" lon="0" rev="0"/>
              </a:camera>
              <a:lightRig rig="glow" dir="t">
                <a:rot lat="0" lon="0" rev="6360000"/>
              </a:lightRig>
            </a:scene3d>
            <a:sp3d contourW="1000" prstMaterial="flat">
              <a:bevelT w="95250" h="101600"/>
              <a:contourClr>
                <a:scrgbClr r="0" g="0" b="0">
                  <a:satMod val="300000"/>
                </a:scrgbClr>
              </a:contourClr>
            </a:sp3d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'18650H'!$H$3:$H$21</c:f>
              <c:strCache>
                <c:ptCount val="19"/>
                <c:pt idx="0">
                  <c:v>Baseline</c:v>
                </c:pt>
                <c:pt idx="1">
                  <c:v>Feb-18</c:v>
                </c:pt>
                <c:pt idx="2">
                  <c:v>Mar-18</c:v>
                </c:pt>
                <c:pt idx="3">
                  <c:v>Apr-18</c:v>
                </c:pt>
                <c:pt idx="4">
                  <c:v>May-18</c:v>
                </c:pt>
                <c:pt idx="5">
                  <c:v>Jun-18</c:v>
                </c:pt>
                <c:pt idx="6">
                  <c:v>Jul-18</c:v>
                </c:pt>
                <c:pt idx="7">
                  <c:v>Aug-18</c:v>
                </c:pt>
                <c:pt idx="8">
                  <c:v>Sep-18</c:v>
                </c:pt>
                <c:pt idx="9">
                  <c:v>Oct-18</c:v>
                </c:pt>
                <c:pt idx="10">
                  <c:v>Nov-18</c:v>
                </c:pt>
                <c:pt idx="11">
                  <c:v>Dec-18</c:v>
                </c:pt>
                <c:pt idx="12">
                  <c:v>Jan-19</c:v>
                </c:pt>
                <c:pt idx="13">
                  <c:v>Feb-19</c:v>
                </c:pt>
                <c:pt idx="14">
                  <c:v>Mar-19</c:v>
                </c:pt>
                <c:pt idx="15">
                  <c:v>Apr-19</c:v>
                </c:pt>
                <c:pt idx="16">
                  <c:v>May-19</c:v>
                </c:pt>
                <c:pt idx="17">
                  <c:v>Jun-19</c:v>
                </c:pt>
                <c:pt idx="18">
                  <c:v>Jul-19</c:v>
                </c:pt>
              </c:strCache>
            </c:strRef>
          </c:cat>
          <c:val>
            <c:numRef>
              <c:f>'18650H'!$K$3:$K$21</c:f>
              <c:numCache>
                <c:formatCode>_("$"* #,##0.00_);_("$"* \(#,##0.00\);_("$"* "-"??_);_(@_)</c:formatCode>
                <c:ptCount val="19"/>
                <c:pt idx="0">
                  <c:v>2.5241564114725512</c:v>
                </c:pt>
                <c:pt idx="1">
                  <c:v>6.9295958194203129</c:v>
                </c:pt>
                <c:pt idx="2">
                  <c:v>7.5378849513242194</c:v>
                </c:pt>
                <c:pt idx="3">
                  <c:v>7.7977346218749997</c:v>
                </c:pt>
                <c:pt idx="4">
                  <c:v>7.736097293987771</c:v>
                </c:pt>
                <c:pt idx="5">
                  <c:v>6.9635175170572916</c:v>
                </c:pt>
                <c:pt idx="6">
                  <c:v>6.0594682626953134</c:v>
                </c:pt>
                <c:pt idx="7">
                  <c:v>5.4313276396533627</c:v>
                </c:pt>
                <c:pt idx="8">
                  <c:v>5.3357907536677729</c:v>
                </c:pt>
                <c:pt idx="9">
                  <c:v>5.1999700382228262</c:v>
                </c:pt>
                <c:pt idx="10">
                  <c:v>4.7141805381972652</c:v>
                </c:pt>
                <c:pt idx="11">
                  <c:v>4.7377813541666667</c:v>
                </c:pt>
                <c:pt idx="12">
                  <c:v>3.5445459040421192</c:v>
                </c:pt>
                <c:pt idx="13">
                  <c:v>2.7532227679687495</c:v>
                </c:pt>
                <c:pt idx="14">
                  <c:v>2.6874656302083331</c:v>
                </c:pt>
                <c:pt idx="15">
                  <c:v>2.8849969531249999</c:v>
                </c:pt>
                <c:pt idx="16">
                  <c:v>2.9292380932404893</c:v>
                </c:pt>
                <c:pt idx="17">
                  <c:v>2.4709531066171877</c:v>
                </c:pt>
                <c:pt idx="18">
                  <c:v>2.3449846811931043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45-491B-9630-A69271216F10}"/>
            </c:ext>
          </c:extLst>
        </c:ser>
        <c:ser>
          <c:idx val="2"/>
          <c:order val="3"/>
          <c:tx>
            <c:strRef>
              <c:f>'18650H'!$E$2</c:f>
              <c:strCache>
                <c:ptCount val="1"/>
                <c:pt idx="0">
                  <c:v>Copper</c:v>
                </c:pt>
              </c:strCache>
            </c:strRef>
          </c:tx>
          <c:spPr>
            <a:gradFill flip="none" rotWithShape="1">
              <a:gsLst>
                <a:gs pos="0">
                  <a:srgbClr val="6C5000">
                    <a:shade val="30000"/>
                    <a:satMod val="115000"/>
                  </a:srgbClr>
                </a:gs>
                <a:gs pos="50000">
                  <a:srgbClr val="6C5000">
                    <a:shade val="67500"/>
                    <a:satMod val="115000"/>
                  </a:srgbClr>
                </a:gs>
                <a:gs pos="100000">
                  <a:srgbClr val="6C5000">
                    <a:shade val="100000"/>
                    <a:satMod val="115000"/>
                  </a:srgbClr>
                </a:gs>
              </a:gsLst>
              <a:lin ang="16200000" scaled="1"/>
              <a:tileRect/>
            </a:gradFill>
            <a:ln>
              <a:noFill/>
            </a:ln>
            <a:effectLst>
              <a:outerShdw blurRad="63500" dist="38100" dir="5400000" rotWithShape="0">
                <a:srgbClr val="000000">
                  <a:alpha val="45000"/>
                </a:srgbClr>
              </a:outerShdw>
            </a:effectLst>
            <a:scene3d>
              <a:camera prst="orthographicFront">
                <a:rot lat="0" lon="0" rev="0"/>
              </a:camera>
              <a:lightRig rig="glow" dir="t">
                <a:rot lat="0" lon="0" rev="6360000"/>
              </a:lightRig>
            </a:scene3d>
            <a:sp3d contourW="1000" prstMaterial="flat">
              <a:bevelT w="95250" h="101600"/>
              <a:contourClr>
                <a:scrgbClr r="0" g="0" b="0">
                  <a:satMod val="300000"/>
                </a:scrgbClr>
              </a:contourClr>
            </a:sp3d>
          </c:spPr>
          <c:invertIfNegative val="0"/>
          <c:dLbls>
            <c:numFmt formatCode="#,##0.0" sourceLinked="0"/>
            <c:spPr>
              <a:solidFill>
                <a:srgbClr val="00B0F0">
                  <a:alpha val="0"/>
                </a:srgbClr>
              </a:solidFill>
              <a:ln>
                <a:noFill/>
              </a:ln>
              <a:effectLst/>
            </c:spPr>
            <c:txPr>
              <a:bodyPr rot="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'18650H'!$H$3:$H$21</c:f>
              <c:strCache>
                <c:ptCount val="19"/>
                <c:pt idx="0">
                  <c:v>Baseline</c:v>
                </c:pt>
                <c:pt idx="1">
                  <c:v>Feb-18</c:v>
                </c:pt>
                <c:pt idx="2">
                  <c:v>Mar-18</c:v>
                </c:pt>
                <c:pt idx="3">
                  <c:v>Apr-18</c:v>
                </c:pt>
                <c:pt idx="4">
                  <c:v>May-18</c:v>
                </c:pt>
                <c:pt idx="5">
                  <c:v>Jun-18</c:v>
                </c:pt>
                <c:pt idx="6">
                  <c:v>Jul-18</c:v>
                </c:pt>
                <c:pt idx="7">
                  <c:v>Aug-18</c:v>
                </c:pt>
                <c:pt idx="8">
                  <c:v>Sep-18</c:v>
                </c:pt>
                <c:pt idx="9">
                  <c:v>Oct-18</c:v>
                </c:pt>
                <c:pt idx="10">
                  <c:v>Nov-18</c:v>
                </c:pt>
                <c:pt idx="11">
                  <c:v>Dec-18</c:v>
                </c:pt>
                <c:pt idx="12">
                  <c:v>Jan-19</c:v>
                </c:pt>
                <c:pt idx="13">
                  <c:v>Feb-19</c:v>
                </c:pt>
                <c:pt idx="14">
                  <c:v>Mar-19</c:v>
                </c:pt>
                <c:pt idx="15">
                  <c:v>Apr-19</c:v>
                </c:pt>
                <c:pt idx="16">
                  <c:v>May-19</c:v>
                </c:pt>
                <c:pt idx="17">
                  <c:v>Jun-19</c:v>
                </c:pt>
                <c:pt idx="18">
                  <c:v>Jul-19</c:v>
                </c:pt>
              </c:strCache>
            </c:strRef>
          </c:cat>
          <c:val>
            <c:numRef>
              <c:f>'18650H'!$L$3:$L$21</c:f>
              <c:numCache>
                <c:formatCode>_("$"* #,##0.00_);_("$"* \(#,##0.00\);_("$"* "-"??_);_(@_)</c:formatCode>
                <c:ptCount val="19"/>
                <c:pt idx="0">
                  <c:v>1.2271451228262187</c:v>
                </c:pt>
                <c:pt idx="1">
                  <c:v>1.5955171148437499</c:v>
                </c:pt>
                <c:pt idx="2">
                  <c:v>1.5470590823863635</c:v>
                </c:pt>
                <c:pt idx="3">
                  <c:v>1.5583498906249997</c:v>
                </c:pt>
                <c:pt idx="4">
                  <c:v>1.5542893777173912</c:v>
                </c:pt>
                <c:pt idx="5">
                  <c:v>1.5862562812499998</c:v>
                </c:pt>
                <c:pt idx="6">
                  <c:v>1.4234129765624999</c:v>
                </c:pt>
                <c:pt idx="7">
                  <c:v>1.3783370400815216</c:v>
                </c:pt>
                <c:pt idx="8">
                  <c:v>1.3778720730468748</c:v>
                </c:pt>
                <c:pt idx="9">
                  <c:v>1.4163165672554348</c:v>
                </c:pt>
                <c:pt idx="10">
                  <c:v>1.4109272610085226</c:v>
                </c:pt>
                <c:pt idx="11">
                  <c:v>1.3803497343749997</c:v>
                </c:pt>
                <c:pt idx="12">
                  <c:v>1.3525429412364127</c:v>
                </c:pt>
                <c:pt idx="13">
                  <c:v>1.4347391378906249</c:v>
                </c:pt>
                <c:pt idx="14">
                  <c:v>1.4663867578124996</c:v>
                </c:pt>
                <c:pt idx="15">
                  <c:v>1.4665993199573861</c:v>
                </c:pt>
                <c:pt idx="16">
                  <c:v>1.3716317129755433</c:v>
                </c:pt>
                <c:pt idx="17">
                  <c:v>1.3394929242187499</c:v>
                </c:pt>
                <c:pt idx="18">
                  <c:v>1.3529216474184782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445-491B-9630-A69271216F10}"/>
            </c:ext>
          </c:extLst>
        </c:ser>
        <c:ser>
          <c:idx val="3"/>
          <c:order val="4"/>
          <c:tx>
            <c:strRef>
              <c:f>'18650H'!$F$2</c:f>
              <c:strCache>
                <c:ptCount val="1"/>
                <c:pt idx="0">
                  <c:v>Aluminum</c:v>
                </c:pt>
              </c:strCache>
            </c:strRef>
          </c:tx>
          <c:spPr>
            <a:solidFill>
              <a:srgbClr val="7030A0"/>
            </a:solidFill>
            <a:ln>
              <a:solidFill>
                <a:srgbClr val="7030A0"/>
              </a:solidFill>
            </a:ln>
            <a:effectLst>
              <a:outerShdw blurRad="50800" dist="38100" algn="l" rotWithShape="0">
                <a:prstClr val="black">
                  <a:alpha val="40000"/>
                </a:prstClr>
              </a:outerShdw>
            </a:effectLst>
            <a:scene3d>
              <a:camera prst="orthographicFront">
                <a:rot lat="0" lon="0" rev="0"/>
              </a:camera>
              <a:lightRig rig="glow" dir="t">
                <a:rot lat="0" lon="0" rev="6360000"/>
              </a:lightRig>
            </a:scene3d>
            <a:sp3d contourW="1000" prstMaterial="flat">
              <a:bevelT w="95250" h="101600"/>
              <a:contourClr>
                <a:scrgbClr r="0" g="0" b="0">
                  <a:satMod val="300000"/>
                </a:scrgbClr>
              </a:contourClr>
            </a:sp3d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vert="horz"/>
              <a:lstStyle/>
              <a:p>
                <a:pPr>
                  <a:defRPr/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'18650H'!$H$3:$H$21</c:f>
              <c:strCache>
                <c:ptCount val="19"/>
                <c:pt idx="0">
                  <c:v>Baseline</c:v>
                </c:pt>
                <c:pt idx="1">
                  <c:v>Feb-18</c:v>
                </c:pt>
                <c:pt idx="2">
                  <c:v>Mar-18</c:v>
                </c:pt>
                <c:pt idx="3">
                  <c:v>Apr-18</c:v>
                </c:pt>
                <c:pt idx="4">
                  <c:v>May-18</c:v>
                </c:pt>
                <c:pt idx="5">
                  <c:v>Jun-18</c:v>
                </c:pt>
                <c:pt idx="6">
                  <c:v>Jul-18</c:v>
                </c:pt>
                <c:pt idx="7">
                  <c:v>Aug-18</c:v>
                </c:pt>
                <c:pt idx="8">
                  <c:v>Sep-18</c:v>
                </c:pt>
                <c:pt idx="9">
                  <c:v>Oct-18</c:v>
                </c:pt>
                <c:pt idx="10">
                  <c:v>Nov-18</c:v>
                </c:pt>
                <c:pt idx="11">
                  <c:v>Dec-18</c:v>
                </c:pt>
                <c:pt idx="12">
                  <c:v>Jan-19</c:v>
                </c:pt>
                <c:pt idx="13">
                  <c:v>Feb-19</c:v>
                </c:pt>
                <c:pt idx="14">
                  <c:v>Mar-19</c:v>
                </c:pt>
                <c:pt idx="15">
                  <c:v>Apr-19</c:v>
                </c:pt>
                <c:pt idx="16">
                  <c:v>May-19</c:v>
                </c:pt>
                <c:pt idx="17">
                  <c:v>Jun-19</c:v>
                </c:pt>
                <c:pt idx="18">
                  <c:v>Jul-19</c:v>
                </c:pt>
              </c:strCache>
            </c:strRef>
          </c:cat>
          <c:val>
            <c:numRef>
              <c:f>'18650H'!$M$3:$M$21</c:f>
              <c:numCache>
                <c:formatCode>_("$"* #,##0.00_);_("$"* \(#,##0.00\);_("$"* "-"??_);_(@_)</c:formatCode>
                <c:ptCount val="19"/>
                <c:pt idx="0">
                  <c:v>0.16794343109558438</c:v>
                </c:pt>
                <c:pt idx="1">
                  <c:v>0.22400480443359372</c:v>
                </c:pt>
                <c:pt idx="2">
                  <c:v>0.21206436376065343</c:v>
                </c:pt>
                <c:pt idx="3">
                  <c:v>0.23017950703125001</c:v>
                </c:pt>
                <c:pt idx="4">
                  <c:v>0.23621314157608697</c:v>
                </c:pt>
                <c:pt idx="5">
                  <c:v>0.22973704687500002</c:v>
                </c:pt>
                <c:pt idx="6">
                  <c:v>0.21378409149502844</c:v>
                </c:pt>
                <c:pt idx="7">
                  <c:v>0.21072412051630435</c:v>
                </c:pt>
                <c:pt idx="8">
                  <c:v>0.20805753814453126</c:v>
                </c:pt>
                <c:pt idx="9">
                  <c:v>0.2084062266134511</c:v>
                </c:pt>
                <c:pt idx="10">
                  <c:v>0.19902756748934661</c:v>
                </c:pt>
                <c:pt idx="11">
                  <c:v>0.19694488242187497</c:v>
                </c:pt>
                <c:pt idx="12">
                  <c:v>0.19036191919157611</c:v>
                </c:pt>
                <c:pt idx="13">
                  <c:v>0.19127350880859376</c:v>
                </c:pt>
                <c:pt idx="14">
                  <c:v>0.19211815546875</c:v>
                </c:pt>
                <c:pt idx="15">
                  <c:v>0.18954339737215908</c:v>
                </c:pt>
                <c:pt idx="16">
                  <c:v>0.18278440373641305</c:v>
                </c:pt>
                <c:pt idx="17">
                  <c:v>0.180283935234375</c:v>
                </c:pt>
                <c:pt idx="18">
                  <c:v>0.18449743558084239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445-491B-9630-A69271216F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100"/>
        <c:axId val="1706111368"/>
        <c:axId val="1706111696"/>
      </c:barChart>
      <c:lineChart>
        <c:grouping val="standard"/>
        <c:varyColors val="0"/>
        <c:ser>
          <c:idx val="5"/>
          <c:order val="5"/>
          <c:tx>
            <c:strRef>
              <c:f>'18650H'!$N$2</c:f>
              <c:strCache>
                <c:ptCount val="1"/>
                <c:pt idx="0">
                  <c:v>Total2107C</c:v>
                </c:pt>
              </c:strCache>
            </c:strRef>
          </c:tx>
          <c:spPr>
            <a:ln w="34925" cap="rnd">
              <a:noFill/>
              <a:round/>
            </a:ln>
            <a:effectLst>
              <a:outerShdw blurRad="63500" dist="38100" dir="5400000" rotWithShape="0">
                <a:srgbClr val="000000">
                  <a:alpha val="45000"/>
                </a:srgbClr>
              </a:outerShdw>
            </a:effectLst>
          </c:spPr>
          <c:marker>
            <c:symbol val="none"/>
          </c:marker>
          <c:dLbls>
            <c:dLbl>
              <c:idx val="0"/>
              <c:layout>
                <c:manualLayout>
                  <c:x val="-2.8495442558908075E-2"/>
                  <c:y val="-8.029341402747192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6445-491B-9630-A69271216F10}"/>
                </c:ext>
              </c:extLst>
            </c:dLbl>
            <c:dLbl>
              <c:idx val="1"/>
              <c:layout>
                <c:manualLayout>
                  <c:x val="-2.3699279036545205E-2"/>
                  <c:y val="-6.687959779675427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6445-491B-9630-A69271216F10}"/>
                </c:ext>
              </c:extLst>
            </c:dLbl>
            <c:dLbl>
              <c:idx val="2"/>
              <c:layout>
                <c:manualLayout>
                  <c:x val="-2.489831991713589E-2"/>
                  <c:y val="-7.49278875351848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6445-491B-9630-A69271216F10}"/>
                </c:ext>
              </c:extLst>
            </c:dLbl>
            <c:dLbl>
              <c:idx val="3"/>
              <c:layout>
                <c:manualLayout>
                  <c:x val="-2.6097360797726617E-2"/>
                  <c:y val="-6.95623610428978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8-6445-491B-9630-A69271216F10}"/>
                </c:ext>
              </c:extLst>
            </c:dLbl>
            <c:dLbl>
              <c:idx val="4"/>
              <c:layout>
                <c:manualLayout>
                  <c:x val="-2.6097360797726617E-2"/>
                  <c:y val="-7.224512428904132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6445-491B-9630-A69271216F10}"/>
                </c:ext>
              </c:extLst>
            </c:dLbl>
            <c:dLbl>
              <c:idx val="5"/>
              <c:layout>
                <c:manualLayout>
                  <c:x val="-2.4898319917135935E-2"/>
                  <c:y val="-7.761065078132840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A-6445-491B-9630-A69271216F10}"/>
                </c:ext>
              </c:extLst>
            </c:dLbl>
            <c:dLbl>
              <c:idx val="6"/>
              <c:layout>
                <c:manualLayout>
                  <c:x val="-2.489831991713589E-2"/>
                  <c:y val="-7.49278875351848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6445-491B-9630-A69271216F10}"/>
                </c:ext>
              </c:extLst>
            </c:dLbl>
            <c:dLbl>
              <c:idx val="7"/>
              <c:layout>
                <c:manualLayout>
                  <c:x val="-2.489831991713589E-2"/>
                  <c:y val="-7.761065078132840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C-6445-491B-9630-A69271216F10}"/>
                </c:ext>
              </c:extLst>
            </c:dLbl>
            <c:dLbl>
              <c:idx val="8"/>
              <c:layout>
                <c:manualLayout>
                  <c:x val="-2.489831991713589E-2"/>
                  <c:y val="-6.6879597796754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D-6445-491B-9630-A69271216F10}"/>
                </c:ext>
              </c:extLst>
            </c:dLbl>
            <c:dLbl>
              <c:idx val="9"/>
              <c:layout>
                <c:manualLayout>
                  <c:x val="-2.489831991713589E-2"/>
                  <c:y val="-7.224512428904135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E-6445-491B-9630-A69271216F10}"/>
                </c:ext>
              </c:extLst>
            </c:dLbl>
            <c:dLbl>
              <c:idx val="10"/>
              <c:layout>
                <c:manualLayout>
                  <c:x val="-2.6097360797726617E-2"/>
                  <c:y val="-6.419683455061077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F-6445-491B-9630-A69271216F10}"/>
                </c:ext>
              </c:extLst>
            </c:dLbl>
            <c:dLbl>
              <c:idx val="11"/>
              <c:layout>
                <c:manualLayout>
                  <c:x val="-2.3699279036545159E-2"/>
                  <c:y val="-8.029341402747189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0-6445-491B-9630-A69271216F10}"/>
                </c:ext>
              </c:extLst>
            </c:dLbl>
            <c:dLbl>
              <c:idx val="12"/>
              <c:layout>
                <c:manualLayout>
                  <c:x val="-2.489831991713589E-2"/>
                  <c:y val="-7.22451242890413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1-6445-491B-9630-A69271216F10}"/>
                </c:ext>
              </c:extLst>
            </c:dLbl>
            <c:dLbl>
              <c:idx val="13"/>
              <c:layout>
                <c:manualLayout>
                  <c:x val="-2.489831991713589E-2"/>
                  <c:y val="-6.419683455061070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2-6445-491B-9630-A69271216F10}"/>
                </c:ext>
              </c:extLst>
            </c:dLbl>
            <c:dLbl>
              <c:idx val="14"/>
              <c:layout>
                <c:manualLayout>
                  <c:x val="-2.3699279036545159E-2"/>
                  <c:y val="-7.761065078132839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3-6445-491B-9630-A69271216F10}"/>
                </c:ext>
              </c:extLst>
            </c:dLbl>
            <c:dLbl>
              <c:idx val="15"/>
              <c:layout>
                <c:manualLayout>
                  <c:x val="-2.1301197275363705E-2"/>
                  <c:y val="-7.49278875351848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4-6445-491B-9630-A69271216F10}"/>
                </c:ext>
              </c:extLst>
            </c:dLbl>
            <c:dLbl>
              <c:idx val="16"/>
              <c:layout>
                <c:manualLayout>
                  <c:x val="-2.6097360797726617E-2"/>
                  <c:y val="-8.029341402747196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5-6445-491B-9630-A69271216F10}"/>
                </c:ext>
              </c:extLst>
            </c:dLbl>
            <c:dLbl>
              <c:idx val="17"/>
              <c:layout>
                <c:manualLayout>
                  <c:x val="-1.8910385289600002E-2"/>
                  <c:y val="-7.49278875351848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6-6445-491B-9630-A69271216F10}"/>
                </c:ext>
              </c:extLst>
            </c:dLbl>
            <c:dLbl>
              <c:idx val="18"/>
              <c:layout>
                <c:manualLayout>
                  <c:x val="-2.0585952380952382E-2"/>
                  <c:y val="-3.923888888888888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5193-40A7-93A4-5C7DE99F6114}"/>
                </c:ext>
              </c:extLst>
            </c:dLbl>
            <c:numFmt formatCode="&quot;$&quot;#,##0.0" sourceLinked="0"/>
            <c:spPr>
              <a:solidFill>
                <a:srgbClr val="FFFF00"/>
              </a:solidFill>
              <a:ln>
                <a:noFill/>
              </a:ln>
              <a:effectLst/>
            </c:spPr>
            <c:txPr>
              <a:bodyPr rot="0" vert="horz"/>
              <a:lstStyle/>
              <a:p>
                <a:pPr>
                  <a:defRPr>
                    <a:solidFill>
                      <a:sysClr val="windowText" lastClr="00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'18650H'!$N$3:$N$21</c:f>
              <c:numCache>
                <c:formatCode>_("$"* #,##0.00_);_("$"* \(#,##0.00\);_("$"* "-"??_);_(@_)</c:formatCode>
                <c:ptCount val="19"/>
                <c:pt idx="0">
                  <c:v>18.389582850487532</c:v>
                </c:pt>
                <c:pt idx="1">
                  <c:v>27.403815443408877</c:v>
                </c:pt>
                <c:pt idx="2">
                  <c:v>28.342709945754571</c:v>
                </c:pt>
                <c:pt idx="3">
                  <c:v>28.809181101111967</c:v>
                </c:pt>
                <c:pt idx="4">
                  <c:v>29.717220375707139</c:v>
                </c:pt>
                <c:pt idx="5">
                  <c:v>28.986759110098198</c:v>
                </c:pt>
                <c:pt idx="6">
                  <c:v>26.455242975477379</c:v>
                </c:pt>
                <c:pt idx="7">
                  <c:v>26.259435471496676</c:v>
                </c:pt>
                <c:pt idx="8">
                  <c:v>25.406006640561046</c:v>
                </c:pt>
                <c:pt idx="9">
                  <c:v>25.457232147588527</c:v>
                </c:pt>
                <c:pt idx="10">
                  <c:v>24.264950946261084</c:v>
                </c:pt>
                <c:pt idx="11">
                  <c:v>23.88132589860691</c:v>
                </c:pt>
                <c:pt idx="12">
                  <c:v>23.472152190831348</c:v>
                </c:pt>
                <c:pt idx="13">
                  <c:v>23.710974233767914</c:v>
                </c:pt>
                <c:pt idx="14">
                  <c:v>23.946400217551677</c:v>
                </c:pt>
                <c:pt idx="15">
                  <c:v>23.928628697219263</c:v>
                </c:pt>
                <c:pt idx="16">
                  <c:v>23.303841075598669</c:v>
                </c:pt>
                <c:pt idx="17">
                  <c:v>22.738455099780609</c:v>
                </c:pt>
                <c:pt idx="18">
                  <c:v>23.74131349250565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6445-491B-9630-A69271216F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6111368"/>
        <c:axId val="1706111696"/>
      </c:lineChart>
      <c:catAx>
        <c:axId val="1706111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 sz="1200"/>
            </a:pPr>
            <a:endParaRPr lang="en-US"/>
          </a:p>
        </c:txPr>
        <c:crossAx val="1706111696"/>
        <c:crosses val="autoZero"/>
        <c:auto val="1"/>
        <c:lblAlgn val="ctr"/>
        <c:lblOffset val="100"/>
        <c:noMultiLvlLbl val="0"/>
      </c:catAx>
      <c:valAx>
        <c:axId val="1706111696"/>
        <c:scaling>
          <c:orientation val="minMax"/>
          <c:max val="3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AU"/>
                  <a:t>$/kWh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706111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5"/>
        <c:txPr>
          <a:bodyPr rot="0" vert="horz"/>
          <a:lstStyle/>
          <a:p>
            <a:pPr>
              <a:defRPr>
                <a:noFill/>
              </a:defRPr>
            </a:pPr>
            <a:endParaRPr lang="en-US"/>
          </a:p>
        </c:txPr>
      </c:legendEntry>
      <c:layout>
        <c:manualLayout>
          <c:xMode val="edge"/>
          <c:yMode val="edge"/>
          <c:x val="0.28112087301587302"/>
          <c:y val="0.79643925120772951"/>
          <c:w val="0.50058072363005002"/>
          <c:h val="4.9514117778035174E-2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1400" b="1"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100" baseline="0">
                <a:solidFill>
                  <a:schemeClr val="bg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2000"/>
              <a:t>Nickel (LME)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100" baseline="0">
              <a:solidFill>
                <a:schemeClr val="bg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9563133377483"/>
          <c:y val="9.0744587170988933E-2"/>
          <c:w val="0.74171595731700302"/>
          <c:h val="0.6460583128133216"/>
        </c:manualLayout>
      </c:layout>
      <c:areaChart>
        <c:grouping val="stacked"/>
        <c:varyColors val="0"/>
        <c:ser>
          <c:idx val="1"/>
          <c:order val="1"/>
          <c:tx>
            <c:strRef>
              <c:f>'Commodities Data'!$D$2</c:f>
              <c:strCache>
                <c:ptCount val="1"/>
                <c:pt idx="0">
                  <c:v>LME Ni inventory (total)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15000"/>
                    <a:satMod val="180000"/>
                  </a:schemeClr>
                </a:gs>
                <a:gs pos="50000">
                  <a:schemeClr val="accent2">
                    <a:shade val="45000"/>
                    <a:satMod val="170000"/>
                  </a:schemeClr>
                </a:gs>
                <a:gs pos="70000">
                  <a:schemeClr val="accent2">
                    <a:tint val="99000"/>
                    <a:shade val="65000"/>
                    <a:satMod val="155000"/>
                  </a:schemeClr>
                </a:gs>
                <a:gs pos="100000">
                  <a:schemeClr val="accent2">
                    <a:tint val="95500"/>
                    <a:shade val="100000"/>
                    <a:satMod val="15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63500" dist="38100" dir="5400000" rotWithShape="0">
                <a:srgbClr val="000000">
                  <a:alpha val="45000"/>
                </a:srgbClr>
              </a:outerShdw>
            </a:effectLst>
            <a:scene3d>
              <a:camera prst="orthographicFront">
                <a:rot lat="0" lon="0" rev="0"/>
              </a:camera>
              <a:lightRig rig="glow" dir="t">
                <a:rot lat="0" lon="0" rev="6360000"/>
              </a:lightRig>
            </a:scene3d>
            <a:sp3d contourW="1000" prstMaterial="flat">
              <a:bevelT w="95250" h="101600"/>
              <a:contourClr>
                <a:scrgbClr r="0" g="0" b="0">
                  <a:satMod val="300000"/>
                </a:scrgbClr>
              </a:contourClr>
            </a:sp3d>
          </c:spPr>
          <c:cat>
            <c:numRef>
              <c:f>'Commodities Data'!$B$8:$B$1198</c:f>
              <c:numCache>
                <c:formatCode>[$-409]mmm\-yy;@</c:formatCode>
                <c:ptCount val="1191"/>
                <c:pt idx="0">
                  <c:v>42006</c:v>
                </c:pt>
                <c:pt idx="1">
                  <c:v>42009</c:v>
                </c:pt>
                <c:pt idx="2">
                  <c:v>42010</c:v>
                </c:pt>
                <c:pt idx="3">
                  <c:v>42011</c:v>
                </c:pt>
                <c:pt idx="4">
                  <c:v>42012</c:v>
                </c:pt>
                <c:pt idx="5">
                  <c:v>42013</c:v>
                </c:pt>
                <c:pt idx="6">
                  <c:v>42016</c:v>
                </c:pt>
                <c:pt idx="7">
                  <c:v>42017</c:v>
                </c:pt>
                <c:pt idx="8">
                  <c:v>42018</c:v>
                </c:pt>
                <c:pt idx="9">
                  <c:v>42019</c:v>
                </c:pt>
                <c:pt idx="10">
                  <c:v>42020</c:v>
                </c:pt>
                <c:pt idx="11">
                  <c:v>42023</c:v>
                </c:pt>
                <c:pt idx="12">
                  <c:v>42024</c:v>
                </c:pt>
                <c:pt idx="13">
                  <c:v>42025</c:v>
                </c:pt>
                <c:pt idx="14">
                  <c:v>42026</c:v>
                </c:pt>
                <c:pt idx="15">
                  <c:v>42027</c:v>
                </c:pt>
                <c:pt idx="16">
                  <c:v>42030</c:v>
                </c:pt>
                <c:pt idx="17">
                  <c:v>42031</c:v>
                </c:pt>
                <c:pt idx="18">
                  <c:v>42032</c:v>
                </c:pt>
                <c:pt idx="19">
                  <c:v>42033</c:v>
                </c:pt>
                <c:pt idx="20">
                  <c:v>42034</c:v>
                </c:pt>
                <c:pt idx="21">
                  <c:v>42037</c:v>
                </c:pt>
                <c:pt idx="22">
                  <c:v>42038</c:v>
                </c:pt>
                <c:pt idx="23">
                  <c:v>42039</c:v>
                </c:pt>
                <c:pt idx="24">
                  <c:v>42040</c:v>
                </c:pt>
                <c:pt idx="25">
                  <c:v>42041</c:v>
                </c:pt>
                <c:pt idx="26">
                  <c:v>42044</c:v>
                </c:pt>
                <c:pt idx="27">
                  <c:v>42045</c:v>
                </c:pt>
                <c:pt idx="28">
                  <c:v>42046</c:v>
                </c:pt>
                <c:pt idx="29">
                  <c:v>42047</c:v>
                </c:pt>
                <c:pt idx="30">
                  <c:v>42048</c:v>
                </c:pt>
                <c:pt idx="31">
                  <c:v>42051</c:v>
                </c:pt>
                <c:pt idx="32">
                  <c:v>42052</c:v>
                </c:pt>
                <c:pt idx="33">
                  <c:v>42053</c:v>
                </c:pt>
                <c:pt idx="34">
                  <c:v>42054</c:v>
                </c:pt>
                <c:pt idx="35">
                  <c:v>42055</c:v>
                </c:pt>
                <c:pt idx="36">
                  <c:v>42058</c:v>
                </c:pt>
                <c:pt idx="37">
                  <c:v>42059</c:v>
                </c:pt>
                <c:pt idx="38">
                  <c:v>42060</c:v>
                </c:pt>
                <c:pt idx="39">
                  <c:v>42061</c:v>
                </c:pt>
                <c:pt idx="40">
                  <c:v>42062</c:v>
                </c:pt>
                <c:pt idx="41">
                  <c:v>42065</c:v>
                </c:pt>
                <c:pt idx="42">
                  <c:v>42066</c:v>
                </c:pt>
                <c:pt idx="43">
                  <c:v>42067</c:v>
                </c:pt>
                <c:pt idx="44">
                  <c:v>42068</c:v>
                </c:pt>
                <c:pt idx="45">
                  <c:v>42069</c:v>
                </c:pt>
                <c:pt idx="46">
                  <c:v>42072</c:v>
                </c:pt>
                <c:pt idx="47">
                  <c:v>42073</c:v>
                </c:pt>
                <c:pt idx="48">
                  <c:v>42074</c:v>
                </c:pt>
                <c:pt idx="49">
                  <c:v>42075</c:v>
                </c:pt>
                <c:pt idx="50">
                  <c:v>42076</c:v>
                </c:pt>
                <c:pt idx="51">
                  <c:v>42079</c:v>
                </c:pt>
                <c:pt idx="52">
                  <c:v>42080</c:v>
                </c:pt>
                <c:pt idx="53">
                  <c:v>42081</c:v>
                </c:pt>
                <c:pt idx="54">
                  <c:v>42082</c:v>
                </c:pt>
                <c:pt idx="55">
                  <c:v>42083</c:v>
                </c:pt>
                <c:pt idx="56">
                  <c:v>42086</c:v>
                </c:pt>
                <c:pt idx="57">
                  <c:v>42087</c:v>
                </c:pt>
                <c:pt idx="58">
                  <c:v>42088</c:v>
                </c:pt>
                <c:pt idx="59">
                  <c:v>42089</c:v>
                </c:pt>
                <c:pt idx="60">
                  <c:v>42090</c:v>
                </c:pt>
                <c:pt idx="61">
                  <c:v>42093</c:v>
                </c:pt>
                <c:pt idx="62">
                  <c:v>42094</c:v>
                </c:pt>
                <c:pt idx="63">
                  <c:v>42095</c:v>
                </c:pt>
                <c:pt idx="64">
                  <c:v>42096</c:v>
                </c:pt>
                <c:pt idx="65">
                  <c:v>42097</c:v>
                </c:pt>
                <c:pt idx="66">
                  <c:v>42100</c:v>
                </c:pt>
                <c:pt idx="67">
                  <c:v>42101</c:v>
                </c:pt>
                <c:pt idx="68">
                  <c:v>42102</c:v>
                </c:pt>
                <c:pt idx="69">
                  <c:v>42103</c:v>
                </c:pt>
                <c:pt idx="70">
                  <c:v>42104</c:v>
                </c:pt>
                <c:pt idx="71">
                  <c:v>42107</c:v>
                </c:pt>
                <c:pt idx="72">
                  <c:v>42108</c:v>
                </c:pt>
                <c:pt idx="73">
                  <c:v>42109</c:v>
                </c:pt>
                <c:pt idx="74">
                  <c:v>42110</c:v>
                </c:pt>
                <c:pt idx="75">
                  <c:v>42111</c:v>
                </c:pt>
                <c:pt idx="76">
                  <c:v>42114</c:v>
                </c:pt>
                <c:pt idx="77">
                  <c:v>42115</c:v>
                </c:pt>
                <c:pt idx="78">
                  <c:v>42116</c:v>
                </c:pt>
                <c:pt idx="79">
                  <c:v>42117</c:v>
                </c:pt>
                <c:pt idx="80">
                  <c:v>42118</c:v>
                </c:pt>
                <c:pt idx="81">
                  <c:v>42121</c:v>
                </c:pt>
                <c:pt idx="82">
                  <c:v>42122</c:v>
                </c:pt>
                <c:pt idx="83">
                  <c:v>42123</c:v>
                </c:pt>
                <c:pt idx="84">
                  <c:v>42124</c:v>
                </c:pt>
                <c:pt idx="85">
                  <c:v>42125</c:v>
                </c:pt>
                <c:pt idx="86">
                  <c:v>42128</c:v>
                </c:pt>
                <c:pt idx="87">
                  <c:v>42129</c:v>
                </c:pt>
                <c:pt idx="88">
                  <c:v>42130</c:v>
                </c:pt>
                <c:pt idx="89">
                  <c:v>42131</c:v>
                </c:pt>
                <c:pt idx="90">
                  <c:v>42132</c:v>
                </c:pt>
                <c:pt idx="91">
                  <c:v>42135</c:v>
                </c:pt>
                <c:pt idx="92">
                  <c:v>42136</c:v>
                </c:pt>
                <c:pt idx="93">
                  <c:v>42137</c:v>
                </c:pt>
                <c:pt idx="94">
                  <c:v>42138</c:v>
                </c:pt>
                <c:pt idx="95">
                  <c:v>42139</c:v>
                </c:pt>
                <c:pt idx="96">
                  <c:v>42142</c:v>
                </c:pt>
                <c:pt idx="97">
                  <c:v>42143</c:v>
                </c:pt>
                <c:pt idx="98">
                  <c:v>42144</c:v>
                </c:pt>
                <c:pt idx="99">
                  <c:v>42145</c:v>
                </c:pt>
                <c:pt idx="100">
                  <c:v>42146</c:v>
                </c:pt>
                <c:pt idx="101">
                  <c:v>42149</c:v>
                </c:pt>
                <c:pt idx="102">
                  <c:v>42150</c:v>
                </c:pt>
                <c:pt idx="103">
                  <c:v>42151</c:v>
                </c:pt>
                <c:pt idx="104">
                  <c:v>42152</c:v>
                </c:pt>
                <c:pt idx="105">
                  <c:v>42153</c:v>
                </c:pt>
                <c:pt idx="106">
                  <c:v>42156</c:v>
                </c:pt>
                <c:pt idx="107">
                  <c:v>42157</c:v>
                </c:pt>
                <c:pt idx="108">
                  <c:v>42158</c:v>
                </c:pt>
                <c:pt idx="109">
                  <c:v>42159</c:v>
                </c:pt>
                <c:pt idx="110">
                  <c:v>42160</c:v>
                </c:pt>
                <c:pt idx="111">
                  <c:v>42163</c:v>
                </c:pt>
                <c:pt idx="112">
                  <c:v>42164</c:v>
                </c:pt>
                <c:pt idx="113">
                  <c:v>42165</c:v>
                </c:pt>
                <c:pt idx="114">
                  <c:v>42166</c:v>
                </c:pt>
                <c:pt idx="115">
                  <c:v>42167</c:v>
                </c:pt>
                <c:pt idx="116">
                  <c:v>42170</c:v>
                </c:pt>
                <c:pt idx="117">
                  <c:v>42171</c:v>
                </c:pt>
                <c:pt idx="118">
                  <c:v>42172</c:v>
                </c:pt>
                <c:pt idx="119">
                  <c:v>42173</c:v>
                </c:pt>
                <c:pt idx="120">
                  <c:v>42174</c:v>
                </c:pt>
                <c:pt idx="121">
                  <c:v>42177</c:v>
                </c:pt>
                <c:pt idx="122">
                  <c:v>42178</c:v>
                </c:pt>
                <c:pt idx="123">
                  <c:v>42179</c:v>
                </c:pt>
                <c:pt idx="124">
                  <c:v>42180</c:v>
                </c:pt>
                <c:pt idx="125">
                  <c:v>42181</c:v>
                </c:pt>
                <c:pt idx="126">
                  <c:v>42184</c:v>
                </c:pt>
                <c:pt idx="127">
                  <c:v>42185</c:v>
                </c:pt>
                <c:pt idx="128">
                  <c:v>42186</c:v>
                </c:pt>
                <c:pt idx="129">
                  <c:v>42187</c:v>
                </c:pt>
                <c:pt idx="130">
                  <c:v>42188</c:v>
                </c:pt>
                <c:pt idx="131">
                  <c:v>42191</c:v>
                </c:pt>
                <c:pt idx="132">
                  <c:v>42192</c:v>
                </c:pt>
                <c:pt idx="133">
                  <c:v>42193</c:v>
                </c:pt>
                <c:pt idx="134">
                  <c:v>42194</c:v>
                </c:pt>
                <c:pt idx="135">
                  <c:v>42195</c:v>
                </c:pt>
                <c:pt idx="136">
                  <c:v>42198</c:v>
                </c:pt>
                <c:pt idx="137">
                  <c:v>42199</c:v>
                </c:pt>
                <c:pt idx="138">
                  <c:v>42200</c:v>
                </c:pt>
                <c:pt idx="139">
                  <c:v>42201</c:v>
                </c:pt>
                <c:pt idx="140">
                  <c:v>42202</c:v>
                </c:pt>
                <c:pt idx="141">
                  <c:v>42205</c:v>
                </c:pt>
                <c:pt idx="142">
                  <c:v>42206</c:v>
                </c:pt>
                <c:pt idx="143">
                  <c:v>42207</c:v>
                </c:pt>
                <c:pt idx="144">
                  <c:v>42208</c:v>
                </c:pt>
                <c:pt idx="145">
                  <c:v>42209</c:v>
                </c:pt>
                <c:pt idx="146">
                  <c:v>42212</c:v>
                </c:pt>
                <c:pt idx="147">
                  <c:v>42213</c:v>
                </c:pt>
                <c:pt idx="148">
                  <c:v>42214</c:v>
                </c:pt>
                <c:pt idx="149">
                  <c:v>42215</c:v>
                </c:pt>
                <c:pt idx="150">
                  <c:v>42216</c:v>
                </c:pt>
                <c:pt idx="151">
                  <c:v>42219</c:v>
                </c:pt>
                <c:pt idx="152">
                  <c:v>42220</c:v>
                </c:pt>
                <c:pt idx="153">
                  <c:v>42221</c:v>
                </c:pt>
                <c:pt idx="154">
                  <c:v>42222</c:v>
                </c:pt>
                <c:pt idx="155">
                  <c:v>42223</c:v>
                </c:pt>
                <c:pt idx="156">
                  <c:v>42226</c:v>
                </c:pt>
                <c:pt idx="157">
                  <c:v>42227</c:v>
                </c:pt>
                <c:pt idx="158">
                  <c:v>42228</c:v>
                </c:pt>
                <c:pt idx="159">
                  <c:v>42229</c:v>
                </c:pt>
                <c:pt idx="160">
                  <c:v>42230</c:v>
                </c:pt>
                <c:pt idx="161">
                  <c:v>42233</c:v>
                </c:pt>
                <c:pt idx="162">
                  <c:v>42234</c:v>
                </c:pt>
                <c:pt idx="163">
                  <c:v>42235</c:v>
                </c:pt>
                <c:pt idx="164">
                  <c:v>42236</c:v>
                </c:pt>
                <c:pt idx="165">
                  <c:v>42237</c:v>
                </c:pt>
                <c:pt idx="166">
                  <c:v>42240</c:v>
                </c:pt>
                <c:pt idx="167">
                  <c:v>42241</c:v>
                </c:pt>
                <c:pt idx="168">
                  <c:v>42242</c:v>
                </c:pt>
                <c:pt idx="169">
                  <c:v>42243</c:v>
                </c:pt>
                <c:pt idx="170">
                  <c:v>42244</c:v>
                </c:pt>
                <c:pt idx="171">
                  <c:v>42247</c:v>
                </c:pt>
                <c:pt idx="172">
                  <c:v>42248</c:v>
                </c:pt>
                <c:pt idx="173">
                  <c:v>42249</c:v>
                </c:pt>
                <c:pt idx="174">
                  <c:v>42250</c:v>
                </c:pt>
                <c:pt idx="175">
                  <c:v>42251</c:v>
                </c:pt>
                <c:pt idx="176">
                  <c:v>42254</c:v>
                </c:pt>
                <c:pt idx="177">
                  <c:v>42255</c:v>
                </c:pt>
                <c:pt idx="178">
                  <c:v>42256</c:v>
                </c:pt>
                <c:pt idx="179">
                  <c:v>42257</c:v>
                </c:pt>
                <c:pt idx="180">
                  <c:v>42258</c:v>
                </c:pt>
                <c:pt idx="181">
                  <c:v>42261</c:v>
                </c:pt>
                <c:pt idx="182">
                  <c:v>42262</c:v>
                </c:pt>
                <c:pt idx="183">
                  <c:v>42263</c:v>
                </c:pt>
                <c:pt idx="184">
                  <c:v>42264</c:v>
                </c:pt>
                <c:pt idx="185">
                  <c:v>42265</c:v>
                </c:pt>
                <c:pt idx="186">
                  <c:v>42268</c:v>
                </c:pt>
                <c:pt idx="187">
                  <c:v>42269</c:v>
                </c:pt>
                <c:pt idx="188">
                  <c:v>42270</c:v>
                </c:pt>
                <c:pt idx="189">
                  <c:v>42271</c:v>
                </c:pt>
                <c:pt idx="190">
                  <c:v>42272</c:v>
                </c:pt>
                <c:pt idx="191">
                  <c:v>42275</c:v>
                </c:pt>
                <c:pt idx="192">
                  <c:v>42276</c:v>
                </c:pt>
                <c:pt idx="193">
                  <c:v>42277</c:v>
                </c:pt>
                <c:pt idx="194">
                  <c:v>42278</c:v>
                </c:pt>
                <c:pt idx="195">
                  <c:v>42279</c:v>
                </c:pt>
                <c:pt idx="196">
                  <c:v>42282</c:v>
                </c:pt>
                <c:pt idx="197">
                  <c:v>42283</c:v>
                </c:pt>
                <c:pt idx="198">
                  <c:v>42284</c:v>
                </c:pt>
                <c:pt idx="199">
                  <c:v>42285</c:v>
                </c:pt>
                <c:pt idx="200">
                  <c:v>42286</c:v>
                </c:pt>
                <c:pt idx="201">
                  <c:v>42289</c:v>
                </c:pt>
                <c:pt idx="202">
                  <c:v>42290</c:v>
                </c:pt>
                <c:pt idx="203">
                  <c:v>42291</c:v>
                </c:pt>
                <c:pt idx="204">
                  <c:v>42292</c:v>
                </c:pt>
                <c:pt idx="205">
                  <c:v>42293</c:v>
                </c:pt>
                <c:pt idx="206">
                  <c:v>42296</c:v>
                </c:pt>
                <c:pt idx="207">
                  <c:v>42297</c:v>
                </c:pt>
                <c:pt idx="208">
                  <c:v>42298</c:v>
                </c:pt>
                <c:pt idx="209">
                  <c:v>42299</c:v>
                </c:pt>
                <c:pt idx="210">
                  <c:v>42300</c:v>
                </c:pt>
                <c:pt idx="211">
                  <c:v>42303</c:v>
                </c:pt>
                <c:pt idx="212">
                  <c:v>42304</c:v>
                </c:pt>
                <c:pt idx="213">
                  <c:v>42305</c:v>
                </c:pt>
                <c:pt idx="214">
                  <c:v>42306</c:v>
                </c:pt>
                <c:pt idx="215">
                  <c:v>42307</c:v>
                </c:pt>
                <c:pt idx="216">
                  <c:v>42310</c:v>
                </c:pt>
                <c:pt idx="217">
                  <c:v>42311</c:v>
                </c:pt>
                <c:pt idx="218">
                  <c:v>42312</c:v>
                </c:pt>
                <c:pt idx="219">
                  <c:v>42313</c:v>
                </c:pt>
                <c:pt idx="220">
                  <c:v>42314</c:v>
                </c:pt>
                <c:pt idx="221">
                  <c:v>42317</c:v>
                </c:pt>
                <c:pt idx="222">
                  <c:v>42318</c:v>
                </c:pt>
                <c:pt idx="223">
                  <c:v>42319</c:v>
                </c:pt>
                <c:pt idx="224">
                  <c:v>42320</c:v>
                </c:pt>
                <c:pt idx="225">
                  <c:v>42321</c:v>
                </c:pt>
                <c:pt idx="226">
                  <c:v>42324</c:v>
                </c:pt>
                <c:pt idx="227">
                  <c:v>42325</c:v>
                </c:pt>
                <c:pt idx="228">
                  <c:v>42326</c:v>
                </c:pt>
                <c:pt idx="229">
                  <c:v>42327</c:v>
                </c:pt>
                <c:pt idx="230">
                  <c:v>42328</c:v>
                </c:pt>
                <c:pt idx="231">
                  <c:v>42331</c:v>
                </c:pt>
                <c:pt idx="232">
                  <c:v>42332</c:v>
                </c:pt>
                <c:pt idx="233">
                  <c:v>42333</c:v>
                </c:pt>
                <c:pt idx="234">
                  <c:v>42334</c:v>
                </c:pt>
                <c:pt idx="235">
                  <c:v>42335</c:v>
                </c:pt>
                <c:pt idx="236">
                  <c:v>42338</c:v>
                </c:pt>
                <c:pt idx="237">
                  <c:v>42339</c:v>
                </c:pt>
                <c:pt idx="238">
                  <c:v>42340</c:v>
                </c:pt>
                <c:pt idx="239">
                  <c:v>42341</c:v>
                </c:pt>
                <c:pt idx="240">
                  <c:v>42342</c:v>
                </c:pt>
                <c:pt idx="241">
                  <c:v>42345</c:v>
                </c:pt>
                <c:pt idx="242">
                  <c:v>42346</c:v>
                </c:pt>
                <c:pt idx="243">
                  <c:v>42347</c:v>
                </c:pt>
                <c:pt idx="244">
                  <c:v>42348</c:v>
                </c:pt>
                <c:pt idx="245">
                  <c:v>42349</c:v>
                </c:pt>
                <c:pt idx="246">
                  <c:v>42352</c:v>
                </c:pt>
                <c:pt idx="247">
                  <c:v>42353</c:v>
                </c:pt>
                <c:pt idx="248">
                  <c:v>42354</c:v>
                </c:pt>
                <c:pt idx="249">
                  <c:v>42355</c:v>
                </c:pt>
                <c:pt idx="250">
                  <c:v>42356</c:v>
                </c:pt>
                <c:pt idx="251">
                  <c:v>42359</c:v>
                </c:pt>
                <c:pt idx="252">
                  <c:v>42360</c:v>
                </c:pt>
                <c:pt idx="253">
                  <c:v>42361</c:v>
                </c:pt>
                <c:pt idx="254">
                  <c:v>42362</c:v>
                </c:pt>
                <c:pt idx="255">
                  <c:v>42363</c:v>
                </c:pt>
                <c:pt idx="256">
                  <c:v>42366</c:v>
                </c:pt>
                <c:pt idx="257">
                  <c:v>42367</c:v>
                </c:pt>
                <c:pt idx="258">
                  <c:v>42368</c:v>
                </c:pt>
                <c:pt idx="259">
                  <c:v>42369</c:v>
                </c:pt>
                <c:pt idx="260">
                  <c:v>42370</c:v>
                </c:pt>
                <c:pt idx="261">
                  <c:v>42373</c:v>
                </c:pt>
                <c:pt idx="262">
                  <c:v>42374</c:v>
                </c:pt>
                <c:pt idx="263">
                  <c:v>42375</c:v>
                </c:pt>
                <c:pt idx="264">
                  <c:v>42376</c:v>
                </c:pt>
                <c:pt idx="265">
                  <c:v>42377</c:v>
                </c:pt>
                <c:pt idx="266">
                  <c:v>42380</c:v>
                </c:pt>
                <c:pt idx="267">
                  <c:v>42381</c:v>
                </c:pt>
                <c:pt idx="268">
                  <c:v>42382</c:v>
                </c:pt>
                <c:pt idx="269">
                  <c:v>42383</c:v>
                </c:pt>
                <c:pt idx="270">
                  <c:v>42384</c:v>
                </c:pt>
                <c:pt idx="271">
                  <c:v>42387</c:v>
                </c:pt>
                <c:pt idx="272">
                  <c:v>42388</c:v>
                </c:pt>
                <c:pt idx="273">
                  <c:v>42389</c:v>
                </c:pt>
                <c:pt idx="274">
                  <c:v>42390</c:v>
                </c:pt>
                <c:pt idx="275">
                  <c:v>42391</c:v>
                </c:pt>
                <c:pt idx="276">
                  <c:v>42394</c:v>
                </c:pt>
                <c:pt idx="277">
                  <c:v>42395</c:v>
                </c:pt>
                <c:pt idx="278">
                  <c:v>42396</c:v>
                </c:pt>
                <c:pt idx="279">
                  <c:v>42397</c:v>
                </c:pt>
                <c:pt idx="280">
                  <c:v>42398</c:v>
                </c:pt>
                <c:pt idx="281">
                  <c:v>42401</c:v>
                </c:pt>
                <c:pt idx="282">
                  <c:v>42402</c:v>
                </c:pt>
                <c:pt idx="283">
                  <c:v>42403</c:v>
                </c:pt>
                <c:pt idx="284">
                  <c:v>42404</c:v>
                </c:pt>
                <c:pt idx="285">
                  <c:v>42405</c:v>
                </c:pt>
                <c:pt idx="286">
                  <c:v>42408</c:v>
                </c:pt>
                <c:pt idx="287">
                  <c:v>42409</c:v>
                </c:pt>
                <c:pt idx="288">
                  <c:v>42410</c:v>
                </c:pt>
                <c:pt idx="289">
                  <c:v>42411</c:v>
                </c:pt>
                <c:pt idx="290">
                  <c:v>42412</c:v>
                </c:pt>
                <c:pt idx="291">
                  <c:v>42415</c:v>
                </c:pt>
                <c:pt idx="292">
                  <c:v>42416</c:v>
                </c:pt>
                <c:pt idx="293">
                  <c:v>42417</c:v>
                </c:pt>
                <c:pt idx="294">
                  <c:v>42418</c:v>
                </c:pt>
                <c:pt idx="295">
                  <c:v>42419</c:v>
                </c:pt>
                <c:pt idx="296">
                  <c:v>42422</c:v>
                </c:pt>
                <c:pt idx="297">
                  <c:v>42423</c:v>
                </c:pt>
                <c:pt idx="298">
                  <c:v>42424</c:v>
                </c:pt>
                <c:pt idx="299">
                  <c:v>42425</c:v>
                </c:pt>
                <c:pt idx="300">
                  <c:v>42426</c:v>
                </c:pt>
                <c:pt idx="301">
                  <c:v>42429</c:v>
                </c:pt>
                <c:pt idx="302">
                  <c:v>42430</c:v>
                </c:pt>
                <c:pt idx="303">
                  <c:v>42431</c:v>
                </c:pt>
                <c:pt idx="304">
                  <c:v>42432</c:v>
                </c:pt>
                <c:pt idx="305">
                  <c:v>42433</c:v>
                </c:pt>
                <c:pt idx="306">
                  <c:v>42436</c:v>
                </c:pt>
                <c:pt idx="307">
                  <c:v>42437</c:v>
                </c:pt>
                <c:pt idx="308">
                  <c:v>42438</c:v>
                </c:pt>
                <c:pt idx="309">
                  <c:v>42439</c:v>
                </c:pt>
                <c:pt idx="310">
                  <c:v>42440</c:v>
                </c:pt>
                <c:pt idx="311">
                  <c:v>42443</c:v>
                </c:pt>
                <c:pt idx="312">
                  <c:v>42444</c:v>
                </c:pt>
                <c:pt idx="313">
                  <c:v>42445</c:v>
                </c:pt>
                <c:pt idx="314">
                  <c:v>42446</c:v>
                </c:pt>
                <c:pt idx="315">
                  <c:v>42447</c:v>
                </c:pt>
                <c:pt idx="316">
                  <c:v>42450</c:v>
                </c:pt>
                <c:pt idx="317">
                  <c:v>42451</c:v>
                </c:pt>
                <c:pt idx="318">
                  <c:v>42452</c:v>
                </c:pt>
                <c:pt idx="319">
                  <c:v>42453</c:v>
                </c:pt>
                <c:pt idx="320">
                  <c:v>42454</c:v>
                </c:pt>
                <c:pt idx="321">
                  <c:v>42457</c:v>
                </c:pt>
                <c:pt idx="322">
                  <c:v>42458</c:v>
                </c:pt>
                <c:pt idx="323">
                  <c:v>42459</c:v>
                </c:pt>
                <c:pt idx="324">
                  <c:v>42460</c:v>
                </c:pt>
                <c:pt idx="325">
                  <c:v>42461</c:v>
                </c:pt>
                <c:pt idx="326">
                  <c:v>42464</c:v>
                </c:pt>
                <c:pt idx="327">
                  <c:v>42465</c:v>
                </c:pt>
                <c:pt idx="328">
                  <c:v>42466</c:v>
                </c:pt>
                <c:pt idx="329">
                  <c:v>42467</c:v>
                </c:pt>
                <c:pt idx="330">
                  <c:v>42468</c:v>
                </c:pt>
                <c:pt idx="331">
                  <c:v>42471</c:v>
                </c:pt>
                <c:pt idx="332">
                  <c:v>42472</c:v>
                </c:pt>
                <c:pt idx="333">
                  <c:v>42473</c:v>
                </c:pt>
                <c:pt idx="334">
                  <c:v>42474</c:v>
                </c:pt>
                <c:pt idx="335">
                  <c:v>42475</c:v>
                </c:pt>
                <c:pt idx="336">
                  <c:v>42478</c:v>
                </c:pt>
                <c:pt idx="337">
                  <c:v>42479</c:v>
                </c:pt>
                <c:pt idx="338">
                  <c:v>42480</c:v>
                </c:pt>
                <c:pt idx="339">
                  <c:v>42481</c:v>
                </c:pt>
                <c:pt idx="340">
                  <c:v>42482</c:v>
                </c:pt>
                <c:pt idx="341">
                  <c:v>42485</c:v>
                </c:pt>
                <c:pt idx="342">
                  <c:v>42486</c:v>
                </c:pt>
                <c:pt idx="343">
                  <c:v>42487</c:v>
                </c:pt>
                <c:pt idx="344">
                  <c:v>42488</c:v>
                </c:pt>
                <c:pt idx="345">
                  <c:v>42489</c:v>
                </c:pt>
                <c:pt idx="346">
                  <c:v>42492</c:v>
                </c:pt>
                <c:pt idx="347">
                  <c:v>42493</c:v>
                </c:pt>
                <c:pt idx="348">
                  <c:v>42494</c:v>
                </c:pt>
                <c:pt idx="349">
                  <c:v>42495</c:v>
                </c:pt>
                <c:pt idx="350">
                  <c:v>42496</c:v>
                </c:pt>
                <c:pt idx="351">
                  <c:v>42499</c:v>
                </c:pt>
                <c:pt idx="352">
                  <c:v>42500</c:v>
                </c:pt>
                <c:pt idx="353">
                  <c:v>42501</c:v>
                </c:pt>
                <c:pt idx="354">
                  <c:v>42502</c:v>
                </c:pt>
                <c:pt idx="355">
                  <c:v>42503</c:v>
                </c:pt>
                <c:pt idx="356">
                  <c:v>42506</c:v>
                </c:pt>
                <c:pt idx="357">
                  <c:v>42507</c:v>
                </c:pt>
                <c:pt idx="358">
                  <c:v>42508</c:v>
                </c:pt>
                <c:pt idx="359">
                  <c:v>42509</c:v>
                </c:pt>
                <c:pt idx="360">
                  <c:v>42510</c:v>
                </c:pt>
                <c:pt idx="361">
                  <c:v>42513</c:v>
                </c:pt>
                <c:pt idx="362">
                  <c:v>42514</c:v>
                </c:pt>
                <c:pt idx="363">
                  <c:v>42515</c:v>
                </c:pt>
                <c:pt idx="364">
                  <c:v>42516</c:v>
                </c:pt>
                <c:pt idx="365">
                  <c:v>42517</c:v>
                </c:pt>
                <c:pt idx="366">
                  <c:v>42520</c:v>
                </c:pt>
                <c:pt idx="367">
                  <c:v>42521</c:v>
                </c:pt>
                <c:pt idx="368">
                  <c:v>42522</c:v>
                </c:pt>
                <c:pt idx="369">
                  <c:v>42523</c:v>
                </c:pt>
                <c:pt idx="370">
                  <c:v>42524</c:v>
                </c:pt>
                <c:pt idx="371">
                  <c:v>42527</c:v>
                </c:pt>
                <c:pt idx="372">
                  <c:v>42528</c:v>
                </c:pt>
                <c:pt idx="373">
                  <c:v>42529</c:v>
                </c:pt>
                <c:pt idx="374">
                  <c:v>42530</c:v>
                </c:pt>
                <c:pt idx="375">
                  <c:v>42531</c:v>
                </c:pt>
                <c:pt idx="376">
                  <c:v>42534</c:v>
                </c:pt>
                <c:pt idx="377">
                  <c:v>42535</c:v>
                </c:pt>
                <c:pt idx="378">
                  <c:v>42536</c:v>
                </c:pt>
                <c:pt idx="379">
                  <c:v>42537</c:v>
                </c:pt>
                <c:pt idx="380">
                  <c:v>42538</c:v>
                </c:pt>
                <c:pt idx="381">
                  <c:v>42541</c:v>
                </c:pt>
                <c:pt idx="382">
                  <c:v>42542</c:v>
                </c:pt>
                <c:pt idx="383">
                  <c:v>42543</c:v>
                </c:pt>
                <c:pt idx="384">
                  <c:v>42544</c:v>
                </c:pt>
                <c:pt idx="385">
                  <c:v>42545</c:v>
                </c:pt>
                <c:pt idx="386">
                  <c:v>42548</c:v>
                </c:pt>
                <c:pt idx="387">
                  <c:v>42549</c:v>
                </c:pt>
                <c:pt idx="388">
                  <c:v>42550</c:v>
                </c:pt>
                <c:pt idx="389">
                  <c:v>42551</c:v>
                </c:pt>
                <c:pt idx="390">
                  <c:v>42552</c:v>
                </c:pt>
                <c:pt idx="391">
                  <c:v>42555</c:v>
                </c:pt>
                <c:pt idx="392">
                  <c:v>42556</c:v>
                </c:pt>
                <c:pt idx="393">
                  <c:v>42557</c:v>
                </c:pt>
                <c:pt idx="394">
                  <c:v>42558</c:v>
                </c:pt>
                <c:pt idx="395">
                  <c:v>42559</c:v>
                </c:pt>
                <c:pt idx="396">
                  <c:v>42562</c:v>
                </c:pt>
                <c:pt idx="397">
                  <c:v>42563</c:v>
                </c:pt>
                <c:pt idx="398">
                  <c:v>42564</c:v>
                </c:pt>
                <c:pt idx="399">
                  <c:v>42565</c:v>
                </c:pt>
                <c:pt idx="400">
                  <c:v>42566</c:v>
                </c:pt>
                <c:pt idx="401">
                  <c:v>42569</c:v>
                </c:pt>
                <c:pt idx="402">
                  <c:v>42570</c:v>
                </c:pt>
                <c:pt idx="403">
                  <c:v>42571</c:v>
                </c:pt>
                <c:pt idx="404">
                  <c:v>42572</c:v>
                </c:pt>
                <c:pt idx="405">
                  <c:v>42573</c:v>
                </c:pt>
                <c:pt idx="406">
                  <c:v>42576</c:v>
                </c:pt>
                <c:pt idx="407">
                  <c:v>42577</c:v>
                </c:pt>
                <c:pt idx="408">
                  <c:v>42578</c:v>
                </c:pt>
                <c:pt idx="409">
                  <c:v>42579</c:v>
                </c:pt>
                <c:pt idx="410">
                  <c:v>42580</c:v>
                </c:pt>
                <c:pt idx="411">
                  <c:v>42583</c:v>
                </c:pt>
                <c:pt idx="412">
                  <c:v>42584</c:v>
                </c:pt>
                <c:pt idx="413">
                  <c:v>42585</c:v>
                </c:pt>
                <c:pt idx="414">
                  <c:v>42586</c:v>
                </c:pt>
                <c:pt idx="415">
                  <c:v>42587</c:v>
                </c:pt>
                <c:pt idx="416">
                  <c:v>42590</c:v>
                </c:pt>
                <c:pt idx="417">
                  <c:v>42591</c:v>
                </c:pt>
                <c:pt idx="418">
                  <c:v>42592</c:v>
                </c:pt>
                <c:pt idx="419">
                  <c:v>42593</c:v>
                </c:pt>
                <c:pt idx="420">
                  <c:v>42594</c:v>
                </c:pt>
                <c:pt idx="421">
                  <c:v>42597</c:v>
                </c:pt>
                <c:pt idx="422">
                  <c:v>42598</c:v>
                </c:pt>
                <c:pt idx="423">
                  <c:v>42599</c:v>
                </c:pt>
                <c:pt idx="424">
                  <c:v>42600</c:v>
                </c:pt>
                <c:pt idx="425">
                  <c:v>42601</c:v>
                </c:pt>
                <c:pt idx="426">
                  <c:v>42604</c:v>
                </c:pt>
                <c:pt idx="427">
                  <c:v>42605</c:v>
                </c:pt>
                <c:pt idx="428">
                  <c:v>42606</c:v>
                </c:pt>
                <c:pt idx="429">
                  <c:v>42607</c:v>
                </c:pt>
                <c:pt idx="430">
                  <c:v>42608</c:v>
                </c:pt>
                <c:pt idx="431">
                  <c:v>42611</c:v>
                </c:pt>
                <c:pt idx="432">
                  <c:v>42612</c:v>
                </c:pt>
                <c:pt idx="433">
                  <c:v>42613</c:v>
                </c:pt>
                <c:pt idx="434">
                  <c:v>42614</c:v>
                </c:pt>
                <c:pt idx="435">
                  <c:v>42615</c:v>
                </c:pt>
                <c:pt idx="436">
                  <c:v>42618</c:v>
                </c:pt>
                <c:pt idx="437">
                  <c:v>42619</c:v>
                </c:pt>
                <c:pt idx="438">
                  <c:v>42620</c:v>
                </c:pt>
                <c:pt idx="439">
                  <c:v>42621</c:v>
                </c:pt>
                <c:pt idx="440">
                  <c:v>42622</c:v>
                </c:pt>
                <c:pt idx="441">
                  <c:v>42625</c:v>
                </c:pt>
                <c:pt idx="442">
                  <c:v>42626</c:v>
                </c:pt>
                <c:pt idx="443">
                  <c:v>42627</c:v>
                </c:pt>
                <c:pt idx="444">
                  <c:v>42628</c:v>
                </c:pt>
                <c:pt idx="445">
                  <c:v>42629</c:v>
                </c:pt>
                <c:pt idx="446">
                  <c:v>42632</c:v>
                </c:pt>
                <c:pt idx="447">
                  <c:v>42633</c:v>
                </c:pt>
                <c:pt idx="448">
                  <c:v>42634</c:v>
                </c:pt>
                <c:pt idx="449">
                  <c:v>42635</c:v>
                </c:pt>
                <c:pt idx="450">
                  <c:v>42636</c:v>
                </c:pt>
                <c:pt idx="451">
                  <c:v>42639</c:v>
                </c:pt>
                <c:pt idx="452">
                  <c:v>42640</c:v>
                </c:pt>
                <c:pt idx="453">
                  <c:v>42641</c:v>
                </c:pt>
                <c:pt idx="454">
                  <c:v>42642</c:v>
                </c:pt>
                <c:pt idx="455">
                  <c:v>42643</c:v>
                </c:pt>
                <c:pt idx="456">
                  <c:v>42646</c:v>
                </c:pt>
                <c:pt idx="457">
                  <c:v>42647</c:v>
                </c:pt>
                <c:pt idx="458">
                  <c:v>42648</c:v>
                </c:pt>
                <c:pt idx="459">
                  <c:v>42649</c:v>
                </c:pt>
                <c:pt idx="460">
                  <c:v>42650</c:v>
                </c:pt>
                <c:pt idx="461">
                  <c:v>42653</c:v>
                </c:pt>
                <c:pt idx="462">
                  <c:v>42654</c:v>
                </c:pt>
                <c:pt idx="463">
                  <c:v>42655</c:v>
                </c:pt>
                <c:pt idx="464">
                  <c:v>42656</c:v>
                </c:pt>
                <c:pt idx="465">
                  <c:v>42657</c:v>
                </c:pt>
                <c:pt idx="466">
                  <c:v>42660</c:v>
                </c:pt>
                <c:pt idx="467">
                  <c:v>42661</c:v>
                </c:pt>
                <c:pt idx="468">
                  <c:v>42662</c:v>
                </c:pt>
                <c:pt idx="469">
                  <c:v>42663</c:v>
                </c:pt>
                <c:pt idx="470">
                  <c:v>42664</c:v>
                </c:pt>
                <c:pt idx="471">
                  <c:v>42667</c:v>
                </c:pt>
                <c:pt idx="472">
                  <c:v>42668</c:v>
                </c:pt>
                <c:pt idx="473">
                  <c:v>42669</c:v>
                </c:pt>
                <c:pt idx="474">
                  <c:v>42670</c:v>
                </c:pt>
                <c:pt idx="475">
                  <c:v>42671</c:v>
                </c:pt>
                <c:pt idx="476">
                  <c:v>42674</c:v>
                </c:pt>
                <c:pt idx="477">
                  <c:v>42675</c:v>
                </c:pt>
                <c:pt idx="478">
                  <c:v>42676</c:v>
                </c:pt>
                <c:pt idx="479">
                  <c:v>42677</c:v>
                </c:pt>
                <c:pt idx="480">
                  <c:v>42678</c:v>
                </c:pt>
                <c:pt idx="481">
                  <c:v>42681</c:v>
                </c:pt>
                <c:pt idx="482">
                  <c:v>42682</c:v>
                </c:pt>
                <c:pt idx="483">
                  <c:v>42683</c:v>
                </c:pt>
                <c:pt idx="484">
                  <c:v>42684</c:v>
                </c:pt>
                <c:pt idx="485">
                  <c:v>42685</c:v>
                </c:pt>
                <c:pt idx="486">
                  <c:v>42688</c:v>
                </c:pt>
                <c:pt idx="487">
                  <c:v>42689</c:v>
                </c:pt>
                <c:pt idx="488">
                  <c:v>42690</c:v>
                </c:pt>
                <c:pt idx="489">
                  <c:v>42691</c:v>
                </c:pt>
                <c:pt idx="490">
                  <c:v>42692</c:v>
                </c:pt>
                <c:pt idx="491">
                  <c:v>42695</c:v>
                </c:pt>
                <c:pt idx="492">
                  <c:v>42696</c:v>
                </c:pt>
                <c:pt idx="493">
                  <c:v>42697</c:v>
                </c:pt>
                <c:pt idx="494">
                  <c:v>42698</c:v>
                </c:pt>
                <c:pt idx="495">
                  <c:v>42699</c:v>
                </c:pt>
                <c:pt idx="496">
                  <c:v>42702</c:v>
                </c:pt>
                <c:pt idx="497">
                  <c:v>42703</c:v>
                </c:pt>
                <c:pt idx="498">
                  <c:v>42704</c:v>
                </c:pt>
                <c:pt idx="499">
                  <c:v>42705</c:v>
                </c:pt>
                <c:pt idx="500">
                  <c:v>42706</c:v>
                </c:pt>
                <c:pt idx="501">
                  <c:v>42709</c:v>
                </c:pt>
                <c:pt idx="502">
                  <c:v>42710</c:v>
                </c:pt>
                <c:pt idx="503">
                  <c:v>42711</c:v>
                </c:pt>
                <c:pt idx="504">
                  <c:v>42712</c:v>
                </c:pt>
                <c:pt idx="505">
                  <c:v>42713</c:v>
                </c:pt>
                <c:pt idx="506">
                  <c:v>42716</c:v>
                </c:pt>
                <c:pt idx="507">
                  <c:v>42717</c:v>
                </c:pt>
                <c:pt idx="508">
                  <c:v>42718</c:v>
                </c:pt>
                <c:pt idx="509">
                  <c:v>42719</c:v>
                </c:pt>
                <c:pt idx="510">
                  <c:v>42720</c:v>
                </c:pt>
                <c:pt idx="511">
                  <c:v>42723</c:v>
                </c:pt>
                <c:pt idx="512">
                  <c:v>42724</c:v>
                </c:pt>
                <c:pt idx="513">
                  <c:v>42725</c:v>
                </c:pt>
                <c:pt idx="514">
                  <c:v>42726</c:v>
                </c:pt>
                <c:pt idx="515">
                  <c:v>42727</c:v>
                </c:pt>
                <c:pt idx="516">
                  <c:v>42730</c:v>
                </c:pt>
                <c:pt idx="517">
                  <c:v>42731</c:v>
                </c:pt>
                <c:pt idx="518">
                  <c:v>42732</c:v>
                </c:pt>
                <c:pt idx="519">
                  <c:v>42733</c:v>
                </c:pt>
                <c:pt idx="520">
                  <c:v>42734</c:v>
                </c:pt>
                <c:pt idx="521">
                  <c:v>42737</c:v>
                </c:pt>
                <c:pt idx="522">
                  <c:v>42738</c:v>
                </c:pt>
                <c:pt idx="523">
                  <c:v>42739</c:v>
                </c:pt>
                <c:pt idx="524">
                  <c:v>42740</c:v>
                </c:pt>
                <c:pt idx="525">
                  <c:v>42741</c:v>
                </c:pt>
                <c:pt idx="526">
                  <c:v>42744</c:v>
                </c:pt>
                <c:pt idx="527">
                  <c:v>42745</c:v>
                </c:pt>
                <c:pt idx="528">
                  <c:v>42746</c:v>
                </c:pt>
                <c:pt idx="529">
                  <c:v>42747</c:v>
                </c:pt>
                <c:pt idx="530">
                  <c:v>42748</c:v>
                </c:pt>
                <c:pt idx="531">
                  <c:v>42751</c:v>
                </c:pt>
                <c:pt idx="532">
                  <c:v>42752</c:v>
                </c:pt>
                <c:pt idx="533">
                  <c:v>42753</c:v>
                </c:pt>
                <c:pt idx="534">
                  <c:v>42754</c:v>
                </c:pt>
                <c:pt idx="535">
                  <c:v>42755</c:v>
                </c:pt>
                <c:pt idx="536">
                  <c:v>42758</c:v>
                </c:pt>
                <c:pt idx="537">
                  <c:v>42759</c:v>
                </c:pt>
                <c:pt idx="538">
                  <c:v>42760</c:v>
                </c:pt>
                <c:pt idx="539">
                  <c:v>42761</c:v>
                </c:pt>
                <c:pt idx="540">
                  <c:v>42762</c:v>
                </c:pt>
                <c:pt idx="541">
                  <c:v>42765</c:v>
                </c:pt>
                <c:pt idx="542">
                  <c:v>42766</c:v>
                </c:pt>
                <c:pt idx="543">
                  <c:v>42767</c:v>
                </c:pt>
                <c:pt idx="544">
                  <c:v>42768</c:v>
                </c:pt>
                <c:pt idx="545">
                  <c:v>42769</c:v>
                </c:pt>
                <c:pt idx="546">
                  <c:v>42772</c:v>
                </c:pt>
                <c:pt idx="547">
                  <c:v>42773</c:v>
                </c:pt>
                <c:pt idx="548">
                  <c:v>42774</c:v>
                </c:pt>
                <c:pt idx="549">
                  <c:v>42775</c:v>
                </c:pt>
                <c:pt idx="550">
                  <c:v>42776</c:v>
                </c:pt>
                <c:pt idx="551">
                  <c:v>42779</c:v>
                </c:pt>
                <c:pt idx="552">
                  <c:v>42780</c:v>
                </c:pt>
                <c:pt idx="553">
                  <c:v>42781</c:v>
                </c:pt>
                <c:pt idx="554">
                  <c:v>42782</c:v>
                </c:pt>
                <c:pt idx="555">
                  <c:v>42783</c:v>
                </c:pt>
                <c:pt idx="556">
                  <c:v>42786</c:v>
                </c:pt>
                <c:pt idx="557">
                  <c:v>42787</c:v>
                </c:pt>
                <c:pt idx="558">
                  <c:v>42788</c:v>
                </c:pt>
                <c:pt idx="559">
                  <c:v>42789</c:v>
                </c:pt>
                <c:pt idx="560">
                  <c:v>42790</c:v>
                </c:pt>
                <c:pt idx="561">
                  <c:v>42793</c:v>
                </c:pt>
                <c:pt idx="562">
                  <c:v>42794</c:v>
                </c:pt>
                <c:pt idx="563">
                  <c:v>42795</c:v>
                </c:pt>
                <c:pt idx="564">
                  <c:v>42796</c:v>
                </c:pt>
                <c:pt idx="565">
                  <c:v>42797</c:v>
                </c:pt>
                <c:pt idx="566">
                  <c:v>42800</c:v>
                </c:pt>
                <c:pt idx="567">
                  <c:v>42801</c:v>
                </c:pt>
                <c:pt idx="568">
                  <c:v>42802</c:v>
                </c:pt>
                <c:pt idx="569">
                  <c:v>42803</c:v>
                </c:pt>
                <c:pt idx="570">
                  <c:v>42804</c:v>
                </c:pt>
                <c:pt idx="571">
                  <c:v>42807</c:v>
                </c:pt>
                <c:pt idx="572">
                  <c:v>42808</c:v>
                </c:pt>
                <c:pt idx="573">
                  <c:v>42809</c:v>
                </c:pt>
                <c:pt idx="574">
                  <c:v>42810</c:v>
                </c:pt>
                <c:pt idx="575">
                  <c:v>42811</c:v>
                </c:pt>
                <c:pt idx="576">
                  <c:v>42814</c:v>
                </c:pt>
                <c:pt idx="577">
                  <c:v>42815</c:v>
                </c:pt>
                <c:pt idx="578">
                  <c:v>42816</c:v>
                </c:pt>
                <c:pt idx="579">
                  <c:v>42817</c:v>
                </c:pt>
                <c:pt idx="580">
                  <c:v>42818</c:v>
                </c:pt>
                <c:pt idx="581">
                  <c:v>42821</c:v>
                </c:pt>
                <c:pt idx="582">
                  <c:v>42822</c:v>
                </c:pt>
                <c:pt idx="583">
                  <c:v>42823</c:v>
                </c:pt>
                <c:pt idx="584">
                  <c:v>42824</c:v>
                </c:pt>
                <c:pt idx="585">
                  <c:v>42825</c:v>
                </c:pt>
                <c:pt idx="586">
                  <c:v>42828</c:v>
                </c:pt>
                <c:pt idx="587">
                  <c:v>42829</c:v>
                </c:pt>
                <c:pt idx="588">
                  <c:v>42830</c:v>
                </c:pt>
                <c:pt idx="589">
                  <c:v>42831</c:v>
                </c:pt>
                <c:pt idx="590">
                  <c:v>42832</c:v>
                </c:pt>
                <c:pt idx="591">
                  <c:v>42835</c:v>
                </c:pt>
                <c:pt idx="592">
                  <c:v>42836</c:v>
                </c:pt>
                <c:pt idx="593">
                  <c:v>42837</c:v>
                </c:pt>
                <c:pt idx="594">
                  <c:v>42838</c:v>
                </c:pt>
                <c:pt idx="595">
                  <c:v>42839</c:v>
                </c:pt>
                <c:pt idx="596">
                  <c:v>42842</c:v>
                </c:pt>
                <c:pt idx="597">
                  <c:v>42843</c:v>
                </c:pt>
                <c:pt idx="598">
                  <c:v>42844</c:v>
                </c:pt>
                <c:pt idx="599">
                  <c:v>42845</c:v>
                </c:pt>
                <c:pt idx="600">
                  <c:v>42846</c:v>
                </c:pt>
                <c:pt idx="601">
                  <c:v>42849</c:v>
                </c:pt>
                <c:pt idx="602">
                  <c:v>42850</c:v>
                </c:pt>
                <c:pt idx="603">
                  <c:v>42851</c:v>
                </c:pt>
                <c:pt idx="604">
                  <c:v>42852</c:v>
                </c:pt>
                <c:pt idx="605">
                  <c:v>42853</c:v>
                </c:pt>
                <c:pt idx="606">
                  <c:v>42856</c:v>
                </c:pt>
                <c:pt idx="607">
                  <c:v>42857</c:v>
                </c:pt>
                <c:pt idx="608">
                  <c:v>42858</c:v>
                </c:pt>
                <c:pt idx="609">
                  <c:v>42859</c:v>
                </c:pt>
                <c:pt idx="610">
                  <c:v>42860</c:v>
                </c:pt>
                <c:pt idx="611">
                  <c:v>42863</c:v>
                </c:pt>
                <c:pt idx="612">
                  <c:v>42864</c:v>
                </c:pt>
                <c:pt idx="613">
                  <c:v>42865</c:v>
                </c:pt>
                <c:pt idx="614">
                  <c:v>42866</c:v>
                </c:pt>
                <c:pt idx="615">
                  <c:v>42867</c:v>
                </c:pt>
                <c:pt idx="616">
                  <c:v>42870</c:v>
                </c:pt>
                <c:pt idx="617">
                  <c:v>42871</c:v>
                </c:pt>
                <c:pt idx="618">
                  <c:v>42872</c:v>
                </c:pt>
                <c:pt idx="619">
                  <c:v>42873</c:v>
                </c:pt>
                <c:pt idx="620">
                  <c:v>42874</c:v>
                </c:pt>
                <c:pt idx="621">
                  <c:v>42877</c:v>
                </c:pt>
                <c:pt idx="622">
                  <c:v>42878</c:v>
                </c:pt>
                <c:pt idx="623">
                  <c:v>42879</c:v>
                </c:pt>
                <c:pt idx="624">
                  <c:v>42880</c:v>
                </c:pt>
                <c:pt idx="625">
                  <c:v>42881</c:v>
                </c:pt>
                <c:pt idx="626">
                  <c:v>42884</c:v>
                </c:pt>
                <c:pt idx="627">
                  <c:v>42885</c:v>
                </c:pt>
                <c:pt idx="628">
                  <c:v>42886</c:v>
                </c:pt>
                <c:pt idx="629">
                  <c:v>42887</c:v>
                </c:pt>
                <c:pt idx="630">
                  <c:v>42888</c:v>
                </c:pt>
                <c:pt idx="631">
                  <c:v>42891</c:v>
                </c:pt>
                <c:pt idx="632">
                  <c:v>42892</c:v>
                </c:pt>
                <c:pt idx="633">
                  <c:v>42893</c:v>
                </c:pt>
                <c:pt idx="634">
                  <c:v>42894</c:v>
                </c:pt>
                <c:pt idx="635">
                  <c:v>42895</c:v>
                </c:pt>
                <c:pt idx="636">
                  <c:v>42898</c:v>
                </c:pt>
                <c:pt idx="637">
                  <c:v>42899</c:v>
                </c:pt>
                <c:pt idx="638">
                  <c:v>42900</c:v>
                </c:pt>
                <c:pt idx="639">
                  <c:v>42901</c:v>
                </c:pt>
                <c:pt idx="640">
                  <c:v>42902</c:v>
                </c:pt>
                <c:pt idx="641">
                  <c:v>42905</c:v>
                </c:pt>
                <c:pt idx="642">
                  <c:v>42906</c:v>
                </c:pt>
                <c:pt idx="643">
                  <c:v>42907</c:v>
                </c:pt>
                <c:pt idx="644">
                  <c:v>42908</c:v>
                </c:pt>
                <c:pt idx="645">
                  <c:v>42909</c:v>
                </c:pt>
                <c:pt idx="646">
                  <c:v>42912</c:v>
                </c:pt>
                <c:pt idx="647">
                  <c:v>42913</c:v>
                </c:pt>
                <c:pt idx="648">
                  <c:v>42914</c:v>
                </c:pt>
                <c:pt idx="649">
                  <c:v>42915</c:v>
                </c:pt>
                <c:pt idx="650">
                  <c:v>42916</c:v>
                </c:pt>
                <c:pt idx="651">
                  <c:v>42919</c:v>
                </c:pt>
                <c:pt idx="652">
                  <c:v>42920</c:v>
                </c:pt>
                <c:pt idx="653">
                  <c:v>42921</c:v>
                </c:pt>
                <c:pt idx="654">
                  <c:v>42922</c:v>
                </c:pt>
                <c:pt idx="655">
                  <c:v>42923</c:v>
                </c:pt>
                <c:pt idx="656">
                  <c:v>42926</c:v>
                </c:pt>
                <c:pt idx="657">
                  <c:v>42927</c:v>
                </c:pt>
                <c:pt idx="658">
                  <c:v>42928</c:v>
                </c:pt>
                <c:pt idx="659">
                  <c:v>42929</c:v>
                </c:pt>
                <c:pt idx="660">
                  <c:v>42930</c:v>
                </c:pt>
                <c:pt idx="661">
                  <c:v>42933</c:v>
                </c:pt>
                <c:pt idx="662">
                  <c:v>42934</c:v>
                </c:pt>
                <c:pt idx="663">
                  <c:v>42935</c:v>
                </c:pt>
                <c:pt idx="664">
                  <c:v>42936</c:v>
                </c:pt>
                <c:pt idx="665">
                  <c:v>42937</c:v>
                </c:pt>
                <c:pt idx="666">
                  <c:v>42940</c:v>
                </c:pt>
                <c:pt idx="667">
                  <c:v>42941</c:v>
                </c:pt>
                <c:pt idx="668">
                  <c:v>42942</c:v>
                </c:pt>
                <c:pt idx="669">
                  <c:v>42943</c:v>
                </c:pt>
                <c:pt idx="670">
                  <c:v>42944</c:v>
                </c:pt>
                <c:pt idx="671">
                  <c:v>42947</c:v>
                </c:pt>
                <c:pt idx="672">
                  <c:v>42948</c:v>
                </c:pt>
                <c:pt idx="673">
                  <c:v>42949</c:v>
                </c:pt>
                <c:pt idx="674">
                  <c:v>42950</c:v>
                </c:pt>
                <c:pt idx="675">
                  <c:v>42951</c:v>
                </c:pt>
                <c:pt idx="676">
                  <c:v>42954</c:v>
                </c:pt>
                <c:pt idx="677">
                  <c:v>42955</c:v>
                </c:pt>
                <c:pt idx="678">
                  <c:v>42956</c:v>
                </c:pt>
                <c:pt idx="679">
                  <c:v>42957</c:v>
                </c:pt>
                <c:pt idx="680">
                  <c:v>42958</c:v>
                </c:pt>
                <c:pt idx="681">
                  <c:v>42961</c:v>
                </c:pt>
                <c:pt idx="682">
                  <c:v>42962</c:v>
                </c:pt>
                <c:pt idx="683">
                  <c:v>42963</c:v>
                </c:pt>
                <c:pt idx="684">
                  <c:v>42964</c:v>
                </c:pt>
                <c:pt idx="685">
                  <c:v>42965</c:v>
                </c:pt>
                <c:pt idx="686">
                  <c:v>42968</c:v>
                </c:pt>
                <c:pt idx="687">
                  <c:v>42969</c:v>
                </c:pt>
                <c:pt idx="688">
                  <c:v>42970</c:v>
                </c:pt>
                <c:pt idx="689">
                  <c:v>42971</c:v>
                </c:pt>
                <c:pt idx="690">
                  <c:v>42972</c:v>
                </c:pt>
                <c:pt idx="691">
                  <c:v>42975</c:v>
                </c:pt>
                <c:pt idx="692">
                  <c:v>42976</c:v>
                </c:pt>
                <c:pt idx="693">
                  <c:v>42977</c:v>
                </c:pt>
                <c:pt idx="694">
                  <c:v>42978</c:v>
                </c:pt>
                <c:pt idx="695">
                  <c:v>42979</c:v>
                </c:pt>
                <c:pt idx="696">
                  <c:v>42982</c:v>
                </c:pt>
                <c:pt idx="697">
                  <c:v>42983</c:v>
                </c:pt>
                <c:pt idx="698">
                  <c:v>42984</c:v>
                </c:pt>
                <c:pt idx="699">
                  <c:v>42985</c:v>
                </c:pt>
                <c:pt idx="700">
                  <c:v>42986</c:v>
                </c:pt>
                <c:pt idx="701">
                  <c:v>42989</c:v>
                </c:pt>
                <c:pt idx="702">
                  <c:v>42990</c:v>
                </c:pt>
                <c:pt idx="703">
                  <c:v>42991</c:v>
                </c:pt>
                <c:pt idx="704">
                  <c:v>42992</c:v>
                </c:pt>
                <c:pt idx="705">
                  <c:v>42993</c:v>
                </c:pt>
                <c:pt idx="706">
                  <c:v>42996</c:v>
                </c:pt>
                <c:pt idx="707">
                  <c:v>42997</c:v>
                </c:pt>
                <c:pt idx="708">
                  <c:v>42998</c:v>
                </c:pt>
                <c:pt idx="709">
                  <c:v>42999</c:v>
                </c:pt>
                <c:pt idx="710">
                  <c:v>43000</c:v>
                </c:pt>
                <c:pt idx="711">
                  <c:v>43003</c:v>
                </c:pt>
                <c:pt idx="712">
                  <c:v>43004</c:v>
                </c:pt>
                <c:pt idx="713">
                  <c:v>43005</c:v>
                </c:pt>
                <c:pt idx="714">
                  <c:v>43006</c:v>
                </c:pt>
                <c:pt idx="715">
                  <c:v>43007</c:v>
                </c:pt>
                <c:pt idx="716">
                  <c:v>43010</c:v>
                </c:pt>
                <c:pt idx="717">
                  <c:v>43011</c:v>
                </c:pt>
                <c:pt idx="718">
                  <c:v>43012</c:v>
                </c:pt>
                <c:pt idx="719">
                  <c:v>43013</c:v>
                </c:pt>
                <c:pt idx="720">
                  <c:v>43014</c:v>
                </c:pt>
                <c:pt idx="721">
                  <c:v>43017</c:v>
                </c:pt>
                <c:pt idx="722">
                  <c:v>43018</c:v>
                </c:pt>
                <c:pt idx="723">
                  <c:v>43019</c:v>
                </c:pt>
                <c:pt idx="724">
                  <c:v>43020</c:v>
                </c:pt>
                <c:pt idx="725">
                  <c:v>43021</c:v>
                </c:pt>
                <c:pt idx="726">
                  <c:v>43024</c:v>
                </c:pt>
                <c:pt idx="727">
                  <c:v>43025</c:v>
                </c:pt>
                <c:pt idx="728">
                  <c:v>43026</c:v>
                </c:pt>
                <c:pt idx="729">
                  <c:v>43027</c:v>
                </c:pt>
                <c:pt idx="730">
                  <c:v>43028</c:v>
                </c:pt>
                <c:pt idx="731">
                  <c:v>43031</c:v>
                </c:pt>
                <c:pt idx="732">
                  <c:v>43032</c:v>
                </c:pt>
                <c:pt idx="733">
                  <c:v>43033</c:v>
                </c:pt>
                <c:pt idx="734">
                  <c:v>43034</c:v>
                </c:pt>
                <c:pt idx="735">
                  <c:v>43035</c:v>
                </c:pt>
                <c:pt idx="736">
                  <c:v>43038</c:v>
                </c:pt>
                <c:pt idx="737">
                  <c:v>43039</c:v>
                </c:pt>
                <c:pt idx="738">
                  <c:v>43040</c:v>
                </c:pt>
                <c:pt idx="739">
                  <c:v>43041</c:v>
                </c:pt>
                <c:pt idx="740">
                  <c:v>43042</c:v>
                </c:pt>
                <c:pt idx="741">
                  <c:v>43045</c:v>
                </c:pt>
                <c:pt idx="742">
                  <c:v>43046</c:v>
                </c:pt>
                <c:pt idx="743">
                  <c:v>43047</c:v>
                </c:pt>
                <c:pt idx="744">
                  <c:v>43048</c:v>
                </c:pt>
                <c:pt idx="745">
                  <c:v>43049</c:v>
                </c:pt>
                <c:pt idx="746">
                  <c:v>43052</c:v>
                </c:pt>
                <c:pt idx="747">
                  <c:v>43053</c:v>
                </c:pt>
                <c:pt idx="748">
                  <c:v>43054</c:v>
                </c:pt>
                <c:pt idx="749">
                  <c:v>43055</c:v>
                </c:pt>
                <c:pt idx="750">
                  <c:v>43056</c:v>
                </c:pt>
                <c:pt idx="751">
                  <c:v>43059</c:v>
                </c:pt>
                <c:pt idx="752">
                  <c:v>43060</c:v>
                </c:pt>
                <c:pt idx="753">
                  <c:v>43061</c:v>
                </c:pt>
                <c:pt idx="754">
                  <c:v>43062</c:v>
                </c:pt>
                <c:pt idx="755">
                  <c:v>43063</c:v>
                </c:pt>
                <c:pt idx="756">
                  <c:v>43066</c:v>
                </c:pt>
                <c:pt idx="757">
                  <c:v>43067</c:v>
                </c:pt>
                <c:pt idx="758">
                  <c:v>43068</c:v>
                </c:pt>
                <c:pt idx="759">
                  <c:v>43069</c:v>
                </c:pt>
                <c:pt idx="760">
                  <c:v>43070</c:v>
                </c:pt>
                <c:pt idx="761">
                  <c:v>43073</c:v>
                </c:pt>
                <c:pt idx="762">
                  <c:v>43074</c:v>
                </c:pt>
                <c:pt idx="763">
                  <c:v>43075</c:v>
                </c:pt>
                <c:pt idx="764">
                  <c:v>43076</c:v>
                </c:pt>
                <c:pt idx="765">
                  <c:v>43077</c:v>
                </c:pt>
                <c:pt idx="766">
                  <c:v>43080</c:v>
                </c:pt>
                <c:pt idx="767">
                  <c:v>43081</c:v>
                </c:pt>
                <c:pt idx="768">
                  <c:v>43082</c:v>
                </c:pt>
                <c:pt idx="769">
                  <c:v>43083</c:v>
                </c:pt>
                <c:pt idx="770">
                  <c:v>43084</c:v>
                </c:pt>
                <c:pt idx="771">
                  <c:v>43087</c:v>
                </c:pt>
                <c:pt idx="772">
                  <c:v>43088</c:v>
                </c:pt>
                <c:pt idx="773">
                  <c:v>43089</c:v>
                </c:pt>
                <c:pt idx="774">
                  <c:v>43090</c:v>
                </c:pt>
                <c:pt idx="775">
                  <c:v>43091</c:v>
                </c:pt>
                <c:pt idx="776">
                  <c:v>43094</c:v>
                </c:pt>
                <c:pt idx="777">
                  <c:v>43095</c:v>
                </c:pt>
                <c:pt idx="778">
                  <c:v>43096</c:v>
                </c:pt>
                <c:pt idx="779">
                  <c:v>43097</c:v>
                </c:pt>
                <c:pt idx="780">
                  <c:v>43098</c:v>
                </c:pt>
                <c:pt idx="781">
                  <c:v>43101</c:v>
                </c:pt>
                <c:pt idx="782">
                  <c:v>43102</c:v>
                </c:pt>
                <c:pt idx="783">
                  <c:v>43103</c:v>
                </c:pt>
                <c:pt idx="784">
                  <c:v>43104</c:v>
                </c:pt>
                <c:pt idx="785">
                  <c:v>43105</c:v>
                </c:pt>
                <c:pt idx="786">
                  <c:v>43108</c:v>
                </c:pt>
                <c:pt idx="787">
                  <c:v>43109</c:v>
                </c:pt>
                <c:pt idx="788">
                  <c:v>43110</c:v>
                </c:pt>
                <c:pt idx="789">
                  <c:v>43111</c:v>
                </c:pt>
                <c:pt idx="790">
                  <c:v>43112</c:v>
                </c:pt>
                <c:pt idx="791">
                  <c:v>43115</c:v>
                </c:pt>
                <c:pt idx="792">
                  <c:v>43116</c:v>
                </c:pt>
                <c:pt idx="793">
                  <c:v>43117</c:v>
                </c:pt>
                <c:pt idx="794">
                  <c:v>43118</c:v>
                </c:pt>
                <c:pt idx="795">
                  <c:v>43119</c:v>
                </c:pt>
                <c:pt idx="796">
                  <c:v>43122</c:v>
                </c:pt>
                <c:pt idx="797">
                  <c:v>43123</c:v>
                </c:pt>
                <c:pt idx="798">
                  <c:v>43124</c:v>
                </c:pt>
                <c:pt idx="799">
                  <c:v>43125</c:v>
                </c:pt>
                <c:pt idx="800">
                  <c:v>43126</c:v>
                </c:pt>
                <c:pt idx="801">
                  <c:v>43129</c:v>
                </c:pt>
                <c:pt idx="802">
                  <c:v>43130</c:v>
                </c:pt>
                <c:pt idx="803">
                  <c:v>43131</c:v>
                </c:pt>
                <c:pt idx="804">
                  <c:v>43132</c:v>
                </c:pt>
                <c:pt idx="805">
                  <c:v>43133</c:v>
                </c:pt>
                <c:pt idx="806">
                  <c:v>43136</c:v>
                </c:pt>
                <c:pt idx="807">
                  <c:v>43137</c:v>
                </c:pt>
                <c:pt idx="808">
                  <c:v>43138</c:v>
                </c:pt>
                <c:pt idx="809">
                  <c:v>43139</c:v>
                </c:pt>
                <c:pt idx="810">
                  <c:v>43140</c:v>
                </c:pt>
                <c:pt idx="811">
                  <c:v>43143</c:v>
                </c:pt>
                <c:pt idx="812">
                  <c:v>43144</c:v>
                </c:pt>
                <c:pt idx="813">
                  <c:v>43145</c:v>
                </c:pt>
                <c:pt idx="814">
                  <c:v>43146</c:v>
                </c:pt>
                <c:pt idx="815">
                  <c:v>43147</c:v>
                </c:pt>
                <c:pt idx="816">
                  <c:v>43150</c:v>
                </c:pt>
                <c:pt idx="817">
                  <c:v>43151</c:v>
                </c:pt>
                <c:pt idx="818">
                  <c:v>43152</c:v>
                </c:pt>
                <c:pt idx="819">
                  <c:v>43153</c:v>
                </c:pt>
                <c:pt idx="820">
                  <c:v>43154</c:v>
                </c:pt>
                <c:pt idx="821">
                  <c:v>43157</c:v>
                </c:pt>
                <c:pt idx="822">
                  <c:v>43158</c:v>
                </c:pt>
                <c:pt idx="823">
                  <c:v>43159</c:v>
                </c:pt>
                <c:pt idx="824">
                  <c:v>43160</c:v>
                </c:pt>
                <c:pt idx="825">
                  <c:v>43161</c:v>
                </c:pt>
                <c:pt idx="826">
                  <c:v>43164</c:v>
                </c:pt>
                <c:pt idx="827">
                  <c:v>43165</c:v>
                </c:pt>
                <c:pt idx="828">
                  <c:v>43166</c:v>
                </c:pt>
                <c:pt idx="829">
                  <c:v>43167</c:v>
                </c:pt>
                <c:pt idx="830">
                  <c:v>43168</c:v>
                </c:pt>
                <c:pt idx="831">
                  <c:v>43171</c:v>
                </c:pt>
                <c:pt idx="832">
                  <c:v>43172</c:v>
                </c:pt>
                <c:pt idx="833">
                  <c:v>43173</c:v>
                </c:pt>
                <c:pt idx="834">
                  <c:v>43174</c:v>
                </c:pt>
                <c:pt idx="835">
                  <c:v>43175</c:v>
                </c:pt>
                <c:pt idx="836">
                  <c:v>43178</c:v>
                </c:pt>
                <c:pt idx="837">
                  <c:v>43179</c:v>
                </c:pt>
                <c:pt idx="838">
                  <c:v>43180</c:v>
                </c:pt>
                <c:pt idx="839">
                  <c:v>43181</c:v>
                </c:pt>
                <c:pt idx="840">
                  <c:v>43182</c:v>
                </c:pt>
                <c:pt idx="841">
                  <c:v>43185</c:v>
                </c:pt>
                <c:pt idx="842">
                  <c:v>43186</c:v>
                </c:pt>
                <c:pt idx="843">
                  <c:v>43187</c:v>
                </c:pt>
                <c:pt idx="844">
                  <c:v>43188</c:v>
                </c:pt>
                <c:pt idx="845">
                  <c:v>43189</c:v>
                </c:pt>
                <c:pt idx="846">
                  <c:v>43192</c:v>
                </c:pt>
                <c:pt idx="847">
                  <c:v>43193</c:v>
                </c:pt>
                <c:pt idx="848">
                  <c:v>43194</c:v>
                </c:pt>
                <c:pt idx="849">
                  <c:v>43195</c:v>
                </c:pt>
                <c:pt idx="850">
                  <c:v>43196</c:v>
                </c:pt>
                <c:pt idx="851">
                  <c:v>43199</c:v>
                </c:pt>
                <c:pt idx="852">
                  <c:v>43200</c:v>
                </c:pt>
                <c:pt idx="853">
                  <c:v>43201</c:v>
                </c:pt>
                <c:pt idx="854">
                  <c:v>43202</c:v>
                </c:pt>
                <c:pt idx="855">
                  <c:v>43203</c:v>
                </c:pt>
                <c:pt idx="856">
                  <c:v>43206</c:v>
                </c:pt>
                <c:pt idx="857">
                  <c:v>43207</c:v>
                </c:pt>
                <c:pt idx="858">
                  <c:v>43208</c:v>
                </c:pt>
                <c:pt idx="859">
                  <c:v>43209</c:v>
                </c:pt>
                <c:pt idx="860">
                  <c:v>43210</c:v>
                </c:pt>
                <c:pt idx="861">
                  <c:v>43213</c:v>
                </c:pt>
                <c:pt idx="862">
                  <c:v>43214</c:v>
                </c:pt>
                <c:pt idx="863">
                  <c:v>43215</c:v>
                </c:pt>
                <c:pt idx="864">
                  <c:v>43216</c:v>
                </c:pt>
                <c:pt idx="865">
                  <c:v>43217</c:v>
                </c:pt>
                <c:pt idx="866">
                  <c:v>43220</c:v>
                </c:pt>
                <c:pt idx="867">
                  <c:v>43221</c:v>
                </c:pt>
                <c:pt idx="868">
                  <c:v>43222</c:v>
                </c:pt>
                <c:pt idx="869">
                  <c:v>43223</c:v>
                </c:pt>
                <c:pt idx="870">
                  <c:v>43224</c:v>
                </c:pt>
                <c:pt idx="871">
                  <c:v>43227</c:v>
                </c:pt>
                <c:pt idx="872">
                  <c:v>43228</c:v>
                </c:pt>
                <c:pt idx="873">
                  <c:v>43229</c:v>
                </c:pt>
                <c:pt idx="874">
                  <c:v>43230</c:v>
                </c:pt>
                <c:pt idx="875">
                  <c:v>43231</c:v>
                </c:pt>
                <c:pt idx="876">
                  <c:v>43234</c:v>
                </c:pt>
                <c:pt idx="877">
                  <c:v>43235</c:v>
                </c:pt>
                <c:pt idx="878">
                  <c:v>43236</c:v>
                </c:pt>
                <c:pt idx="879">
                  <c:v>43237</c:v>
                </c:pt>
                <c:pt idx="880">
                  <c:v>43238</c:v>
                </c:pt>
                <c:pt idx="881">
                  <c:v>43241</c:v>
                </c:pt>
                <c:pt idx="882">
                  <c:v>43242</c:v>
                </c:pt>
                <c:pt idx="883">
                  <c:v>43243</c:v>
                </c:pt>
                <c:pt idx="884">
                  <c:v>43244</c:v>
                </c:pt>
                <c:pt idx="885">
                  <c:v>43245</c:v>
                </c:pt>
                <c:pt idx="886">
                  <c:v>43248</c:v>
                </c:pt>
                <c:pt idx="887">
                  <c:v>43249</c:v>
                </c:pt>
                <c:pt idx="888">
                  <c:v>43250</c:v>
                </c:pt>
                <c:pt idx="889">
                  <c:v>43251</c:v>
                </c:pt>
                <c:pt idx="890">
                  <c:v>43252</c:v>
                </c:pt>
                <c:pt idx="891">
                  <c:v>43255</c:v>
                </c:pt>
                <c:pt idx="892">
                  <c:v>43256</c:v>
                </c:pt>
                <c:pt idx="893">
                  <c:v>43257</c:v>
                </c:pt>
                <c:pt idx="894">
                  <c:v>43258</c:v>
                </c:pt>
                <c:pt idx="895">
                  <c:v>43259</c:v>
                </c:pt>
                <c:pt idx="896">
                  <c:v>43262</c:v>
                </c:pt>
                <c:pt idx="897">
                  <c:v>43263</c:v>
                </c:pt>
                <c:pt idx="898">
                  <c:v>43264</c:v>
                </c:pt>
                <c:pt idx="899">
                  <c:v>43265</c:v>
                </c:pt>
                <c:pt idx="900">
                  <c:v>43266</c:v>
                </c:pt>
                <c:pt idx="901">
                  <c:v>43269</c:v>
                </c:pt>
                <c:pt idx="902">
                  <c:v>43270</c:v>
                </c:pt>
                <c:pt idx="903">
                  <c:v>43271</c:v>
                </c:pt>
                <c:pt idx="904">
                  <c:v>43272</c:v>
                </c:pt>
                <c:pt idx="905">
                  <c:v>43273</c:v>
                </c:pt>
                <c:pt idx="906">
                  <c:v>43276</c:v>
                </c:pt>
                <c:pt idx="907">
                  <c:v>43277</c:v>
                </c:pt>
                <c:pt idx="908">
                  <c:v>43278</c:v>
                </c:pt>
                <c:pt idx="909">
                  <c:v>43279</c:v>
                </c:pt>
                <c:pt idx="910">
                  <c:v>43280</c:v>
                </c:pt>
                <c:pt idx="911">
                  <c:v>43283</c:v>
                </c:pt>
                <c:pt idx="912">
                  <c:v>43284</c:v>
                </c:pt>
                <c:pt idx="913">
                  <c:v>43285</c:v>
                </c:pt>
                <c:pt idx="914">
                  <c:v>43286</c:v>
                </c:pt>
                <c:pt idx="915">
                  <c:v>43287</c:v>
                </c:pt>
                <c:pt idx="916">
                  <c:v>43290</c:v>
                </c:pt>
                <c:pt idx="917">
                  <c:v>43291</c:v>
                </c:pt>
                <c:pt idx="918">
                  <c:v>43292</c:v>
                </c:pt>
                <c:pt idx="919">
                  <c:v>43293</c:v>
                </c:pt>
                <c:pt idx="920">
                  <c:v>43294</c:v>
                </c:pt>
                <c:pt idx="921">
                  <c:v>43297</c:v>
                </c:pt>
                <c:pt idx="922">
                  <c:v>43298</c:v>
                </c:pt>
                <c:pt idx="923">
                  <c:v>43299</c:v>
                </c:pt>
                <c:pt idx="924">
                  <c:v>43300</c:v>
                </c:pt>
                <c:pt idx="925">
                  <c:v>43301</c:v>
                </c:pt>
                <c:pt idx="926">
                  <c:v>43304</c:v>
                </c:pt>
                <c:pt idx="927">
                  <c:v>43305</c:v>
                </c:pt>
                <c:pt idx="928">
                  <c:v>43306</c:v>
                </c:pt>
                <c:pt idx="929">
                  <c:v>43307</c:v>
                </c:pt>
                <c:pt idx="930">
                  <c:v>43308</c:v>
                </c:pt>
                <c:pt idx="931">
                  <c:v>43311</c:v>
                </c:pt>
                <c:pt idx="932">
                  <c:v>43312</c:v>
                </c:pt>
                <c:pt idx="933">
                  <c:v>43313</c:v>
                </c:pt>
                <c:pt idx="934">
                  <c:v>43314</c:v>
                </c:pt>
                <c:pt idx="935">
                  <c:v>43315</c:v>
                </c:pt>
                <c:pt idx="936">
                  <c:v>43318</c:v>
                </c:pt>
                <c:pt idx="937">
                  <c:v>43319</c:v>
                </c:pt>
                <c:pt idx="938">
                  <c:v>43320</c:v>
                </c:pt>
                <c:pt idx="939">
                  <c:v>43321</c:v>
                </c:pt>
                <c:pt idx="940">
                  <c:v>43322</c:v>
                </c:pt>
                <c:pt idx="941">
                  <c:v>43325</c:v>
                </c:pt>
                <c:pt idx="942">
                  <c:v>43326</c:v>
                </c:pt>
                <c:pt idx="943">
                  <c:v>43327</c:v>
                </c:pt>
                <c:pt idx="944">
                  <c:v>43328</c:v>
                </c:pt>
                <c:pt idx="945">
                  <c:v>43329</c:v>
                </c:pt>
                <c:pt idx="946">
                  <c:v>43332</c:v>
                </c:pt>
                <c:pt idx="947">
                  <c:v>43333</c:v>
                </c:pt>
                <c:pt idx="948">
                  <c:v>43334</c:v>
                </c:pt>
                <c:pt idx="949">
                  <c:v>43335</c:v>
                </c:pt>
                <c:pt idx="950">
                  <c:v>43336</c:v>
                </c:pt>
                <c:pt idx="951">
                  <c:v>43339</c:v>
                </c:pt>
                <c:pt idx="952">
                  <c:v>43340</c:v>
                </c:pt>
                <c:pt idx="953">
                  <c:v>43341</c:v>
                </c:pt>
                <c:pt idx="954">
                  <c:v>43342</c:v>
                </c:pt>
                <c:pt idx="955">
                  <c:v>43343</c:v>
                </c:pt>
                <c:pt idx="956">
                  <c:v>43346</c:v>
                </c:pt>
                <c:pt idx="957">
                  <c:v>43347</c:v>
                </c:pt>
                <c:pt idx="958">
                  <c:v>43348</c:v>
                </c:pt>
                <c:pt idx="959">
                  <c:v>43349</c:v>
                </c:pt>
                <c:pt idx="960">
                  <c:v>43350</c:v>
                </c:pt>
                <c:pt idx="961">
                  <c:v>43353</c:v>
                </c:pt>
                <c:pt idx="962">
                  <c:v>43354</c:v>
                </c:pt>
                <c:pt idx="963">
                  <c:v>43355</c:v>
                </c:pt>
                <c:pt idx="964">
                  <c:v>43356</c:v>
                </c:pt>
                <c:pt idx="965">
                  <c:v>43357</c:v>
                </c:pt>
                <c:pt idx="966">
                  <c:v>43360</c:v>
                </c:pt>
                <c:pt idx="967">
                  <c:v>43361</c:v>
                </c:pt>
                <c:pt idx="968">
                  <c:v>43362</c:v>
                </c:pt>
                <c:pt idx="969">
                  <c:v>43363</c:v>
                </c:pt>
                <c:pt idx="970">
                  <c:v>43364</c:v>
                </c:pt>
                <c:pt idx="971">
                  <c:v>43367</c:v>
                </c:pt>
                <c:pt idx="972">
                  <c:v>43368</c:v>
                </c:pt>
                <c:pt idx="973">
                  <c:v>43369</c:v>
                </c:pt>
                <c:pt idx="974">
                  <c:v>43370</c:v>
                </c:pt>
                <c:pt idx="975">
                  <c:v>43371</c:v>
                </c:pt>
                <c:pt idx="976">
                  <c:v>43374</c:v>
                </c:pt>
                <c:pt idx="977">
                  <c:v>43375</c:v>
                </c:pt>
                <c:pt idx="978">
                  <c:v>43376</c:v>
                </c:pt>
                <c:pt idx="979">
                  <c:v>43377</c:v>
                </c:pt>
                <c:pt idx="980">
                  <c:v>43378</c:v>
                </c:pt>
                <c:pt idx="981">
                  <c:v>43381</c:v>
                </c:pt>
                <c:pt idx="982">
                  <c:v>43382</c:v>
                </c:pt>
                <c:pt idx="983">
                  <c:v>43383</c:v>
                </c:pt>
                <c:pt idx="984">
                  <c:v>43384</c:v>
                </c:pt>
                <c:pt idx="985">
                  <c:v>43385</c:v>
                </c:pt>
                <c:pt idx="986">
                  <c:v>43388</c:v>
                </c:pt>
                <c:pt idx="987">
                  <c:v>43389</c:v>
                </c:pt>
                <c:pt idx="988">
                  <c:v>43390</c:v>
                </c:pt>
                <c:pt idx="989">
                  <c:v>43391</c:v>
                </c:pt>
                <c:pt idx="990">
                  <c:v>43392</c:v>
                </c:pt>
                <c:pt idx="991">
                  <c:v>43395</c:v>
                </c:pt>
                <c:pt idx="992">
                  <c:v>43396</c:v>
                </c:pt>
                <c:pt idx="993">
                  <c:v>43397</c:v>
                </c:pt>
                <c:pt idx="994">
                  <c:v>43398</c:v>
                </c:pt>
                <c:pt idx="995">
                  <c:v>43399</c:v>
                </c:pt>
                <c:pt idx="996">
                  <c:v>43402</c:v>
                </c:pt>
                <c:pt idx="997">
                  <c:v>43403</c:v>
                </c:pt>
                <c:pt idx="998">
                  <c:v>43404</c:v>
                </c:pt>
                <c:pt idx="999">
                  <c:v>43405</c:v>
                </c:pt>
                <c:pt idx="1000">
                  <c:v>43406</c:v>
                </c:pt>
                <c:pt idx="1001">
                  <c:v>43409</c:v>
                </c:pt>
                <c:pt idx="1002">
                  <c:v>43410</c:v>
                </c:pt>
                <c:pt idx="1003">
                  <c:v>43411</c:v>
                </c:pt>
                <c:pt idx="1004">
                  <c:v>43412</c:v>
                </c:pt>
                <c:pt idx="1005">
                  <c:v>43413</c:v>
                </c:pt>
                <c:pt idx="1006">
                  <c:v>43416</c:v>
                </c:pt>
                <c:pt idx="1007">
                  <c:v>43417</c:v>
                </c:pt>
                <c:pt idx="1008">
                  <c:v>43418</c:v>
                </c:pt>
                <c:pt idx="1009">
                  <c:v>43419</c:v>
                </c:pt>
                <c:pt idx="1010">
                  <c:v>43420</c:v>
                </c:pt>
                <c:pt idx="1011">
                  <c:v>43423</c:v>
                </c:pt>
                <c:pt idx="1012">
                  <c:v>43424</c:v>
                </c:pt>
                <c:pt idx="1013">
                  <c:v>43425</c:v>
                </c:pt>
                <c:pt idx="1014">
                  <c:v>43426</c:v>
                </c:pt>
                <c:pt idx="1015">
                  <c:v>43427</c:v>
                </c:pt>
                <c:pt idx="1016">
                  <c:v>43430</c:v>
                </c:pt>
                <c:pt idx="1017">
                  <c:v>43431</c:v>
                </c:pt>
                <c:pt idx="1018">
                  <c:v>43432</c:v>
                </c:pt>
                <c:pt idx="1019">
                  <c:v>43433</c:v>
                </c:pt>
                <c:pt idx="1020">
                  <c:v>43434</c:v>
                </c:pt>
                <c:pt idx="1021">
                  <c:v>43437</c:v>
                </c:pt>
                <c:pt idx="1022">
                  <c:v>43438</c:v>
                </c:pt>
                <c:pt idx="1023">
                  <c:v>43439</c:v>
                </c:pt>
                <c:pt idx="1024">
                  <c:v>43440</c:v>
                </c:pt>
                <c:pt idx="1025">
                  <c:v>43441</c:v>
                </c:pt>
                <c:pt idx="1026">
                  <c:v>43444</c:v>
                </c:pt>
                <c:pt idx="1027">
                  <c:v>43445</c:v>
                </c:pt>
                <c:pt idx="1028">
                  <c:v>43446</c:v>
                </c:pt>
                <c:pt idx="1029">
                  <c:v>43447</c:v>
                </c:pt>
                <c:pt idx="1030">
                  <c:v>43448</c:v>
                </c:pt>
                <c:pt idx="1031">
                  <c:v>43451</c:v>
                </c:pt>
                <c:pt idx="1032">
                  <c:v>43452</c:v>
                </c:pt>
                <c:pt idx="1033">
                  <c:v>43453</c:v>
                </c:pt>
                <c:pt idx="1034">
                  <c:v>43454</c:v>
                </c:pt>
                <c:pt idx="1035">
                  <c:v>43455</c:v>
                </c:pt>
                <c:pt idx="1036">
                  <c:v>43458</c:v>
                </c:pt>
                <c:pt idx="1037">
                  <c:v>43459</c:v>
                </c:pt>
                <c:pt idx="1038">
                  <c:v>43460</c:v>
                </c:pt>
                <c:pt idx="1039">
                  <c:v>43461</c:v>
                </c:pt>
                <c:pt idx="1040">
                  <c:v>43462</c:v>
                </c:pt>
                <c:pt idx="1041">
                  <c:v>43465</c:v>
                </c:pt>
                <c:pt idx="1042">
                  <c:v>43466</c:v>
                </c:pt>
                <c:pt idx="1043">
                  <c:v>43467</c:v>
                </c:pt>
                <c:pt idx="1044">
                  <c:v>43468</c:v>
                </c:pt>
                <c:pt idx="1045">
                  <c:v>43469</c:v>
                </c:pt>
                <c:pt idx="1046">
                  <c:v>43472</c:v>
                </c:pt>
                <c:pt idx="1047">
                  <c:v>43473</c:v>
                </c:pt>
                <c:pt idx="1048">
                  <c:v>43474</c:v>
                </c:pt>
                <c:pt idx="1049">
                  <c:v>43475</c:v>
                </c:pt>
                <c:pt idx="1050">
                  <c:v>43476</c:v>
                </c:pt>
                <c:pt idx="1051">
                  <c:v>43479</c:v>
                </c:pt>
                <c:pt idx="1052">
                  <c:v>43480</c:v>
                </c:pt>
                <c:pt idx="1053">
                  <c:v>43481</c:v>
                </c:pt>
                <c:pt idx="1054">
                  <c:v>43482</c:v>
                </c:pt>
                <c:pt idx="1055">
                  <c:v>43483</c:v>
                </c:pt>
                <c:pt idx="1056">
                  <c:v>43486</c:v>
                </c:pt>
                <c:pt idx="1057">
                  <c:v>43487</c:v>
                </c:pt>
                <c:pt idx="1058">
                  <c:v>43488</c:v>
                </c:pt>
                <c:pt idx="1059">
                  <c:v>43489</c:v>
                </c:pt>
                <c:pt idx="1060">
                  <c:v>43490</c:v>
                </c:pt>
                <c:pt idx="1061">
                  <c:v>43493</c:v>
                </c:pt>
                <c:pt idx="1062">
                  <c:v>43494</c:v>
                </c:pt>
                <c:pt idx="1063">
                  <c:v>43495</c:v>
                </c:pt>
                <c:pt idx="1064">
                  <c:v>43496</c:v>
                </c:pt>
                <c:pt idx="1065">
                  <c:v>43497</c:v>
                </c:pt>
                <c:pt idx="1066">
                  <c:v>43500</c:v>
                </c:pt>
                <c:pt idx="1067">
                  <c:v>43501</c:v>
                </c:pt>
                <c:pt idx="1068">
                  <c:v>43502</c:v>
                </c:pt>
                <c:pt idx="1069">
                  <c:v>43503</c:v>
                </c:pt>
                <c:pt idx="1070">
                  <c:v>43504</c:v>
                </c:pt>
                <c:pt idx="1071">
                  <c:v>43507</c:v>
                </c:pt>
                <c:pt idx="1072">
                  <c:v>43508</c:v>
                </c:pt>
                <c:pt idx="1073">
                  <c:v>43509</c:v>
                </c:pt>
                <c:pt idx="1074">
                  <c:v>43510</c:v>
                </c:pt>
                <c:pt idx="1075">
                  <c:v>43511</c:v>
                </c:pt>
                <c:pt idx="1076">
                  <c:v>43514</c:v>
                </c:pt>
                <c:pt idx="1077">
                  <c:v>43515</c:v>
                </c:pt>
                <c:pt idx="1078">
                  <c:v>43516</c:v>
                </c:pt>
                <c:pt idx="1079">
                  <c:v>43517</c:v>
                </c:pt>
                <c:pt idx="1080">
                  <c:v>43518</c:v>
                </c:pt>
                <c:pt idx="1081">
                  <c:v>43521</c:v>
                </c:pt>
                <c:pt idx="1082">
                  <c:v>43522</c:v>
                </c:pt>
                <c:pt idx="1083">
                  <c:v>43523</c:v>
                </c:pt>
                <c:pt idx="1084">
                  <c:v>43524</c:v>
                </c:pt>
                <c:pt idx="1085">
                  <c:v>43525</c:v>
                </c:pt>
                <c:pt idx="1086">
                  <c:v>43528</c:v>
                </c:pt>
                <c:pt idx="1087">
                  <c:v>43529</c:v>
                </c:pt>
                <c:pt idx="1088">
                  <c:v>43530</c:v>
                </c:pt>
                <c:pt idx="1089">
                  <c:v>43531</c:v>
                </c:pt>
                <c:pt idx="1090">
                  <c:v>43532</c:v>
                </c:pt>
                <c:pt idx="1091">
                  <c:v>43535</c:v>
                </c:pt>
                <c:pt idx="1092">
                  <c:v>43536</c:v>
                </c:pt>
                <c:pt idx="1093">
                  <c:v>43537</c:v>
                </c:pt>
                <c:pt idx="1094">
                  <c:v>43538</c:v>
                </c:pt>
                <c:pt idx="1095">
                  <c:v>43539</c:v>
                </c:pt>
                <c:pt idx="1096">
                  <c:v>43542</c:v>
                </c:pt>
                <c:pt idx="1097">
                  <c:v>43543</c:v>
                </c:pt>
                <c:pt idx="1098">
                  <c:v>43544</c:v>
                </c:pt>
                <c:pt idx="1099">
                  <c:v>43545</c:v>
                </c:pt>
                <c:pt idx="1100">
                  <c:v>43546</c:v>
                </c:pt>
                <c:pt idx="1101">
                  <c:v>43549</c:v>
                </c:pt>
                <c:pt idx="1102">
                  <c:v>43550</c:v>
                </c:pt>
                <c:pt idx="1103">
                  <c:v>43551</c:v>
                </c:pt>
                <c:pt idx="1104">
                  <c:v>43552</c:v>
                </c:pt>
                <c:pt idx="1105">
                  <c:v>43553</c:v>
                </c:pt>
                <c:pt idx="1106">
                  <c:v>43556</c:v>
                </c:pt>
                <c:pt idx="1107">
                  <c:v>43557</c:v>
                </c:pt>
                <c:pt idx="1108">
                  <c:v>43558</c:v>
                </c:pt>
                <c:pt idx="1109">
                  <c:v>43559</c:v>
                </c:pt>
                <c:pt idx="1110">
                  <c:v>43560</c:v>
                </c:pt>
                <c:pt idx="1111">
                  <c:v>43563</c:v>
                </c:pt>
                <c:pt idx="1112">
                  <c:v>43564</c:v>
                </c:pt>
                <c:pt idx="1113">
                  <c:v>43565</c:v>
                </c:pt>
                <c:pt idx="1114">
                  <c:v>43566</c:v>
                </c:pt>
                <c:pt idx="1115">
                  <c:v>43567</c:v>
                </c:pt>
                <c:pt idx="1116">
                  <c:v>43570</c:v>
                </c:pt>
                <c:pt idx="1117">
                  <c:v>43571</c:v>
                </c:pt>
                <c:pt idx="1118">
                  <c:v>43572</c:v>
                </c:pt>
                <c:pt idx="1119">
                  <c:v>43573</c:v>
                </c:pt>
                <c:pt idx="1120">
                  <c:v>43574</c:v>
                </c:pt>
                <c:pt idx="1121">
                  <c:v>43577</c:v>
                </c:pt>
                <c:pt idx="1122">
                  <c:v>43578</c:v>
                </c:pt>
                <c:pt idx="1123">
                  <c:v>43579</c:v>
                </c:pt>
                <c:pt idx="1124">
                  <c:v>43580</c:v>
                </c:pt>
                <c:pt idx="1125">
                  <c:v>43581</c:v>
                </c:pt>
                <c:pt idx="1126">
                  <c:v>43584</c:v>
                </c:pt>
                <c:pt idx="1127">
                  <c:v>43585</c:v>
                </c:pt>
                <c:pt idx="1128">
                  <c:v>43586</c:v>
                </c:pt>
                <c:pt idx="1129">
                  <c:v>43587</c:v>
                </c:pt>
                <c:pt idx="1130">
                  <c:v>43588</c:v>
                </c:pt>
                <c:pt idx="1131">
                  <c:v>43591</c:v>
                </c:pt>
                <c:pt idx="1132">
                  <c:v>43592</c:v>
                </c:pt>
                <c:pt idx="1133">
                  <c:v>43593</c:v>
                </c:pt>
                <c:pt idx="1134">
                  <c:v>43594</c:v>
                </c:pt>
                <c:pt idx="1135">
                  <c:v>43595</c:v>
                </c:pt>
                <c:pt idx="1136">
                  <c:v>43598</c:v>
                </c:pt>
                <c:pt idx="1137">
                  <c:v>43599</c:v>
                </c:pt>
                <c:pt idx="1138">
                  <c:v>43600</c:v>
                </c:pt>
                <c:pt idx="1139">
                  <c:v>43601</c:v>
                </c:pt>
                <c:pt idx="1140">
                  <c:v>43602</c:v>
                </c:pt>
                <c:pt idx="1141">
                  <c:v>43605</c:v>
                </c:pt>
                <c:pt idx="1142">
                  <c:v>43606</c:v>
                </c:pt>
                <c:pt idx="1143">
                  <c:v>43607</c:v>
                </c:pt>
                <c:pt idx="1144">
                  <c:v>43608</c:v>
                </c:pt>
                <c:pt idx="1145">
                  <c:v>43609</c:v>
                </c:pt>
                <c:pt idx="1146">
                  <c:v>43612</c:v>
                </c:pt>
                <c:pt idx="1147">
                  <c:v>43613</c:v>
                </c:pt>
                <c:pt idx="1148">
                  <c:v>43614</c:v>
                </c:pt>
                <c:pt idx="1149">
                  <c:v>43615</c:v>
                </c:pt>
                <c:pt idx="1150">
                  <c:v>43616</c:v>
                </c:pt>
                <c:pt idx="1151">
                  <c:v>43619</c:v>
                </c:pt>
                <c:pt idx="1152">
                  <c:v>43620</c:v>
                </c:pt>
                <c:pt idx="1153">
                  <c:v>43621</c:v>
                </c:pt>
                <c:pt idx="1154">
                  <c:v>43622</c:v>
                </c:pt>
                <c:pt idx="1155">
                  <c:v>43623</c:v>
                </c:pt>
                <c:pt idx="1156">
                  <c:v>43626</c:v>
                </c:pt>
                <c:pt idx="1157">
                  <c:v>43627</c:v>
                </c:pt>
                <c:pt idx="1158">
                  <c:v>43628</c:v>
                </c:pt>
                <c:pt idx="1159">
                  <c:v>43629</c:v>
                </c:pt>
                <c:pt idx="1160">
                  <c:v>43630</c:v>
                </c:pt>
                <c:pt idx="1161">
                  <c:v>43633</c:v>
                </c:pt>
                <c:pt idx="1162">
                  <c:v>43634</c:v>
                </c:pt>
                <c:pt idx="1163">
                  <c:v>43635</c:v>
                </c:pt>
                <c:pt idx="1164">
                  <c:v>43636</c:v>
                </c:pt>
                <c:pt idx="1165">
                  <c:v>43637</c:v>
                </c:pt>
                <c:pt idx="1166">
                  <c:v>43640</c:v>
                </c:pt>
                <c:pt idx="1167">
                  <c:v>43641</c:v>
                </c:pt>
                <c:pt idx="1168">
                  <c:v>43642</c:v>
                </c:pt>
                <c:pt idx="1169">
                  <c:v>43643</c:v>
                </c:pt>
                <c:pt idx="1170">
                  <c:v>43644</c:v>
                </c:pt>
                <c:pt idx="1171">
                  <c:v>43647</c:v>
                </c:pt>
                <c:pt idx="1172">
                  <c:v>43648</c:v>
                </c:pt>
                <c:pt idx="1173">
                  <c:v>43649</c:v>
                </c:pt>
                <c:pt idx="1174">
                  <c:v>43650</c:v>
                </c:pt>
                <c:pt idx="1175">
                  <c:v>43651</c:v>
                </c:pt>
                <c:pt idx="1176">
                  <c:v>43654</c:v>
                </c:pt>
                <c:pt idx="1177">
                  <c:v>43655</c:v>
                </c:pt>
                <c:pt idx="1178">
                  <c:v>43656</c:v>
                </c:pt>
                <c:pt idx="1179">
                  <c:v>43657</c:v>
                </c:pt>
                <c:pt idx="1180">
                  <c:v>43658</c:v>
                </c:pt>
                <c:pt idx="1181">
                  <c:v>43661</c:v>
                </c:pt>
                <c:pt idx="1182">
                  <c:v>43662</c:v>
                </c:pt>
                <c:pt idx="1183">
                  <c:v>43663</c:v>
                </c:pt>
                <c:pt idx="1184">
                  <c:v>43664</c:v>
                </c:pt>
                <c:pt idx="1185">
                  <c:v>43665</c:v>
                </c:pt>
                <c:pt idx="1186">
                  <c:v>43668</c:v>
                </c:pt>
                <c:pt idx="1187">
                  <c:v>43669</c:v>
                </c:pt>
                <c:pt idx="1188">
                  <c:v>43670</c:v>
                </c:pt>
                <c:pt idx="1189">
                  <c:v>43671</c:v>
                </c:pt>
                <c:pt idx="1190">
                  <c:v>43672</c:v>
                </c:pt>
              </c:numCache>
            </c:numRef>
          </c:cat>
          <c:val>
            <c:numRef>
              <c:f>'Commodities Data'!$D$8:$D$1198</c:f>
              <c:extLst/>
            </c:numRef>
          </c:val>
          <c:extLst>
            <c:ext xmlns:c16="http://schemas.microsoft.com/office/drawing/2014/chart" uri="{C3380CC4-5D6E-409C-BE32-E72D297353CC}">
              <c16:uniqueId val="{00000000-A496-4BB1-AE6D-C6D8C7FB4D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1475984"/>
        <c:axId val="1131475656"/>
      </c:areaChart>
      <c:areaChart>
        <c:grouping val="stacked"/>
        <c:varyColors val="0"/>
        <c:ser>
          <c:idx val="2"/>
          <c:order val="2"/>
          <c:tx>
            <c:strRef>
              <c:f>'Commodities Data'!$E$2</c:f>
              <c:strCache>
                <c:ptCount val="1"/>
                <c:pt idx="0">
                  <c:v>LME Ni inventory (briquette)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  <a:ln>
              <a:noFill/>
            </a:ln>
            <a:effectLst>
              <a:outerShdw blurRad="63500" dist="38100" dir="5400000" rotWithShape="0">
                <a:srgbClr val="000000">
                  <a:alpha val="45000"/>
                </a:srgbClr>
              </a:outerShdw>
            </a:effectLst>
            <a:scene3d>
              <a:camera prst="orthographicFront">
                <a:rot lat="0" lon="0" rev="0"/>
              </a:camera>
              <a:lightRig rig="glow" dir="t">
                <a:rot lat="0" lon="0" rev="6360000"/>
              </a:lightRig>
            </a:scene3d>
            <a:sp3d contourW="1000" prstMaterial="flat">
              <a:bevelT w="95250" h="101600"/>
              <a:contourClr>
                <a:scrgbClr r="0" g="0" b="0">
                  <a:satMod val="300000"/>
                </a:scrgbClr>
              </a:contourClr>
            </a:sp3d>
          </c:spPr>
          <c:cat>
            <c:numRef>
              <c:f>'Commodities Data'!$B$8:$B$1198</c:f>
              <c:numCache>
                <c:formatCode>[$-409]mmm\-yy;@</c:formatCode>
                <c:ptCount val="1191"/>
                <c:pt idx="0">
                  <c:v>42006</c:v>
                </c:pt>
                <c:pt idx="1">
                  <c:v>42009</c:v>
                </c:pt>
                <c:pt idx="2">
                  <c:v>42010</c:v>
                </c:pt>
                <c:pt idx="3">
                  <c:v>42011</c:v>
                </c:pt>
                <c:pt idx="4">
                  <c:v>42012</c:v>
                </c:pt>
                <c:pt idx="5">
                  <c:v>42013</c:v>
                </c:pt>
                <c:pt idx="6">
                  <c:v>42016</c:v>
                </c:pt>
                <c:pt idx="7">
                  <c:v>42017</c:v>
                </c:pt>
                <c:pt idx="8">
                  <c:v>42018</c:v>
                </c:pt>
                <c:pt idx="9">
                  <c:v>42019</c:v>
                </c:pt>
                <c:pt idx="10">
                  <c:v>42020</c:v>
                </c:pt>
                <c:pt idx="11">
                  <c:v>42023</c:v>
                </c:pt>
                <c:pt idx="12">
                  <c:v>42024</c:v>
                </c:pt>
                <c:pt idx="13">
                  <c:v>42025</c:v>
                </c:pt>
                <c:pt idx="14">
                  <c:v>42026</c:v>
                </c:pt>
                <c:pt idx="15">
                  <c:v>42027</c:v>
                </c:pt>
                <c:pt idx="16">
                  <c:v>42030</c:v>
                </c:pt>
                <c:pt idx="17">
                  <c:v>42031</c:v>
                </c:pt>
                <c:pt idx="18">
                  <c:v>42032</c:v>
                </c:pt>
                <c:pt idx="19">
                  <c:v>42033</c:v>
                </c:pt>
                <c:pt idx="20">
                  <c:v>42034</c:v>
                </c:pt>
                <c:pt idx="21">
                  <c:v>42037</c:v>
                </c:pt>
                <c:pt idx="22">
                  <c:v>42038</c:v>
                </c:pt>
                <c:pt idx="23">
                  <c:v>42039</c:v>
                </c:pt>
                <c:pt idx="24">
                  <c:v>42040</c:v>
                </c:pt>
                <c:pt idx="25">
                  <c:v>42041</c:v>
                </c:pt>
                <c:pt idx="26">
                  <c:v>42044</c:v>
                </c:pt>
                <c:pt idx="27">
                  <c:v>42045</c:v>
                </c:pt>
                <c:pt idx="28">
                  <c:v>42046</c:v>
                </c:pt>
                <c:pt idx="29">
                  <c:v>42047</c:v>
                </c:pt>
                <c:pt idx="30">
                  <c:v>42048</c:v>
                </c:pt>
                <c:pt idx="31">
                  <c:v>42051</c:v>
                </c:pt>
                <c:pt idx="32">
                  <c:v>42052</c:v>
                </c:pt>
                <c:pt idx="33">
                  <c:v>42053</c:v>
                </c:pt>
                <c:pt idx="34">
                  <c:v>42054</c:v>
                </c:pt>
                <c:pt idx="35">
                  <c:v>42055</c:v>
                </c:pt>
                <c:pt idx="36">
                  <c:v>42058</c:v>
                </c:pt>
                <c:pt idx="37">
                  <c:v>42059</c:v>
                </c:pt>
                <c:pt idx="38">
                  <c:v>42060</c:v>
                </c:pt>
                <c:pt idx="39">
                  <c:v>42061</c:v>
                </c:pt>
                <c:pt idx="40">
                  <c:v>42062</c:v>
                </c:pt>
                <c:pt idx="41">
                  <c:v>42065</c:v>
                </c:pt>
                <c:pt idx="42">
                  <c:v>42066</c:v>
                </c:pt>
                <c:pt idx="43">
                  <c:v>42067</c:v>
                </c:pt>
                <c:pt idx="44">
                  <c:v>42068</c:v>
                </c:pt>
                <c:pt idx="45">
                  <c:v>42069</c:v>
                </c:pt>
                <c:pt idx="46">
                  <c:v>42072</c:v>
                </c:pt>
                <c:pt idx="47">
                  <c:v>42073</c:v>
                </c:pt>
                <c:pt idx="48">
                  <c:v>42074</c:v>
                </c:pt>
                <c:pt idx="49">
                  <c:v>42075</c:v>
                </c:pt>
                <c:pt idx="50">
                  <c:v>42076</c:v>
                </c:pt>
                <c:pt idx="51">
                  <c:v>42079</c:v>
                </c:pt>
                <c:pt idx="52">
                  <c:v>42080</c:v>
                </c:pt>
                <c:pt idx="53">
                  <c:v>42081</c:v>
                </c:pt>
                <c:pt idx="54">
                  <c:v>42082</c:v>
                </c:pt>
                <c:pt idx="55">
                  <c:v>42083</c:v>
                </c:pt>
                <c:pt idx="56">
                  <c:v>42086</c:v>
                </c:pt>
                <c:pt idx="57">
                  <c:v>42087</c:v>
                </c:pt>
                <c:pt idx="58">
                  <c:v>42088</c:v>
                </c:pt>
                <c:pt idx="59">
                  <c:v>42089</c:v>
                </c:pt>
                <c:pt idx="60">
                  <c:v>42090</c:v>
                </c:pt>
                <c:pt idx="61">
                  <c:v>42093</c:v>
                </c:pt>
                <c:pt idx="62">
                  <c:v>42094</c:v>
                </c:pt>
                <c:pt idx="63">
                  <c:v>42095</c:v>
                </c:pt>
                <c:pt idx="64">
                  <c:v>42096</c:v>
                </c:pt>
                <c:pt idx="65">
                  <c:v>42097</c:v>
                </c:pt>
                <c:pt idx="66">
                  <c:v>42100</c:v>
                </c:pt>
                <c:pt idx="67">
                  <c:v>42101</c:v>
                </c:pt>
                <c:pt idx="68">
                  <c:v>42102</c:v>
                </c:pt>
                <c:pt idx="69">
                  <c:v>42103</c:v>
                </c:pt>
                <c:pt idx="70">
                  <c:v>42104</c:v>
                </c:pt>
                <c:pt idx="71">
                  <c:v>42107</c:v>
                </c:pt>
                <c:pt idx="72">
                  <c:v>42108</c:v>
                </c:pt>
                <c:pt idx="73">
                  <c:v>42109</c:v>
                </c:pt>
                <c:pt idx="74">
                  <c:v>42110</c:v>
                </c:pt>
                <c:pt idx="75">
                  <c:v>42111</c:v>
                </c:pt>
                <c:pt idx="76">
                  <c:v>42114</c:v>
                </c:pt>
                <c:pt idx="77">
                  <c:v>42115</c:v>
                </c:pt>
                <c:pt idx="78">
                  <c:v>42116</c:v>
                </c:pt>
                <c:pt idx="79">
                  <c:v>42117</c:v>
                </c:pt>
                <c:pt idx="80">
                  <c:v>42118</c:v>
                </c:pt>
                <c:pt idx="81">
                  <c:v>42121</c:v>
                </c:pt>
                <c:pt idx="82">
                  <c:v>42122</c:v>
                </c:pt>
                <c:pt idx="83">
                  <c:v>42123</c:v>
                </c:pt>
                <c:pt idx="84">
                  <c:v>42124</c:v>
                </c:pt>
                <c:pt idx="85">
                  <c:v>42125</c:v>
                </c:pt>
                <c:pt idx="86">
                  <c:v>42128</c:v>
                </c:pt>
                <c:pt idx="87">
                  <c:v>42129</c:v>
                </c:pt>
                <c:pt idx="88">
                  <c:v>42130</c:v>
                </c:pt>
                <c:pt idx="89">
                  <c:v>42131</c:v>
                </c:pt>
                <c:pt idx="90">
                  <c:v>42132</c:v>
                </c:pt>
                <c:pt idx="91">
                  <c:v>42135</c:v>
                </c:pt>
                <c:pt idx="92">
                  <c:v>42136</c:v>
                </c:pt>
                <c:pt idx="93">
                  <c:v>42137</c:v>
                </c:pt>
                <c:pt idx="94">
                  <c:v>42138</c:v>
                </c:pt>
                <c:pt idx="95">
                  <c:v>42139</c:v>
                </c:pt>
                <c:pt idx="96">
                  <c:v>42142</c:v>
                </c:pt>
                <c:pt idx="97">
                  <c:v>42143</c:v>
                </c:pt>
                <c:pt idx="98">
                  <c:v>42144</c:v>
                </c:pt>
                <c:pt idx="99">
                  <c:v>42145</c:v>
                </c:pt>
                <c:pt idx="100">
                  <c:v>42146</c:v>
                </c:pt>
                <c:pt idx="101">
                  <c:v>42149</c:v>
                </c:pt>
                <c:pt idx="102">
                  <c:v>42150</c:v>
                </c:pt>
                <c:pt idx="103">
                  <c:v>42151</c:v>
                </c:pt>
                <c:pt idx="104">
                  <c:v>42152</c:v>
                </c:pt>
                <c:pt idx="105">
                  <c:v>42153</c:v>
                </c:pt>
                <c:pt idx="106">
                  <c:v>42156</c:v>
                </c:pt>
                <c:pt idx="107">
                  <c:v>42157</c:v>
                </c:pt>
                <c:pt idx="108">
                  <c:v>42158</c:v>
                </c:pt>
                <c:pt idx="109">
                  <c:v>42159</c:v>
                </c:pt>
                <c:pt idx="110">
                  <c:v>42160</c:v>
                </c:pt>
                <c:pt idx="111">
                  <c:v>42163</c:v>
                </c:pt>
                <c:pt idx="112">
                  <c:v>42164</c:v>
                </c:pt>
                <c:pt idx="113">
                  <c:v>42165</c:v>
                </c:pt>
                <c:pt idx="114">
                  <c:v>42166</c:v>
                </c:pt>
                <c:pt idx="115">
                  <c:v>42167</c:v>
                </c:pt>
                <c:pt idx="116">
                  <c:v>42170</c:v>
                </c:pt>
                <c:pt idx="117">
                  <c:v>42171</c:v>
                </c:pt>
                <c:pt idx="118">
                  <c:v>42172</c:v>
                </c:pt>
                <c:pt idx="119">
                  <c:v>42173</c:v>
                </c:pt>
                <c:pt idx="120">
                  <c:v>42174</c:v>
                </c:pt>
                <c:pt idx="121">
                  <c:v>42177</c:v>
                </c:pt>
                <c:pt idx="122">
                  <c:v>42178</c:v>
                </c:pt>
                <c:pt idx="123">
                  <c:v>42179</c:v>
                </c:pt>
                <c:pt idx="124">
                  <c:v>42180</c:v>
                </c:pt>
                <c:pt idx="125">
                  <c:v>42181</c:v>
                </c:pt>
                <c:pt idx="126">
                  <c:v>42184</c:v>
                </c:pt>
                <c:pt idx="127">
                  <c:v>42185</c:v>
                </c:pt>
                <c:pt idx="128">
                  <c:v>42186</c:v>
                </c:pt>
                <c:pt idx="129">
                  <c:v>42187</c:v>
                </c:pt>
                <c:pt idx="130">
                  <c:v>42188</c:v>
                </c:pt>
                <c:pt idx="131">
                  <c:v>42191</c:v>
                </c:pt>
                <c:pt idx="132">
                  <c:v>42192</c:v>
                </c:pt>
                <c:pt idx="133">
                  <c:v>42193</c:v>
                </c:pt>
                <c:pt idx="134">
                  <c:v>42194</c:v>
                </c:pt>
                <c:pt idx="135">
                  <c:v>42195</c:v>
                </c:pt>
                <c:pt idx="136">
                  <c:v>42198</c:v>
                </c:pt>
                <c:pt idx="137">
                  <c:v>42199</c:v>
                </c:pt>
                <c:pt idx="138">
                  <c:v>42200</c:v>
                </c:pt>
                <c:pt idx="139">
                  <c:v>42201</c:v>
                </c:pt>
                <c:pt idx="140">
                  <c:v>42202</c:v>
                </c:pt>
                <c:pt idx="141">
                  <c:v>42205</c:v>
                </c:pt>
                <c:pt idx="142">
                  <c:v>42206</c:v>
                </c:pt>
                <c:pt idx="143">
                  <c:v>42207</c:v>
                </c:pt>
                <c:pt idx="144">
                  <c:v>42208</c:v>
                </c:pt>
                <c:pt idx="145">
                  <c:v>42209</c:v>
                </c:pt>
                <c:pt idx="146">
                  <c:v>42212</c:v>
                </c:pt>
                <c:pt idx="147">
                  <c:v>42213</c:v>
                </c:pt>
                <c:pt idx="148">
                  <c:v>42214</c:v>
                </c:pt>
                <c:pt idx="149">
                  <c:v>42215</c:v>
                </c:pt>
                <c:pt idx="150">
                  <c:v>42216</c:v>
                </c:pt>
                <c:pt idx="151">
                  <c:v>42219</c:v>
                </c:pt>
                <c:pt idx="152">
                  <c:v>42220</c:v>
                </c:pt>
                <c:pt idx="153">
                  <c:v>42221</c:v>
                </c:pt>
                <c:pt idx="154">
                  <c:v>42222</c:v>
                </c:pt>
                <c:pt idx="155">
                  <c:v>42223</c:v>
                </c:pt>
                <c:pt idx="156">
                  <c:v>42226</c:v>
                </c:pt>
                <c:pt idx="157">
                  <c:v>42227</c:v>
                </c:pt>
                <c:pt idx="158">
                  <c:v>42228</c:v>
                </c:pt>
                <c:pt idx="159">
                  <c:v>42229</c:v>
                </c:pt>
                <c:pt idx="160">
                  <c:v>42230</c:v>
                </c:pt>
                <c:pt idx="161">
                  <c:v>42233</c:v>
                </c:pt>
                <c:pt idx="162">
                  <c:v>42234</c:v>
                </c:pt>
                <c:pt idx="163">
                  <c:v>42235</c:v>
                </c:pt>
                <c:pt idx="164">
                  <c:v>42236</c:v>
                </c:pt>
                <c:pt idx="165">
                  <c:v>42237</c:v>
                </c:pt>
                <c:pt idx="166">
                  <c:v>42240</c:v>
                </c:pt>
                <c:pt idx="167">
                  <c:v>42241</c:v>
                </c:pt>
                <c:pt idx="168">
                  <c:v>42242</c:v>
                </c:pt>
                <c:pt idx="169">
                  <c:v>42243</c:v>
                </c:pt>
                <c:pt idx="170">
                  <c:v>42244</c:v>
                </c:pt>
                <c:pt idx="171">
                  <c:v>42247</c:v>
                </c:pt>
                <c:pt idx="172">
                  <c:v>42248</c:v>
                </c:pt>
                <c:pt idx="173">
                  <c:v>42249</c:v>
                </c:pt>
                <c:pt idx="174">
                  <c:v>42250</c:v>
                </c:pt>
                <c:pt idx="175">
                  <c:v>42251</c:v>
                </c:pt>
                <c:pt idx="176">
                  <c:v>42254</c:v>
                </c:pt>
                <c:pt idx="177">
                  <c:v>42255</c:v>
                </c:pt>
                <c:pt idx="178">
                  <c:v>42256</c:v>
                </c:pt>
                <c:pt idx="179">
                  <c:v>42257</c:v>
                </c:pt>
                <c:pt idx="180">
                  <c:v>42258</c:v>
                </c:pt>
                <c:pt idx="181">
                  <c:v>42261</c:v>
                </c:pt>
                <c:pt idx="182">
                  <c:v>42262</c:v>
                </c:pt>
                <c:pt idx="183">
                  <c:v>42263</c:v>
                </c:pt>
                <c:pt idx="184">
                  <c:v>42264</c:v>
                </c:pt>
                <c:pt idx="185">
                  <c:v>42265</c:v>
                </c:pt>
                <c:pt idx="186">
                  <c:v>42268</c:v>
                </c:pt>
                <c:pt idx="187">
                  <c:v>42269</c:v>
                </c:pt>
                <c:pt idx="188">
                  <c:v>42270</c:v>
                </c:pt>
                <c:pt idx="189">
                  <c:v>42271</c:v>
                </c:pt>
                <c:pt idx="190">
                  <c:v>42272</c:v>
                </c:pt>
                <c:pt idx="191">
                  <c:v>42275</c:v>
                </c:pt>
                <c:pt idx="192">
                  <c:v>42276</c:v>
                </c:pt>
                <c:pt idx="193">
                  <c:v>42277</c:v>
                </c:pt>
                <c:pt idx="194">
                  <c:v>42278</c:v>
                </c:pt>
                <c:pt idx="195">
                  <c:v>42279</c:v>
                </c:pt>
                <c:pt idx="196">
                  <c:v>42282</c:v>
                </c:pt>
                <c:pt idx="197">
                  <c:v>42283</c:v>
                </c:pt>
                <c:pt idx="198">
                  <c:v>42284</c:v>
                </c:pt>
                <c:pt idx="199">
                  <c:v>42285</c:v>
                </c:pt>
                <c:pt idx="200">
                  <c:v>42286</c:v>
                </c:pt>
                <c:pt idx="201">
                  <c:v>42289</c:v>
                </c:pt>
                <c:pt idx="202">
                  <c:v>42290</c:v>
                </c:pt>
                <c:pt idx="203">
                  <c:v>42291</c:v>
                </c:pt>
                <c:pt idx="204">
                  <c:v>42292</c:v>
                </c:pt>
                <c:pt idx="205">
                  <c:v>42293</c:v>
                </c:pt>
                <c:pt idx="206">
                  <c:v>42296</c:v>
                </c:pt>
                <c:pt idx="207">
                  <c:v>42297</c:v>
                </c:pt>
                <c:pt idx="208">
                  <c:v>42298</c:v>
                </c:pt>
                <c:pt idx="209">
                  <c:v>42299</c:v>
                </c:pt>
                <c:pt idx="210">
                  <c:v>42300</c:v>
                </c:pt>
                <c:pt idx="211">
                  <c:v>42303</c:v>
                </c:pt>
                <c:pt idx="212">
                  <c:v>42304</c:v>
                </c:pt>
                <c:pt idx="213">
                  <c:v>42305</c:v>
                </c:pt>
                <c:pt idx="214">
                  <c:v>42306</c:v>
                </c:pt>
                <c:pt idx="215">
                  <c:v>42307</c:v>
                </c:pt>
                <c:pt idx="216">
                  <c:v>42310</c:v>
                </c:pt>
                <c:pt idx="217">
                  <c:v>42311</c:v>
                </c:pt>
                <c:pt idx="218">
                  <c:v>42312</c:v>
                </c:pt>
                <c:pt idx="219">
                  <c:v>42313</c:v>
                </c:pt>
                <c:pt idx="220">
                  <c:v>42314</c:v>
                </c:pt>
                <c:pt idx="221">
                  <c:v>42317</c:v>
                </c:pt>
                <c:pt idx="222">
                  <c:v>42318</c:v>
                </c:pt>
                <c:pt idx="223">
                  <c:v>42319</c:v>
                </c:pt>
                <c:pt idx="224">
                  <c:v>42320</c:v>
                </c:pt>
                <c:pt idx="225">
                  <c:v>42321</c:v>
                </c:pt>
                <c:pt idx="226">
                  <c:v>42324</c:v>
                </c:pt>
                <c:pt idx="227">
                  <c:v>42325</c:v>
                </c:pt>
                <c:pt idx="228">
                  <c:v>42326</c:v>
                </c:pt>
                <c:pt idx="229">
                  <c:v>42327</c:v>
                </c:pt>
                <c:pt idx="230">
                  <c:v>42328</c:v>
                </c:pt>
                <c:pt idx="231">
                  <c:v>42331</c:v>
                </c:pt>
                <c:pt idx="232">
                  <c:v>42332</c:v>
                </c:pt>
                <c:pt idx="233">
                  <c:v>42333</c:v>
                </c:pt>
                <c:pt idx="234">
                  <c:v>42334</c:v>
                </c:pt>
                <c:pt idx="235">
                  <c:v>42335</c:v>
                </c:pt>
                <c:pt idx="236">
                  <c:v>42338</c:v>
                </c:pt>
                <c:pt idx="237">
                  <c:v>42339</c:v>
                </c:pt>
                <c:pt idx="238">
                  <c:v>42340</c:v>
                </c:pt>
                <c:pt idx="239">
                  <c:v>42341</c:v>
                </c:pt>
                <c:pt idx="240">
                  <c:v>42342</c:v>
                </c:pt>
                <c:pt idx="241">
                  <c:v>42345</c:v>
                </c:pt>
                <c:pt idx="242">
                  <c:v>42346</c:v>
                </c:pt>
                <c:pt idx="243">
                  <c:v>42347</c:v>
                </c:pt>
                <c:pt idx="244">
                  <c:v>42348</c:v>
                </c:pt>
                <c:pt idx="245">
                  <c:v>42349</c:v>
                </c:pt>
                <c:pt idx="246">
                  <c:v>42352</c:v>
                </c:pt>
                <c:pt idx="247">
                  <c:v>42353</c:v>
                </c:pt>
                <c:pt idx="248">
                  <c:v>42354</c:v>
                </c:pt>
                <c:pt idx="249">
                  <c:v>42355</c:v>
                </c:pt>
                <c:pt idx="250">
                  <c:v>42356</c:v>
                </c:pt>
                <c:pt idx="251">
                  <c:v>42359</c:v>
                </c:pt>
                <c:pt idx="252">
                  <c:v>42360</c:v>
                </c:pt>
                <c:pt idx="253">
                  <c:v>42361</c:v>
                </c:pt>
                <c:pt idx="254">
                  <c:v>42362</c:v>
                </c:pt>
                <c:pt idx="255">
                  <c:v>42363</c:v>
                </c:pt>
                <c:pt idx="256">
                  <c:v>42366</c:v>
                </c:pt>
                <c:pt idx="257">
                  <c:v>42367</c:v>
                </c:pt>
                <c:pt idx="258">
                  <c:v>42368</c:v>
                </c:pt>
                <c:pt idx="259">
                  <c:v>42369</c:v>
                </c:pt>
                <c:pt idx="260">
                  <c:v>42370</c:v>
                </c:pt>
                <c:pt idx="261">
                  <c:v>42373</c:v>
                </c:pt>
                <c:pt idx="262">
                  <c:v>42374</c:v>
                </c:pt>
                <c:pt idx="263">
                  <c:v>42375</c:v>
                </c:pt>
                <c:pt idx="264">
                  <c:v>42376</c:v>
                </c:pt>
                <c:pt idx="265">
                  <c:v>42377</c:v>
                </c:pt>
                <c:pt idx="266">
                  <c:v>42380</c:v>
                </c:pt>
                <c:pt idx="267">
                  <c:v>42381</c:v>
                </c:pt>
                <c:pt idx="268">
                  <c:v>42382</c:v>
                </c:pt>
                <c:pt idx="269">
                  <c:v>42383</c:v>
                </c:pt>
                <c:pt idx="270">
                  <c:v>42384</c:v>
                </c:pt>
                <c:pt idx="271">
                  <c:v>42387</c:v>
                </c:pt>
                <c:pt idx="272">
                  <c:v>42388</c:v>
                </c:pt>
                <c:pt idx="273">
                  <c:v>42389</c:v>
                </c:pt>
                <c:pt idx="274">
                  <c:v>42390</c:v>
                </c:pt>
                <c:pt idx="275">
                  <c:v>42391</c:v>
                </c:pt>
                <c:pt idx="276">
                  <c:v>42394</c:v>
                </c:pt>
                <c:pt idx="277">
                  <c:v>42395</c:v>
                </c:pt>
                <c:pt idx="278">
                  <c:v>42396</c:v>
                </c:pt>
                <c:pt idx="279">
                  <c:v>42397</c:v>
                </c:pt>
                <c:pt idx="280">
                  <c:v>42398</c:v>
                </c:pt>
                <c:pt idx="281">
                  <c:v>42401</c:v>
                </c:pt>
                <c:pt idx="282">
                  <c:v>42402</c:v>
                </c:pt>
                <c:pt idx="283">
                  <c:v>42403</c:v>
                </c:pt>
                <c:pt idx="284">
                  <c:v>42404</c:v>
                </c:pt>
                <c:pt idx="285">
                  <c:v>42405</c:v>
                </c:pt>
                <c:pt idx="286">
                  <c:v>42408</c:v>
                </c:pt>
                <c:pt idx="287">
                  <c:v>42409</c:v>
                </c:pt>
                <c:pt idx="288">
                  <c:v>42410</c:v>
                </c:pt>
                <c:pt idx="289">
                  <c:v>42411</c:v>
                </c:pt>
                <c:pt idx="290">
                  <c:v>42412</c:v>
                </c:pt>
                <c:pt idx="291">
                  <c:v>42415</c:v>
                </c:pt>
                <c:pt idx="292">
                  <c:v>42416</c:v>
                </c:pt>
                <c:pt idx="293">
                  <c:v>42417</c:v>
                </c:pt>
                <c:pt idx="294">
                  <c:v>42418</c:v>
                </c:pt>
                <c:pt idx="295">
                  <c:v>42419</c:v>
                </c:pt>
                <c:pt idx="296">
                  <c:v>42422</c:v>
                </c:pt>
                <c:pt idx="297">
                  <c:v>42423</c:v>
                </c:pt>
                <c:pt idx="298">
                  <c:v>42424</c:v>
                </c:pt>
                <c:pt idx="299">
                  <c:v>42425</c:v>
                </c:pt>
                <c:pt idx="300">
                  <c:v>42426</c:v>
                </c:pt>
                <c:pt idx="301">
                  <c:v>42429</c:v>
                </c:pt>
                <c:pt idx="302">
                  <c:v>42430</c:v>
                </c:pt>
                <c:pt idx="303">
                  <c:v>42431</c:v>
                </c:pt>
                <c:pt idx="304">
                  <c:v>42432</c:v>
                </c:pt>
                <c:pt idx="305">
                  <c:v>42433</c:v>
                </c:pt>
                <c:pt idx="306">
                  <c:v>42436</c:v>
                </c:pt>
                <c:pt idx="307">
                  <c:v>42437</c:v>
                </c:pt>
                <c:pt idx="308">
                  <c:v>42438</c:v>
                </c:pt>
                <c:pt idx="309">
                  <c:v>42439</c:v>
                </c:pt>
                <c:pt idx="310">
                  <c:v>42440</c:v>
                </c:pt>
                <c:pt idx="311">
                  <c:v>42443</c:v>
                </c:pt>
                <c:pt idx="312">
                  <c:v>42444</c:v>
                </c:pt>
                <c:pt idx="313">
                  <c:v>42445</c:v>
                </c:pt>
                <c:pt idx="314">
                  <c:v>42446</c:v>
                </c:pt>
                <c:pt idx="315">
                  <c:v>42447</c:v>
                </c:pt>
                <c:pt idx="316">
                  <c:v>42450</c:v>
                </c:pt>
                <c:pt idx="317">
                  <c:v>42451</c:v>
                </c:pt>
                <c:pt idx="318">
                  <c:v>42452</c:v>
                </c:pt>
                <c:pt idx="319">
                  <c:v>42453</c:v>
                </c:pt>
                <c:pt idx="320">
                  <c:v>42454</c:v>
                </c:pt>
                <c:pt idx="321">
                  <c:v>42457</c:v>
                </c:pt>
                <c:pt idx="322">
                  <c:v>42458</c:v>
                </c:pt>
                <c:pt idx="323">
                  <c:v>42459</c:v>
                </c:pt>
                <c:pt idx="324">
                  <c:v>42460</c:v>
                </c:pt>
                <c:pt idx="325">
                  <c:v>42461</c:v>
                </c:pt>
                <c:pt idx="326">
                  <c:v>42464</c:v>
                </c:pt>
                <c:pt idx="327">
                  <c:v>42465</c:v>
                </c:pt>
                <c:pt idx="328">
                  <c:v>42466</c:v>
                </c:pt>
                <c:pt idx="329">
                  <c:v>42467</c:v>
                </c:pt>
                <c:pt idx="330">
                  <c:v>42468</c:v>
                </c:pt>
                <c:pt idx="331">
                  <c:v>42471</c:v>
                </c:pt>
                <c:pt idx="332">
                  <c:v>42472</c:v>
                </c:pt>
                <c:pt idx="333">
                  <c:v>42473</c:v>
                </c:pt>
                <c:pt idx="334">
                  <c:v>42474</c:v>
                </c:pt>
                <c:pt idx="335">
                  <c:v>42475</c:v>
                </c:pt>
                <c:pt idx="336">
                  <c:v>42478</c:v>
                </c:pt>
                <c:pt idx="337">
                  <c:v>42479</c:v>
                </c:pt>
                <c:pt idx="338">
                  <c:v>42480</c:v>
                </c:pt>
                <c:pt idx="339">
                  <c:v>42481</c:v>
                </c:pt>
                <c:pt idx="340">
                  <c:v>42482</c:v>
                </c:pt>
                <c:pt idx="341">
                  <c:v>42485</c:v>
                </c:pt>
                <c:pt idx="342">
                  <c:v>42486</c:v>
                </c:pt>
                <c:pt idx="343">
                  <c:v>42487</c:v>
                </c:pt>
                <c:pt idx="344">
                  <c:v>42488</c:v>
                </c:pt>
                <c:pt idx="345">
                  <c:v>42489</c:v>
                </c:pt>
                <c:pt idx="346">
                  <c:v>42492</c:v>
                </c:pt>
                <c:pt idx="347">
                  <c:v>42493</c:v>
                </c:pt>
                <c:pt idx="348">
                  <c:v>42494</c:v>
                </c:pt>
                <c:pt idx="349">
                  <c:v>42495</c:v>
                </c:pt>
                <c:pt idx="350">
                  <c:v>42496</c:v>
                </c:pt>
                <c:pt idx="351">
                  <c:v>42499</c:v>
                </c:pt>
                <c:pt idx="352">
                  <c:v>42500</c:v>
                </c:pt>
                <c:pt idx="353">
                  <c:v>42501</c:v>
                </c:pt>
                <c:pt idx="354">
                  <c:v>42502</c:v>
                </c:pt>
                <c:pt idx="355">
                  <c:v>42503</c:v>
                </c:pt>
                <c:pt idx="356">
                  <c:v>42506</c:v>
                </c:pt>
                <c:pt idx="357">
                  <c:v>42507</c:v>
                </c:pt>
                <c:pt idx="358">
                  <c:v>42508</c:v>
                </c:pt>
                <c:pt idx="359">
                  <c:v>42509</c:v>
                </c:pt>
                <c:pt idx="360">
                  <c:v>42510</c:v>
                </c:pt>
                <c:pt idx="361">
                  <c:v>42513</c:v>
                </c:pt>
                <c:pt idx="362">
                  <c:v>42514</c:v>
                </c:pt>
                <c:pt idx="363">
                  <c:v>42515</c:v>
                </c:pt>
                <c:pt idx="364">
                  <c:v>42516</c:v>
                </c:pt>
                <c:pt idx="365">
                  <c:v>42517</c:v>
                </c:pt>
                <c:pt idx="366">
                  <c:v>42520</c:v>
                </c:pt>
                <c:pt idx="367">
                  <c:v>42521</c:v>
                </c:pt>
                <c:pt idx="368">
                  <c:v>42522</c:v>
                </c:pt>
                <c:pt idx="369">
                  <c:v>42523</c:v>
                </c:pt>
                <c:pt idx="370">
                  <c:v>42524</c:v>
                </c:pt>
                <c:pt idx="371">
                  <c:v>42527</c:v>
                </c:pt>
                <c:pt idx="372">
                  <c:v>42528</c:v>
                </c:pt>
                <c:pt idx="373">
                  <c:v>42529</c:v>
                </c:pt>
                <c:pt idx="374">
                  <c:v>42530</c:v>
                </c:pt>
                <c:pt idx="375">
                  <c:v>42531</c:v>
                </c:pt>
                <c:pt idx="376">
                  <c:v>42534</c:v>
                </c:pt>
                <c:pt idx="377">
                  <c:v>42535</c:v>
                </c:pt>
                <c:pt idx="378">
                  <c:v>42536</c:v>
                </c:pt>
                <c:pt idx="379">
                  <c:v>42537</c:v>
                </c:pt>
                <c:pt idx="380">
                  <c:v>42538</c:v>
                </c:pt>
                <c:pt idx="381">
                  <c:v>42541</c:v>
                </c:pt>
                <c:pt idx="382">
                  <c:v>42542</c:v>
                </c:pt>
                <c:pt idx="383">
                  <c:v>42543</c:v>
                </c:pt>
                <c:pt idx="384">
                  <c:v>42544</c:v>
                </c:pt>
                <c:pt idx="385">
                  <c:v>42545</c:v>
                </c:pt>
                <c:pt idx="386">
                  <c:v>42548</c:v>
                </c:pt>
                <c:pt idx="387">
                  <c:v>42549</c:v>
                </c:pt>
                <c:pt idx="388">
                  <c:v>42550</c:v>
                </c:pt>
                <c:pt idx="389">
                  <c:v>42551</c:v>
                </c:pt>
                <c:pt idx="390">
                  <c:v>42552</c:v>
                </c:pt>
                <c:pt idx="391">
                  <c:v>42555</c:v>
                </c:pt>
                <c:pt idx="392">
                  <c:v>42556</c:v>
                </c:pt>
                <c:pt idx="393">
                  <c:v>42557</c:v>
                </c:pt>
                <c:pt idx="394">
                  <c:v>42558</c:v>
                </c:pt>
                <c:pt idx="395">
                  <c:v>42559</c:v>
                </c:pt>
                <c:pt idx="396">
                  <c:v>42562</c:v>
                </c:pt>
                <c:pt idx="397">
                  <c:v>42563</c:v>
                </c:pt>
                <c:pt idx="398">
                  <c:v>42564</c:v>
                </c:pt>
                <c:pt idx="399">
                  <c:v>42565</c:v>
                </c:pt>
                <c:pt idx="400">
                  <c:v>42566</c:v>
                </c:pt>
                <c:pt idx="401">
                  <c:v>42569</c:v>
                </c:pt>
                <c:pt idx="402">
                  <c:v>42570</c:v>
                </c:pt>
                <c:pt idx="403">
                  <c:v>42571</c:v>
                </c:pt>
                <c:pt idx="404">
                  <c:v>42572</c:v>
                </c:pt>
                <c:pt idx="405">
                  <c:v>42573</c:v>
                </c:pt>
                <c:pt idx="406">
                  <c:v>42576</c:v>
                </c:pt>
                <c:pt idx="407">
                  <c:v>42577</c:v>
                </c:pt>
                <c:pt idx="408">
                  <c:v>42578</c:v>
                </c:pt>
                <c:pt idx="409">
                  <c:v>42579</c:v>
                </c:pt>
                <c:pt idx="410">
                  <c:v>42580</c:v>
                </c:pt>
                <c:pt idx="411">
                  <c:v>42583</c:v>
                </c:pt>
                <c:pt idx="412">
                  <c:v>42584</c:v>
                </c:pt>
                <c:pt idx="413">
                  <c:v>42585</c:v>
                </c:pt>
                <c:pt idx="414">
                  <c:v>42586</c:v>
                </c:pt>
                <c:pt idx="415">
                  <c:v>42587</c:v>
                </c:pt>
                <c:pt idx="416">
                  <c:v>42590</c:v>
                </c:pt>
                <c:pt idx="417">
                  <c:v>42591</c:v>
                </c:pt>
                <c:pt idx="418">
                  <c:v>42592</c:v>
                </c:pt>
                <c:pt idx="419">
                  <c:v>42593</c:v>
                </c:pt>
                <c:pt idx="420">
                  <c:v>42594</c:v>
                </c:pt>
                <c:pt idx="421">
                  <c:v>42597</c:v>
                </c:pt>
                <c:pt idx="422">
                  <c:v>42598</c:v>
                </c:pt>
                <c:pt idx="423">
                  <c:v>42599</c:v>
                </c:pt>
                <c:pt idx="424">
                  <c:v>42600</c:v>
                </c:pt>
                <c:pt idx="425">
                  <c:v>42601</c:v>
                </c:pt>
                <c:pt idx="426">
                  <c:v>42604</c:v>
                </c:pt>
                <c:pt idx="427">
                  <c:v>42605</c:v>
                </c:pt>
                <c:pt idx="428">
                  <c:v>42606</c:v>
                </c:pt>
                <c:pt idx="429">
                  <c:v>42607</c:v>
                </c:pt>
                <c:pt idx="430">
                  <c:v>42608</c:v>
                </c:pt>
                <c:pt idx="431">
                  <c:v>42611</c:v>
                </c:pt>
                <c:pt idx="432">
                  <c:v>42612</c:v>
                </c:pt>
                <c:pt idx="433">
                  <c:v>42613</c:v>
                </c:pt>
                <c:pt idx="434">
                  <c:v>42614</c:v>
                </c:pt>
                <c:pt idx="435">
                  <c:v>42615</c:v>
                </c:pt>
                <c:pt idx="436">
                  <c:v>42618</c:v>
                </c:pt>
                <c:pt idx="437">
                  <c:v>42619</c:v>
                </c:pt>
                <c:pt idx="438">
                  <c:v>42620</c:v>
                </c:pt>
                <c:pt idx="439">
                  <c:v>42621</c:v>
                </c:pt>
                <c:pt idx="440">
                  <c:v>42622</c:v>
                </c:pt>
                <c:pt idx="441">
                  <c:v>42625</c:v>
                </c:pt>
                <c:pt idx="442">
                  <c:v>42626</c:v>
                </c:pt>
                <c:pt idx="443">
                  <c:v>42627</c:v>
                </c:pt>
                <c:pt idx="444">
                  <c:v>42628</c:v>
                </c:pt>
                <c:pt idx="445">
                  <c:v>42629</c:v>
                </c:pt>
                <c:pt idx="446">
                  <c:v>42632</c:v>
                </c:pt>
                <c:pt idx="447">
                  <c:v>42633</c:v>
                </c:pt>
                <c:pt idx="448">
                  <c:v>42634</c:v>
                </c:pt>
                <c:pt idx="449">
                  <c:v>42635</c:v>
                </c:pt>
                <c:pt idx="450">
                  <c:v>42636</c:v>
                </c:pt>
                <c:pt idx="451">
                  <c:v>42639</c:v>
                </c:pt>
                <c:pt idx="452">
                  <c:v>42640</c:v>
                </c:pt>
                <c:pt idx="453">
                  <c:v>42641</c:v>
                </c:pt>
                <c:pt idx="454">
                  <c:v>42642</c:v>
                </c:pt>
                <c:pt idx="455">
                  <c:v>42643</c:v>
                </c:pt>
                <c:pt idx="456">
                  <c:v>42646</c:v>
                </c:pt>
                <c:pt idx="457">
                  <c:v>42647</c:v>
                </c:pt>
                <c:pt idx="458">
                  <c:v>42648</c:v>
                </c:pt>
                <c:pt idx="459">
                  <c:v>42649</c:v>
                </c:pt>
                <c:pt idx="460">
                  <c:v>42650</c:v>
                </c:pt>
                <c:pt idx="461">
                  <c:v>42653</c:v>
                </c:pt>
                <c:pt idx="462">
                  <c:v>42654</c:v>
                </c:pt>
                <c:pt idx="463">
                  <c:v>42655</c:v>
                </c:pt>
                <c:pt idx="464">
                  <c:v>42656</c:v>
                </c:pt>
                <c:pt idx="465">
                  <c:v>42657</c:v>
                </c:pt>
                <c:pt idx="466">
                  <c:v>42660</c:v>
                </c:pt>
                <c:pt idx="467">
                  <c:v>42661</c:v>
                </c:pt>
                <c:pt idx="468">
                  <c:v>42662</c:v>
                </c:pt>
                <c:pt idx="469">
                  <c:v>42663</c:v>
                </c:pt>
                <c:pt idx="470">
                  <c:v>42664</c:v>
                </c:pt>
                <c:pt idx="471">
                  <c:v>42667</c:v>
                </c:pt>
                <c:pt idx="472">
                  <c:v>42668</c:v>
                </c:pt>
                <c:pt idx="473">
                  <c:v>42669</c:v>
                </c:pt>
                <c:pt idx="474">
                  <c:v>42670</c:v>
                </c:pt>
                <c:pt idx="475">
                  <c:v>42671</c:v>
                </c:pt>
                <c:pt idx="476">
                  <c:v>42674</c:v>
                </c:pt>
                <c:pt idx="477">
                  <c:v>42675</c:v>
                </c:pt>
                <c:pt idx="478">
                  <c:v>42676</c:v>
                </c:pt>
                <c:pt idx="479">
                  <c:v>42677</c:v>
                </c:pt>
                <c:pt idx="480">
                  <c:v>42678</c:v>
                </c:pt>
                <c:pt idx="481">
                  <c:v>42681</c:v>
                </c:pt>
                <c:pt idx="482">
                  <c:v>42682</c:v>
                </c:pt>
                <c:pt idx="483">
                  <c:v>42683</c:v>
                </c:pt>
                <c:pt idx="484">
                  <c:v>42684</c:v>
                </c:pt>
                <c:pt idx="485">
                  <c:v>42685</c:v>
                </c:pt>
                <c:pt idx="486">
                  <c:v>42688</c:v>
                </c:pt>
                <c:pt idx="487">
                  <c:v>42689</c:v>
                </c:pt>
                <c:pt idx="488">
                  <c:v>42690</c:v>
                </c:pt>
                <c:pt idx="489">
                  <c:v>42691</c:v>
                </c:pt>
                <c:pt idx="490">
                  <c:v>42692</c:v>
                </c:pt>
                <c:pt idx="491">
                  <c:v>42695</c:v>
                </c:pt>
                <c:pt idx="492">
                  <c:v>42696</c:v>
                </c:pt>
                <c:pt idx="493">
                  <c:v>42697</c:v>
                </c:pt>
                <c:pt idx="494">
                  <c:v>42698</c:v>
                </c:pt>
                <c:pt idx="495">
                  <c:v>42699</c:v>
                </c:pt>
                <c:pt idx="496">
                  <c:v>42702</c:v>
                </c:pt>
                <c:pt idx="497">
                  <c:v>42703</c:v>
                </c:pt>
                <c:pt idx="498">
                  <c:v>42704</c:v>
                </c:pt>
                <c:pt idx="499">
                  <c:v>42705</c:v>
                </c:pt>
                <c:pt idx="500">
                  <c:v>42706</c:v>
                </c:pt>
                <c:pt idx="501">
                  <c:v>42709</c:v>
                </c:pt>
                <c:pt idx="502">
                  <c:v>42710</c:v>
                </c:pt>
                <c:pt idx="503">
                  <c:v>42711</c:v>
                </c:pt>
                <c:pt idx="504">
                  <c:v>42712</c:v>
                </c:pt>
                <c:pt idx="505">
                  <c:v>42713</c:v>
                </c:pt>
                <c:pt idx="506">
                  <c:v>42716</c:v>
                </c:pt>
                <c:pt idx="507">
                  <c:v>42717</c:v>
                </c:pt>
                <c:pt idx="508">
                  <c:v>42718</c:v>
                </c:pt>
                <c:pt idx="509">
                  <c:v>42719</c:v>
                </c:pt>
                <c:pt idx="510">
                  <c:v>42720</c:v>
                </c:pt>
                <c:pt idx="511">
                  <c:v>42723</c:v>
                </c:pt>
                <c:pt idx="512">
                  <c:v>42724</c:v>
                </c:pt>
                <c:pt idx="513">
                  <c:v>42725</c:v>
                </c:pt>
                <c:pt idx="514">
                  <c:v>42726</c:v>
                </c:pt>
                <c:pt idx="515">
                  <c:v>42727</c:v>
                </c:pt>
                <c:pt idx="516">
                  <c:v>42730</c:v>
                </c:pt>
                <c:pt idx="517">
                  <c:v>42731</c:v>
                </c:pt>
                <c:pt idx="518">
                  <c:v>42732</c:v>
                </c:pt>
                <c:pt idx="519">
                  <c:v>42733</c:v>
                </c:pt>
                <c:pt idx="520">
                  <c:v>42734</c:v>
                </c:pt>
                <c:pt idx="521">
                  <c:v>42737</c:v>
                </c:pt>
                <c:pt idx="522">
                  <c:v>42738</c:v>
                </c:pt>
                <c:pt idx="523">
                  <c:v>42739</c:v>
                </c:pt>
                <c:pt idx="524">
                  <c:v>42740</c:v>
                </c:pt>
                <c:pt idx="525">
                  <c:v>42741</c:v>
                </c:pt>
                <c:pt idx="526">
                  <c:v>42744</c:v>
                </c:pt>
                <c:pt idx="527">
                  <c:v>42745</c:v>
                </c:pt>
                <c:pt idx="528">
                  <c:v>42746</c:v>
                </c:pt>
                <c:pt idx="529">
                  <c:v>42747</c:v>
                </c:pt>
                <c:pt idx="530">
                  <c:v>42748</c:v>
                </c:pt>
                <c:pt idx="531">
                  <c:v>42751</c:v>
                </c:pt>
                <c:pt idx="532">
                  <c:v>42752</c:v>
                </c:pt>
                <c:pt idx="533">
                  <c:v>42753</c:v>
                </c:pt>
                <c:pt idx="534">
                  <c:v>42754</c:v>
                </c:pt>
                <c:pt idx="535">
                  <c:v>42755</c:v>
                </c:pt>
                <c:pt idx="536">
                  <c:v>42758</c:v>
                </c:pt>
                <c:pt idx="537">
                  <c:v>42759</c:v>
                </c:pt>
                <c:pt idx="538">
                  <c:v>42760</c:v>
                </c:pt>
                <c:pt idx="539">
                  <c:v>42761</c:v>
                </c:pt>
                <c:pt idx="540">
                  <c:v>42762</c:v>
                </c:pt>
                <c:pt idx="541">
                  <c:v>42765</c:v>
                </c:pt>
                <c:pt idx="542">
                  <c:v>42766</c:v>
                </c:pt>
                <c:pt idx="543">
                  <c:v>42767</c:v>
                </c:pt>
                <c:pt idx="544">
                  <c:v>42768</c:v>
                </c:pt>
                <c:pt idx="545">
                  <c:v>42769</c:v>
                </c:pt>
                <c:pt idx="546">
                  <c:v>42772</c:v>
                </c:pt>
                <c:pt idx="547">
                  <c:v>42773</c:v>
                </c:pt>
                <c:pt idx="548">
                  <c:v>42774</c:v>
                </c:pt>
                <c:pt idx="549">
                  <c:v>42775</c:v>
                </c:pt>
                <c:pt idx="550">
                  <c:v>42776</c:v>
                </c:pt>
                <c:pt idx="551">
                  <c:v>42779</c:v>
                </c:pt>
                <c:pt idx="552">
                  <c:v>42780</c:v>
                </c:pt>
                <c:pt idx="553">
                  <c:v>42781</c:v>
                </c:pt>
                <c:pt idx="554">
                  <c:v>42782</c:v>
                </c:pt>
                <c:pt idx="555">
                  <c:v>42783</c:v>
                </c:pt>
                <c:pt idx="556">
                  <c:v>42786</c:v>
                </c:pt>
                <c:pt idx="557">
                  <c:v>42787</c:v>
                </c:pt>
                <c:pt idx="558">
                  <c:v>42788</c:v>
                </c:pt>
                <c:pt idx="559">
                  <c:v>42789</c:v>
                </c:pt>
                <c:pt idx="560">
                  <c:v>42790</c:v>
                </c:pt>
                <c:pt idx="561">
                  <c:v>42793</c:v>
                </c:pt>
                <c:pt idx="562">
                  <c:v>42794</c:v>
                </c:pt>
                <c:pt idx="563">
                  <c:v>42795</c:v>
                </c:pt>
                <c:pt idx="564">
                  <c:v>42796</c:v>
                </c:pt>
                <c:pt idx="565">
                  <c:v>42797</c:v>
                </c:pt>
                <c:pt idx="566">
                  <c:v>42800</c:v>
                </c:pt>
                <c:pt idx="567">
                  <c:v>42801</c:v>
                </c:pt>
                <c:pt idx="568">
                  <c:v>42802</c:v>
                </c:pt>
                <c:pt idx="569">
                  <c:v>42803</c:v>
                </c:pt>
                <c:pt idx="570">
                  <c:v>42804</c:v>
                </c:pt>
                <c:pt idx="571">
                  <c:v>42807</c:v>
                </c:pt>
                <c:pt idx="572">
                  <c:v>42808</c:v>
                </c:pt>
                <c:pt idx="573">
                  <c:v>42809</c:v>
                </c:pt>
                <c:pt idx="574">
                  <c:v>42810</c:v>
                </c:pt>
                <c:pt idx="575">
                  <c:v>42811</c:v>
                </c:pt>
                <c:pt idx="576">
                  <c:v>42814</c:v>
                </c:pt>
                <c:pt idx="577">
                  <c:v>42815</c:v>
                </c:pt>
                <c:pt idx="578">
                  <c:v>42816</c:v>
                </c:pt>
                <c:pt idx="579">
                  <c:v>42817</c:v>
                </c:pt>
                <c:pt idx="580">
                  <c:v>42818</c:v>
                </c:pt>
                <c:pt idx="581">
                  <c:v>42821</c:v>
                </c:pt>
                <c:pt idx="582">
                  <c:v>42822</c:v>
                </c:pt>
                <c:pt idx="583">
                  <c:v>42823</c:v>
                </c:pt>
                <c:pt idx="584">
                  <c:v>42824</c:v>
                </c:pt>
                <c:pt idx="585">
                  <c:v>42825</c:v>
                </c:pt>
                <c:pt idx="586">
                  <c:v>42828</c:v>
                </c:pt>
                <c:pt idx="587">
                  <c:v>42829</c:v>
                </c:pt>
                <c:pt idx="588">
                  <c:v>42830</c:v>
                </c:pt>
                <c:pt idx="589">
                  <c:v>42831</c:v>
                </c:pt>
                <c:pt idx="590">
                  <c:v>42832</c:v>
                </c:pt>
                <c:pt idx="591">
                  <c:v>42835</c:v>
                </c:pt>
                <c:pt idx="592">
                  <c:v>42836</c:v>
                </c:pt>
                <c:pt idx="593">
                  <c:v>42837</c:v>
                </c:pt>
                <c:pt idx="594">
                  <c:v>42838</c:v>
                </c:pt>
                <c:pt idx="595">
                  <c:v>42839</c:v>
                </c:pt>
                <c:pt idx="596">
                  <c:v>42842</c:v>
                </c:pt>
                <c:pt idx="597">
                  <c:v>42843</c:v>
                </c:pt>
                <c:pt idx="598">
                  <c:v>42844</c:v>
                </c:pt>
                <c:pt idx="599">
                  <c:v>42845</c:v>
                </c:pt>
                <c:pt idx="600">
                  <c:v>42846</c:v>
                </c:pt>
                <c:pt idx="601">
                  <c:v>42849</c:v>
                </c:pt>
                <c:pt idx="602">
                  <c:v>42850</c:v>
                </c:pt>
                <c:pt idx="603">
                  <c:v>42851</c:v>
                </c:pt>
                <c:pt idx="604">
                  <c:v>42852</c:v>
                </c:pt>
                <c:pt idx="605">
                  <c:v>42853</c:v>
                </c:pt>
                <c:pt idx="606">
                  <c:v>42856</c:v>
                </c:pt>
                <c:pt idx="607">
                  <c:v>42857</c:v>
                </c:pt>
                <c:pt idx="608">
                  <c:v>42858</c:v>
                </c:pt>
                <c:pt idx="609">
                  <c:v>42859</c:v>
                </c:pt>
                <c:pt idx="610">
                  <c:v>42860</c:v>
                </c:pt>
                <c:pt idx="611">
                  <c:v>42863</c:v>
                </c:pt>
                <c:pt idx="612">
                  <c:v>42864</c:v>
                </c:pt>
                <c:pt idx="613">
                  <c:v>42865</c:v>
                </c:pt>
                <c:pt idx="614">
                  <c:v>42866</c:v>
                </c:pt>
                <c:pt idx="615">
                  <c:v>42867</c:v>
                </c:pt>
                <c:pt idx="616">
                  <c:v>42870</c:v>
                </c:pt>
                <c:pt idx="617">
                  <c:v>42871</c:v>
                </c:pt>
                <c:pt idx="618">
                  <c:v>42872</c:v>
                </c:pt>
                <c:pt idx="619">
                  <c:v>42873</c:v>
                </c:pt>
                <c:pt idx="620">
                  <c:v>42874</c:v>
                </c:pt>
                <c:pt idx="621">
                  <c:v>42877</c:v>
                </c:pt>
                <c:pt idx="622">
                  <c:v>42878</c:v>
                </c:pt>
                <c:pt idx="623">
                  <c:v>42879</c:v>
                </c:pt>
                <c:pt idx="624">
                  <c:v>42880</c:v>
                </c:pt>
                <c:pt idx="625">
                  <c:v>42881</c:v>
                </c:pt>
                <c:pt idx="626">
                  <c:v>42884</c:v>
                </c:pt>
                <c:pt idx="627">
                  <c:v>42885</c:v>
                </c:pt>
                <c:pt idx="628">
                  <c:v>42886</c:v>
                </c:pt>
                <c:pt idx="629">
                  <c:v>42887</c:v>
                </c:pt>
                <c:pt idx="630">
                  <c:v>42888</c:v>
                </c:pt>
                <c:pt idx="631">
                  <c:v>42891</c:v>
                </c:pt>
                <c:pt idx="632">
                  <c:v>42892</c:v>
                </c:pt>
                <c:pt idx="633">
                  <c:v>42893</c:v>
                </c:pt>
                <c:pt idx="634">
                  <c:v>42894</c:v>
                </c:pt>
                <c:pt idx="635">
                  <c:v>42895</c:v>
                </c:pt>
                <c:pt idx="636">
                  <c:v>42898</c:v>
                </c:pt>
                <c:pt idx="637">
                  <c:v>42899</c:v>
                </c:pt>
                <c:pt idx="638">
                  <c:v>42900</c:v>
                </c:pt>
                <c:pt idx="639">
                  <c:v>42901</c:v>
                </c:pt>
                <c:pt idx="640">
                  <c:v>42902</c:v>
                </c:pt>
                <c:pt idx="641">
                  <c:v>42905</c:v>
                </c:pt>
                <c:pt idx="642">
                  <c:v>42906</c:v>
                </c:pt>
                <c:pt idx="643">
                  <c:v>42907</c:v>
                </c:pt>
                <c:pt idx="644">
                  <c:v>42908</c:v>
                </c:pt>
                <c:pt idx="645">
                  <c:v>42909</c:v>
                </c:pt>
                <c:pt idx="646">
                  <c:v>42912</c:v>
                </c:pt>
                <c:pt idx="647">
                  <c:v>42913</c:v>
                </c:pt>
                <c:pt idx="648">
                  <c:v>42914</c:v>
                </c:pt>
                <c:pt idx="649">
                  <c:v>42915</c:v>
                </c:pt>
                <c:pt idx="650">
                  <c:v>42916</c:v>
                </c:pt>
                <c:pt idx="651">
                  <c:v>42919</c:v>
                </c:pt>
                <c:pt idx="652">
                  <c:v>42920</c:v>
                </c:pt>
                <c:pt idx="653">
                  <c:v>42921</c:v>
                </c:pt>
                <c:pt idx="654">
                  <c:v>42922</c:v>
                </c:pt>
                <c:pt idx="655">
                  <c:v>42923</c:v>
                </c:pt>
                <c:pt idx="656">
                  <c:v>42926</c:v>
                </c:pt>
                <c:pt idx="657">
                  <c:v>42927</c:v>
                </c:pt>
                <c:pt idx="658">
                  <c:v>42928</c:v>
                </c:pt>
                <c:pt idx="659">
                  <c:v>42929</c:v>
                </c:pt>
                <c:pt idx="660">
                  <c:v>42930</c:v>
                </c:pt>
                <c:pt idx="661">
                  <c:v>42933</c:v>
                </c:pt>
                <c:pt idx="662">
                  <c:v>42934</c:v>
                </c:pt>
                <c:pt idx="663">
                  <c:v>42935</c:v>
                </c:pt>
                <c:pt idx="664">
                  <c:v>42936</c:v>
                </c:pt>
                <c:pt idx="665">
                  <c:v>42937</c:v>
                </c:pt>
                <c:pt idx="666">
                  <c:v>42940</c:v>
                </c:pt>
                <c:pt idx="667">
                  <c:v>42941</c:v>
                </c:pt>
                <c:pt idx="668">
                  <c:v>42942</c:v>
                </c:pt>
                <c:pt idx="669">
                  <c:v>42943</c:v>
                </c:pt>
                <c:pt idx="670">
                  <c:v>42944</c:v>
                </c:pt>
                <c:pt idx="671">
                  <c:v>42947</c:v>
                </c:pt>
                <c:pt idx="672">
                  <c:v>42948</c:v>
                </c:pt>
                <c:pt idx="673">
                  <c:v>42949</c:v>
                </c:pt>
                <c:pt idx="674">
                  <c:v>42950</c:v>
                </c:pt>
                <c:pt idx="675">
                  <c:v>42951</c:v>
                </c:pt>
                <c:pt idx="676">
                  <c:v>42954</c:v>
                </c:pt>
                <c:pt idx="677">
                  <c:v>42955</c:v>
                </c:pt>
                <c:pt idx="678">
                  <c:v>42956</c:v>
                </c:pt>
                <c:pt idx="679">
                  <c:v>42957</c:v>
                </c:pt>
                <c:pt idx="680">
                  <c:v>42958</c:v>
                </c:pt>
                <c:pt idx="681">
                  <c:v>42961</c:v>
                </c:pt>
                <c:pt idx="682">
                  <c:v>42962</c:v>
                </c:pt>
                <c:pt idx="683">
                  <c:v>42963</c:v>
                </c:pt>
                <c:pt idx="684">
                  <c:v>42964</c:v>
                </c:pt>
                <c:pt idx="685">
                  <c:v>42965</c:v>
                </c:pt>
                <c:pt idx="686">
                  <c:v>42968</c:v>
                </c:pt>
                <c:pt idx="687">
                  <c:v>42969</c:v>
                </c:pt>
                <c:pt idx="688">
                  <c:v>42970</c:v>
                </c:pt>
                <c:pt idx="689">
                  <c:v>42971</c:v>
                </c:pt>
                <c:pt idx="690">
                  <c:v>42972</c:v>
                </c:pt>
                <c:pt idx="691">
                  <c:v>42975</c:v>
                </c:pt>
                <c:pt idx="692">
                  <c:v>42976</c:v>
                </c:pt>
                <c:pt idx="693">
                  <c:v>42977</c:v>
                </c:pt>
                <c:pt idx="694">
                  <c:v>42978</c:v>
                </c:pt>
                <c:pt idx="695">
                  <c:v>42979</c:v>
                </c:pt>
                <c:pt idx="696">
                  <c:v>42982</c:v>
                </c:pt>
                <c:pt idx="697">
                  <c:v>42983</c:v>
                </c:pt>
                <c:pt idx="698">
                  <c:v>42984</c:v>
                </c:pt>
                <c:pt idx="699">
                  <c:v>42985</c:v>
                </c:pt>
                <c:pt idx="700">
                  <c:v>42986</c:v>
                </c:pt>
                <c:pt idx="701">
                  <c:v>42989</c:v>
                </c:pt>
                <c:pt idx="702">
                  <c:v>42990</c:v>
                </c:pt>
                <c:pt idx="703">
                  <c:v>42991</c:v>
                </c:pt>
                <c:pt idx="704">
                  <c:v>42992</c:v>
                </c:pt>
                <c:pt idx="705">
                  <c:v>42993</c:v>
                </c:pt>
                <c:pt idx="706">
                  <c:v>42996</c:v>
                </c:pt>
                <c:pt idx="707">
                  <c:v>42997</c:v>
                </c:pt>
                <c:pt idx="708">
                  <c:v>42998</c:v>
                </c:pt>
                <c:pt idx="709">
                  <c:v>42999</c:v>
                </c:pt>
                <c:pt idx="710">
                  <c:v>43000</c:v>
                </c:pt>
                <c:pt idx="711">
                  <c:v>43003</c:v>
                </c:pt>
                <c:pt idx="712">
                  <c:v>43004</c:v>
                </c:pt>
                <c:pt idx="713">
                  <c:v>43005</c:v>
                </c:pt>
                <c:pt idx="714">
                  <c:v>43006</c:v>
                </c:pt>
                <c:pt idx="715">
                  <c:v>43007</c:v>
                </c:pt>
                <c:pt idx="716">
                  <c:v>43010</c:v>
                </c:pt>
                <c:pt idx="717">
                  <c:v>43011</c:v>
                </c:pt>
                <c:pt idx="718">
                  <c:v>43012</c:v>
                </c:pt>
                <c:pt idx="719">
                  <c:v>43013</c:v>
                </c:pt>
                <c:pt idx="720">
                  <c:v>43014</c:v>
                </c:pt>
                <c:pt idx="721">
                  <c:v>43017</c:v>
                </c:pt>
                <c:pt idx="722">
                  <c:v>43018</c:v>
                </c:pt>
                <c:pt idx="723">
                  <c:v>43019</c:v>
                </c:pt>
                <c:pt idx="724">
                  <c:v>43020</c:v>
                </c:pt>
                <c:pt idx="725">
                  <c:v>43021</c:v>
                </c:pt>
                <c:pt idx="726">
                  <c:v>43024</c:v>
                </c:pt>
                <c:pt idx="727">
                  <c:v>43025</c:v>
                </c:pt>
                <c:pt idx="728">
                  <c:v>43026</c:v>
                </c:pt>
                <c:pt idx="729">
                  <c:v>43027</c:v>
                </c:pt>
                <c:pt idx="730">
                  <c:v>43028</c:v>
                </c:pt>
                <c:pt idx="731">
                  <c:v>43031</c:v>
                </c:pt>
                <c:pt idx="732">
                  <c:v>43032</c:v>
                </c:pt>
                <c:pt idx="733">
                  <c:v>43033</c:v>
                </c:pt>
                <c:pt idx="734">
                  <c:v>43034</c:v>
                </c:pt>
                <c:pt idx="735">
                  <c:v>43035</c:v>
                </c:pt>
                <c:pt idx="736">
                  <c:v>43038</c:v>
                </c:pt>
                <c:pt idx="737">
                  <c:v>43039</c:v>
                </c:pt>
                <c:pt idx="738">
                  <c:v>43040</c:v>
                </c:pt>
                <c:pt idx="739">
                  <c:v>43041</c:v>
                </c:pt>
                <c:pt idx="740">
                  <c:v>43042</c:v>
                </c:pt>
                <c:pt idx="741">
                  <c:v>43045</c:v>
                </c:pt>
                <c:pt idx="742">
                  <c:v>43046</c:v>
                </c:pt>
                <c:pt idx="743">
                  <c:v>43047</c:v>
                </c:pt>
                <c:pt idx="744">
                  <c:v>43048</c:v>
                </c:pt>
                <c:pt idx="745">
                  <c:v>43049</c:v>
                </c:pt>
                <c:pt idx="746">
                  <c:v>43052</c:v>
                </c:pt>
                <c:pt idx="747">
                  <c:v>43053</c:v>
                </c:pt>
                <c:pt idx="748">
                  <c:v>43054</c:v>
                </c:pt>
                <c:pt idx="749">
                  <c:v>43055</c:v>
                </c:pt>
                <c:pt idx="750">
                  <c:v>43056</c:v>
                </c:pt>
                <c:pt idx="751">
                  <c:v>43059</c:v>
                </c:pt>
                <c:pt idx="752">
                  <c:v>43060</c:v>
                </c:pt>
                <c:pt idx="753">
                  <c:v>43061</c:v>
                </c:pt>
                <c:pt idx="754">
                  <c:v>43062</c:v>
                </c:pt>
                <c:pt idx="755">
                  <c:v>43063</c:v>
                </c:pt>
                <c:pt idx="756">
                  <c:v>43066</c:v>
                </c:pt>
                <c:pt idx="757">
                  <c:v>43067</c:v>
                </c:pt>
                <c:pt idx="758">
                  <c:v>43068</c:v>
                </c:pt>
                <c:pt idx="759">
                  <c:v>43069</c:v>
                </c:pt>
                <c:pt idx="760">
                  <c:v>43070</c:v>
                </c:pt>
                <c:pt idx="761">
                  <c:v>43073</c:v>
                </c:pt>
                <c:pt idx="762">
                  <c:v>43074</c:v>
                </c:pt>
                <c:pt idx="763">
                  <c:v>43075</c:v>
                </c:pt>
                <c:pt idx="764">
                  <c:v>43076</c:v>
                </c:pt>
                <c:pt idx="765">
                  <c:v>43077</c:v>
                </c:pt>
                <c:pt idx="766">
                  <c:v>43080</c:v>
                </c:pt>
                <c:pt idx="767">
                  <c:v>43081</c:v>
                </c:pt>
                <c:pt idx="768">
                  <c:v>43082</c:v>
                </c:pt>
                <c:pt idx="769">
                  <c:v>43083</c:v>
                </c:pt>
                <c:pt idx="770">
                  <c:v>43084</c:v>
                </c:pt>
                <c:pt idx="771">
                  <c:v>43087</c:v>
                </c:pt>
                <c:pt idx="772">
                  <c:v>43088</c:v>
                </c:pt>
                <c:pt idx="773">
                  <c:v>43089</c:v>
                </c:pt>
                <c:pt idx="774">
                  <c:v>43090</c:v>
                </c:pt>
                <c:pt idx="775">
                  <c:v>43091</c:v>
                </c:pt>
                <c:pt idx="776">
                  <c:v>43094</c:v>
                </c:pt>
                <c:pt idx="777">
                  <c:v>43095</c:v>
                </c:pt>
                <c:pt idx="778">
                  <c:v>43096</c:v>
                </c:pt>
                <c:pt idx="779">
                  <c:v>43097</c:v>
                </c:pt>
                <c:pt idx="780">
                  <c:v>43098</c:v>
                </c:pt>
                <c:pt idx="781">
                  <c:v>43101</c:v>
                </c:pt>
                <c:pt idx="782">
                  <c:v>43102</c:v>
                </c:pt>
                <c:pt idx="783">
                  <c:v>43103</c:v>
                </c:pt>
                <c:pt idx="784">
                  <c:v>43104</c:v>
                </c:pt>
                <c:pt idx="785">
                  <c:v>43105</c:v>
                </c:pt>
                <c:pt idx="786">
                  <c:v>43108</c:v>
                </c:pt>
                <c:pt idx="787">
                  <c:v>43109</c:v>
                </c:pt>
                <c:pt idx="788">
                  <c:v>43110</c:v>
                </c:pt>
                <c:pt idx="789">
                  <c:v>43111</c:v>
                </c:pt>
                <c:pt idx="790">
                  <c:v>43112</c:v>
                </c:pt>
                <c:pt idx="791">
                  <c:v>43115</c:v>
                </c:pt>
                <c:pt idx="792">
                  <c:v>43116</c:v>
                </c:pt>
                <c:pt idx="793">
                  <c:v>43117</c:v>
                </c:pt>
                <c:pt idx="794">
                  <c:v>43118</c:v>
                </c:pt>
                <c:pt idx="795">
                  <c:v>43119</c:v>
                </c:pt>
                <c:pt idx="796">
                  <c:v>43122</c:v>
                </c:pt>
                <c:pt idx="797">
                  <c:v>43123</c:v>
                </c:pt>
                <c:pt idx="798">
                  <c:v>43124</c:v>
                </c:pt>
                <c:pt idx="799">
                  <c:v>43125</c:v>
                </c:pt>
                <c:pt idx="800">
                  <c:v>43126</c:v>
                </c:pt>
                <c:pt idx="801">
                  <c:v>43129</c:v>
                </c:pt>
                <c:pt idx="802">
                  <c:v>43130</c:v>
                </c:pt>
                <c:pt idx="803">
                  <c:v>43131</c:v>
                </c:pt>
                <c:pt idx="804">
                  <c:v>43132</c:v>
                </c:pt>
                <c:pt idx="805">
                  <c:v>43133</c:v>
                </c:pt>
                <c:pt idx="806">
                  <c:v>43136</c:v>
                </c:pt>
                <c:pt idx="807">
                  <c:v>43137</c:v>
                </c:pt>
                <c:pt idx="808">
                  <c:v>43138</c:v>
                </c:pt>
                <c:pt idx="809">
                  <c:v>43139</c:v>
                </c:pt>
                <c:pt idx="810">
                  <c:v>43140</c:v>
                </c:pt>
                <c:pt idx="811">
                  <c:v>43143</c:v>
                </c:pt>
                <c:pt idx="812">
                  <c:v>43144</c:v>
                </c:pt>
                <c:pt idx="813">
                  <c:v>43145</c:v>
                </c:pt>
                <c:pt idx="814">
                  <c:v>43146</c:v>
                </c:pt>
                <c:pt idx="815">
                  <c:v>43147</c:v>
                </c:pt>
                <c:pt idx="816">
                  <c:v>43150</c:v>
                </c:pt>
                <c:pt idx="817">
                  <c:v>43151</c:v>
                </c:pt>
                <c:pt idx="818">
                  <c:v>43152</c:v>
                </c:pt>
                <c:pt idx="819">
                  <c:v>43153</c:v>
                </c:pt>
                <c:pt idx="820">
                  <c:v>43154</c:v>
                </c:pt>
                <c:pt idx="821">
                  <c:v>43157</c:v>
                </c:pt>
                <c:pt idx="822">
                  <c:v>43158</c:v>
                </c:pt>
                <c:pt idx="823">
                  <c:v>43159</c:v>
                </c:pt>
                <c:pt idx="824">
                  <c:v>43160</c:v>
                </c:pt>
                <c:pt idx="825">
                  <c:v>43161</c:v>
                </c:pt>
                <c:pt idx="826">
                  <c:v>43164</c:v>
                </c:pt>
                <c:pt idx="827">
                  <c:v>43165</c:v>
                </c:pt>
                <c:pt idx="828">
                  <c:v>43166</c:v>
                </c:pt>
                <c:pt idx="829">
                  <c:v>43167</c:v>
                </c:pt>
                <c:pt idx="830">
                  <c:v>43168</c:v>
                </c:pt>
                <c:pt idx="831">
                  <c:v>43171</c:v>
                </c:pt>
                <c:pt idx="832">
                  <c:v>43172</c:v>
                </c:pt>
                <c:pt idx="833">
                  <c:v>43173</c:v>
                </c:pt>
                <c:pt idx="834">
                  <c:v>43174</c:v>
                </c:pt>
                <c:pt idx="835">
                  <c:v>43175</c:v>
                </c:pt>
                <c:pt idx="836">
                  <c:v>43178</c:v>
                </c:pt>
                <c:pt idx="837">
                  <c:v>43179</c:v>
                </c:pt>
                <c:pt idx="838">
                  <c:v>43180</c:v>
                </c:pt>
                <c:pt idx="839">
                  <c:v>43181</c:v>
                </c:pt>
                <c:pt idx="840">
                  <c:v>43182</c:v>
                </c:pt>
                <c:pt idx="841">
                  <c:v>43185</c:v>
                </c:pt>
                <c:pt idx="842">
                  <c:v>43186</c:v>
                </c:pt>
                <c:pt idx="843">
                  <c:v>43187</c:v>
                </c:pt>
                <c:pt idx="844">
                  <c:v>43188</c:v>
                </c:pt>
                <c:pt idx="845">
                  <c:v>43189</c:v>
                </c:pt>
                <c:pt idx="846">
                  <c:v>43192</c:v>
                </c:pt>
                <c:pt idx="847">
                  <c:v>43193</c:v>
                </c:pt>
                <c:pt idx="848">
                  <c:v>43194</c:v>
                </c:pt>
                <c:pt idx="849">
                  <c:v>43195</c:v>
                </c:pt>
                <c:pt idx="850">
                  <c:v>43196</c:v>
                </c:pt>
                <c:pt idx="851">
                  <c:v>43199</c:v>
                </c:pt>
                <c:pt idx="852">
                  <c:v>43200</c:v>
                </c:pt>
                <c:pt idx="853">
                  <c:v>43201</c:v>
                </c:pt>
                <c:pt idx="854">
                  <c:v>43202</c:v>
                </c:pt>
                <c:pt idx="855">
                  <c:v>43203</c:v>
                </c:pt>
                <c:pt idx="856">
                  <c:v>43206</c:v>
                </c:pt>
                <c:pt idx="857">
                  <c:v>43207</c:v>
                </c:pt>
                <c:pt idx="858">
                  <c:v>43208</c:v>
                </c:pt>
                <c:pt idx="859">
                  <c:v>43209</c:v>
                </c:pt>
                <c:pt idx="860">
                  <c:v>43210</c:v>
                </c:pt>
                <c:pt idx="861">
                  <c:v>43213</c:v>
                </c:pt>
                <c:pt idx="862">
                  <c:v>43214</c:v>
                </c:pt>
                <c:pt idx="863">
                  <c:v>43215</c:v>
                </c:pt>
                <c:pt idx="864">
                  <c:v>43216</c:v>
                </c:pt>
                <c:pt idx="865">
                  <c:v>43217</c:v>
                </c:pt>
                <c:pt idx="866">
                  <c:v>43220</c:v>
                </c:pt>
                <c:pt idx="867">
                  <c:v>43221</c:v>
                </c:pt>
                <c:pt idx="868">
                  <c:v>43222</c:v>
                </c:pt>
                <c:pt idx="869">
                  <c:v>43223</c:v>
                </c:pt>
                <c:pt idx="870">
                  <c:v>43224</c:v>
                </c:pt>
                <c:pt idx="871">
                  <c:v>43227</c:v>
                </c:pt>
                <c:pt idx="872">
                  <c:v>43228</c:v>
                </c:pt>
                <c:pt idx="873">
                  <c:v>43229</c:v>
                </c:pt>
                <c:pt idx="874">
                  <c:v>43230</c:v>
                </c:pt>
                <c:pt idx="875">
                  <c:v>43231</c:v>
                </c:pt>
                <c:pt idx="876">
                  <c:v>43234</c:v>
                </c:pt>
                <c:pt idx="877">
                  <c:v>43235</c:v>
                </c:pt>
                <c:pt idx="878">
                  <c:v>43236</c:v>
                </c:pt>
                <c:pt idx="879">
                  <c:v>43237</c:v>
                </c:pt>
                <c:pt idx="880">
                  <c:v>43238</c:v>
                </c:pt>
                <c:pt idx="881">
                  <c:v>43241</c:v>
                </c:pt>
                <c:pt idx="882">
                  <c:v>43242</c:v>
                </c:pt>
                <c:pt idx="883">
                  <c:v>43243</c:v>
                </c:pt>
                <c:pt idx="884">
                  <c:v>43244</c:v>
                </c:pt>
                <c:pt idx="885">
                  <c:v>43245</c:v>
                </c:pt>
                <c:pt idx="886">
                  <c:v>43248</c:v>
                </c:pt>
                <c:pt idx="887">
                  <c:v>43249</c:v>
                </c:pt>
                <c:pt idx="888">
                  <c:v>43250</c:v>
                </c:pt>
                <c:pt idx="889">
                  <c:v>43251</c:v>
                </c:pt>
                <c:pt idx="890">
                  <c:v>43252</c:v>
                </c:pt>
                <c:pt idx="891">
                  <c:v>43255</c:v>
                </c:pt>
                <c:pt idx="892">
                  <c:v>43256</c:v>
                </c:pt>
                <c:pt idx="893">
                  <c:v>43257</c:v>
                </c:pt>
                <c:pt idx="894">
                  <c:v>43258</c:v>
                </c:pt>
                <c:pt idx="895">
                  <c:v>43259</c:v>
                </c:pt>
                <c:pt idx="896">
                  <c:v>43262</c:v>
                </c:pt>
                <c:pt idx="897">
                  <c:v>43263</c:v>
                </c:pt>
                <c:pt idx="898">
                  <c:v>43264</c:v>
                </c:pt>
                <c:pt idx="899">
                  <c:v>43265</c:v>
                </c:pt>
                <c:pt idx="900">
                  <c:v>43266</c:v>
                </c:pt>
                <c:pt idx="901">
                  <c:v>43269</c:v>
                </c:pt>
                <c:pt idx="902">
                  <c:v>43270</c:v>
                </c:pt>
                <c:pt idx="903">
                  <c:v>43271</c:v>
                </c:pt>
                <c:pt idx="904">
                  <c:v>43272</c:v>
                </c:pt>
                <c:pt idx="905">
                  <c:v>43273</c:v>
                </c:pt>
                <c:pt idx="906">
                  <c:v>43276</c:v>
                </c:pt>
                <c:pt idx="907">
                  <c:v>43277</c:v>
                </c:pt>
                <c:pt idx="908">
                  <c:v>43278</c:v>
                </c:pt>
                <c:pt idx="909">
                  <c:v>43279</c:v>
                </c:pt>
                <c:pt idx="910">
                  <c:v>43280</c:v>
                </c:pt>
                <c:pt idx="911">
                  <c:v>43283</c:v>
                </c:pt>
                <c:pt idx="912">
                  <c:v>43284</c:v>
                </c:pt>
                <c:pt idx="913">
                  <c:v>43285</c:v>
                </c:pt>
                <c:pt idx="914">
                  <c:v>43286</c:v>
                </c:pt>
                <c:pt idx="915">
                  <c:v>43287</c:v>
                </c:pt>
                <c:pt idx="916">
                  <c:v>43290</c:v>
                </c:pt>
                <c:pt idx="917">
                  <c:v>43291</c:v>
                </c:pt>
                <c:pt idx="918">
                  <c:v>43292</c:v>
                </c:pt>
                <c:pt idx="919">
                  <c:v>43293</c:v>
                </c:pt>
                <c:pt idx="920">
                  <c:v>43294</c:v>
                </c:pt>
                <c:pt idx="921">
                  <c:v>43297</c:v>
                </c:pt>
                <c:pt idx="922">
                  <c:v>43298</c:v>
                </c:pt>
                <c:pt idx="923">
                  <c:v>43299</c:v>
                </c:pt>
                <c:pt idx="924">
                  <c:v>43300</c:v>
                </c:pt>
                <c:pt idx="925">
                  <c:v>43301</c:v>
                </c:pt>
                <c:pt idx="926">
                  <c:v>43304</c:v>
                </c:pt>
                <c:pt idx="927">
                  <c:v>43305</c:v>
                </c:pt>
                <c:pt idx="928">
                  <c:v>43306</c:v>
                </c:pt>
                <c:pt idx="929">
                  <c:v>43307</c:v>
                </c:pt>
                <c:pt idx="930">
                  <c:v>43308</c:v>
                </c:pt>
                <c:pt idx="931">
                  <c:v>43311</c:v>
                </c:pt>
                <c:pt idx="932">
                  <c:v>43312</c:v>
                </c:pt>
                <c:pt idx="933">
                  <c:v>43313</c:v>
                </c:pt>
                <c:pt idx="934">
                  <c:v>43314</c:v>
                </c:pt>
                <c:pt idx="935">
                  <c:v>43315</c:v>
                </c:pt>
                <c:pt idx="936">
                  <c:v>43318</c:v>
                </c:pt>
                <c:pt idx="937">
                  <c:v>43319</c:v>
                </c:pt>
                <c:pt idx="938">
                  <c:v>43320</c:v>
                </c:pt>
                <c:pt idx="939">
                  <c:v>43321</c:v>
                </c:pt>
                <c:pt idx="940">
                  <c:v>43322</c:v>
                </c:pt>
                <c:pt idx="941">
                  <c:v>43325</c:v>
                </c:pt>
                <c:pt idx="942">
                  <c:v>43326</c:v>
                </c:pt>
                <c:pt idx="943">
                  <c:v>43327</c:v>
                </c:pt>
                <c:pt idx="944">
                  <c:v>43328</c:v>
                </c:pt>
                <c:pt idx="945">
                  <c:v>43329</c:v>
                </c:pt>
                <c:pt idx="946">
                  <c:v>43332</c:v>
                </c:pt>
                <c:pt idx="947">
                  <c:v>43333</c:v>
                </c:pt>
                <c:pt idx="948">
                  <c:v>43334</c:v>
                </c:pt>
                <c:pt idx="949">
                  <c:v>43335</c:v>
                </c:pt>
                <c:pt idx="950">
                  <c:v>43336</c:v>
                </c:pt>
                <c:pt idx="951">
                  <c:v>43339</c:v>
                </c:pt>
                <c:pt idx="952">
                  <c:v>43340</c:v>
                </c:pt>
                <c:pt idx="953">
                  <c:v>43341</c:v>
                </c:pt>
                <c:pt idx="954">
                  <c:v>43342</c:v>
                </c:pt>
                <c:pt idx="955">
                  <c:v>43343</c:v>
                </c:pt>
                <c:pt idx="956">
                  <c:v>43346</c:v>
                </c:pt>
                <c:pt idx="957">
                  <c:v>43347</c:v>
                </c:pt>
                <c:pt idx="958">
                  <c:v>43348</c:v>
                </c:pt>
                <c:pt idx="959">
                  <c:v>43349</c:v>
                </c:pt>
                <c:pt idx="960">
                  <c:v>43350</c:v>
                </c:pt>
                <c:pt idx="961">
                  <c:v>43353</c:v>
                </c:pt>
                <c:pt idx="962">
                  <c:v>43354</c:v>
                </c:pt>
                <c:pt idx="963">
                  <c:v>43355</c:v>
                </c:pt>
                <c:pt idx="964">
                  <c:v>43356</c:v>
                </c:pt>
                <c:pt idx="965">
                  <c:v>43357</c:v>
                </c:pt>
                <c:pt idx="966">
                  <c:v>43360</c:v>
                </c:pt>
                <c:pt idx="967">
                  <c:v>43361</c:v>
                </c:pt>
                <c:pt idx="968">
                  <c:v>43362</c:v>
                </c:pt>
                <c:pt idx="969">
                  <c:v>43363</c:v>
                </c:pt>
                <c:pt idx="970">
                  <c:v>43364</c:v>
                </c:pt>
                <c:pt idx="971">
                  <c:v>43367</c:v>
                </c:pt>
                <c:pt idx="972">
                  <c:v>43368</c:v>
                </c:pt>
                <c:pt idx="973">
                  <c:v>43369</c:v>
                </c:pt>
                <c:pt idx="974">
                  <c:v>43370</c:v>
                </c:pt>
                <c:pt idx="975">
                  <c:v>43371</c:v>
                </c:pt>
                <c:pt idx="976">
                  <c:v>43374</c:v>
                </c:pt>
                <c:pt idx="977">
                  <c:v>43375</c:v>
                </c:pt>
                <c:pt idx="978">
                  <c:v>43376</c:v>
                </c:pt>
                <c:pt idx="979">
                  <c:v>43377</c:v>
                </c:pt>
                <c:pt idx="980">
                  <c:v>43378</c:v>
                </c:pt>
                <c:pt idx="981">
                  <c:v>43381</c:v>
                </c:pt>
                <c:pt idx="982">
                  <c:v>43382</c:v>
                </c:pt>
                <c:pt idx="983">
                  <c:v>43383</c:v>
                </c:pt>
                <c:pt idx="984">
                  <c:v>43384</c:v>
                </c:pt>
                <c:pt idx="985">
                  <c:v>43385</c:v>
                </c:pt>
                <c:pt idx="986">
                  <c:v>43388</c:v>
                </c:pt>
                <c:pt idx="987">
                  <c:v>43389</c:v>
                </c:pt>
                <c:pt idx="988">
                  <c:v>43390</c:v>
                </c:pt>
                <c:pt idx="989">
                  <c:v>43391</c:v>
                </c:pt>
                <c:pt idx="990">
                  <c:v>43392</c:v>
                </c:pt>
                <c:pt idx="991">
                  <c:v>43395</c:v>
                </c:pt>
                <c:pt idx="992">
                  <c:v>43396</c:v>
                </c:pt>
                <c:pt idx="993">
                  <c:v>43397</c:v>
                </c:pt>
                <c:pt idx="994">
                  <c:v>43398</c:v>
                </c:pt>
                <c:pt idx="995">
                  <c:v>43399</c:v>
                </c:pt>
                <c:pt idx="996">
                  <c:v>43402</c:v>
                </c:pt>
                <c:pt idx="997">
                  <c:v>43403</c:v>
                </c:pt>
                <c:pt idx="998">
                  <c:v>43404</c:v>
                </c:pt>
                <c:pt idx="999">
                  <c:v>43405</c:v>
                </c:pt>
                <c:pt idx="1000">
                  <c:v>43406</c:v>
                </c:pt>
                <c:pt idx="1001">
                  <c:v>43409</c:v>
                </c:pt>
                <c:pt idx="1002">
                  <c:v>43410</c:v>
                </c:pt>
                <c:pt idx="1003">
                  <c:v>43411</c:v>
                </c:pt>
                <c:pt idx="1004">
                  <c:v>43412</c:v>
                </c:pt>
                <c:pt idx="1005">
                  <c:v>43413</c:v>
                </c:pt>
                <c:pt idx="1006">
                  <c:v>43416</c:v>
                </c:pt>
                <c:pt idx="1007">
                  <c:v>43417</c:v>
                </c:pt>
                <c:pt idx="1008">
                  <c:v>43418</c:v>
                </c:pt>
                <c:pt idx="1009">
                  <c:v>43419</c:v>
                </c:pt>
                <c:pt idx="1010">
                  <c:v>43420</c:v>
                </c:pt>
                <c:pt idx="1011">
                  <c:v>43423</c:v>
                </c:pt>
                <c:pt idx="1012">
                  <c:v>43424</c:v>
                </c:pt>
                <c:pt idx="1013">
                  <c:v>43425</c:v>
                </c:pt>
                <c:pt idx="1014">
                  <c:v>43426</c:v>
                </c:pt>
                <c:pt idx="1015">
                  <c:v>43427</c:v>
                </c:pt>
                <c:pt idx="1016">
                  <c:v>43430</c:v>
                </c:pt>
                <c:pt idx="1017">
                  <c:v>43431</c:v>
                </c:pt>
                <c:pt idx="1018">
                  <c:v>43432</c:v>
                </c:pt>
                <c:pt idx="1019">
                  <c:v>43433</c:v>
                </c:pt>
                <c:pt idx="1020">
                  <c:v>43434</c:v>
                </c:pt>
                <c:pt idx="1021">
                  <c:v>43437</c:v>
                </c:pt>
                <c:pt idx="1022">
                  <c:v>43438</c:v>
                </c:pt>
                <c:pt idx="1023">
                  <c:v>43439</c:v>
                </c:pt>
                <c:pt idx="1024">
                  <c:v>43440</c:v>
                </c:pt>
                <c:pt idx="1025">
                  <c:v>43441</c:v>
                </c:pt>
                <c:pt idx="1026">
                  <c:v>43444</c:v>
                </c:pt>
                <c:pt idx="1027">
                  <c:v>43445</c:v>
                </c:pt>
                <c:pt idx="1028">
                  <c:v>43446</c:v>
                </c:pt>
                <c:pt idx="1029">
                  <c:v>43447</c:v>
                </c:pt>
                <c:pt idx="1030">
                  <c:v>43448</c:v>
                </c:pt>
                <c:pt idx="1031">
                  <c:v>43451</c:v>
                </c:pt>
                <c:pt idx="1032">
                  <c:v>43452</c:v>
                </c:pt>
                <c:pt idx="1033">
                  <c:v>43453</c:v>
                </c:pt>
                <c:pt idx="1034">
                  <c:v>43454</c:v>
                </c:pt>
                <c:pt idx="1035">
                  <c:v>43455</c:v>
                </c:pt>
                <c:pt idx="1036">
                  <c:v>43458</c:v>
                </c:pt>
                <c:pt idx="1037">
                  <c:v>43459</c:v>
                </c:pt>
                <c:pt idx="1038">
                  <c:v>43460</c:v>
                </c:pt>
                <c:pt idx="1039">
                  <c:v>43461</c:v>
                </c:pt>
                <c:pt idx="1040">
                  <c:v>43462</c:v>
                </c:pt>
                <c:pt idx="1041">
                  <c:v>43465</c:v>
                </c:pt>
                <c:pt idx="1042">
                  <c:v>43466</c:v>
                </c:pt>
                <c:pt idx="1043">
                  <c:v>43467</c:v>
                </c:pt>
                <c:pt idx="1044">
                  <c:v>43468</c:v>
                </c:pt>
                <c:pt idx="1045">
                  <c:v>43469</c:v>
                </c:pt>
                <c:pt idx="1046">
                  <c:v>43472</c:v>
                </c:pt>
                <c:pt idx="1047">
                  <c:v>43473</c:v>
                </c:pt>
                <c:pt idx="1048">
                  <c:v>43474</c:v>
                </c:pt>
                <c:pt idx="1049">
                  <c:v>43475</c:v>
                </c:pt>
                <c:pt idx="1050">
                  <c:v>43476</c:v>
                </c:pt>
                <c:pt idx="1051">
                  <c:v>43479</c:v>
                </c:pt>
                <c:pt idx="1052">
                  <c:v>43480</c:v>
                </c:pt>
                <c:pt idx="1053">
                  <c:v>43481</c:v>
                </c:pt>
                <c:pt idx="1054">
                  <c:v>43482</c:v>
                </c:pt>
                <c:pt idx="1055">
                  <c:v>43483</c:v>
                </c:pt>
                <c:pt idx="1056">
                  <c:v>43486</c:v>
                </c:pt>
                <c:pt idx="1057">
                  <c:v>43487</c:v>
                </c:pt>
                <c:pt idx="1058">
                  <c:v>43488</c:v>
                </c:pt>
                <c:pt idx="1059">
                  <c:v>43489</c:v>
                </c:pt>
                <c:pt idx="1060">
                  <c:v>43490</c:v>
                </c:pt>
                <c:pt idx="1061">
                  <c:v>43493</c:v>
                </c:pt>
                <c:pt idx="1062">
                  <c:v>43494</c:v>
                </c:pt>
                <c:pt idx="1063">
                  <c:v>43495</c:v>
                </c:pt>
                <c:pt idx="1064">
                  <c:v>43496</c:v>
                </c:pt>
                <c:pt idx="1065">
                  <c:v>43497</c:v>
                </c:pt>
                <c:pt idx="1066">
                  <c:v>43500</c:v>
                </c:pt>
                <c:pt idx="1067">
                  <c:v>43501</c:v>
                </c:pt>
                <c:pt idx="1068">
                  <c:v>43502</c:v>
                </c:pt>
                <c:pt idx="1069">
                  <c:v>43503</c:v>
                </c:pt>
                <c:pt idx="1070">
                  <c:v>43504</c:v>
                </c:pt>
                <c:pt idx="1071">
                  <c:v>43507</c:v>
                </c:pt>
                <c:pt idx="1072">
                  <c:v>43508</c:v>
                </c:pt>
                <c:pt idx="1073">
                  <c:v>43509</c:v>
                </c:pt>
                <c:pt idx="1074">
                  <c:v>43510</c:v>
                </c:pt>
                <c:pt idx="1075">
                  <c:v>43511</c:v>
                </c:pt>
                <c:pt idx="1076">
                  <c:v>43514</c:v>
                </c:pt>
                <c:pt idx="1077">
                  <c:v>43515</c:v>
                </c:pt>
                <c:pt idx="1078">
                  <c:v>43516</c:v>
                </c:pt>
                <c:pt idx="1079">
                  <c:v>43517</c:v>
                </c:pt>
                <c:pt idx="1080">
                  <c:v>43518</c:v>
                </c:pt>
                <c:pt idx="1081">
                  <c:v>43521</c:v>
                </c:pt>
                <c:pt idx="1082">
                  <c:v>43522</c:v>
                </c:pt>
                <c:pt idx="1083">
                  <c:v>43523</c:v>
                </c:pt>
                <c:pt idx="1084">
                  <c:v>43524</c:v>
                </c:pt>
                <c:pt idx="1085">
                  <c:v>43525</c:v>
                </c:pt>
                <c:pt idx="1086">
                  <c:v>43528</c:v>
                </c:pt>
                <c:pt idx="1087">
                  <c:v>43529</c:v>
                </c:pt>
                <c:pt idx="1088">
                  <c:v>43530</c:v>
                </c:pt>
                <c:pt idx="1089">
                  <c:v>43531</c:v>
                </c:pt>
                <c:pt idx="1090">
                  <c:v>43532</c:v>
                </c:pt>
                <c:pt idx="1091">
                  <c:v>43535</c:v>
                </c:pt>
                <c:pt idx="1092">
                  <c:v>43536</c:v>
                </c:pt>
                <c:pt idx="1093">
                  <c:v>43537</c:v>
                </c:pt>
                <c:pt idx="1094">
                  <c:v>43538</c:v>
                </c:pt>
                <c:pt idx="1095">
                  <c:v>43539</c:v>
                </c:pt>
                <c:pt idx="1096">
                  <c:v>43542</c:v>
                </c:pt>
                <c:pt idx="1097">
                  <c:v>43543</c:v>
                </c:pt>
                <c:pt idx="1098">
                  <c:v>43544</c:v>
                </c:pt>
                <c:pt idx="1099">
                  <c:v>43545</c:v>
                </c:pt>
                <c:pt idx="1100">
                  <c:v>43546</c:v>
                </c:pt>
                <c:pt idx="1101">
                  <c:v>43549</c:v>
                </c:pt>
                <c:pt idx="1102">
                  <c:v>43550</c:v>
                </c:pt>
                <c:pt idx="1103">
                  <c:v>43551</c:v>
                </c:pt>
                <c:pt idx="1104">
                  <c:v>43552</c:v>
                </c:pt>
                <c:pt idx="1105">
                  <c:v>43553</c:v>
                </c:pt>
                <c:pt idx="1106">
                  <c:v>43556</c:v>
                </c:pt>
                <c:pt idx="1107">
                  <c:v>43557</c:v>
                </c:pt>
                <c:pt idx="1108">
                  <c:v>43558</c:v>
                </c:pt>
                <c:pt idx="1109">
                  <c:v>43559</c:v>
                </c:pt>
                <c:pt idx="1110">
                  <c:v>43560</c:v>
                </c:pt>
                <c:pt idx="1111">
                  <c:v>43563</c:v>
                </c:pt>
                <c:pt idx="1112">
                  <c:v>43564</c:v>
                </c:pt>
                <c:pt idx="1113">
                  <c:v>43565</c:v>
                </c:pt>
                <c:pt idx="1114">
                  <c:v>43566</c:v>
                </c:pt>
                <c:pt idx="1115">
                  <c:v>43567</c:v>
                </c:pt>
                <c:pt idx="1116">
                  <c:v>43570</c:v>
                </c:pt>
                <c:pt idx="1117">
                  <c:v>43571</c:v>
                </c:pt>
                <c:pt idx="1118">
                  <c:v>43572</c:v>
                </c:pt>
                <c:pt idx="1119">
                  <c:v>43573</c:v>
                </c:pt>
                <c:pt idx="1120">
                  <c:v>43574</c:v>
                </c:pt>
                <c:pt idx="1121">
                  <c:v>43577</c:v>
                </c:pt>
                <c:pt idx="1122">
                  <c:v>43578</c:v>
                </c:pt>
                <c:pt idx="1123">
                  <c:v>43579</c:v>
                </c:pt>
                <c:pt idx="1124">
                  <c:v>43580</c:v>
                </c:pt>
                <c:pt idx="1125">
                  <c:v>43581</c:v>
                </c:pt>
                <c:pt idx="1126">
                  <c:v>43584</c:v>
                </c:pt>
                <c:pt idx="1127">
                  <c:v>43585</c:v>
                </c:pt>
                <c:pt idx="1128">
                  <c:v>43586</c:v>
                </c:pt>
                <c:pt idx="1129">
                  <c:v>43587</c:v>
                </c:pt>
                <c:pt idx="1130">
                  <c:v>43588</c:v>
                </c:pt>
                <c:pt idx="1131">
                  <c:v>43591</c:v>
                </c:pt>
                <c:pt idx="1132">
                  <c:v>43592</c:v>
                </c:pt>
                <c:pt idx="1133">
                  <c:v>43593</c:v>
                </c:pt>
                <c:pt idx="1134">
                  <c:v>43594</c:v>
                </c:pt>
                <c:pt idx="1135">
                  <c:v>43595</c:v>
                </c:pt>
                <c:pt idx="1136">
                  <c:v>43598</c:v>
                </c:pt>
                <c:pt idx="1137">
                  <c:v>43599</c:v>
                </c:pt>
                <c:pt idx="1138">
                  <c:v>43600</c:v>
                </c:pt>
                <c:pt idx="1139">
                  <c:v>43601</c:v>
                </c:pt>
                <c:pt idx="1140">
                  <c:v>43602</c:v>
                </c:pt>
                <c:pt idx="1141">
                  <c:v>43605</c:v>
                </c:pt>
                <c:pt idx="1142">
                  <c:v>43606</c:v>
                </c:pt>
                <c:pt idx="1143">
                  <c:v>43607</c:v>
                </c:pt>
                <c:pt idx="1144">
                  <c:v>43608</c:v>
                </c:pt>
                <c:pt idx="1145">
                  <c:v>43609</c:v>
                </c:pt>
                <c:pt idx="1146">
                  <c:v>43612</c:v>
                </c:pt>
                <c:pt idx="1147">
                  <c:v>43613</c:v>
                </c:pt>
                <c:pt idx="1148">
                  <c:v>43614</c:v>
                </c:pt>
                <c:pt idx="1149">
                  <c:v>43615</c:v>
                </c:pt>
                <c:pt idx="1150">
                  <c:v>43616</c:v>
                </c:pt>
                <c:pt idx="1151">
                  <c:v>43619</c:v>
                </c:pt>
                <c:pt idx="1152">
                  <c:v>43620</c:v>
                </c:pt>
                <c:pt idx="1153">
                  <c:v>43621</c:v>
                </c:pt>
                <c:pt idx="1154">
                  <c:v>43622</c:v>
                </c:pt>
                <c:pt idx="1155">
                  <c:v>43623</c:v>
                </c:pt>
                <c:pt idx="1156">
                  <c:v>43626</c:v>
                </c:pt>
                <c:pt idx="1157">
                  <c:v>43627</c:v>
                </c:pt>
                <c:pt idx="1158">
                  <c:v>43628</c:v>
                </c:pt>
                <c:pt idx="1159">
                  <c:v>43629</c:v>
                </c:pt>
                <c:pt idx="1160">
                  <c:v>43630</c:v>
                </c:pt>
                <c:pt idx="1161">
                  <c:v>43633</c:v>
                </c:pt>
                <c:pt idx="1162">
                  <c:v>43634</c:v>
                </c:pt>
                <c:pt idx="1163">
                  <c:v>43635</c:v>
                </c:pt>
                <c:pt idx="1164">
                  <c:v>43636</c:v>
                </c:pt>
                <c:pt idx="1165">
                  <c:v>43637</c:v>
                </c:pt>
                <c:pt idx="1166">
                  <c:v>43640</c:v>
                </c:pt>
                <c:pt idx="1167">
                  <c:v>43641</c:v>
                </c:pt>
                <c:pt idx="1168">
                  <c:v>43642</c:v>
                </c:pt>
                <c:pt idx="1169">
                  <c:v>43643</c:v>
                </c:pt>
                <c:pt idx="1170">
                  <c:v>43644</c:v>
                </c:pt>
                <c:pt idx="1171">
                  <c:v>43647</c:v>
                </c:pt>
                <c:pt idx="1172">
                  <c:v>43648</c:v>
                </c:pt>
                <c:pt idx="1173">
                  <c:v>43649</c:v>
                </c:pt>
                <c:pt idx="1174">
                  <c:v>43650</c:v>
                </c:pt>
                <c:pt idx="1175">
                  <c:v>43651</c:v>
                </c:pt>
                <c:pt idx="1176">
                  <c:v>43654</c:v>
                </c:pt>
                <c:pt idx="1177">
                  <c:v>43655</c:v>
                </c:pt>
                <c:pt idx="1178">
                  <c:v>43656</c:v>
                </c:pt>
                <c:pt idx="1179">
                  <c:v>43657</c:v>
                </c:pt>
                <c:pt idx="1180">
                  <c:v>43658</c:v>
                </c:pt>
                <c:pt idx="1181">
                  <c:v>43661</c:v>
                </c:pt>
                <c:pt idx="1182">
                  <c:v>43662</c:v>
                </c:pt>
                <c:pt idx="1183">
                  <c:v>43663</c:v>
                </c:pt>
                <c:pt idx="1184">
                  <c:v>43664</c:v>
                </c:pt>
                <c:pt idx="1185">
                  <c:v>43665</c:v>
                </c:pt>
                <c:pt idx="1186">
                  <c:v>43668</c:v>
                </c:pt>
                <c:pt idx="1187">
                  <c:v>43669</c:v>
                </c:pt>
                <c:pt idx="1188">
                  <c:v>43670</c:v>
                </c:pt>
                <c:pt idx="1189">
                  <c:v>43671</c:v>
                </c:pt>
                <c:pt idx="1190">
                  <c:v>43672</c:v>
                </c:pt>
              </c:numCache>
            </c:numRef>
          </c:cat>
          <c:val>
            <c:numRef>
              <c:f>'Commodities Data'!$E$8:$E$1198</c:f>
              <c:numCache>
                <c:formatCode>#,##0</c:formatCode>
                <c:ptCount val="1191"/>
                <c:pt idx="0">
                  <c:v>165720</c:v>
                </c:pt>
                <c:pt idx="1">
                  <c:v>165972</c:v>
                </c:pt>
                <c:pt idx="2">
                  <c:v>166506</c:v>
                </c:pt>
                <c:pt idx="3">
                  <c:v>167094</c:v>
                </c:pt>
                <c:pt idx="4">
                  <c:v>167124</c:v>
                </c:pt>
                <c:pt idx="5">
                  <c:v>166818</c:v>
                </c:pt>
                <c:pt idx="6">
                  <c:v>166554</c:v>
                </c:pt>
                <c:pt idx="7">
                  <c:v>167244</c:v>
                </c:pt>
                <c:pt idx="8">
                  <c:v>167142</c:v>
                </c:pt>
                <c:pt idx="9">
                  <c:v>167100</c:v>
                </c:pt>
                <c:pt idx="10">
                  <c:v>166470</c:v>
                </c:pt>
                <c:pt idx="11">
                  <c:v>165990</c:v>
                </c:pt>
                <c:pt idx="12">
                  <c:v>165654</c:v>
                </c:pt>
                <c:pt idx="13">
                  <c:v>166794</c:v>
                </c:pt>
                <c:pt idx="14">
                  <c:v>167820</c:v>
                </c:pt>
                <c:pt idx="15">
                  <c:v>168120</c:v>
                </c:pt>
                <c:pt idx="16">
                  <c:v>168900</c:v>
                </c:pt>
                <c:pt idx="17">
                  <c:v>168288</c:v>
                </c:pt>
                <c:pt idx="18">
                  <c:v>167580</c:v>
                </c:pt>
                <c:pt idx="19">
                  <c:v>167778</c:v>
                </c:pt>
                <c:pt idx="20">
                  <c:v>167310</c:v>
                </c:pt>
                <c:pt idx="21">
                  <c:v>166194</c:v>
                </c:pt>
                <c:pt idx="22">
                  <c:v>165462</c:v>
                </c:pt>
                <c:pt idx="23">
                  <c:v>165462</c:v>
                </c:pt>
                <c:pt idx="24">
                  <c:v>164070</c:v>
                </c:pt>
                <c:pt idx="25">
                  <c:v>163698</c:v>
                </c:pt>
                <c:pt idx="26">
                  <c:v>164586</c:v>
                </c:pt>
                <c:pt idx="27">
                  <c:v>164460</c:v>
                </c:pt>
                <c:pt idx="28">
                  <c:v>164202</c:v>
                </c:pt>
                <c:pt idx="29">
                  <c:v>163458</c:v>
                </c:pt>
                <c:pt idx="30">
                  <c:v>164658</c:v>
                </c:pt>
                <c:pt idx="31">
                  <c:v>164526</c:v>
                </c:pt>
                <c:pt idx="32">
                  <c:v>165180</c:v>
                </c:pt>
                <c:pt idx="33">
                  <c:v>165000</c:v>
                </c:pt>
                <c:pt idx="34">
                  <c:v>165000</c:v>
                </c:pt>
                <c:pt idx="35">
                  <c:v>165048</c:v>
                </c:pt>
                <c:pt idx="36">
                  <c:v>165048</c:v>
                </c:pt>
                <c:pt idx="37">
                  <c:v>164688</c:v>
                </c:pt>
                <c:pt idx="38">
                  <c:v>164640</c:v>
                </c:pt>
                <c:pt idx="39">
                  <c:v>165594</c:v>
                </c:pt>
                <c:pt idx="40">
                  <c:v>165834</c:v>
                </c:pt>
                <c:pt idx="41">
                  <c:v>166446</c:v>
                </c:pt>
                <c:pt idx="42">
                  <c:v>166302</c:v>
                </c:pt>
                <c:pt idx="43">
                  <c:v>166692</c:v>
                </c:pt>
                <c:pt idx="44">
                  <c:v>166992</c:v>
                </c:pt>
                <c:pt idx="45">
                  <c:v>167754</c:v>
                </c:pt>
                <c:pt idx="46">
                  <c:v>167706</c:v>
                </c:pt>
                <c:pt idx="47">
                  <c:v>167976</c:v>
                </c:pt>
                <c:pt idx="48">
                  <c:v>167484</c:v>
                </c:pt>
                <c:pt idx="49">
                  <c:v>166074</c:v>
                </c:pt>
                <c:pt idx="50">
                  <c:v>165498</c:v>
                </c:pt>
                <c:pt idx="51">
                  <c:v>165012</c:v>
                </c:pt>
                <c:pt idx="52">
                  <c:v>164634</c:v>
                </c:pt>
                <c:pt idx="53">
                  <c:v>163494</c:v>
                </c:pt>
                <c:pt idx="54">
                  <c:v>162894</c:v>
                </c:pt>
                <c:pt idx="55">
                  <c:v>161802</c:v>
                </c:pt>
                <c:pt idx="56">
                  <c:v>161778</c:v>
                </c:pt>
                <c:pt idx="57">
                  <c:v>162042</c:v>
                </c:pt>
                <c:pt idx="58">
                  <c:v>161988</c:v>
                </c:pt>
                <c:pt idx="59">
                  <c:v>161046</c:v>
                </c:pt>
                <c:pt idx="60">
                  <c:v>160344</c:v>
                </c:pt>
                <c:pt idx="61">
                  <c:v>160800</c:v>
                </c:pt>
                <c:pt idx="62">
                  <c:v>160356</c:v>
                </c:pt>
                <c:pt idx="63">
                  <c:v>159522</c:v>
                </c:pt>
                <c:pt idx="64">
                  <c:v>159270</c:v>
                </c:pt>
                <c:pt idx="65">
                  <c:v>159270</c:v>
                </c:pt>
                <c:pt idx="66">
                  <c:v>159270</c:v>
                </c:pt>
                <c:pt idx="67">
                  <c:v>160410</c:v>
                </c:pt>
                <c:pt idx="68">
                  <c:v>160260</c:v>
                </c:pt>
                <c:pt idx="69">
                  <c:v>160482</c:v>
                </c:pt>
                <c:pt idx="70">
                  <c:v>160482</c:v>
                </c:pt>
                <c:pt idx="71">
                  <c:v>160482</c:v>
                </c:pt>
                <c:pt idx="72">
                  <c:v>160782</c:v>
                </c:pt>
                <c:pt idx="73">
                  <c:v>161454</c:v>
                </c:pt>
                <c:pt idx="74">
                  <c:v>163110</c:v>
                </c:pt>
                <c:pt idx="75">
                  <c:v>163140</c:v>
                </c:pt>
                <c:pt idx="76">
                  <c:v>163440</c:v>
                </c:pt>
                <c:pt idx="77">
                  <c:v>163446</c:v>
                </c:pt>
                <c:pt idx="78">
                  <c:v>163446</c:v>
                </c:pt>
                <c:pt idx="79">
                  <c:v>163746</c:v>
                </c:pt>
                <c:pt idx="80">
                  <c:v>163842</c:v>
                </c:pt>
                <c:pt idx="81">
                  <c:v>164142</c:v>
                </c:pt>
                <c:pt idx="82">
                  <c:v>165906</c:v>
                </c:pt>
                <c:pt idx="83">
                  <c:v>166326</c:v>
                </c:pt>
                <c:pt idx="84">
                  <c:v>166506</c:v>
                </c:pt>
                <c:pt idx="85">
                  <c:v>166122</c:v>
                </c:pt>
                <c:pt idx="86">
                  <c:v>166122</c:v>
                </c:pt>
                <c:pt idx="87">
                  <c:v>166272</c:v>
                </c:pt>
                <c:pt idx="88">
                  <c:v>166344</c:v>
                </c:pt>
                <c:pt idx="89">
                  <c:v>165570</c:v>
                </c:pt>
                <c:pt idx="90">
                  <c:v>165180</c:v>
                </c:pt>
                <c:pt idx="91">
                  <c:v>166878</c:v>
                </c:pt>
                <c:pt idx="92">
                  <c:v>166962</c:v>
                </c:pt>
                <c:pt idx="93">
                  <c:v>167976</c:v>
                </c:pt>
                <c:pt idx="94">
                  <c:v>170544</c:v>
                </c:pt>
                <c:pt idx="95">
                  <c:v>171300</c:v>
                </c:pt>
                <c:pt idx="96">
                  <c:v>171456</c:v>
                </c:pt>
                <c:pt idx="97">
                  <c:v>172398</c:v>
                </c:pt>
                <c:pt idx="98">
                  <c:v>173712</c:v>
                </c:pt>
                <c:pt idx="99">
                  <c:v>173766</c:v>
                </c:pt>
                <c:pt idx="100">
                  <c:v>173766</c:v>
                </c:pt>
                <c:pt idx="101">
                  <c:v>173766</c:v>
                </c:pt>
                <c:pt idx="102">
                  <c:v>173940</c:v>
                </c:pt>
                <c:pt idx="103">
                  <c:v>175056</c:v>
                </c:pt>
                <c:pt idx="104">
                  <c:v>175656</c:v>
                </c:pt>
                <c:pt idx="105">
                  <c:v>176100</c:v>
                </c:pt>
                <c:pt idx="106">
                  <c:v>177300</c:v>
                </c:pt>
                <c:pt idx="107">
                  <c:v>177300</c:v>
                </c:pt>
                <c:pt idx="108">
                  <c:v>183162</c:v>
                </c:pt>
                <c:pt idx="109">
                  <c:v>183756</c:v>
                </c:pt>
                <c:pt idx="110">
                  <c:v>182976</c:v>
                </c:pt>
                <c:pt idx="111">
                  <c:v>183048</c:v>
                </c:pt>
                <c:pt idx="112">
                  <c:v>179052</c:v>
                </c:pt>
                <c:pt idx="113">
                  <c:v>179682</c:v>
                </c:pt>
                <c:pt idx="114">
                  <c:v>179682</c:v>
                </c:pt>
                <c:pt idx="115">
                  <c:v>180150</c:v>
                </c:pt>
                <c:pt idx="116">
                  <c:v>179916</c:v>
                </c:pt>
                <c:pt idx="117">
                  <c:v>177558</c:v>
                </c:pt>
                <c:pt idx="118">
                  <c:v>177078</c:v>
                </c:pt>
                <c:pt idx="119">
                  <c:v>176400</c:v>
                </c:pt>
                <c:pt idx="120">
                  <c:v>176370</c:v>
                </c:pt>
                <c:pt idx="121">
                  <c:v>177636</c:v>
                </c:pt>
                <c:pt idx="122">
                  <c:v>174558</c:v>
                </c:pt>
                <c:pt idx="123">
                  <c:v>174444</c:v>
                </c:pt>
                <c:pt idx="124">
                  <c:v>174444</c:v>
                </c:pt>
                <c:pt idx="125">
                  <c:v>174444</c:v>
                </c:pt>
                <c:pt idx="126">
                  <c:v>175290</c:v>
                </c:pt>
                <c:pt idx="127">
                  <c:v>172920</c:v>
                </c:pt>
                <c:pt idx="128">
                  <c:v>173118</c:v>
                </c:pt>
                <c:pt idx="129">
                  <c:v>173256</c:v>
                </c:pt>
                <c:pt idx="130">
                  <c:v>173034</c:v>
                </c:pt>
                <c:pt idx="131">
                  <c:v>172548</c:v>
                </c:pt>
                <c:pt idx="132">
                  <c:v>172260</c:v>
                </c:pt>
                <c:pt idx="133">
                  <c:v>173394</c:v>
                </c:pt>
                <c:pt idx="134">
                  <c:v>173850</c:v>
                </c:pt>
                <c:pt idx="135">
                  <c:v>173784</c:v>
                </c:pt>
                <c:pt idx="136">
                  <c:v>173028</c:v>
                </c:pt>
                <c:pt idx="137">
                  <c:v>171570</c:v>
                </c:pt>
                <c:pt idx="138">
                  <c:v>171840</c:v>
                </c:pt>
                <c:pt idx="139">
                  <c:v>172740</c:v>
                </c:pt>
                <c:pt idx="140">
                  <c:v>173622</c:v>
                </c:pt>
                <c:pt idx="141">
                  <c:v>173622</c:v>
                </c:pt>
                <c:pt idx="142">
                  <c:v>173922</c:v>
                </c:pt>
                <c:pt idx="143">
                  <c:v>174354</c:v>
                </c:pt>
                <c:pt idx="144">
                  <c:v>174354</c:v>
                </c:pt>
                <c:pt idx="145">
                  <c:v>174318</c:v>
                </c:pt>
                <c:pt idx="146">
                  <c:v>174618</c:v>
                </c:pt>
                <c:pt idx="147">
                  <c:v>173100</c:v>
                </c:pt>
                <c:pt idx="148">
                  <c:v>175530</c:v>
                </c:pt>
                <c:pt idx="149">
                  <c:v>176034</c:v>
                </c:pt>
                <c:pt idx="150">
                  <c:v>176334</c:v>
                </c:pt>
                <c:pt idx="151">
                  <c:v>176106</c:v>
                </c:pt>
                <c:pt idx="152">
                  <c:v>175266</c:v>
                </c:pt>
                <c:pt idx="153">
                  <c:v>175266</c:v>
                </c:pt>
                <c:pt idx="154">
                  <c:v>175266</c:v>
                </c:pt>
                <c:pt idx="155">
                  <c:v>174618</c:v>
                </c:pt>
                <c:pt idx="156">
                  <c:v>174618</c:v>
                </c:pt>
                <c:pt idx="157">
                  <c:v>174618</c:v>
                </c:pt>
                <c:pt idx="158">
                  <c:v>173142</c:v>
                </c:pt>
                <c:pt idx="159">
                  <c:v>173142</c:v>
                </c:pt>
                <c:pt idx="160">
                  <c:v>174042</c:v>
                </c:pt>
                <c:pt idx="161">
                  <c:v>174204</c:v>
                </c:pt>
                <c:pt idx="162">
                  <c:v>173724</c:v>
                </c:pt>
                <c:pt idx="163">
                  <c:v>174510</c:v>
                </c:pt>
                <c:pt idx="164">
                  <c:v>174510</c:v>
                </c:pt>
                <c:pt idx="165">
                  <c:v>173928</c:v>
                </c:pt>
                <c:pt idx="166">
                  <c:v>173298</c:v>
                </c:pt>
                <c:pt idx="167">
                  <c:v>171084</c:v>
                </c:pt>
                <c:pt idx="168">
                  <c:v>171054</c:v>
                </c:pt>
                <c:pt idx="169">
                  <c:v>171036</c:v>
                </c:pt>
                <c:pt idx="170">
                  <c:v>170910</c:v>
                </c:pt>
                <c:pt idx="171">
                  <c:v>170910</c:v>
                </c:pt>
                <c:pt idx="172">
                  <c:v>170052</c:v>
                </c:pt>
                <c:pt idx="173">
                  <c:v>170982</c:v>
                </c:pt>
                <c:pt idx="174">
                  <c:v>171606</c:v>
                </c:pt>
                <c:pt idx="175">
                  <c:v>172338</c:v>
                </c:pt>
                <c:pt idx="176">
                  <c:v>172338</c:v>
                </c:pt>
                <c:pt idx="177">
                  <c:v>172338</c:v>
                </c:pt>
                <c:pt idx="178">
                  <c:v>172338</c:v>
                </c:pt>
                <c:pt idx="179">
                  <c:v>172296</c:v>
                </c:pt>
                <c:pt idx="180">
                  <c:v>171060</c:v>
                </c:pt>
                <c:pt idx="181">
                  <c:v>171060</c:v>
                </c:pt>
                <c:pt idx="182">
                  <c:v>169416</c:v>
                </c:pt>
                <c:pt idx="183">
                  <c:v>169758</c:v>
                </c:pt>
                <c:pt idx="184">
                  <c:v>170052</c:v>
                </c:pt>
                <c:pt idx="185">
                  <c:v>170928</c:v>
                </c:pt>
                <c:pt idx="186">
                  <c:v>170880</c:v>
                </c:pt>
                <c:pt idx="187">
                  <c:v>171270</c:v>
                </c:pt>
                <c:pt idx="188">
                  <c:v>171270</c:v>
                </c:pt>
                <c:pt idx="189">
                  <c:v>171990</c:v>
                </c:pt>
                <c:pt idx="190">
                  <c:v>171990</c:v>
                </c:pt>
                <c:pt idx="191">
                  <c:v>171132</c:v>
                </c:pt>
                <c:pt idx="192">
                  <c:v>169692</c:v>
                </c:pt>
                <c:pt idx="193">
                  <c:v>170160</c:v>
                </c:pt>
                <c:pt idx="194">
                  <c:v>170148</c:v>
                </c:pt>
                <c:pt idx="195">
                  <c:v>170736</c:v>
                </c:pt>
                <c:pt idx="196">
                  <c:v>170736</c:v>
                </c:pt>
                <c:pt idx="197">
                  <c:v>166650</c:v>
                </c:pt>
                <c:pt idx="198">
                  <c:v>165138</c:v>
                </c:pt>
                <c:pt idx="199">
                  <c:v>164274</c:v>
                </c:pt>
                <c:pt idx="200">
                  <c:v>163620</c:v>
                </c:pt>
                <c:pt idx="201">
                  <c:v>162684</c:v>
                </c:pt>
                <c:pt idx="202">
                  <c:v>162174</c:v>
                </c:pt>
                <c:pt idx="203">
                  <c:v>161538</c:v>
                </c:pt>
                <c:pt idx="204">
                  <c:v>161628</c:v>
                </c:pt>
                <c:pt idx="205">
                  <c:v>162882</c:v>
                </c:pt>
                <c:pt idx="206">
                  <c:v>162780</c:v>
                </c:pt>
                <c:pt idx="207">
                  <c:v>160290</c:v>
                </c:pt>
                <c:pt idx="208">
                  <c:v>160374</c:v>
                </c:pt>
                <c:pt idx="209">
                  <c:v>160326</c:v>
                </c:pt>
                <c:pt idx="210">
                  <c:v>158802</c:v>
                </c:pt>
                <c:pt idx="211">
                  <c:v>157404</c:v>
                </c:pt>
                <c:pt idx="212">
                  <c:v>157170</c:v>
                </c:pt>
                <c:pt idx="213">
                  <c:v>156720</c:v>
                </c:pt>
                <c:pt idx="214">
                  <c:v>156528</c:v>
                </c:pt>
                <c:pt idx="215">
                  <c:v>155172</c:v>
                </c:pt>
                <c:pt idx="216">
                  <c:v>153264</c:v>
                </c:pt>
                <c:pt idx="217">
                  <c:v>151908</c:v>
                </c:pt>
                <c:pt idx="218">
                  <c:v>157140</c:v>
                </c:pt>
                <c:pt idx="219">
                  <c:v>157116</c:v>
                </c:pt>
                <c:pt idx="220">
                  <c:v>156414</c:v>
                </c:pt>
                <c:pt idx="221">
                  <c:v>155730</c:v>
                </c:pt>
                <c:pt idx="222">
                  <c:v>150624</c:v>
                </c:pt>
                <c:pt idx="223">
                  <c:v>150624</c:v>
                </c:pt>
                <c:pt idx="224">
                  <c:v>150624</c:v>
                </c:pt>
                <c:pt idx="225">
                  <c:v>149892</c:v>
                </c:pt>
                <c:pt idx="226">
                  <c:v>148446</c:v>
                </c:pt>
                <c:pt idx="227">
                  <c:v>145446</c:v>
                </c:pt>
                <c:pt idx="228">
                  <c:v>148128</c:v>
                </c:pt>
                <c:pt idx="229">
                  <c:v>147576</c:v>
                </c:pt>
                <c:pt idx="230">
                  <c:v>147024</c:v>
                </c:pt>
                <c:pt idx="231">
                  <c:v>145290</c:v>
                </c:pt>
                <c:pt idx="232">
                  <c:v>144696</c:v>
                </c:pt>
                <c:pt idx="233">
                  <c:v>144492</c:v>
                </c:pt>
                <c:pt idx="234">
                  <c:v>142806</c:v>
                </c:pt>
                <c:pt idx="235">
                  <c:v>142734</c:v>
                </c:pt>
                <c:pt idx="236">
                  <c:v>140064</c:v>
                </c:pt>
                <c:pt idx="237">
                  <c:v>136896</c:v>
                </c:pt>
                <c:pt idx="238">
                  <c:v>136122</c:v>
                </c:pt>
                <c:pt idx="239">
                  <c:v>135774</c:v>
                </c:pt>
                <c:pt idx="240">
                  <c:v>133968</c:v>
                </c:pt>
                <c:pt idx="241">
                  <c:v>133086</c:v>
                </c:pt>
                <c:pt idx="242">
                  <c:v>132354</c:v>
                </c:pt>
                <c:pt idx="243">
                  <c:v>131598</c:v>
                </c:pt>
                <c:pt idx="244">
                  <c:v>137472</c:v>
                </c:pt>
                <c:pt idx="245">
                  <c:v>140976</c:v>
                </c:pt>
                <c:pt idx="246">
                  <c:v>145608</c:v>
                </c:pt>
                <c:pt idx="247">
                  <c:v>160248</c:v>
                </c:pt>
                <c:pt idx="248">
                  <c:v>176148</c:v>
                </c:pt>
                <c:pt idx="249">
                  <c:v>175902</c:v>
                </c:pt>
                <c:pt idx="250">
                  <c:v>180852</c:v>
                </c:pt>
                <c:pt idx="251">
                  <c:v>180216</c:v>
                </c:pt>
                <c:pt idx="252">
                  <c:v>188370</c:v>
                </c:pt>
                <c:pt idx="253">
                  <c:v>193122</c:v>
                </c:pt>
                <c:pt idx="254">
                  <c:v>193122</c:v>
                </c:pt>
                <c:pt idx="255">
                  <c:v>193122</c:v>
                </c:pt>
                <c:pt idx="256">
                  <c:v>193122</c:v>
                </c:pt>
                <c:pt idx="257">
                  <c:v>193242</c:v>
                </c:pt>
                <c:pt idx="258">
                  <c:v>193242</c:v>
                </c:pt>
                <c:pt idx="259">
                  <c:v>193008</c:v>
                </c:pt>
                <c:pt idx="260">
                  <c:v>193008</c:v>
                </c:pt>
                <c:pt idx="261">
                  <c:v>193128</c:v>
                </c:pt>
                <c:pt idx="262">
                  <c:v>193440</c:v>
                </c:pt>
                <c:pt idx="263">
                  <c:v>192660</c:v>
                </c:pt>
                <c:pt idx="264">
                  <c:v>192012</c:v>
                </c:pt>
                <c:pt idx="265">
                  <c:v>192054</c:v>
                </c:pt>
                <c:pt idx="266">
                  <c:v>192060</c:v>
                </c:pt>
                <c:pt idx="267">
                  <c:v>192546</c:v>
                </c:pt>
                <c:pt idx="268">
                  <c:v>193152</c:v>
                </c:pt>
                <c:pt idx="269">
                  <c:v>193152</c:v>
                </c:pt>
                <c:pt idx="270">
                  <c:v>193452</c:v>
                </c:pt>
                <c:pt idx="271">
                  <c:v>193182</c:v>
                </c:pt>
                <c:pt idx="272">
                  <c:v>211896</c:v>
                </c:pt>
                <c:pt idx="273">
                  <c:v>209844</c:v>
                </c:pt>
                <c:pt idx="274">
                  <c:v>209694</c:v>
                </c:pt>
                <c:pt idx="275">
                  <c:v>209418</c:v>
                </c:pt>
                <c:pt idx="276">
                  <c:v>209022</c:v>
                </c:pt>
                <c:pt idx="277">
                  <c:v>207906</c:v>
                </c:pt>
                <c:pt idx="278">
                  <c:v>207072</c:v>
                </c:pt>
                <c:pt idx="279">
                  <c:v>208566</c:v>
                </c:pt>
                <c:pt idx="280">
                  <c:v>207498</c:v>
                </c:pt>
                <c:pt idx="281">
                  <c:v>206202</c:v>
                </c:pt>
                <c:pt idx="282">
                  <c:v>203730</c:v>
                </c:pt>
                <c:pt idx="283">
                  <c:v>203610</c:v>
                </c:pt>
                <c:pt idx="284">
                  <c:v>202668</c:v>
                </c:pt>
                <c:pt idx="285">
                  <c:v>200976</c:v>
                </c:pt>
                <c:pt idx="286">
                  <c:v>200706</c:v>
                </c:pt>
                <c:pt idx="287">
                  <c:v>200706</c:v>
                </c:pt>
                <c:pt idx="288">
                  <c:v>200706</c:v>
                </c:pt>
                <c:pt idx="289">
                  <c:v>200706</c:v>
                </c:pt>
                <c:pt idx="290">
                  <c:v>201930</c:v>
                </c:pt>
                <c:pt idx="291">
                  <c:v>201972</c:v>
                </c:pt>
                <c:pt idx="292">
                  <c:v>201006</c:v>
                </c:pt>
                <c:pt idx="293">
                  <c:v>200250</c:v>
                </c:pt>
                <c:pt idx="294">
                  <c:v>201924</c:v>
                </c:pt>
                <c:pt idx="295">
                  <c:v>199224</c:v>
                </c:pt>
                <c:pt idx="296">
                  <c:v>199836</c:v>
                </c:pt>
                <c:pt idx="297">
                  <c:v>199344</c:v>
                </c:pt>
                <c:pt idx="298">
                  <c:v>209388</c:v>
                </c:pt>
                <c:pt idx="299">
                  <c:v>208506</c:v>
                </c:pt>
                <c:pt idx="300">
                  <c:v>209766</c:v>
                </c:pt>
                <c:pt idx="301">
                  <c:v>210234</c:v>
                </c:pt>
                <c:pt idx="302">
                  <c:v>210246</c:v>
                </c:pt>
                <c:pt idx="303">
                  <c:v>211428</c:v>
                </c:pt>
                <c:pt idx="304">
                  <c:v>211050</c:v>
                </c:pt>
                <c:pt idx="305">
                  <c:v>210876</c:v>
                </c:pt>
                <c:pt idx="306">
                  <c:v>211344</c:v>
                </c:pt>
                <c:pt idx="307">
                  <c:v>210168</c:v>
                </c:pt>
                <c:pt idx="308">
                  <c:v>213654</c:v>
                </c:pt>
                <c:pt idx="309">
                  <c:v>213660</c:v>
                </c:pt>
                <c:pt idx="310">
                  <c:v>214380</c:v>
                </c:pt>
                <c:pt idx="311">
                  <c:v>214362</c:v>
                </c:pt>
                <c:pt idx="312">
                  <c:v>227646</c:v>
                </c:pt>
                <c:pt idx="313">
                  <c:v>227754</c:v>
                </c:pt>
                <c:pt idx="314">
                  <c:v>227616</c:v>
                </c:pt>
                <c:pt idx="315">
                  <c:v>227214</c:v>
                </c:pt>
                <c:pt idx="316">
                  <c:v>225582</c:v>
                </c:pt>
                <c:pt idx="317">
                  <c:v>224436</c:v>
                </c:pt>
                <c:pt idx="318">
                  <c:v>225210</c:v>
                </c:pt>
                <c:pt idx="319">
                  <c:v>223914</c:v>
                </c:pt>
                <c:pt idx="320">
                  <c:v>223914</c:v>
                </c:pt>
                <c:pt idx="321">
                  <c:v>223914</c:v>
                </c:pt>
                <c:pt idx="322">
                  <c:v>223428</c:v>
                </c:pt>
                <c:pt idx="323">
                  <c:v>220410</c:v>
                </c:pt>
                <c:pt idx="324">
                  <c:v>220062</c:v>
                </c:pt>
                <c:pt idx="325">
                  <c:v>221292</c:v>
                </c:pt>
                <c:pt idx="326">
                  <c:v>221658</c:v>
                </c:pt>
                <c:pt idx="327">
                  <c:v>221496</c:v>
                </c:pt>
                <c:pt idx="328">
                  <c:v>222696</c:v>
                </c:pt>
                <c:pt idx="329">
                  <c:v>222990</c:v>
                </c:pt>
                <c:pt idx="330">
                  <c:v>222306</c:v>
                </c:pt>
                <c:pt idx="331">
                  <c:v>222912</c:v>
                </c:pt>
                <c:pt idx="332">
                  <c:v>223356</c:v>
                </c:pt>
                <c:pt idx="333">
                  <c:v>223584</c:v>
                </c:pt>
                <c:pt idx="334">
                  <c:v>223056</c:v>
                </c:pt>
                <c:pt idx="335">
                  <c:v>221922</c:v>
                </c:pt>
                <c:pt idx="336">
                  <c:v>221358</c:v>
                </c:pt>
                <c:pt idx="337">
                  <c:v>222102</c:v>
                </c:pt>
                <c:pt idx="338">
                  <c:v>223320</c:v>
                </c:pt>
                <c:pt idx="339">
                  <c:v>223524</c:v>
                </c:pt>
                <c:pt idx="340">
                  <c:v>223074</c:v>
                </c:pt>
                <c:pt idx="341">
                  <c:v>222186</c:v>
                </c:pt>
                <c:pt idx="342">
                  <c:v>222222</c:v>
                </c:pt>
                <c:pt idx="343">
                  <c:v>222498</c:v>
                </c:pt>
                <c:pt idx="344">
                  <c:v>222414</c:v>
                </c:pt>
                <c:pt idx="345">
                  <c:v>225240</c:v>
                </c:pt>
                <c:pt idx="346">
                  <c:v>225240</c:v>
                </c:pt>
                <c:pt idx="347">
                  <c:v>225594</c:v>
                </c:pt>
                <c:pt idx="348">
                  <c:v>225564</c:v>
                </c:pt>
                <c:pt idx="349">
                  <c:v>225690</c:v>
                </c:pt>
                <c:pt idx="350">
                  <c:v>225690</c:v>
                </c:pt>
                <c:pt idx="351">
                  <c:v>226314</c:v>
                </c:pt>
                <c:pt idx="352">
                  <c:v>226308</c:v>
                </c:pt>
                <c:pt idx="353">
                  <c:v>225774</c:v>
                </c:pt>
                <c:pt idx="354">
                  <c:v>225846</c:v>
                </c:pt>
                <c:pt idx="355">
                  <c:v>225114</c:v>
                </c:pt>
                <c:pt idx="356">
                  <c:v>223620</c:v>
                </c:pt>
                <c:pt idx="357">
                  <c:v>223788</c:v>
                </c:pt>
                <c:pt idx="358">
                  <c:v>222906</c:v>
                </c:pt>
                <c:pt idx="359">
                  <c:v>223968</c:v>
                </c:pt>
                <c:pt idx="360">
                  <c:v>222942</c:v>
                </c:pt>
                <c:pt idx="361">
                  <c:v>222978</c:v>
                </c:pt>
                <c:pt idx="362">
                  <c:v>222756</c:v>
                </c:pt>
                <c:pt idx="363">
                  <c:v>222726</c:v>
                </c:pt>
                <c:pt idx="364">
                  <c:v>222642</c:v>
                </c:pt>
                <c:pt idx="365">
                  <c:v>226248</c:v>
                </c:pt>
                <c:pt idx="366">
                  <c:v>226248</c:v>
                </c:pt>
                <c:pt idx="367">
                  <c:v>225978</c:v>
                </c:pt>
                <c:pt idx="368">
                  <c:v>227226</c:v>
                </c:pt>
                <c:pt idx="369">
                  <c:v>226530</c:v>
                </c:pt>
                <c:pt idx="370">
                  <c:v>225060</c:v>
                </c:pt>
                <c:pt idx="371">
                  <c:v>223770</c:v>
                </c:pt>
                <c:pt idx="372">
                  <c:v>224310</c:v>
                </c:pt>
                <c:pt idx="373">
                  <c:v>223536</c:v>
                </c:pt>
                <c:pt idx="374">
                  <c:v>222792</c:v>
                </c:pt>
                <c:pt idx="375">
                  <c:v>222906</c:v>
                </c:pt>
                <c:pt idx="376">
                  <c:v>222336</c:v>
                </c:pt>
                <c:pt idx="377">
                  <c:v>220416</c:v>
                </c:pt>
                <c:pt idx="378">
                  <c:v>219270</c:v>
                </c:pt>
                <c:pt idx="379">
                  <c:v>219192</c:v>
                </c:pt>
                <c:pt idx="380">
                  <c:v>217326</c:v>
                </c:pt>
                <c:pt idx="381">
                  <c:v>217380</c:v>
                </c:pt>
                <c:pt idx="382">
                  <c:v>217140</c:v>
                </c:pt>
                <c:pt idx="383">
                  <c:v>217140</c:v>
                </c:pt>
                <c:pt idx="384">
                  <c:v>216306</c:v>
                </c:pt>
                <c:pt idx="385">
                  <c:v>215748</c:v>
                </c:pt>
                <c:pt idx="386">
                  <c:v>215508</c:v>
                </c:pt>
                <c:pt idx="387">
                  <c:v>214998</c:v>
                </c:pt>
                <c:pt idx="388">
                  <c:v>214392</c:v>
                </c:pt>
                <c:pt idx="389">
                  <c:v>213888</c:v>
                </c:pt>
                <c:pt idx="390">
                  <c:v>214830</c:v>
                </c:pt>
                <c:pt idx="391">
                  <c:v>214170</c:v>
                </c:pt>
                <c:pt idx="392">
                  <c:v>214122</c:v>
                </c:pt>
                <c:pt idx="393">
                  <c:v>215028</c:v>
                </c:pt>
                <c:pt idx="394">
                  <c:v>215004</c:v>
                </c:pt>
                <c:pt idx="395">
                  <c:v>214272</c:v>
                </c:pt>
                <c:pt idx="396">
                  <c:v>214932</c:v>
                </c:pt>
                <c:pt idx="397">
                  <c:v>215316</c:v>
                </c:pt>
                <c:pt idx="398">
                  <c:v>215622</c:v>
                </c:pt>
                <c:pt idx="399">
                  <c:v>215394</c:v>
                </c:pt>
                <c:pt idx="400">
                  <c:v>214410</c:v>
                </c:pt>
                <c:pt idx="401">
                  <c:v>213930</c:v>
                </c:pt>
                <c:pt idx="402">
                  <c:v>215028</c:v>
                </c:pt>
                <c:pt idx="403">
                  <c:v>214644</c:v>
                </c:pt>
                <c:pt idx="404">
                  <c:v>213414</c:v>
                </c:pt>
                <c:pt idx="405">
                  <c:v>213558</c:v>
                </c:pt>
                <c:pt idx="406">
                  <c:v>212004</c:v>
                </c:pt>
                <c:pt idx="407">
                  <c:v>212034</c:v>
                </c:pt>
                <c:pt idx="408">
                  <c:v>213108</c:v>
                </c:pt>
                <c:pt idx="409">
                  <c:v>213120</c:v>
                </c:pt>
                <c:pt idx="410">
                  <c:v>213642</c:v>
                </c:pt>
                <c:pt idx="411">
                  <c:v>213816</c:v>
                </c:pt>
                <c:pt idx="412">
                  <c:v>213810</c:v>
                </c:pt>
                <c:pt idx="413">
                  <c:v>213798</c:v>
                </c:pt>
                <c:pt idx="414">
                  <c:v>213006</c:v>
                </c:pt>
                <c:pt idx="415">
                  <c:v>211014</c:v>
                </c:pt>
                <c:pt idx="416">
                  <c:v>210912</c:v>
                </c:pt>
                <c:pt idx="417">
                  <c:v>212838</c:v>
                </c:pt>
                <c:pt idx="418">
                  <c:v>212070</c:v>
                </c:pt>
                <c:pt idx="419">
                  <c:v>211926</c:v>
                </c:pt>
                <c:pt idx="420">
                  <c:v>211662</c:v>
                </c:pt>
                <c:pt idx="421">
                  <c:v>211638</c:v>
                </c:pt>
                <c:pt idx="422">
                  <c:v>216240</c:v>
                </c:pt>
                <c:pt idx="423">
                  <c:v>215826</c:v>
                </c:pt>
                <c:pt idx="424">
                  <c:v>215820</c:v>
                </c:pt>
                <c:pt idx="425">
                  <c:v>216288</c:v>
                </c:pt>
                <c:pt idx="426">
                  <c:v>216636</c:v>
                </c:pt>
                <c:pt idx="427">
                  <c:v>216528</c:v>
                </c:pt>
                <c:pt idx="428">
                  <c:v>216336</c:v>
                </c:pt>
                <c:pt idx="429">
                  <c:v>215544</c:v>
                </c:pt>
                <c:pt idx="430">
                  <c:v>214374</c:v>
                </c:pt>
                <c:pt idx="431">
                  <c:v>214374</c:v>
                </c:pt>
                <c:pt idx="432">
                  <c:v>214704</c:v>
                </c:pt>
                <c:pt idx="433">
                  <c:v>214104</c:v>
                </c:pt>
                <c:pt idx="434">
                  <c:v>213384</c:v>
                </c:pt>
                <c:pt idx="435">
                  <c:v>212862</c:v>
                </c:pt>
                <c:pt idx="436">
                  <c:v>212412</c:v>
                </c:pt>
                <c:pt idx="437">
                  <c:v>212808</c:v>
                </c:pt>
                <c:pt idx="438">
                  <c:v>212796</c:v>
                </c:pt>
                <c:pt idx="439">
                  <c:v>212898</c:v>
                </c:pt>
                <c:pt idx="440">
                  <c:v>212964</c:v>
                </c:pt>
                <c:pt idx="441">
                  <c:v>212784</c:v>
                </c:pt>
                <c:pt idx="442">
                  <c:v>212760</c:v>
                </c:pt>
                <c:pt idx="443">
                  <c:v>212844</c:v>
                </c:pt>
                <c:pt idx="444">
                  <c:v>212838</c:v>
                </c:pt>
                <c:pt idx="445">
                  <c:v>212580</c:v>
                </c:pt>
                <c:pt idx="446">
                  <c:v>212496</c:v>
                </c:pt>
                <c:pt idx="447">
                  <c:v>211632</c:v>
                </c:pt>
                <c:pt idx="448">
                  <c:v>211398</c:v>
                </c:pt>
                <c:pt idx="449">
                  <c:v>211758</c:v>
                </c:pt>
                <c:pt idx="450">
                  <c:v>210558</c:v>
                </c:pt>
                <c:pt idx="451">
                  <c:v>209802</c:v>
                </c:pt>
                <c:pt idx="452">
                  <c:v>209298</c:v>
                </c:pt>
                <c:pt idx="453">
                  <c:v>209322</c:v>
                </c:pt>
                <c:pt idx="454">
                  <c:v>209322</c:v>
                </c:pt>
                <c:pt idx="455">
                  <c:v>209124</c:v>
                </c:pt>
                <c:pt idx="456">
                  <c:v>209046</c:v>
                </c:pt>
                <c:pt idx="457">
                  <c:v>208476</c:v>
                </c:pt>
                <c:pt idx="458">
                  <c:v>207600</c:v>
                </c:pt>
                <c:pt idx="459">
                  <c:v>207324</c:v>
                </c:pt>
                <c:pt idx="460">
                  <c:v>207324</c:v>
                </c:pt>
                <c:pt idx="461">
                  <c:v>207870</c:v>
                </c:pt>
                <c:pt idx="462">
                  <c:v>207870</c:v>
                </c:pt>
                <c:pt idx="463">
                  <c:v>207618</c:v>
                </c:pt>
                <c:pt idx="464">
                  <c:v>207270</c:v>
                </c:pt>
                <c:pt idx="465">
                  <c:v>207954</c:v>
                </c:pt>
                <c:pt idx="466">
                  <c:v>209748</c:v>
                </c:pt>
                <c:pt idx="467">
                  <c:v>208554</c:v>
                </c:pt>
                <c:pt idx="468">
                  <c:v>208554</c:v>
                </c:pt>
                <c:pt idx="469">
                  <c:v>210102</c:v>
                </c:pt>
                <c:pt idx="470">
                  <c:v>210708</c:v>
                </c:pt>
                <c:pt idx="471">
                  <c:v>210588</c:v>
                </c:pt>
                <c:pt idx="472">
                  <c:v>209988</c:v>
                </c:pt>
                <c:pt idx="473">
                  <c:v>210210</c:v>
                </c:pt>
                <c:pt idx="474">
                  <c:v>210210</c:v>
                </c:pt>
                <c:pt idx="475">
                  <c:v>209670</c:v>
                </c:pt>
                <c:pt idx="476">
                  <c:v>211254</c:v>
                </c:pt>
                <c:pt idx="477">
                  <c:v>211254</c:v>
                </c:pt>
                <c:pt idx="478">
                  <c:v>211224</c:v>
                </c:pt>
                <c:pt idx="479">
                  <c:v>211398</c:v>
                </c:pt>
                <c:pt idx="480">
                  <c:v>212106</c:v>
                </c:pt>
                <c:pt idx="481">
                  <c:v>212082</c:v>
                </c:pt>
                <c:pt idx="482">
                  <c:v>212058</c:v>
                </c:pt>
                <c:pt idx="483">
                  <c:v>212058</c:v>
                </c:pt>
                <c:pt idx="484">
                  <c:v>213306</c:v>
                </c:pt>
                <c:pt idx="485">
                  <c:v>213306</c:v>
                </c:pt>
                <c:pt idx="486">
                  <c:v>214398</c:v>
                </c:pt>
                <c:pt idx="487">
                  <c:v>214272</c:v>
                </c:pt>
                <c:pt idx="488">
                  <c:v>214740</c:v>
                </c:pt>
                <c:pt idx="489">
                  <c:v>214740</c:v>
                </c:pt>
                <c:pt idx="490">
                  <c:v>214740</c:v>
                </c:pt>
                <c:pt idx="491">
                  <c:v>215130</c:v>
                </c:pt>
                <c:pt idx="492">
                  <c:v>216156</c:v>
                </c:pt>
                <c:pt idx="493">
                  <c:v>216624</c:v>
                </c:pt>
                <c:pt idx="494">
                  <c:v>216690</c:v>
                </c:pt>
                <c:pt idx="495">
                  <c:v>216684</c:v>
                </c:pt>
                <c:pt idx="496">
                  <c:v>216684</c:v>
                </c:pt>
                <c:pt idx="497">
                  <c:v>216684</c:v>
                </c:pt>
                <c:pt idx="498">
                  <c:v>216612</c:v>
                </c:pt>
                <c:pt idx="499">
                  <c:v>216612</c:v>
                </c:pt>
                <c:pt idx="500">
                  <c:v>216552</c:v>
                </c:pt>
                <c:pt idx="501">
                  <c:v>218448</c:v>
                </c:pt>
                <c:pt idx="502">
                  <c:v>218910</c:v>
                </c:pt>
                <c:pt idx="503">
                  <c:v>218898</c:v>
                </c:pt>
                <c:pt idx="504">
                  <c:v>218898</c:v>
                </c:pt>
                <c:pt idx="505">
                  <c:v>218898</c:v>
                </c:pt>
                <c:pt idx="506">
                  <c:v>219264</c:v>
                </c:pt>
                <c:pt idx="507">
                  <c:v>219264</c:v>
                </c:pt>
                <c:pt idx="508">
                  <c:v>220104</c:v>
                </c:pt>
                <c:pt idx="509">
                  <c:v>222126</c:v>
                </c:pt>
                <c:pt idx="510">
                  <c:v>222006</c:v>
                </c:pt>
                <c:pt idx="511">
                  <c:v>222120</c:v>
                </c:pt>
                <c:pt idx="512">
                  <c:v>222672</c:v>
                </c:pt>
                <c:pt idx="513">
                  <c:v>223224</c:v>
                </c:pt>
                <c:pt idx="514">
                  <c:v>223224</c:v>
                </c:pt>
                <c:pt idx="515">
                  <c:v>223152</c:v>
                </c:pt>
                <c:pt idx="516">
                  <c:v>223152</c:v>
                </c:pt>
                <c:pt idx="517">
                  <c:v>223152</c:v>
                </c:pt>
                <c:pt idx="518">
                  <c:v>222990</c:v>
                </c:pt>
                <c:pt idx="519">
                  <c:v>222912</c:v>
                </c:pt>
                <c:pt idx="520">
                  <c:v>222912</c:v>
                </c:pt>
                <c:pt idx="521">
                  <c:v>222912</c:v>
                </c:pt>
                <c:pt idx="522">
                  <c:v>223068</c:v>
                </c:pt>
                <c:pt idx="523">
                  <c:v>223032</c:v>
                </c:pt>
                <c:pt idx="524">
                  <c:v>222252</c:v>
                </c:pt>
                <c:pt idx="525">
                  <c:v>222252</c:v>
                </c:pt>
                <c:pt idx="526">
                  <c:v>223344</c:v>
                </c:pt>
                <c:pt idx="527">
                  <c:v>223344</c:v>
                </c:pt>
                <c:pt idx="528">
                  <c:v>223368</c:v>
                </c:pt>
                <c:pt idx="529">
                  <c:v>223356</c:v>
                </c:pt>
                <c:pt idx="530">
                  <c:v>223038</c:v>
                </c:pt>
                <c:pt idx="531">
                  <c:v>222396</c:v>
                </c:pt>
                <c:pt idx="532">
                  <c:v>225114</c:v>
                </c:pt>
                <c:pt idx="533">
                  <c:v>224262</c:v>
                </c:pt>
                <c:pt idx="534">
                  <c:v>224034</c:v>
                </c:pt>
                <c:pt idx="535">
                  <c:v>224034</c:v>
                </c:pt>
                <c:pt idx="536">
                  <c:v>223986</c:v>
                </c:pt>
                <c:pt idx="537">
                  <c:v>227148</c:v>
                </c:pt>
                <c:pt idx="538">
                  <c:v>231978</c:v>
                </c:pt>
                <c:pt idx="539">
                  <c:v>233934</c:v>
                </c:pt>
                <c:pt idx="540">
                  <c:v>233916</c:v>
                </c:pt>
                <c:pt idx="541">
                  <c:v>233916</c:v>
                </c:pt>
                <c:pt idx="542">
                  <c:v>235584</c:v>
                </c:pt>
                <c:pt idx="543">
                  <c:v>235584</c:v>
                </c:pt>
                <c:pt idx="544">
                  <c:v>235554</c:v>
                </c:pt>
                <c:pt idx="545">
                  <c:v>235554</c:v>
                </c:pt>
                <c:pt idx="546">
                  <c:v>236010</c:v>
                </c:pt>
                <c:pt idx="547">
                  <c:v>236400</c:v>
                </c:pt>
                <c:pt idx="548">
                  <c:v>236412</c:v>
                </c:pt>
                <c:pt idx="549">
                  <c:v>236028</c:v>
                </c:pt>
                <c:pt idx="550">
                  <c:v>235344</c:v>
                </c:pt>
                <c:pt idx="551">
                  <c:v>236778</c:v>
                </c:pt>
                <c:pt idx="552">
                  <c:v>235494</c:v>
                </c:pt>
                <c:pt idx="553">
                  <c:v>235356</c:v>
                </c:pt>
                <c:pt idx="554">
                  <c:v>235320</c:v>
                </c:pt>
                <c:pt idx="555">
                  <c:v>235320</c:v>
                </c:pt>
                <c:pt idx="556">
                  <c:v>240006</c:v>
                </c:pt>
                <c:pt idx="557">
                  <c:v>241122</c:v>
                </c:pt>
                <c:pt idx="558">
                  <c:v>240414</c:v>
                </c:pt>
                <c:pt idx="559">
                  <c:v>238572</c:v>
                </c:pt>
                <c:pt idx="560">
                  <c:v>237132</c:v>
                </c:pt>
                <c:pt idx="561">
                  <c:v>237414</c:v>
                </c:pt>
                <c:pt idx="562">
                  <c:v>237036</c:v>
                </c:pt>
                <c:pt idx="563">
                  <c:v>237186</c:v>
                </c:pt>
                <c:pt idx="564">
                  <c:v>238224</c:v>
                </c:pt>
                <c:pt idx="565">
                  <c:v>238296</c:v>
                </c:pt>
                <c:pt idx="566">
                  <c:v>238104</c:v>
                </c:pt>
                <c:pt idx="567">
                  <c:v>241902</c:v>
                </c:pt>
                <c:pt idx="568">
                  <c:v>242166</c:v>
                </c:pt>
                <c:pt idx="569">
                  <c:v>242166</c:v>
                </c:pt>
                <c:pt idx="570">
                  <c:v>241434</c:v>
                </c:pt>
                <c:pt idx="571">
                  <c:v>240852</c:v>
                </c:pt>
                <c:pt idx="572">
                  <c:v>241614</c:v>
                </c:pt>
                <c:pt idx="573">
                  <c:v>243282</c:v>
                </c:pt>
                <c:pt idx="574">
                  <c:v>241806</c:v>
                </c:pt>
                <c:pt idx="575">
                  <c:v>241386</c:v>
                </c:pt>
                <c:pt idx="576">
                  <c:v>239952</c:v>
                </c:pt>
                <c:pt idx="577">
                  <c:v>239328</c:v>
                </c:pt>
                <c:pt idx="578">
                  <c:v>240120</c:v>
                </c:pt>
                <c:pt idx="579">
                  <c:v>240756</c:v>
                </c:pt>
                <c:pt idx="580">
                  <c:v>241836</c:v>
                </c:pt>
                <c:pt idx="581">
                  <c:v>241794</c:v>
                </c:pt>
                <c:pt idx="582">
                  <c:v>241848</c:v>
                </c:pt>
                <c:pt idx="583">
                  <c:v>241584</c:v>
                </c:pt>
                <c:pt idx="584">
                  <c:v>240726</c:v>
                </c:pt>
                <c:pt idx="585">
                  <c:v>239940</c:v>
                </c:pt>
                <c:pt idx="586">
                  <c:v>238926</c:v>
                </c:pt>
                <c:pt idx="587">
                  <c:v>237822</c:v>
                </c:pt>
                <c:pt idx="588">
                  <c:v>239850</c:v>
                </c:pt>
                <c:pt idx="589">
                  <c:v>239544</c:v>
                </c:pt>
                <c:pt idx="590">
                  <c:v>239184</c:v>
                </c:pt>
                <c:pt idx="591">
                  <c:v>238998</c:v>
                </c:pt>
                <c:pt idx="592">
                  <c:v>237264</c:v>
                </c:pt>
                <c:pt idx="593">
                  <c:v>236352</c:v>
                </c:pt>
                <c:pt idx="594">
                  <c:v>236154</c:v>
                </c:pt>
                <c:pt idx="595">
                  <c:v>236154</c:v>
                </c:pt>
                <c:pt idx="596">
                  <c:v>236154</c:v>
                </c:pt>
                <c:pt idx="597">
                  <c:v>236430</c:v>
                </c:pt>
                <c:pt idx="598">
                  <c:v>242406</c:v>
                </c:pt>
                <c:pt idx="599">
                  <c:v>243210</c:v>
                </c:pt>
                <c:pt idx="600">
                  <c:v>248526</c:v>
                </c:pt>
                <c:pt idx="601">
                  <c:v>248310</c:v>
                </c:pt>
                <c:pt idx="602">
                  <c:v>247890</c:v>
                </c:pt>
                <c:pt idx="603">
                  <c:v>246984</c:v>
                </c:pt>
                <c:pt idx="604">
                  <c:v>246768</c:v>
                </c:pt>
                <c:pt idx="605">
                  <c:v>246738</c:v>
                </c:pt>
                <c:pt idx="606">
                  <c:v>246738</c:v>
                </c:pt>
                <c:pt idx="607">
                  <c:v>246318</c:v>
                </c:pt>
                <c:pt idx="608">
                  <c:v>247608</c:v>
                </c:pt>
                <c:pt idx="609">
                  <c:v>247506</c:v>
                </c:pt>
                <c:pt idx="610">
                  <c:v>247926</c:v>
                </c:pt>
                <c:pt idx="611">
                  <c:v>247926</c:v>
                </c:pt>
                <c:pt idx="612">
                  <c:v>247956</c:v>
                </c:pt>
                <c:pt idx="613">
                  <c:v>248640</c:v>
                </c:pt>
                <c:pt idx="614">
                  <c:v>249114</c:v>
                </c:pt>
                <c:pt idx="615">
                  <c:v>248286</c:v>
                </c:pt>
                <c:pt idx="616">
                  <c:v>247548</c:v>
                </c:pt>
                <c:pt idx="617">
                  <c:v>248826</c:v>
                </c:pt>
                <c:pt idx="618">
                  <c:v>249162</c:v>
                </c:pt>
                <c:pt idx="619">
                  <c:v>249156</c:v>
                </c:pt>
                <c:pt idx="620">
                  <c:v>248556</c:v>
                </c:pt>
                <c:pt idx="621">
                  <c:v>248976</c:v>
                </c:pt>
                <c:pt idx="622">
                  <c:v>248766</c:v>
                </c:pt>
                <c:pt idx="623">
                  <c:v>255438</c:v>
                </c:pt>
                <c:pt idx="624">
                  <c:v>254748</c:v>
                </c:pt>
                <c:pt idx="625">
                  <c:v>253566</c:v>
                </c:pt>
                <c:pt idx="626">
                  <c:v>253566</c:v>
                </c:pt>
                <c:pt idx="627">
                  <c:v>252276</c:v>
                </c:pt>
                <c:pt idx="628">
                  <c:v>250974</c:v>
                </c:pt>
                <c:pt idx="629">
                  <c:v>257256</c:v>
                </c:pt>
                <c:pt idx="630">
                  <c:v>256650</c:v>
                </c:pt>
                <c:pt idx="631">
                  <c:v>255510</c:v>
                </c:pt>
                <c:pt idx="632">
                  <c:v>254250</c:v>
                </c:pt>
                <c:pt idx="633">
                  <c:v>254250</c:v>
                </c:pt>
                <c:pt idx="634">
                  <c:v>253404</c:v>
                </c:pt>
                <c:pt idx="635">
                  <c:v>252426</c:v>
                </c:pt>
                <c:pt idx="636">
                  <c:v>251430</c:v>
                </c:pt>
                <c:pt idx="637">
                  <c:v>251382</c:v>
                </c:pt>
                <c:pt idx="638">
                  <c:v>252030</c:v>
                </c:pt>
                <c:pt idx="639">
                  <c:v>252504</c:v>
                </c:pt>
                <c:pt idx="640">
                  <c:v>252468</c:v>
                </c:pt>
                <c:pt idx="641">
                  <c:v>253590</c:v>
                </c:pt>
                <c:pt idx="642">
                  <c:v>253590</c:v>
                </c:pt>
                <c:pt idx="643">
                  <c:v>253440</c:v>
                </c:pt>
                <c:pt idx="644">
                  <c:v>253254</c:v>
                </c:pt>
                <c:pt idx="645">
                  <c:v>253116</c:v>
                </c:pt>
                <c:pt idx="646">
                  <c:v>253272</c:v>
                </c:pt>
                <c:pt idx="647">
                  <c:v>253074</c:v>
                </c:pt>
                <c:pt idx="648">
                  <c:v>252438</c:v>
                </c:pt>
                <c:pt idx="649">
                  <c:v>251370</c:v>
                </c:pt>
                <c:pt idx="650">
                  <c:v>250728</c:v>
                </c:pt>
                <c:pt idx="651">
                  <c:v>249960</c:v>
                </c:pt>
                <c:pt idx="652">
                  <c:v>249234</c:v>
                </c:pt>
                <c:pt idx="653">
                  <c:v>248898</c:v>
                </c:pt>
                <c:pt idx="654">
                  <c:v>251178</c:v>
                </c:pt>
                <c:pt idx="655">
                  <c:v>251496</c:v>
                </c:pt>
                <c:pt idx="656">
                  <c:v>251496</c:v>
                </c:pt>
                <c:pt idx="657">
                  <c:v>251250</c:v>
                </c:pt>
                <c:pt idx="658">
                  <c:v>252606</c:v>
                </c:pt>
                <c:pt idx="659">
                  <c:v>252282</c:v>
                </c:pt>
                <c:pt idx="660">
                  <c:v>251646</c:v>
                </c:pt>
                <c:pt idx="661">
                  <c:v>251460</c:v>
                </c:pt>
                <c:pt idx="662">
                  <c:v>252540</c:v>
                </c:pt>
                <c:pt idx="663">
                  <c:v>253956</c:v>
                </c:pt>
                <c:pt idx="664">
                  <c:v>255186</c:v>
                </c:pt>
                <c:pt idx="665">
                  <c:v>254802</c:v>
                </c:pt>
                <c:pt idx="666">
                  <c:v>254472</c:v>
                </c:pt>
                <c:pt idx="667">
                  <c:v>254424</c:v>
                </c:pt>
                <c:pt idx="668">
                  <c:v>255324</c:v>
                </c:pt>
                <c:pt idx="669">
                  <c:v>255366</c:v>
                </c:pt>
                <c:pt idx="670">
                  <c:v>254190</c:v>
                </c:pt>
                <c:pt idx="671">
                  <c:v>253326</c:v>
                </c:pt>
                <c:pt idx="672">
                  <c:v>253326</c:v>
                </c:pt>
                <c:pt idx="673">
                  <c:v>253626</c:v>
                </c:pt>
                <c:pt idx="674">
                  <c:v>253434</c:v>
                </c:pt>
                <c:pt idx="675">
                  <c:v>253434</c:v>
                </c:pt>
                <c:pt idx="676">
                  <c:v>253488</c:v>
                </c:pt>
                <c:pt idx="677">
                  <c:v>252630</c:v>
                </c:pt>
                <c:pt idx="678">
                  <c:v>253086</c:v>
                </c:pt>
                <c:pt idx="679">
                  <c:v>252924</c:v>
                </c:pt>
                <c:pt idx="680">
                  <c:v>255324</c:v>
                </c:pt>
                <c:pt idx="681">
                  <c:v>254916</c:v>
                </c:pt>
                <c:pt idx="682">
                  <c:v>263574</c:v>
                </c:pt>
                <c:pt idx="683">
                  <c:v>264876</c:v>
                </c:pt>
                <c:pt idx="684">
                  <c:v>264846</c:v>
                </c:pt>
                <c:pt idx="685">
                  <c:v>264846</c:v>
                </c:pt>
                <c:pt idx="686">
                  <c:v>264846</c:v>
                </c:pt>
                <c:pt idx="687">
                  <c:v>265692</c:v>
                </c:pt>
                <c:pt idx="688">
                  <c:v>266316</c:v>
                </c:pt>
                <c:pt idx="689">
                  <c:v>266280</c:v>
                </c:pt>
                <c:pt idx="690">
                  <c:v>268830</c:v>
                </c:pt>
                <c:pt idx="691">
                  <c:v>268830</c:v>
                </c:pt>
                <c:pt idx="692">
                  <c:v>267468</c:v>
                </c:pt>
                <c:pt idx="693">
                  <c:v>266340</c:v>
                </c:pt>
                <c:pt idx="694">
                  <c:v>269670</c:v>
                </c:pt>
                <c:pt idx="695">
                  <c:v>269802</c:v>
                </c:pt>
                <c:pt idx="696">
                  <c:v>268374</c:v>
                </c:pt>
                <c:pt idx="697">
                  <c:v>266736</c:v>
                </c:pt>
                <c:pt idx="698">
                  <c:v>265164</c:v>
                </c:pt>
                <c:pt idx="699">
                  <c:v>266028</c:v>
                </c:pt>
                <c:pt idx="700">
                  <c:v>267798</c:v>
                </c:pt>
                <c:pt idx="701">
                  <c:v>266046</c:v>
                </c:pt>
                <c:pt idx="702">
                  <c:v>266094</c:v>
                </c:pt>
                <c:pt idx="703">
                  <c:v>267102</c:v>
                </c:pt>
                <c:pt idx="704">
                  <c:v>268038</c:v>
                </c:pt>
                <c:pt idx="705">
                  <c:v>268548</c:v>
                </c:pt>
                <c:pt idx="706">
                  <c:v>268038</c:v>
                </c:pt>
                <c:pt idx="707">
                  <c:v>268164</c:v>
                </c:pt>
                <c:pt idx="708">
                  <c:v>267096</c:v>
                </c:pt>
                <c:pt idx="709">
                  <c:v>266454</c:v>
                </c:pt>
                <c:pt idx="710">
                  <c:v>267726</c:v>
                </c:pt>
                <c:pt idx="711">
                  <c:v>267528</c:v>
                </c:pt>
                <c:pt idx="712">
                  <c:v>270462</c:v>
                </c:pt>
                <c:pt idx="713">
                  <c:v>273318</c:v>
                </c:pt>
                <c:pt idx="714">
                  <c:v>273534</c:v>
                </c:pt>
                <c:pt idx="715">
                  <c:v>271122</c:v>
                </c:pt>
                <c:pt idx="716">
                  <c:v>273522</c:v>
                </c:pt>
                <c:pt idx="717">
                  <c:v>271764</c:v>
                </c:pt>
                <c:pt idx="718">
                  <c:v>277950</c:v>
                </c:pt>
                <c:pt idx="719">
                  <c:v>278238</c:v>
                </c:pt>
                <c:pt idx="720">
                  <c:v>278124</c:v>
                </c:pt>
                <c:pt idx="721">
                  <c:v>277206</c:v>
                </c:pt>
                <c:pt idx="722">
                  <c:v>276798</c:v>
                </c:pt>
                <c:pt idx="723">
                  <c:v>276702</c:v>
                </c:pt>
                <c:pt idx="724">
                  <c:v>280284</c:v>
                </c:pt>
                <c:pt idx="725">
                  <c:v>280770</c:v>
                </c:pt>
                <c:pt idx="726">
                  <c:v>281298</c:v>
                </c:pt>
                <c:pt idx="727">
                  <c:v>281256</c:v>
                </c:pt>
                <c:pt idx="728">
                  <c:v>280878</c:v>
                </c:pt>
                <c:pt idx="729">
                  <c:v>282672</c:v>
                </c:pt>
                <c:pt idx="730">
                  <c:v>285498</c:v>
                </c:pt>
                <c:pt idx="731">
                  <c:v>284508</c:v>
                </c:pt>
                <c:pt idx="732">
                  <c:v>284148</c:v>
                </c:pt>
                <c:pt idx="733">
                  <c:v>287550</c:v>
                </c:pt>
                <c:pt idx="734">
                  <c:v>286494</c:v>
                </c:pt>
                <c:pt idx="735">
                  <c:v>286170</c:v>
                </c:pt>
                <c:pt idx="736">
                  <c:v>285966</c:v>
                </c:pt>
                <c:pt idx="737">
                  <c:v>285396</c:v>
                </c:pt>
                <c:pt idx="738">
                  <c:v>284994</c:v>
                </c:pt>
                <c:pt idx="739">
                  <c:v>285468</c:v>
                </c:pt>
                <c:pt idx="740">
                  <c:v>288750</c:v>
                </c:pt>
                <c:pt idx="741">
                  <c:v>288090</c:v>
                </c:pt>
                <c:pt idx="742">
                  <c:v>287970</c:v>
                </c:pt>
                <c:pt idx="743">
                  <c:v>287430</c:v>
                </c:pt>
                <c:pt idx="744">
                  <c:v>290610</c:v>
                </c:pt>
                <c:pt idx="745">
                  <c:v>290184</c:v>
                </c:pt>
                <c:pt idx="746">
                  <c:v>289776</c:v>
                </c:pt>
                <c:pt idx="747">
                  <c:v>289296</c:v>
                </c:pt>
                <c:pt idx="748">
                  <c:v>292638</c:v>
                </c:pt>
                <c:pt idx="749">
                  <c:v>292458</c:v>
                </c:pt>
                <c:pt idx="750">
                  <c:v>292110</c:v>
                </c:pt>
                <c:pt idx="751">
                  <c:v>291936</c:v>
                </c:pt>
                <c:pt idx="752">
                  <c:v>291522</c:v>
                </c:pt>
                <c:pt idx="753">
                  <c:v>295344</c:v>
                </c:pt>
                <c:pt idx="754">
                  <c:v>295314</c:v>
                </c:pt>
                <c:pt idx="755">
                  <c:v>293874</c:v>
                </c:pt>
                <c:pt idx="756">
                  <c:v>292188</c:v>
                </c:pt>
                <c:pt idx="757">
                  <c:v>291660</c:v>
                </c:pt>
                <c:pt idx="758">
                  <c:v>293004</c:v>
                </c:pt>
                <c:pt idx="759">
                  <c:v>292740</c:v>
                </c:pt>
                <c:pt idx="760">
                  <c:v>292716</c:v>
                </c:pt>
                <c:pt idx="761">
                  <c:v>291540</c:v>
                </c:pt>
                <c:pt idx="762">
                  <c:v>291204</c:v>
                </c:pt>
                <c:pt idx="763">
                  <c:v>293136</c:v>
                </c:pt>
                <c:pt idx="764">
                  <c:v>293136</c:v>
                </c:pt>
                <c:pt idx="765">
                  <c:v>292656</c:v>
                </c:pt>
                <c:pt idx="766">
                  <c:v>292290</c:v>
                </c:pt>
                <c:pt idx="767">
                  <c:v>291702</c:v>
                </c:pt>
                <c:pt idx="768">
                  <c:v>293334</c:v>
                </c:pt>
                <c:pt idx="769">
                  <c:v>293376</c:v>
                </c:pt>
                <c:pt idx="770">
                  <c:v>291924</c:v>
                </c:pt>
                <c:pt idx="771">
                  <c:v>292854</c:v>
                </c:pt>
                <c:pt idx="772">
                  <c:v>294396</c:v>
                </c:pt>
                <c:pt idx="773">
                  <c:v>295164</c:v>
                </c:pt>
                <c:pt idx="774">
                  <c:v>293382</c:v>
                </c:pt>
                <c:pt idx="775">
                  <c:v>293016</c:v>
                </c:pt>
                <c:pt idx="776">
                  <c:v>293016</c:v>
                </c:pt>
                <c:pt idx="777">
                  <c:v>293016</c:v>
                </c:pt>
                <c:pt idx="778">
                  <c:v>292008</c:v>
                </c:pt>
                <c:pt idx="779">
                  <c:v>291396</c:v>
                </c:pt>
                <c:pt idx="780">
                  <c:v>289272</c:v>
                </c:pt>
                <c:pt idx="781">
                  <c:v>289272</c:v>
                </c:pt>
                <c:pt idx="782">
                  <c:v>288480</c:v>
                </c:pt>
                <c:pt idx="783">
                  <c:v>288078</c:v>
                </c:pt>
                <c:pt idx="784">
                  <c:v>288258</c:v>
                </c:pt>
                <c:pt idx="785">
                  <c:v>288048</c:v>
                </c:pt>
                <c:pt idx="786">
                  <c:v>291612</c:v>
                </c:pt>
                <c:pt idx="787">
                  <c:v>290334</c:v>
                </c:pt>
                <c:pt idx="788">
                  <c:v>289302</c:v>
                </c:pt>
                <c:pt idx="789">
                  <c:v>291852</c:v>
                </c:pt>
                <c:pt idx="790">
                  <c:v>290442</c:v>
                </c:pt>
                <c:pt idx="791">
                  <c:v>289590</c:v>
                </c:pt>
                <c:pt idx="792">
                  <c:v>289608</c:v>
                </c:pt>
                <c:pt idx="793">
                  <c:v>290376</c:v>
                </c:pt>
                <c:pt idx="794">
                  <c:v>287964</c:v>
                </c:pt>
                <c:pt idx="795">
                  <c:v>287232</c:v>
                </c:pt>
                <c:pt idx="796">
                  <c:v>289212</c:v>
                </c:pt>
                <c:pt idx="797">
                  <c:v>289344</c:v>
                </c:pt>
                <c:pt idx="798">
                  <c:v>288672</c:v>
                </c:pt>
                <c:pt idx="799">
                  <c:v>288684</c:v>
                </c:pt>
                <c:pt idx="800">
                  <c:v>288510</c:v>
                </c:pt>
                <c:pt idx="801">
                  <c:v>288126</c:v>
                </c:pt>
                <c:pt idx="802">
                  <c:v>286800</c:v>
                </c:pt>
                <c:pt idx="803">
                  <c:v>284844</c:v>
                </c:pt>
                <c:pt idx="804">
                  <c:v>283974</c:v>
                </c:pt>
                <c:pt idx="805">
                  <c:v>282336</c:v>
                </c:pt>
                <c:pt idx="806">
                  <c:v>279600</c:v>
                </c:pt>
                <c:pt idx="807">
                  <c:v>278520</c:v>
                </c:pt>
                <c:pt idx="808">
                  <c:v>276216</c:v>
                </c:pt>
                <c:pt idx="809">
                  <c:v>273006</c:v>
                </c:pt>
                <c:pt idx="810">
                  <c:v>271782</c:v>
                </c:pt>
                <c:pt idx="811">
                  <c:v>270810</c:v>
                </c:pt>
                <c:pt idx="812">
                  <c:v>268728</c:v>
                </c:pt>
                <c:pt idx="813">
                  <c:v>268446</c:v>
                </c:pt>
                <c:pt idx="814">
                  <c:v>269700</c:v>
                </c:pt>
                <c:pt idx="815">
                  <c:v>269088</c:v>
                </c:pt>
                <c:pt idx="816">
                  <c:v>269082</c:v>
                </c:pt>
                <c:pt idx="817">
                  <c:v>267408</c:v>
                </c:pt>
                <c:pt idx="818">
                  <c:v>267168</c:v>
                </c:pt>
                <c:pt idx="819">
                  <c:v>267096</c:v>
                </c:pt>
                <c:pt idx="820">
                  <c:v>266424</c:v>
                </c:pt>
                <c:pt idx="821">
                  <c:v>266346</c:v>
                </c:pt>
                <c:pt idx="822">
                  <c:v>266214</c:v>
                </c:pt>
                <c:pt idx="823">
                  <c:v>266016</c:v>
                </c:pt>
                <c:pt idx="824">
                  <c:v>265968</c:v>
                </c:pt>
                <c:pt idx="825">
                  <c:v>264894</c:v>
                </c:pt>
                <c:pt idx="826">
                  <c:v>264528</c:v>
                </c:pt>
                <c:pt idx="827">
                  <c:v>263094</c:v>
                </c:pt>
                <c:pt idx="828">
                  <c:v>261828</c:v>
                </c:pt>
                <c:pt idx="829">
                  <c:v>262392</c:v>
                </c:pt>
                <c:pt idx="830">
                  <c:v>260892</c:v>
                </c:pt>
                <c:pt idx="831">
                  <c:v>258762</c:v>
                </c:pt>
                <c:pt idx="832">
                  <c:v>258432</c:v>
                </c:pt>
                <c:pt idx="833">
                  <c:v>257766</c:v>
                </c:pt>
                <c:pt idx="834">
                  <c:v>257784</c:v>
                </c:pt>
                <c:pt idx="835">
                  <c:v>257316</c:v>
                </c:pt>
                <c:pt idx="836">
                  <c:v>256566</c:v>
                </c:pt>
                <c:pt idx="837">
                  <c:v>255408</c:v>
                </c:pt>
                <c:pt idx="838">
                  <c:v>257388</c:v>
                </c:pt>
                <c:pt idx="839">
                  <c:v>257658</c:v>
                </c:pt>
                <c:pt idx="840">
                  <c:v>257448</c:v>
                </c:pt>
                <c:pt idx="841">
                  <c:v>256644</c:v>
                </c:pt>
                <c:pt idx="842">
                  <c:v>256278</c:v>
                </c:pt>
                <c:pt idx="843">
                  <c:v>255294</c:v>
                </c:pt>
                <c:pt idx="844">
                  <c:v>255246</c:v>
                </c:pt>
                <c:pt idx="845">
                  <c:v>255246</c:v>
                </c:pt>
                <c:pt idx="846">
                  <c:v>255246</c:v>
                </c:pt>
                <c:pt idx="847">
                  <c:v>254970</c:v>
                </c:pt>
                <c:pt idx="848">
                  <c:v>253464</c:v>
                </c:pt>
                <c:pt idx="849">
                  <c:v>253344</c:v>
                </c:pt>
                <c:pt idx="850">
                  <c:v>252264</c:v>
                </c:pt>
                <c:pt idx="851">
                  <c:v>250938</c:v>
                </c:pt>
                <c:pt idx="852">
                  <c:v>249534</c:v>
                </c:pt>
                <c:pt idx="853">
                  <c:v>249534</c:v>
                </c:pt>
                <c:pt idx="854">
                  <c:v>248856</c:v>
                </c:pt>
                <c:pt idx="855">
                  <c:v>247056</c:v>
                </c:pt>
                <c:pt idx="856">
                  <c:v>245976</c:v>
                </c:pt>
                <c:pt idx="857">
                  <c:v>245928</c:v>
                </c:pt>
                <c:pt idx="858">
                  <c:v>247296</c:v>
                </c:pt>
                <c:pt idx="859">
                  <c:v>246048</c:v>
                </c:pt>
                <c:pt idx="860">
                  <c:v>244698</c:v>
                </c:pt>
                <c:pt idx="861">
                  <c:v>244998</c:v>
                </c:pt>
                <c:pt idx="862">
                  <c:v>244626</c:v>
                </c:pt>
                <c:pt idx="863">
                  <c:v>243474</c:v>
                </c:pt>
                <c:pt idx="864">
                  <c:v>242436</c:v>
                </c:pt>
                <c:pt idx="865">
                  <c:v>240840</c:v>
                </c:pt>
                <c:pt idx="866">
                  <c:v>240456</c:v>
                </c:pt>
                <c:pt idx="867">
                  <c:v>240294</c:v>
                </c:pt>
                <c:pt idx="868">
                  <c:v>240294</c:v>
                </c:pt>
                <c:pt idx="869">
                  <c:v>249210</c:v>
                </c:pt>
                <c:pt idx="870">
                  <c:v>248478</c:v>
                </c:pt>
                <c:pt idx="871">
                  <c:v>248478</c:v>
                </c:pt>
                <c:pt idx="872">
                  <c:v>247284</c:v>
                </c:pt>
                <c:pt idx="873">
                  <c:v>247140</c:v>
                </c:pt>
                <c:pt idx="874">
                  <c:v>246408</c:v>
                </c:pt>
                <c:pt idx="875">
                  <c:v>245412</c:v>
                </c:pt>
                <c:pt idx="876">
                  <c:v>245328</c:v>
                </c:pt>
                <c:pt idx="877">
                  <c:v>242430</c:v>
                </c:pt>
                <c:pt idx="878">
                  <c:v>241620</c:v>
                </c:pt>
                <c:pt idx="879">
                  <c:v>240036</c:v>
                </c:pt>
                <c:pt idx="880">
                  <c:v>239730</c:v>
                </c:pt>
                <c:pt idx="881">
                  <c:v>237714</c:v>
                </c:pt>
                <c:pt idx="882">
                  <c:v>234744</c:v>
                </c:pt>
                <c:pt idx="883">
                  <c:v>232404</c:v>
                </c:pt>
                <c:pt idx="884">
                  <c:v>231720</c:v>
                </c:pt>
                <c:pt idx="885">
                  <c:v>231204</c:v>
                </c:pt>
                <c:pt idx="886">
                  <c:v>231204</c:v>
                </c:pt>
                <c:pt idx="887">
                  <c:v>229758</c:v>
                </c:pt>
                <c:pt idx="888">
                  <c:v>227634</c:v>
                </c:pt>
                <c:pt idx="889">
                  <c:v>227436</c:v>
                </c:pt>
                <c:pt idx="890">
                  <c:v>224478</c:v>
                </c:pt>
                <c:pt idx="891">
                  <c:v>223650</c:v>
                </c:pt>
                <c:pt idx="892">
                  <c:v>218136</c:v>
                </c:pt>
                <c:pt idx="893">
                  <c:v>217050</c:v>
                </c:pt>
                <c:pt idx="894">
                  <c:v>215748</c:v>
                </c:pt>
                <c:pt idx="895">
                  <c:v>215952</c:v>
                </c:pt>
                <c:pt idx="896">
                  <c:v>216126</c:v>
                </c:pt>
                <c:pt idx="897">
                  <c:v>215142</c:v>
                </c:pt>
                <c:pt idx="898">
                  <c:v>214170</c:v>
                </c:pt>
                <c:pt idx="899">
                  <c:v>213504</c:v>
                </c:pt>
                <c:pt idx="900">
                  <c:v>213576</c:v>
                </c:pt>
                <c:pt idx="901">
                  <c:v>212976</c:v>
                </c:pt>
                <c:pt idx="902">
                  <c:v>212922</c:v>
                </c:pt>
                <c:pt idx="903">
                  <c:v>212922</c:v>
                </c:pt>
                <c:pt idx="904">
                  <c:v>212928</c:v>
                </c:pt>
                <c:pt idx="905">
                  <c:v>211926</c:v>
                </c:pt>
                <c:pt idx="906">
                  <c:v>211734</c:v>
                </c:pt>
                <c:pt idx="907">
                  <c:v>211668</c:v>
                </c:pt>
                <c:pt idx="908">
                  <c:v>211578</c:v>
                </c:pt>
                <c:pt idx="909">
                  <c:v>211362</c:v>
                </c:pt>
                <c:pt idx="910">
                  <c:v>211224</c:v>
                </c:pt>
                <c:pt idx="911">
                  <c:v>210456</c:v>
                </c:pt>
                <c:pt idx="912">
                  <c:v>208644</c:v>
                </c:pt>
                <c:pt idx="913">
                  <c:v>207984</c:v>
                </c:pt>
                <c:pt idx="914">
                  <c:v>207234</c:v>
                </c:pt>
                <c:pt idx="915">
                  <c:v>206094</c:v>
                </c:pt>
                <c:pt idx="916">
                  <c:v>205326</c:v>
                </c:pt>
                <c:pt idx="917">
                  <c:v>203802</c:v>
                </c:pt>
                <c:pt idx="918">
                  <c:v>203028</c:v>
                </c:pt>
                <c:pt idx="919">
                  <c:v>203562</c:v>
                </c:pt>
                <c:pt idx="920">
                  <c:v>203484</c:v>
                </c:pt>
                <c:pt idx="921">
                  <c:v>203454</c:v>
                </c:pt>
                <c:pt idx="922">
                  <c:v>203244</c:v>
                </c:pt>
                <c:pt idx="923">
                  <c:v>202428</c:v>
                </c:pt>
                <c:pt idx="924">
                  <c:v>201138</c:v>
                </c:pt>
                <c:pt idx="925">
                  <c:v>199374</c:v>
                </c:pt>
                <c:pt idx="926">
                  <c:v>200844</c:v>
                </c:pt>
                <c:pt idx="927">
                  <c:v>200844</c:v>
                </c:pt>
                <c:pt idx="928">
                  <c:v>200526</c:v>
                </c:pt>
                <c:pt idx="929">
                  <c:v>199506</c:v>
                </c:pt>
                <c:pt idx="930">
                  <c:v>197856</c:v>
                </c:pt>
                <c:pt idx="931">
                  <c:v>197616</c:v>
                </c:pt>
                <c:pt idx="932">
                  <c:v>197832</c:v>
                </c:pt>
                <c:pt idx="933">
                  <c:v>196050</c:v>
                </c:pt>
                <c:pt idx="934">
                  <c:v>196050</c:v>
                </c:pt>
                <c:pt idx="935">
                  <c:v>195924</c:v>
                </c:pt>
                <c:pt idx="936">
                  <c:v>195618</c:v>
                </c:pt>
                <c:pt idx="937">
                  <c:v>195432</c:v>
                </c:pt>
                <c:pt idx="938">
                  <c:v>194664</c:v>
                </c:pt>
                <c:pt idx="939">
                  <c:v>193878</c:v>
                </c:pt>
                <c:pt idx="940">
                  <c:v>193722</c:v>
                </c:pt>
                <c:pt idx="941">
                  <c:v>192948</c:v>
                </c:pt>
                <c:pt idx="942">
                  <c:v>192900</c:v>
                </c:pt>
                <c:pt idx="943">
                  <c:v>192810</c:v>
                </c:pt>
                <c:pt idx="944">
                  <c:v>192060</c:v>
                </c:pt>
                <c:pt idx="945">
                  <c:v>191046</c:v>
                </c:pt>
                <c:pt idx="946">
                  <c:v>190302</c:v>
                </c:pt>
                <c:pt idx="947">
                  <c:v>189720</c:v>
                </c:pt>
                <c:pt idx="948">
                  <c:v>188340</c:v>
                </c:pt>
                <c:pt idx="949">
                  <c:v>188250</c:v>
                </c:pt>
                <c:pt idx="950">
                  <c:v>187542</c:v>
                </c:pt>
                <c:pt idx="951">
                  <c:v>187542</c:v>
                </c:pt>
                <c:pt idx="952">
                  <c:v>186450</c:v>
                </c:pt>
                <c:pt idx="953">
                  <c:v>185694</c:v>
                </c:pt>
                <c:pt idx="954">
                  <c:v>185280</c:v>
                </c:pt>
                <c:pt idx="955">
                  <c:v>184410</c:v>
                </c:pt>
                <c:pt idx="956">
                  <c:v>184170</c:v>
                </c:pt>
                <c:pt idx="957">
                  <c:v>183948</c:v>
                </c:pt>
                <c:pt idx="958">
                  <c:v>183150</c:v>
                </c:pt>
                <c:pt idx="959">
                  <c:v>182904</c:v>
                </c:pt>
                <c:pt idx="960">
                  <c:v>182514</c:v>
                </c:pt>
                <c:pt idx="961">
                  <c:v>183372</c:v>
                </c:pt>
                <c:pt idx="962">
                  <c:v>183174</c:v>
                </c:pt>
                <c:pt idx="963">
                  <c:v>182772</c:v>
                </c:pt>
                <c:pt idx="964">
                  <c:v>182436</c:v>
                </c:pt>
                <c:pt idx="965">
                  <c:v>182412</c:v>
                </c:pt>
                <c:pt idx="966">
                  <c:v>181098</c:v>
                </c:pt>
                <c:pt idx="967">
                  <c:v>180954</c:v>
                </c:pt>
                <c:pt idx="968">
                  <c:v>181032</c:v>
                </c:pt>
                <c:pt idx="969">
                  <c:v>181092</c:v>
                </c:pt>
                <c:pt idx="970">
                  <c:v>180066</c:v>
                </c:pt>
                <c:pt idx="971">
                  <c:v>179712</c:v>
                </c:pt>
                <c:pt idx="972">
                  <c:v>179706</c:v>
                </c:pt>
                <c:pt idx="973">
                  <c:v>179802</c:v>
                </c:pt>
                <c:pt idx="974">
                  <c:v>179568</c:v>
                </c:pt>
                <c:pt idx="975">
                  <c:v>179304</c:v>
                </c:pt>
                <c:pt idx="976">
                  <c:v>179262</c:v>
                </c:pt>
                <c:pt idx="977">
                  <c:v>179892</c:v>
                </c:pt>
                <c:pt idx="978">
                  <c:v>179874</c:v>
                </c:pt>
                <c:pt idx="979">
                  <c:v>179526</c:v>
                </c:pt>
                <c:pt idx="980">
                  <c:v>179238</c:v>
                </c:pt>
                <c:pt idx="981">
                  <c:v>177810</c:v>
                </c:pt>
                <c:pt idx="982">
                  <c:v>177666</c:v>
                </c:pt>
                <c:pt idx="983">
                  <c:v>177252</c:v>
                </c:pt>
                <c:pt idx="984">
                  <c:v>176676</c:v>
                </c:pt>
                <c:pt idx="985">
                  <c:v>175974</c:v>
                </c:pt>
                <c:pt idx="986">
                  <c:v>173868</c:v>
                </c:pt>
                <c:pt idx="987">
                  <c:v>173586</c:v>
                </c:pt>
                <c:pt idx="988">
                  <c:v>172116</c:v>
                </c:pt>
                <c:pt idx="989">
                  <c:v>171648</c:v>
                </c:pt>
                <c:pt idx="990">
                  <c:v>171702</c:v>
                </c:pt>
                <c:pt idx="991">
                  <c:v>171462</c:v>
                </c:pt>
                <c:pt idx="992">
                  <c:v>171528</c:v>
                </c:pt>
                <c:pt idx="993">
                  <c:v>171234</c:v>
                </c:pt>
                <c:pt idx="994">
                  <c:v>171522</c:v>
                </c:pt>
                <c:pt idx="995">
                  <c:v>171390</c:v>
                </c:pt>
                <c:pt idx="996">
                  <c:v>171192</c:v>
                </c:pt>
                <c:pt idx="997">
                  <c:v>171162</c:v>
                </c:pt>
                <c:pt idx="998">
                  <c:v>171150</c:v>
                </c:pt>
                <c:pt idx="999">
                  <c:v>171204</c:v>
                </c:pt>
                <c:pt idx="1000">
                  <c:v>171108</c:v>
                </c:pt>
                <c:pt idx="1001">
                  <c:v>170868</c:v>
                </c:pt>
                <c:pt idx="1002">
                  <c:v>170124</c:v>
                </c:pt>
                <c:pt idx="1003">
                  <c:v>170112</c:v>
                </c:pt>
                <c:pt idx="1004">
                  <c:v>170040</c:v>
                </c:pt>
                <c:pt idx="1005">
                  <c:v>169560</c:v>
                </c:pt>
                <c:pt idx="1006">
                  <c:v>169428</c:v>
                </c:pt>
                <c:pt idx="1007">
                  <c:v>169416</c:v>
                </c:pt>
                <c:pt idx="1008">
                  <c:v>169230</c:v>
                </c:pt>
                <c:pt idx="1009">
                  <c:v>169152</c:v>
                </c:pt>
                <c:pt idx="1010">
                  <c:v>168420</c:v>
                </c:pt>
                <c:pt idx="1011">
                  <c:v>168552</c:v>
                </c:pt>
                <c:pt idx="1012">
                  <c:v>169020</c:v>
                </c:pt>
                <c:pt idx="1013">
                  <c:v>168828</c:v>
                </c:pt>
                <c:pt idx="1014">
                  <c:v>168492</c:v>
                </c:pt>
                <c:pt idx="1015">
                  <c:v>168234</c:v>
                </c:pt>
                <c:pt idx="1016">
                  <c:v>168072</c:v>
                </c:pt>
                <c:pt idx="1017">
                  <c:v>167886</c:v>
                </c:pt>
                <c:pt idx="1018">
                  <c:v>167886</c:v>
                </c:pt>
                <c:pt idx="1019">
                  <c:v>167838</c:v>
                </c:pt>
                <c:pt idx="1020">
                  <c:v>167880</c:v>
                </c:pt>
                <c:pt idx="1021">
                  <c:v>167280</c:v>
                </c:pt>
                <c:pt idx="1022">
                  <c:v>167280</c:v>
                </c:pt>
                <c:pt idx="1023">
                  <c:v>166368</c:v>
                </c:pt>
                <c:pt idx="1024">
                  <c:v>165960</c:v>
                </c:pt>
                <c:pt idx="1025">
                  <c:v>165960</c:v>
                </c:pt>
                <c:pt idx="1026">
                  <c:v>165936</c:v>
                </c:pt>
                <c:pt idx="1027">
                  <c:v>165372</c:v>
                </c:pt>
                <c:pt idx="1028">
                  <c:v>166536</c:v>
                </c:pt>
                <c:pt idx="1029">
                  <c:v>165792</c:v>
                </c:pt>
                <c:pt idx="1030">
                  <c:v>165132</c:v>
                </c:pt>
                <c:pt idx="1031">
                  <c:v>165036</c:v>
                </c:pt>
                <c:pt idx="1032">
                  <c:v>165228</c:v>
                </c:pt>
                <c:pt idx="1033">
                  <c:v>165312</c:v>
                </c:pt>
                <c:pt idx="1034">
                  <c:v>164832</c:v>
                </c:pt>
                <c:pt idx="1035">
                  <c:v>164760</c:v>
                </c:pt>
                <c:pt idx="1036">
                  <c:v>164910</c:v>
                </c:pt>
                <c:pt idx="1037">
                  <c:v>164910</c:v>
                </c:pt>
                <c:pt idx="1038">
                  <c:v>164910</c:v>
                </c:pt>
                <c:pt idx="1039">
                  <c:v>164808</c:v>
                </c:pt>
                <c:pt idx="1040">
                  <c:v>164154</c:v>
                </c:pt>
                <c:pt idx="1041">
                  <c:v>163560</c:v>
                </c:pt>
                <c:pt idx="1042">
                  <c:v>163560</c:v>
                </c:pt>
                <c:pt idx="1043">
                  <c:v>163272</c:v>
                </c:pt>
                <c:pt idx="1044">
                  <c:v>163272</c:v>
                </c:pt>
                <c:pt idx="1045">
                  <c:v>163494</c:v>
                </c:pt>
                <c:pt idx="1046">
                  <c:v>162798</c:v>
                </c:pt>
                <c:pt idx="1047">
                  <c:v>162798</c:v>
                </c:pt>
                <c:pt idx="1048">
                  <c:v>162570</c:v>
                </c:pt>
                <c:pt idx="1049">
                  <c:v>161250</c:v>
                </c:pt>
                <c:pt idx="1050">
                  <c:v>159090</c:v>
                </c:pt>
                <c:pt idx="1051">
                  <c:v>157536</c:v>
                </c:pt>
                <c:pt idx="1052">
                  <c:v>155970</c:v>
                </c:pt>
                <c:pt idx="1053">
                  <c:v>159408</c:v>
                </c:pt>
                <c:pt idx="1054">
                  <c:v>159414</c:v>
                </c:pt>
                <c:pt idx="1055">
                  <c:v>159282</c:v>
                </c:pt>
                <c:pt idx="1056">
                  <c:v>159084</c:v>
                </c:pt>
                <c:pt idx="1057">
                  <c:v>161304</c:v>
                </c:pt>
                <c:pt idx="1058">
                  <c:v>161256</c:v>
                </c:pt>
                <c:pt idx="1059">
                  <c:v>162042</c:v>
                </c:pt>
                <c:pt idx="1060">
                  <c:v>161784</c:v>
                </c:pt>
                <c:pt idx="1061">
                  <c:v>161790</c:v>
                </c:pt>
                <c:pt idx="1062">
                  <c:v>162060</c:v>
                </c:pt>
                <c:pt idx="1063">
                  <c:v>162060</c:v>
                </c:pt>
                <c:pt idx="1064">
                  <c:v>162060</c:v>
                </c:pt>
                <c:pt idx="1065">
                  <c:v>161994</c:v>
                </c:pt>
                <c:pt idx="1066">
                  <c:v>161382</c:v>
                </c:pt>
                <c:pt idx="1067">
                  <c:v>161166</c:v>
                </c:pt>
                <c:pt idx="1068">
                  <c:v>161166</c:v>
                </c:pt>
                <c:pt idx="1069">
                  <c:v>161166</c:v>
                </c:pt>
                <c:pt idx="1070">
                  <c:v>161166</c:v>
                </c:pt>
                <c:pt idx="1071">
                  <c:v>161166</c:v>
                </c:pt>
                <c:pt idx="1072">
                  <c:v>160422</c:v>
                </c:pt>
                <c:pt idx="1073">
                  <c:v>160482</c:v>
                </c:pt>
                <c:pt idx="1074">
                  <c:v>161610</c:v>
                </c:pt>
                <c:pt idx="1075">
                  <c:v>161964</c:v>
                </c:pt>
                <c:pt idx="1076">
                  <c:v>161724</c:v>
                </c:pt>
                <c:pt idx="1077">
                  <c:v>161970</c:v>
                </c:pt>
                <c:pt idx="1078">
                  <c:v>161808</c:v>
                </c:pt>
                <c:pt idx="1079">
                  <c:v>161712</c:v>
                </c:pt>
                <c:pt idx="1080">
                  <c:v>161544</c:v>
                </c:pt>
                <c:pt idx="1081">
                  <c:v>160482</c:v>
                </c:pt>
                <c:pt idx="1082">
                  <c:v>159600</c:v>
                </c:pt>
                <c:pt idx="1083">
                  <c:v>159450</c:v>
                </c:pt>
                <c:pt idx="1084">
                  <c:v>159072</c:v>
                </c:pt>
                <c:pt idx="1085">
                  <c:v>158922</c:v>
                </c:pt>
                <c:pt idx="1086">
                  <c:v>158682</c:v>
                </c:pt>
                <c:pt idx="1087">
                  <c:v>158646</c:v>
                </c:pt>
                <c:pt idx="1088">
                  <c:v>158202</c:v>
                </c:pt>
                <c:pt idx="1089">
                  <c:v>157584</c:v>
                </c:pt>
                <c:pt idx="1090">
                  <c:v>157272</c:v>
                </c:pt>
                <c:pt idx="1091">
                  <c:v>157032</c:v>
                </c:pt>
                <c:pt idx="1092">
                  <c:v>156240</c:v>
                </c:pt>
                <c:pt idx="1093">
                  <c:v>156102</c:v>
                </c:pt>
                <c:pt idx="1094">
                  <c:v>155772</c:v>
                </c:pt>
                <c:pt idx="1095">
                  <c:v>154860</c:v>
                </c:pt>
                <c:pt idx="1096">
                  <c:v>154566</c:v>
                </c:pt>
                <c:pt idx="1097">
                  <c:v>154470</c:v>
                </c:pt>
                <c:pt idx="1098">
                  <c:v>154134</c:v>
                </c:pt>
                <c:pt idx="1099">
                  <c:v>153432</c:v>
                </c:pt>
                <c:pt idx="1100">
                  <c:v>151674</c:v>
                </c:pt>
                <c:pt idx="1101">
                  <c:v>150576</c:v>
                </c:pt>
                <c:pt idx="1102">
                  <c:v>150096</c:v>
                </c:pt>
                <c:pt idx="1103">
                  <c:v>149964</c:v>
                </c:pt>
                <c:pt idx="1104">
                  <c:v>149940</c:v>
                </c:pt>
                <c:pt idx="1105">
                  <c:v>149610</c:v>
                </c:pt>
                <c:pt idx="1106">
                  <c:v>149502</c:v>
                </c:pt>
                <c:pt idx="1107">
                  <c:v>149298</c:v>
                </c:pt>
                <c:pt idx="1108">
                  <c:v>148848</c:v>
                </c:pt>
                <c:pt idx="1109">
                  <c:v>148740</c:v>
                </c:pt>
                <c:pt idx="1110">
                  <c:v>148740</c:v>
                </c:pt>
                <c:pt idx="1111">
                  <c:v>147936</c:v>
                </c:pt>
                <c:pt idx="1112">
                  <c:v>148098</c:v>
                </c:pt>
                <c:pt idx="1113">
                  <c:v>148098</c:v>
                </c:pt>
                <c:pt idx="1114">
                  <c:v>148074</c:v>
                </c:pt>
                <c:pt idx="1115">
                  <c:v>147486</c:v>
                </c:pt>
                <c:pt idx="1116">
                  <c:v>146328</c:v>
                </c:pt>
                <c:pt idx="1117">
                  <c:v>145818</c:v>
                </c:pt>
                <c:pt idx="1118">
                  <c:v>145614</c:v>
                </c:pt>
                <c:pt idx="1119">
                  <c:v>145038</c:v>
                </c:pt>
                <c:pt idx="1120">
                  <c:v>145038</c:v>
                </c:pt>
                <c:pt idx="1121">
                  <c:v>145038</c:v>
                </c:pt>
                <c:pt idx="1122">
                  <c:v>144696</c:v>
                </c:pt>
                <c:pt idx="1123">
                  <c:v>144498</c:v>
                </c:pt>
                <c:pt idx="1124">
                  <c:v>144288</c:v>
                </c:pt>
                <c:pt idx="1125">
                  <c:v>144210</c:v>
                </c:pt>
                <c:pt idx="1126">
                  <c:v>144084</c:v>
                </c:pt>
                <c:pt idx="1127">
                  <c:v>143766</c:v>
                </c:pt>
                <c:pt idx="1128">
                  <c:v>143556</c:v>
                </c:pt>
                <c:pt idx="1129">
                  <c:v>143556</c:v>
                </c:pt>
                <c:pt idx="1130">
                  <c:v>143400</c:v>
                </c:pt>
                <c:pt idx="1131">
                  <c:v>143400</c:v>
                </c:pt>
                <c:pt idx="1132">
                  <c:v>143286</c:v>
                </c:pt>
                <c:pt idx="1133">
                  <c:v>142152</c:v>
                </c:pt>
                <c:pt idx="1134">
                  <c:v>141822</c:v>
                </c:pt>
                <c:pt idx="1135">
                  <c:v>141564</c:v>
                </c:pt>
                <c:pt idx="1136">
                  <c:v>141366</c:v>
                </c:pt>
                <c:pt idx="1137">
                  <c:v>140466</c:v>
                </c:pt>
                <c:pt idx="1138">
                  <c:v>139554</c:v>
                </c:pt>
                <c:pt idx="1139">
                  <c:v>138534</c:v>
                </c:pt>
                <c:pt idx="1140">
                  <c:v>137796</c:v>
                </c:pt>
                <c:pt idx="1141">
                  <c:v>137814</c:v>
                </c:pt>
                <c:pt idx="1142">
                  <c:v>138576</c:v>
                </c:pt>
                <c:pt idx="1143">
                  <c:v>139068</c:v>
                </c:pt>
                <c:pt idx="1144">
                  <c:v>139044</c:v>
                </c:pt>
                <c:pt idx="1145">
                  <c:v>138972</c:v>
                </c:pt>
                <c:pt idx="1146">
                  <c:v>138972</c:v>
                </c:pt>
                <c:pt idx="1147">
                  <c:v>140466</c:v>
                </c:pt>
                <c:pt idx="1148">
                  <c:v>138606</c:v>
                </c:pt>
                <c:pt idx="1149">
                  <c:v>136920</c:v>
                </c:pt>
                <c:pt idx="1150">
                  <c:v>135390</c:v>
                </c:pt>
                <c:pt idx="1151">
                  <c:v>135714</c:v>
                </c:pt>
                <c:pt idx="1152">
                  <c:v>135684</c:v>
                </c:pt>
                <c:pt idx="1153">
                  <c:v>140808</c:v>
                </c:pt>
                <c:pt idx="1154">
                  <c:v>140742</c:v>
                </c:pt>
                <c:pt idx="1155">
                  <c:v>140724</c:v>
                </c:pt>
                <c:pt idx="1156">
                  <c:v>140676</c:v>
                </c:pt>
                <c:pt idx="1157">
                  <c:v>140676</c:v>
                </c:pt>
                <c:pt idx="1158">
                  <c:v>140814</c:v>
                </c:pt>
                <c:pt idx="1159">
                  <c:v>140526</c:v>
                </c:pt>
                <c:pt idx="1160">
                  <c:v>139980</c:v>
                </c:pt>
                <c:pt idx="1161">
                  <c:v>144006</c:v>
                </c:pt>
                <c:pt idx="1162">
                  <c:v>143916</c:v>
                </c:pt>
                <c:pt idx="1163">
                  <c:v>146622</c:v>
                </c:pt>
                <c:pt idx="1164">
                  <c:v>145620</c:v>
                </c:pt>
                <c:pt idx="1165">
                  <c:v>145392</c:v>
                </c:pt>
                <c:pt idx="1166">
                  <c:v>145242</c:v>
                </c:pt>
                <c:pt idx="1167">
                  <c:v>145176</c:v>
                </c:pt>
                <c:pt idx="1168">
                  <c:v>144276</c:v>
                </c:pt>
                <c:pt idx="1169">
                  <c:v>144624</c:v>
                </c:pt>
                <c:pt idx="1170">
                  <c:v>143880</c:v>
                </c:pt>
                <c:pt idx="1171">
                  <c:v>143280</c:v>
                </c:pt>
                <c:pt idx="1172">
                  <c:v>143118</c:v>
                </c:pt>
                <c:pt idx="1173">
                  <c:v>140328</c:v>
                </c:pt>
                <c:pt idx="1174">
                  <c:v>139932</c:v>
                </c:pt>
                <c:pt idx="1175">
                  <c:v>140208</c:v>
                </c:pt>
                <c:pt idx="1176">
                  <c:v>139512</c:v>
                </c:pt>
                <c:pt idx="1177">
                  <c:v>139428</c:v>
                </c:pt>
                <c:pt idx="1178">
                  <c:v>139332</c:v>
                </c:pt>
                <c:pt idx="1179">
                  <c:v>139692</c:v>
                </c:pt>
                <c:pt idx="1180">
                  <c:v>139398</c:v>
                </c:pt>
                <c:pt idx="1181">
                  <c:v>138978</c:v>
                </c:pt>
                <c:pt idx="1182">
                  <c:v>137976</c:v>
                </c:pt>
                <c:pt idx="1183">
                  <c:v>137028</c:v>
                </c:pt>
                <c:pt idx="1184">
                  <c:v>136902</c:v>
                </c:pt>
                <c:pt idx="1185">
                  <c:v>136818</c:v>
                </c:pt>
                <c:pt idx="1186">
                  <c:v>136872</c:v>
                </c:pt>
                <c:pt idx="1187">
                  <c:v>136332</c:v>
                </c:pt>
                <c:pt idx="1188">
                  <c:v>136284</c:v>
                </c:pt>
                <c:pt idx="1189">
                  <c:v>137112</c:v>
                </c:pt>
                <c:pt idx="1190">
                  <c:v>137040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1-A496-4BB1-AE6D-C6D8C7FB4DF4}"/>
            </c:ext>
          </c:extLst>
        </c:ser>
        <c:ser>
          <c:idx val="3"/>
          <c:order val="3"/>
          <c:tx>
            <c:strRef>
              <c:f>'Commodities Data'!$F$2</c:f>
              <c:strCache>
                <c:ptCount val="1"/>
                <c:pt idx="0">
                  <c:v>LME Ni inventory (other forms)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>
              <a:outerShdw blurRad="63500" dist="38100" dir="5400000" rotWithShape="0">
                <a:srgbClr val="000000">
                  <a:alpha val="45000"/>
                </a:srgbClr>
              </a:outerShdw>
            </a:effectLst>
            <a:scene3d>
              <a:camera prst="orthographicFront">
                <a:rot lat="0" lon="0" rev="0"/>
              </a:camera>
              <a:lightRig rig="glow" dir="t">
                <a:rot lat="0" lon="0" rev="6360000"/>
              </a:lightRig>
            </a:scene3d>
            <a:sp3d contourW="1000" prstMaterial="flat">
              <a:bevelT w="95250" h="101600"/>
              <a:contourClr>
                <a:scrgbClr r="0" g="0" b="0">
                  <a:satMod val="300000"/>
                </a:scrgbClr>
              </a:contourClr>
            </a:sp3d>
          </c:spPr>
          <c:cat>
            <c:numRef>
              <c:f>'Commodities Data'!$B$8:$B$1198</c:f>
              <c:numCache>
                <c:formatCode>[$-409]mmm\-yy;@</c:formatCode>
                <c:ptCount val="1191"/>
                <c:pt idx="0">
                  <c:v>42006</c:v>
                </c:pt>
                <c:pt idx="1">
                  <c:v>42009</c:v>
                </c:pt>
                <c:pt idx="2">
                  <c:v>42010</c:v>
                </c:pt>
                <c:pt idx="3">
                  <c:v>42011</c:v>
                </c:pt>
                <c:pt idx="4">
                  <c:v>42012</c:v>
                </c:pt>
                <c:pt idx="5">
                  <c:v>42013</c:v>
                </c:pt>
                <c:pt idx="6">
                  <c:v>42016</c:v>
                </c:pt>
                <c:pt idx="7">
                  <c:v>42017</c:v>
                </c:pt>
                <c:pt idx="8">
                  <c:v>42018</c:v>
                </c:pt>
                <c:pt idx="9">
                  <c:v>42019</c:v>
                </c:pt>
                <c:pt idx="10">
                  <c:v>42020</c:v>
                </c:pt>
                <c:pt idx="11">
                  <c:v>42023</c:v>
                </c:pt>
                <c:pt idx="12">
                  <c:v>42024</c:v>
                </c:pt>
                <c:pt idx="13">
                  <c:v>42025</c:v>
                </c:pt>
                <c:pt idx="14">
                  <c:v>42026</c:v>
                </c:pt>
                <c:pt idx="15">
                  <c:v>42027</c:v>
                </c:pt>
                <c:pt idx="16">
                  <c:v>42030</c:v>
                </c:pt>
                <c:pt idx="17">
                  <c:v>42031</c:v>
                </c:pt>
                <c:pt idx="18">
                  <c:v>42032</c:v>
                </c:pt>
                <c:pt idx="19">
                  <c:v>42033</c:v>
                </c:pt>
                <c:pt idx="20">
                  <c:v>42034</c:v>
                </c:pt>
                <c:pt idx="21">
                  <c:v>42037</c:v>
                </c:pt>
                <c:pt idx="22">
                  <c:v>42038</c:v>
                </c:pt>
                <c:pt idx="23">
                  <c:v>42039</c:v>
                </c:pt>
                <c:pt idx="24">
                  <c:v>42040</c:v>
                </c:pt>
                <c:pt idx="25">
                  <c:v>42041</c:v>
                </c:pt>
                <c:pt idx="26">
                  <c:v>42044</c:v>
                </c:pt>
                <c:pt idx="27">
                  <c:v>42045</c:v>
                </c:pt>
                <c:pt idx="28">
                  <c:v>42046</c:v>
                </c:pt>
                <c:pt idx="29">
                  <c:v>42047</c:v>
                </c:pt>
                <c:pt idx="30">
                  <c:v>42048</c:v>
                </c:pt>
                <c:pt idx="31">
                  <c:v>42051</c:v>
                </c:pt>
                <c:pt idx="32">
                  <c:v>42052</c:v>
                </c:pt>
                <c:pt idx="33">
                  <c:v>42053</c:v>
                </c:pt>
                <c:pt idx="34">
                  <c:v>42054</c:v>
                </c:pt>
                <c:pt idx="35">
                  <c:v>42055</c:v>
                </c:pt>
                <c:pt idx="36">
                  <c:v>42058</c:v>
                </c:pt>
                <c:pt idx="37">
                  <c:v>42059</c:v>
                </c:pt>
                <c:pt idx="38">
                  <c:v>42060</c:v>
                </c:pt>
                <c:pt idx="39">
                  <c:v>42061</c:v>
                </c:pt>
                <c:pt idx="40">
                  <c:v>42062</c:v>
                </c:pt>
                <c:pt idx="41">
                  <c:v>42065</c:v>
                </c:pt>
                <c:pt idx="42">
                  <c:v>42066</c:v>
                </c:pt>
                <c:pt idx="43">
                  <c:v>42067</c:v>
                </c:pt>
                <c:pt idx="44">
                  <c:v>42068</c:v>
                </c:pt>
                <c:pt idx="45">
                  <c:v>42069</c:v>
                </c:pt>
                <c:pt idx="46">
                  <c:v>42072</c:v>
                </c:pt>
                <c:pt idx="47">
                  <c:v>42073</c:v>
                </c:pt>
                <c:pt idx="48">
                  <c:v>42074</c:v>
                </c:pt>
                <c:pt idx="49">
                  <c:v>42075</c:v>
                </c:pt>
                <c:pt idx="50">
                  <c:v>42076</c:v>
                </c:pt>
                <c:pt idx="51">
                  <c:v>42079</c:v>
                </c:pt>
                <c:pt idx="52">
                  <c:v>42080</c:v>
                </c:pt>
                <c:pt idx="53">
                  <c:v>42081</c:v>
                </c:pt>
                <c:pt idx="54">
                  <c:v>42082</c:v>
                </c:pt>
                <c:pt idx="55">
                  <c:v>42083</c:v>
                </c:pt>
                <c:pt idx="56">
                  <c:v>42086</c:v>
                </c:pt>
                <c:pt idx="57">
                  <c:v>42087</c:v>
                </c:pt>
                <c:pt idx="58">
                  <c:v>42088</c:v>
                </c:pt>
                <c:pt idx="59">
                  <c:v>42089</c:v>
                </c:pt>
                <c:pt idx="60">
                  <c:v>42090</c:v>
                </c:pt>
                <c:pt idx="61">
                  <c:v>42093</c:v>
                </c:pt>
                <c:pt idx="62">
                  <c:v>42094</c:v>
                </c:pt>
                <c:pt idx="63">
                  <c:v>42095</c:v>
                </c:pt>
                <c:pt idx="64">
                  <c:v>42096</c:v>
                </c:pt>
                <c:pt idx="65">
                  <c:v>42097</c:v>
                </c:pt>
                <c:pt idx="66">
                  <c:v>42100</c:v>
                </c:pt>
                <c:pt idx="67">
                  <c:v>42101</c:v>
                </c:pt>
                <c:pt idx="68">
                  <c:v>42102</c:v>
                </c:pt>
                <c:pt idx="69">
                  <c:v>42103</c:v>
                </c:pt>
                <c:pt idx="70">
                  <c:v>42104</c:v>
                </c:pt>
                <c:pt idx="71">
                  <c:v>42107</c:v>
                </c:pt>
                <c:pt idx="72">
                  <c:v>42108</c:v>
                </c:pt>
                <c:pt idx="73">
                  <c:v>42109</c:v>
                </c:pt>
                <c:pt idx="74">
                  <c:v>42110</c:v>
                </c:pt>
                <c:pt idx="75">
                  <c:v>42111</c:v>
                </c:pt>
                <c:pt idx="76">
                  <c:v>42114</c:v>
                </c:pt>
                <c:pt idx="77">
                  <c:v>42115</c:v>
                </c:pt>
                <c:pt idx="78">
                  <c:v>42116</c:v>
                </c:pt>
                <c:pt idx="79">
                  <c:v>42117</c:v>
                </c:pt>
                <c:pt idx="80">
                  <c:v>42118</c:v>
                </c:pt>
                <c:pt idx="81">
                  <c:v>42121</c:v>
                </c:pt>
                <c:pt idx="82">
                  <c:v>42122</c:v>
                </c:pt>
                <c:pt idx="83">
                  <c:v>42123</c:v>
                </c:pt>
                <c:pt idx="84">
                  <c:v>42124</c:v>
                </c:pt>
                <c:pt idx="85">
                  <c:v>42125</c:v>
                </c:pt>
                <c:pt idx="86">
                  <c:v>42128</c:v>
                </c:pt>
                <c:pt idx="87">
                  <c:v>42129</c:v>
                </c:pt>
                <c:pt idx="88">
                  <c:v>42130</c:v>
                </c:pt>
                <c:pt idx="89">
                  <c:v>42131</c:v>
                </c:pt>
                <c:pt idx="90">
                  <c:v>42132</c:v>
                </c:pt>
                <c:pt idx="91">
                  <c:v>42135</c:v>
                </c:pt>
                <c:pt idx="92">
                  <c:v>42136</c:v>
                </c:pt>
                <c:pt idx="93">
                  <c:v>42137</c:v>
                </c:pt>
                <c:pt idx="94">
                  <c:v>42138</c:v>
                </c:pt>
                <c:pt idx="95">
                  <c:v>42139</c:v>
                </c:pt>
                <c:pt idx="96">
                  <c:v>42142</c:v>
                </c:pt>
                <c:pt idx="97">
                  <c:v>42143</c:v>
                </c:pt>
                <c:pt idx="98">
                  <c:v>42144</c:v>
                </c:pt>
                <c:pt idx="99">
                  <c:v>42145</c:v>
                </c:pt>
                <c:pt idx="100">
                  <c:v>42146</c:v>
                </c:pt>
                <c:pt idx="101">
                  <c:v>42149</c:v>
                </c:pt>
                <c:pt idx="102">
                  <c:v>42150</c:v>
                </c:pt>
                <c:pt idx="103">
                  <c:v>42151</c:v>
                </c:pt>
                <c:pt idx="104">
                  <c:v>42152</c:v>
                </c:pt>
                <c:pt idx="105">
                  <c:v>42153</c:v>
                </c:pt>
                <c:pt idx="106">
                  <c:v>42156</c:v>
                </c:pt>
                <c:pt idx="107">
                  <c:v>42157</c:v>
                </c:pt>
                <c:pt idx="108">
                  <c:v>42158</c:v>
                </c:pt>
                <c:pt idx="109">
                  <c:v>42159</c:v>
                </c:pt>
                <c:pt idx="110">
                  <c:v>42160</c:v>
                </c:pt>
                <c:pt idx="111">
                  <c:v>42163</c:v>
                </c:pt>
                <c:pt idx="112">
                  <c:v>42164</c:v>
                </c:pt>
                <c:pt idx="113">
                  <c:v>42165</c:v>
                </c:pt>
                <c:pt idx="114">
                  <c:v>42166</c:v>
                </c:pt>
                <c:pt idx="115">
                  <c:v>42167</c:v>
                </c:pt>
                <c:pt idx="116">
                  <c:v>42170</c:v>
                </c:pt>
                <c:pt idx="117">
                  <c:v>42171</c:v>
                </c:pt>
                <c:pt idx="118">
                  <c:v>42172</c:v>
                </c:pt>
                <c:pt idx="119">
                  <c:v>42173</c:v>
                </c:pt>
                <c:pt idx="120">
                  <c:v>42174</c:v>
                </c:pt>
                <c:pt idx="121">
                  <c:v>42177</c:v>
                </c:pt>
                <c:pt idx="122">
                  <c:v>42178</c:v>
                </c:pt>
                <c:pt idx="123">
                  <c:v>42179</c:v>
                </c:pt>
                <c:pt idx="124">
                  <c:v>42180</c:v>
                </c:pt>
                <c:pt idx="125">
                  <c:v>42181</c:v>
                </c:pt>
                <c:pt idx="126">
                  <c:v>42184</c:v>
                </c:pt>
                <c:pt idx="127">
                  <c:v>42185</c:v>
                </c:pt>
                <c:pt idx="128">
                  <c:v>42186</c:v>
                </c:pt>
                <c:pt idx="129">
                  <c:v>42187</c:v>
                </c:pt>
                <c:pt idx="130">
                  <c:v>42188</c:v>
                </c:pt>
                <c:pt idx="131">
                  <c:v>42191</c:v>
                </c:pt>
                <c:pt idx="132">
                  <c:v>42192</c:v>
                </c:pt>
                <c:pt idx="133">
                  <c:v>42193</c:v>
                </c:pt>
                <c:pt idx="134">
                  <c:v>42194</c:v>
                </c:pt>
                <c:pt idx="135">
                  <c:v>42195</c:v>
                </c:pt>
                <c:pt idx="136">
                  <c:v>42198</c:v>
                </c:pt>
                <c:pt idx="137">
                  <c:v>42199</c:v>
                </c:pt>
                <c:pt idx="138">
                  <c:v>42200</c:v>
                </c:pt>
                <c:pt idx="139">
                  <c:v>42201</c:v>
                </c:pt>
                <c:pt idx="140">
                  <c:v>42202</c:v>
                </c:pt>
                <c:pt idx="141">
                  <c:v>42205</c:v>
                </c:pt>
                <c:pt idx="142">
                  <c:v>42206</c:v>
                </c:pt>
                <c:pt idx="143">
                  <c:v>42207</c:v>
                </c:pt>
                <c:pt idx="144">
                  <c:v>42208</c:v>
                </c:pt>
                <c:pt idx="145">
                  <c:v>42209</c:v>
                </c:pt>
                <c:pt idx="146">
                  <c:v>42212</c:v>
                </c:pt>
                <c:pt idx="147">
                  <c:v>42213</c:v>
                </c:pt>
                <c:pt idx="148">
                  <c:v>42214</c:v>
                </c:pt>
                <c:pt idx="149">
                  <c:v>42215</c:v>
                </c:pt>
                <c:pt idx="150">
                  <c:v>42216</c:v>
                </c:pt>
                <c:pt idx="151">
                  <c:v>42219</c:v>
                </c:pt>
                <c:pt idx="152">
                  <c:v>42220</c:v>
                </c:pt>
                <c:pt idx="153">
                  <c:v>42221</c:v>
                </c:pt>
                <c:pt idx="154">
                  <c:v>42222</c:v>
                </c:pt>
                <c:pt idx="155">
                  <c:v>42223</c:v>
                </c:pt>
                <c:pt idx="156">
                  <c:v>42226</c:v>
                </c:pt>
                <c:pt idx="157">
                  <c:v>42227</c:v>
                </c:pt>
                <c:pt idx="158">
                  <c:v>42228</c:v>
                </c:pt>
                <c:pt idx="159">
                  <c:v>42229</c:v>
                </c:pt>
                <c:pt idx="160">
                  <c:v>42230</c:v>
                </c:pt>
                <c:pt idx="161">
                  <c:v>42233</c:v>
                </c:pt>
                <c:pt idx="162">
                  <c:v>42234</c:v>
                </c:pt>
                <c:pt idx="163">
                  <c:v>42235</c:v>
                </c:pt>
                <c:pt idx="164">
                  <c:v>42236</c:v>
                </c:pt>
                <c:pt idx="165">
                  <c:v>42237</c:v>
                </c:pt>
                <c:pt idx="166">
                  <c:v>42240</c:v>
                </c:pt>
                <c:pt idx="167">
                  <c:v>42241</c:v>
                </c:pt>
                <c:pt idx="168">
                  <c:v>42242</c:v>
                </c:pt>
                <c:pt idx="169">
                  <c:v>42243</c:v>
                </c:pt>
                <c:pt idx="170">
                  <c:v>42244</c:v>
                </c:pt>
                <c:pt idx="171">
                  <c:v>42247</c:v>
                </c:pt>
                <c:pt idx="172">
                  <c:v>42248</c:v>
                </c:pt>
                <c:pt idx="173">
                  <c:v>42249</c:v>
                </c:pt>
                <c:pt idx="174">
                  <c:v>42250</c:v>
                </c:pt>
                <c:pt idx="175">
                  <c:v>42251</c:v>
                </c:pt>
                <c:pt idx="176">
                  <c:v>42254</c:v>
                </c:pt>
                <c:pt idx="177">
                  <c:v>42255</c:v>
                </c:pt>
                <c:pt idx="178">
                  <c:v>42256</c:v>
                </c:pt>
                <c:pt idx="179">
                  <c:v>42257</c:v>
                </c:pt>
                <c:pt idx="180">
                  <c:v>42258</c:v>
                </c:pt>
                <c:pt idx="181">
                  <c:v>42261</c:v>
                </c:pt>
                <c:pt idx="182">
                  <c:v>42262</c:v>
                </c:pt>
                <c:pt idx="183">
                  <c:v>42263</c:v>
                </c:pt>
                <c:pt idx="184">
                  <c:v>42264</c:v>
                </c:pt>
                <c:pt idx="185">
                  <c:v>42265</c:v>
                </c:pt>
                <c:pt idx="186">
                  <c:v>42268</c:v>
                </c:pt>
                <c:pt idx="187">
                  <c:v>42269</c:v>
                </c:pt>
                <c:pt idx="188">
                  <c:v>42270</c:v>
                </c:pt>
                <c:pt idx="189">
                  <c:v>42271</c:v>
                </c:pt>
                <c:pt idx="190">
                  <c:v>42272</c:v>
                </c:pt>
                <c:pt idx="191">
                  <c:v>42275</c:v>
                </c:pt>
                <c:pt idx="192">
                  <c:v>42276</c:v>
                </c:pt>
                <c:pt idx="193">
                  <c:v>42277</c:v>
                </c:pt>
                <c:pt idx="194">
                  <c:v>42278</c:v>
                </c:pt>
                <c:pt idx="195">
                  <c:v>42279</c:v>
                </c:pt>
                <c:pt idx="196">
                  <c:v>42282</c:v>
                </c:pt>
                <c:pt idx="197">
                  <c:v>42283</c:v>
                </c:pt>
                <c:pt idx="198">
                  <c:v>42284</c:v>
                </c:pt>
                <c:pt idx="199">
                  <c:v>42285</c:v>
                </c:pt>
                <c:pt idx="200">
                  <c:v>42286</c:v>
                </c:pt>
                <c:pt idx="201">
                  <c:v>42289</c:v>
                </c:pt>
                <c:pt idx="202">
                  <c:v>42290</c:v>
                </c:pt>
                <c:pt idx="203">
                  <c:v>42291</c:v>
                </c:pt>
                <c:pt idx="204">
                  <c:v>42292</c:v>
                </c:pt>
                <c:pt idx="205">
                  <c:v>42293</c:v>
                </c:pt>
                <c:pt idx="206">
                  <c:v>42296</c:v>
                </c:pt>
                <c:pt idx="207">
                  <c:v>42297</c:v>
                </c:pt>
                <c:pt idx="208">
                  <c:v>42298</c:v>
                </c:pt>
                <c:pt idx="209">
                  <c:v>42299</c:v>
                </c:pt>
                <c:pt idx="210">
                  <c:v>42300</c:v>
                </c:pt>
                <c:pt idx="211">
                  <c:v>42303</c:v>
                </c:pt>
                <c:pt idx="212">
                  <c:v>42304</c:v>
                </c:pt>
                <c:pt idx="213">
                  <c:v>42305</c:v>
                </c:pt>
                <c:pt idx="214">
                  <c:v>42306</c:v>
                </c:pt>
                <c:pt idx="215">
                  <c:v>42307</c:v>
                </c:pt>
                <c:pt idx="216">
                  <c:v>42310</c:v>
                </c:pt>
                <c:pt idx="217">
                  <c:v>42311</c:v>
                </c:pt>
                <c:pt idx="218">
                  <c:v>42312</c:v>
                </c:pt>
                <c:pt idx="219">
                  <c:v>42313</c:v>
                </c:pt>
                <c:pt idx="220">
                  <c:v>42314</c:v>
                </c:pt>
                <c:pt idx="221">
                  <c:v>42317</c:v>
                </c:pt>
                <c:pt idx="222">
                  <c:v>42318</c:v>
                </c:pt>
                <c:pt idx="223">
                  <c:v>42319</c:v>
                </c:pt>
                <c:pt idx="224">
                  <c:v>42320</c:v>
                </c:pt>
                <c:pt idx="225">
                  <c:v>42321</c:v>
                </c:pt>
                <c:pt idx="226">
                  <c:v>42324</c:v>
                </c:pt>
                <c:pt idx="227">
                  <c:v>42325</c:v>
                </c:pt>
                <c:pt idx="228">
                  <c:v>42326</c:v>
                </c:pt>
                <c:pt idx="229">
                  <c:v>42327</c:v>
                </c:pt>
                <c:pt idx="230">
                  <c:v>42328</c:v>
                </c:pt>
                <c:pt idx="231">
                  <c:v>42331</c:v>
                </c:pt>
                <c:pt idx="232">
                  <c:v>42332</c:v>
                </c:pt>
                <c:pt idx="233">
                  <c:v>42333</c:v>
                </c:pt>
                <c:pt idx="234">
                  <c:v>42334</c:v>
                </c:pt>
                <c:pt idx="235">
                  <c:v>42335</c:v>
                </c:pt>
                <c:pt idx="236">
                  <c:v>42338</c:v>
                </c:pt>
                <c:pt idx="237">
                  <c:v>42339</c:v>
                </c:pt>
                <c:pt idx="238">
                  <c:v>42340</c:v>
                </c:pt>
                <c:pt idx="239">
                  <c:v>42341</c:v>
                </c:pt>
                <c:pt idx="240">
                  <c:v>42342</c:v>
                </c:pt>
                <c:pt idx="241">
                  <c:v>42345</c:v>
                </c:pt>
                <c:pt idx="242">
                  <c:v>42346</c:v>
                </c:pt>
                <c:pt idx="243">
                  <c:v>42347</c:v>
                </c:pt>
                <c:pt idx="244">
                  <c:v>42348</c:v>
                </c:pt>
                <c:pt idx="245">
                  <c:v>42349</c:v>
                </c:pt>
                <c:pt idx="246">
                  <c:v>42352</c:v>
                </c:pt>
                <c:pt idx="247">
                  <c:v>42353</c:v>
                </c:pt>
                <c:pt idx="248">
                  <c:v>42354</c:v>
                </c:pt>
                <c:pt idx="249">
                  <c:v>42355</c:v>
                </c:pt>
                <c:pt idx="250">
                  <c:v>42356</c:v>
                </c:pt>
                <c:pt idx="251">
                  <c:v>42359</c:v>
                </c:pt>
                <c:pt idx="252">
                  <c:v>42360</c:v>
                </c:pt>
                <c:pt idx="253">
                  <c:v>42361</c:v>
                </c:pt>
                <c:pt idx="254">
                  <c:v>42362</c:v>
                </c:pt>
                <c:pt idx="255">
                  <c:v>42363</c:v>
                </c:pt>
                <c:pt idx="256">
                  <c:v>42366</c:v>
                </c:pt>
                <c:pt idx="257">
                  <c:v>42367</c:v>
                </c:pt>
                <c:pt idx="258">
                  <c:v>42368</c:v>
                </c:pt>
                <c:pt idx="259">
                  <c:v>42369</c:v>
                </c:pt>
                <c:pt idx="260">
                  <c:v>42370</c:v>
                </c:pt>
                <c:pt idx="261">
                  <c:v>42373</c:v>
                </c:pt>
                <c:pt idx="262">
                  <c:v>42374</c:v>
                </c:pt>
                <c:pt idx="263">
                  <c:v>42375</c:v>
                </c:pt>
                <c:pt idx="264">
                  <c:v>42376</c:v>
                </c:pt>
                <c:pt idx="265">
                  <c:v>42377</c:v>
                </c:pt>
                <c:pt idx="266">
                  <c:v>42380</c:v>
                </c:pt>
                <c:pt idx="267">
                  <c:v>42381</c:v>
                </c:pt>
                <c:pt idx="268">
                  <c:v>42382</c:v>
                </c:pt>
                <c:pt idx="269">
                  <c:v>42383</c:v>
                </c:pt>
                <c:pt idx="270">
                  <c:v>42384</c:v>
                </c:pt>
                <c:pt idx="271">
                  <c:v>42387</c:v>
                </c:pt>
                <c:pt idx="272">
                  <c:v>42388</c:v>
                </c:pt>
                <c:pt idx="273">
                  <c:v>42389</c:v>
                </c:pt>
                <c:pt idx="274">
                  <c:v>42390</c:v>
                </c:pt>
                <c:pt idx="275">
                  <c:v>42391</c:v>
                </c:pt>
                <c:pt idx="276">
                  <c:v>42394</c:v>
                </c:pt>
                <c:pt idx="277">
                  <c:v>42395</c:v>
                </c:pt>
                <c:pt idx="278">
                  <c:v>42396</c:v>
                </c:pt>
                <c:pt idx="279">
                  <c:v>42397</c:v>
                </c:pt>
                <c:pt idx="280">
                  <c:v>42398</c:v>
                </c:pt>
                <c:pt idx="281">
                  <c:v>42401</c:v>
                </c:pt>
                <c:pt idx="282">
                  <c:v>42402</c:v>
                </c:pt>
                <c:pt idx="283">
                  <c:v>42403</c:v>
                </c:pt>
                <c:pt idx="284">
                  <c:v>42404</c:v>
                </c:pt>
                <c:pt idx="285">
                  <c:v>42405</c:v>
                </c:pt>
                <c:pt idx="286">
                  <c:v>42408</c:v>
                </c:pt>
                <c:pt idx="287">
                  <c:v>42409</c:v>
                </c:pt>
                <c:pt idx="288">
                  <c:v>42410</c:v>
                </c:pt>
                <c:pt idx="289">
                  <c:v>42411</c:v>
                </c:pt>
                <c:pt idx="290">
                  <c:v>42412</c:v>
                </c:pt>
                <c:pt idx="291">
                  <c:v>42415</c:v>
                </c:pt>
                <c:pt idx="292">
                  <c:v>42416</c:v>
                </c:pt>
                <c:pt idx="293">
                  <c:v>42417</c:v>
                </c:pt>
                <c:pt idx="294">
                  <c:v>42418</c:v>
                </c:pt>
                <c:pt idx="295">
                  <c:v>42419</c:v>
                </c:pt>
                <c:pt idx="296">
                  <c:v>42422</c:v>
                </c:pt>
                <c:pt idx="297">
                  <c:v>42423</c:v>
                </c:pt>
                <c:pt idx="298">
                  <c:v>42424</c:v>
                </c:pt>
                <c:pt idx="299">
                  <c:v>42425</c:v>
                </c:pt>
                <c:pt idx="300">
                  <c:v>42426</c:v>
                </c:pt>
                <c:pt idx="301">
                  <c:v>42429</c:v>
                </c:pt>
                <c:pt idx="302">
                  <c:v>42430</c:v>
                </c:pt>
                <c:pt idx="303">
                  <c:v>42431</c:v>
                </c:pt>
                <c:pt idx="304">
                  <c:v>42432</c:v>
                </c:pt>
                <c:pt idx="305">
                  <c:v>42433</c:v>
                </c:pt>
                <c:pt idx="306">
                  <c:v>42436</c:v>
                </c:pt>
                <c:pt idx="307">
                  <c:v>42437</c:v>
                </c:pt>
                <c:pt idx="308">
                  <c:v>42438</c:v>
                </c:pt>
                <c:pt idx="309">
                  <c:v>42439</c:v>
                </c:pt>
                <c:pt idx="310">
                  <c:v>42440</c:v>
                </c:pt>
                <c:pt idx="311">
                  <c:v>42443</c:v>
                </c:pt>
                <c:pt idx="312">
                  <c:v>42444</c:v>
                </c:pt>
                <c:pt idx="313">
                  <c:v>42445</c:v>
                </c:pt>
                <c:pt idx="314">
                  <c:v>42446</c:v>
                </c:pt>
                <c:pt idx="315">
                  <c:v>42447</c:v>
                </c:pt>
                <c:pt idx="316">
                  <c:v>42450</c:v>
                </c:pt>
                <c:pt idx="317">
                  <c:v>42451</c:v>
                </c:pt>
                <c:pt idx="318">
                  <c:v>42452</c:v>
                </c:pt>
                <c:pt idx="319">
                  <c:v>42453</c:v>
                </c:pt>
                <c:pt idx="320">
                  <c:v>42454</c:v>
                </c:pt>
                <c:pt idx="321">
                  <c:v>42457</c:v>
                </c:pt>
                <c:pt idx="322">
                  <c:v>42458</c:v>
                </c:pt>
                <c:pt idx="323">
                  <c:v>42459</c:v>
                </c:pt>
                <c:pt idx="324">
                  <c:v>42460</c:v>
                </c:pt>
                <c:pt idx="325">
                  <c:v>42461</c:v>
                </c:pt>
                <c:pt idx="326">
                  <c:v>42464</c:v>
                </c:pt>
                <c:pt idx="327">
                  <c:v>42465</c:v>
                </c:pt>
                <c:pt idx="328">
                  <c:v>42466</c:v>
                </c:pt>
                <c:pt idx="329">
                  <c:v>42467</c:v>
                </c:pt>
                <c:pt idx="330">
                  <c:v>42468</c:v>
                </c:pt>
                <c:pt idx="331">
                  <c:v>42471</c:v>
                </c:pt>
                <c:pt idx="332">
                  <c:v>42472</c:v>
                </c:pt>
                <c:pt idx="333">
                  <c:v>42473</c:v>
                </c:pt>
                <c:pt idx="334">
                  <c:v>42474</c:v>
                </c:pt>
                <c:pt idx="335">
                  <c:v>42475</c:v>
                </c:pt>
                <c:pt idx="336">
                  <c:v>42478</c:v>
                </c:pt>
                <c:pt idx="337">
                  <c:v>42479</c:v>
                </c:pt>
                <c:pt idx="338">
                  <c:v>42480</c:v>
                </c:pt>
                <c:pt idx="339">
                  <c:v>42481</c:v>
                </c:pt>
                <c:pt idx="340">
                  <c:v>42482</c:v>
                </c:pt>
                <c:pt idx="341">
                  <c:v>42485</c:v>
                </c:pt>
                <c:pt idx="342">
                  <c:v>42486</c:v>
                </c:pt>
                <c:pt idx="343">
                  <c:v>42487</c:v>
                </c:pt>
                <c:pt idx="344">
                  <c:v>42488</c:v>
                </c:pt>
                <c:pt idx="345">
                  <c:v>42489</c:v>
                </c:pt>
                <c:pt idx="346">
                  <c:v>42492</c:v>
                </c:pt>
                <c:pt idx="347">
                  <c:v>42493</c:v>
                </c:pt>
                <c:pt idx="348">
                  <c:v>42494</c:v>
                </c:pt>
                <c:pt idx="349">
                  <c:v>42495</c:v>
                </c:pt>
                <c:pt idx="350">
                  <c:v>42496</c:v>
                </c:pt>
                <c:pt idx="351">
                  <c:v>42499</c:v>
                </c:pt>
                <c:pt idx="352">
                  <c:v>42500</c:v>
                </c:pt>
                <c:pt idx="353">
                  <c:v>42501</c:v>
                </c:pt>
                <c:pt idx="354">
                  <c:v>42502</c:v>
                </c:pt>
                <c:pt idx="355">
                  <c:v>42503</c:v>
                </c:pt>
                <c:pt idx="356">
                  <c:v>42506</c:v>
                </c:pt>
                <c:pt idx="357">
                  <c:v>42507</c:v>
                </c:pt>
                <c:pt idx="358">
                  <c:v>42508</c:v>
                </c:pt>
                <c:pt idx="359">
                  <c:v>42509</c:v>
                </c:pt>
                <c:pt idx="360">
                  <c:v>42510</c:v>
                </c:pt>
                <c:pt idx="361">
                  <c:v>42513</c:v>
                </c:pt>
                <c:pt idx="362">
                  <c:v>42514</c:v>
                </c:pt>
                <c:pt idx="363">
                  <c:v>42515</c:v>
                </c:pt>
                <c:pt idx="364">
                  <c:v>42516</c:v>
                </c:pt>
                <c:pt idx="365">
                  <c:v>42517</c:v>
                </c:pt>
                <c:pt idx="366">
                  <c:v>42520</c:v>
                </c:pt>
                <c:pt idx="367">
                  <c:v>42521</c:v>
                </c:pt>
                <c:pt idx="368">
                  <c:v>42522</c:v>
                </c:pt>
                <c:pt idx="369">
                  <c:v>42523</c:v>
                </c:pt>
                <c:pt idx="370">
                  <c:v>42524</c:v>
                </c:pt>
                <c:pt idx="371">
                  <c:v>42527</c:v>
                </c:pt>
                <c:pt idx="372">
                  <c:v>42528</c:v>
                </c:pt>
                <c:pt idx="373">
                  <c:v>42529</c:v>
                </c:pt>
                <c:pt idx="374">
                  <c:v>42530</c:v>
                </c:pt>
                <c:pt idx="375">
                  <c:v>42531</c:v>
                </c:pt>
                <c:pt idx="376">
                  <c:v>42534</c:v>
                </c:pt>
                <c:pt idx="377">
                  <c:v>42535</c:v>
                </c:pt>
                <c:pt idx="378">
                  <c:v>42536</c:v>
                </c:pt>
                <c:pt idx="379">
                  <c:v>42537</c:v>
                </c:pt>
                <c:pt idx="380">
                  <c:v>42538</c:v>
                </c:pt>
                <c:pt idx="381">
                  <c:v>42541</c:v>
                </c:pt>
                <c:pt idx="382">
                  <c:v>42542</c:v>
                </c:pt>
                <c:pt idx="383">
                  <c:v>42543</c:v>
                </c:pt>
                <c:pt idx="384">
                  <c:v>42544</c:v>
                </c:pt>
                <c:pt idx="385">
                  <c:v>42545</c:v>
                </c:pt>
                <c:pt idx="386">
                  <c:v>42548</c:v>
                </c:pt>
                <c:pt idx="387">
                  <c:v>42549</c:v>
                </c:pt>
                <c:pt idx="388">
                  <c:v>42550</c:v>
                </c:pt>
                <c:pt idx="389">
                  <c:v>42551</c:v>
                </c:pt>
                <c:pt idx="390">
                  <c:v>42552</c:v>
                </c:pt>
                <c:pt idx="391">
                  <c:v>42555</c:v>
                </c:pt>
                <c:pt idx="392">
                  <c:v>42556</c:v>
                </c:pt>
                <c:pt idx="393">
                  <c:v>42557</c:v>
                </c:pt>
                <c:pt idx="394">
                  <c:v>42558</c:v>
                </c:pt>
                <c:pt idx="395">
                  <c:v>42559</c:v>
                </c:pt>
                <c:pt idx="396">
                  <c:v>42562</c:v>
                </c:pt>
                <c:pt idx="397">
                  <c:v>42563</c:v>
                </c:pt>
                <c:pt idx="398">
                  <c:v>42564</c:v>
                </c:pt>
                <c:pt idx="399">
                  <c:v>42565</c:v>
                </c:pt>
                <c:pt idx="400">
                  <c:v>42566</c:v>
                </c:pt>
                <c:pt idx="401">
                  <c:v>42569</c:v>
                </c:pt>
                <c:pt idx="402">
                  <c:v>42570</c:v>
                </c:pt>
                <c:pt idx="403">
                  <c:v>42571</c:v>
                </c:pt>
                <c:pt idx="404">
                  <c:v>42572</c:v>
                </c:pt>
                <c:pt idx="405">
                  <c:v>42573</c:v>
                </c:pt>
                <c:pt idx="406">
                  <c:v>42576</c:v>
                </c:pt>
                <c:pt idx="407">
                  <c:v>42577</c:v>
                </c:pt>
                <c:pt idx="408">
                  <c:v>42578</c:v>
                </c:pt>
                <c:pt idx="409">
                  <c:v>42579</c:v>
                </c:pt>
                <c:pt idx="410">
                  <c:v>42580</c:v>
                </c:pt>
                <c:pt idx="411">
                  <c:v>42583</c:v>
                </c:pt>
                <c:pt idx="412">
                  <c:v>42584</c:v>
                </c:pt>
                <c:pt idx="413">
                  <c:v>42585</c:v>
                </c:pt>
                <c:pt idx="414">
                  <c:v>42586</c:v>
                </c:pt>
                <c:pt idx="415">
                  <c:v>42587</c:v>
                </c:pt>
                <c:pt idx="416">
                  <c:v>42590</c:v>
                </c:pt>
                <c:pt idx="417">
                  <c:v>42591</c:v>
                </c:pt>
                <c:pt idx="418">
                  <c:v>42592</c:v>
                </c:pt>
                <c:pt idx="419">
                  <c:v>42593</c:v>
                </c:pt>
                <c:pt idx="420">
                  <c:v>42594</c:v>
                </c:pt>
                <c:pt idx="421">
                  <c:v>42597</c:v>
                </c:pt>
                <c:pt idx="422">
                  <c:v>42598</c:v>
                </c:pt>
                <c:pt idx="423">
                  <c:v>42599</c:v>
                </c:pt>
                <c:pt idx="424">
                  <c:v>42600</c:v>
                </c:pt>
                <c:pt idx="425">
                  <c:v>42601</c:v>
                </c:pt>
                <c:pt idx="426">
                  <c:v>42604</c:v>
                </c:pt>
                <c:pt idx="427">
                  <c:v>42605</c:v>
                </c:pt>
                <c:pt idx="428">
                  <c:v>42606</c:v>
                </c:pt>
                <c:pt idx="429">
                  <c:v>42607</c:v>
                </c:pt>
                <c:pt idx="430">
                  <c:v>42608</c:v>
                </c:pt>
                <c:pt idx="431">
                  <c:v>42611</c:v>
                </c:pt>
                <c:pt idx="432">
                  <c:v>42612</c:v>
                </c:pt>
                <c:pt idx="433">
                  <c:v>42613</c:v>
                </c:pt>
                <c:pt idx="434">
                  <c:v>42614</c:v>
                </c:pt>
                <c:pt idx="435">
                  <c:v>42615</c:v>
                </c:pt>
                <c:pt idx="436">
                  <c:v>42618</c:v>
                </c:pt>
                <c:pt idx="437">
                  <c:v>42619</c:v>
                </c:pt>
                <c:pt idx="438">
                  <c:v>42620</c:v>
                </c:pt>
                <c:pt idx="439">
                  <c:v>42621</c:v>
                </c:pt>
                <c:pt idx="440">
                  <c:v>42622</c:v>
                </c:pt>
                <c:pt idx="441">
                  <c:v>42625</c:v>
                </c:pt>
                <c:pt idx="442">
                  <c:v>42626</c:v>
                </c:pt>
                <c:pt idx="443">
                  <c:v>42627</c:v>
                </c:pt>
                <c:pt idx="444">
                  <c:v>42628</c:v>
                </c:pt>
                <c:pt idx="445">
                  <c:v>42629</c:v>
                </c:pt>
                <c:pt idx="446">
                  <c:v>42632</c:v>
                </c:pt>
                <c:pt idx="447">
                  <c:v>42633</c:v>
                </c:pt>
                <c:pt idx="448">
                  <c:v>42634</c:v>
                </c:pt>
                <c:pt idx="449">
                  <c:v>42635</c:v>
                </c:pt>
                <c:pt idx="450">
                  <c:v>42636</c:v>
                </c:pt>
                <c:pt idx="451">
                  <c:v>42639</c:v>
                </c:pt>
                <c:pt idx="452">
                  <c:v>42640</c:v>
                </c:pt>
                <c:pt idx="453">
                  <c:v>42641</c:v>
                </c:pt>
                <c:pt idx="454">
                  <c:v>42642</c:v>
                </c:pt>
                <c:pt idx="455">
                  <c:v>42643</c:v>
                </c:pt>
                <c:pt idx="456">
                  <c:v>42646</c:v>
                </c:pt>
                <c:pt idx="457">
                  <c:v>42647</c:v>
                </c:pt>
                <c:pt idx="458">
                  <c:v>42648</c:v>
                </c:pt>
                <c:pt idx="459">
                  <c:v>42649</c:v>
                </c:pt>
                <c:pt idx="460">
                  <c:v>42650</c:v>
                </c:pt>
                <c:pt idx="461">
                  <c:v>42653</c:v>
                </c:pt>
                <c:pt idx="462">
                  <c:v>42654</c:v>
                </c:pt>
                <c:pt idx="463">
                  <c:v>42655</c:v>
                </c:pt>
                <c:pt idx="464">
                  <c:v>42656</c:v>
                </c:pt>
                <c:pt idx="465">
                  <c:v>42657</c:v>
                </c:pt>
                <c:pt idx="466">
                  <c:v>42660</c:v>
                </c:pt>
                <c:pt idx="467">
                  <c:v>42661</c:v>
                </c:pt>
                <c:pt idx="468">
                  <c:v>42662</c:v>
                </c:pt>
                <c:pt idx="469">
                  <c:v>42663</c:v>
                </c:pt>
                <c:pt idx="470">
                  <c:v>42664</c:v>
                </c:pt>
                <c:pt idx="471">
                  <c:v>42667</c:v>
                </c:pt>
                <c:pt idx="472">
                  <c:v>42668</c:v>
                </c:pt>
                <c:pt idx="473">
                  <c:v>42669</c:v>
                </c:pt>
                <c:pt idx="474">
                  <c:v>42670</c:v>
                </c:pt>
                <c:pt idx="475">
                  <c:v>42671</c:v>
                </c:pt>
                <c:pt idx="476">
                  <c:v>42674</c:v>
                </c:pt>
                <c:pt idx="477">
                  <c:v>42675</c:v>
                </c:pt>
                <c:pt idx="478">
                  <c:v>42676</c:v>
                </c:pt>
                <c:pt idx="479">
                  <c:v>42677</c:v>
                </c:pt>
                <c:pt idx="480">
                  <c:v>42678</c:v>
                </c:pt>
                <c:pt idx="481">
                  <c:v>42681</c:v>
                </c:pt>
                <c:pt idx="482">
                  <c:v>42682</c:v>
                </c:pt>
                <c:pt idx="483">
                  <c:v>42683</c:v>
                </c:pt>
                <c:pt idx="484">
                  <c:v>42684</c:v>
                </c:pt>
                <c:pt idx="485">
                  <c:v>42685</c:v>
                </c:pt>
                <c:pt idx="486">
                  <c:v>42688</c:v>
                </c:pt>
                <c:pt idx="487">
                  <c:v>42689</c:v>
                </c:pt>
                <c:pt idx="488">
                  <c:v>42690</c:v>
                </c:pt>
                <c:pt idx="489">
                  <c:v>42691</c:v>
                </c:pt>
                <c:pt idx="490">
                  <c:v>42692</c:v>
                </c:pt>
                <c:pt idx="491">
                  <c:v>42695</c:v>
                </c:pt>
                <c:pt idx="492">
                  <c:v>42696</c:v>
                </c:pt>
                <c:pt idx="493">
                  <c:v>42697</c:v>
                </c:pt>
                <c:pt idx="494">
                  <c:v>42698</c:v>
                </c:pt>
                <c:pt idx="495">
                  <c:v>42699</c:v>
                </c:pt>
                <c:pt idx="496">
                  <c:v>42702</c:v>
                </c:pt>
                <c:pt idx="497">
                  <c:v>42703</c:v>
                </c:pt>
                <c:pt idx="498">
                  <c:v>42704</c:v>
                </c:pt>
                <c:pt idx="499">
                  <c:v>42705</c:v>
                </c:pt>
                <c:pt idx="500">
                  <c:v>42706</c:v>
                </c:pt>
                <c:pt idx="501">
                  <c:v>42709</c:v>
                </c:pt>
                <c:pt idx="502">
                  <c:v>42710</c:v>
                </c:pt>
                <c:pt idx="503">
                  <c:v>42711</c:v>
                </c:pt>
                <c:pt idx="504">
                  <c:v>42712</c:v>
                </c:pt>
                <c:pt idx="505">
                  <c:v>42713</c:v>
                </c:pt>
                <c:pt idx="506">
                  <c:v>42716</c:v>
                </c:pt>
                <c:pt idx="507">
                  <c:v>42717</c:v>
                </c:pt>
                <c:pt idx="508">
                  <c:v>42718</c:v>
                </c:pt>
                <c:pt idx="509">
                  <c:v>42719</c:v>
                </c:pt>
                <c:pt idx="510">
                  <c:v>42720</c:v>
                </c:pt>
                <c:pt idx="511">
                  <c:v>42723</c:v>
                </c:pt>
                <c:pt idx="512">
                  <c:v>42724</c:v>
                </c:pt>
                <c:pt idx="513">
                  <c:v>42725</c:v>
                </c:pt>
                <c:pt idx="514">
                  <c:v>42726</c:v>
                </c:pt>
                <c:pt idx="515">
                  <c:v>42727</c:v>
                </c:pt>
                <c:pt idx="516">
                  <c:v>42730</c:v>
                </c:pt>
                <c:pt idx="517">
                  <c:v>42731</c:v>
                </c:pt>
                <c:pt idx="518">
                  <c:v>42732</c:v>
                </c:pt>
                <c:pt idx="519">
                  <c:v>42733</c:v>
                </c:pt>
                <c:pt idx="520">
                  <c:v>42734</c:v>
                </c:pt>
                <c:pt idx="521">
                  <c:v>42737</c:v>
                </c:pt>
                <c:pt idx="522">
                  <c:v>42738</c:v>
                </c:pt>
                <c:pt idx="523">
                  <c:v>42739</c:v>
                </c:pt>
                <c:pt idx="524">
                  <c:v>42740</c:v>
                </c:pt>
                <c:pt idx="525">
                  <c:v>42741</c:v>
                </c:pt>
                <c:pt idx="526">
                  <c:v>42744</c:v>
                </c:pt>
                <c:pt idx="527">
                  <c:v>42745</c:v>
                </c:pt>
                <c:pt idx="528">
                  <c:v>42746</c:v>
                </c:pt>
                <c:pt idx="529">
                  <c:v>42747</c:v>
                </c:pt>
                <c:pt idx="530">
                  <c:v>42748</c:v>
                </c:pt>
                <c:pt idx="531">
                  <c:v>42751</c:v>
                </c:pt>
                <c:pt idx="532">
                  <c:v>42752</c:v>
                </c:pt>
                <c:pt idx="533">
                  <c:v>42753</c:v>
                </c:pt>
                <c:pt idx="534">
                  <c:v>42754</c:v>
                </c:pt>
                <c:pt idx="535">
                  <c:v>42755</c:v>
                </c:pt>
                <c:pt idx="536">
                  <c:v>42758</c:v>
                </c:pt>
                <c:pt idx="537">
                  <c:v>42759</c:v>
                </c:pt>
                <c:pt idx="538">
                  <c:v>42760</c:v>
                </c:pt>
                <c:pt idx="539">
                  <c:v>42761</c:v>
                </c:pt>
                <c:pt idx="540">
                  <c:v>42762</c:v>
                </c:pt>
                <c:pt idx="541">
                  <c:v>42765</c:v>
                </c:pt>
                <c:pt idx="542">
                  <c:v>42766</c:v>
                </c:pt>
                <c:pt idx="543">
                  <c:v>42767</c:v>
                </c:pt>
                <c:pt idx="544">
                  <c:v>42768</c:v>
                </c:pt>
                <c:pt idx="545">
                  <c:v>42769</c:v>
                </c:pt>
                <c:pt idx="546">
                  <c:v>42772</c:v>
                </c:pt>
                <c:pt idx="547">
                  <c:v>42773</c:v>
                </c:pt>
                <c:pt idx="548">
                  <c:v>42774</c:v>
                </c:pt>
                <c:pt idx="549">
                  <c:v>42775</c:v>
                </c:pt>
                <c:pt idx="550">
                  <c:v>42776</c:v>
                </c:pt>
                <c:pt idx="551">
                  <c:v>42779</c:v>
                </c:pt>
                <c:pt idx="552">
                  <c:v>42780</c:v>
                </c:pt>
                <c:pt idx="553">
                  <c:v>42781</c:v>
                </c:pt>
                <c:pt idx="554">
                  <c:v>42782</c:v>
                </c:pt>
                <c:pt idx="555">
                  <c:v>42783</c:v>
                </c:pt>
                <c:pt idx="556">
                  <c:v>42786</c:v>
                </c:pt>
                <c:pt idx="557">
                  <c:v>42787</c:v>
                </c:pt>
                <c:pt idx="558">
                  <c:v>42788</c:v>
                </c:pt>
                <c:pt idx="559">
                  <c:v>42789</c:v>
                </c:pt>
                <c:pt idx="560">
                  <c:v>42790</c:v>
                </c:pt>
                <c:pt idx="561">
                  <c:v>42793</c:v>
                </c:pt>
                <c:pt idx="562">
                  <c:v>42794</c:v>
                </c:pt>
                <c:pt idx="563">
                  <c:v>42795</c:v>
                </c:pt>
                <c:pt idx="564">
                  <c:v>42796</c:v>
                </c:pt>
                <c:pt idx="565">
                  <c:v>42797</c:v>
                </c:pt>
                <c:pt idx="566">
                  <c:v>42800</c:v>
                </c:pt>
                <c:pt idx="567">
                  <c:v>42801</c:v>
                </c:pt>
                <c:pt idx="568">
                  <c:v>42802</c:v>
                </c:pt>
                <c:pt idx="569">
                  <c:v>42803</c:v>
                </c:pt>
                <c:pt idx="570">
                  <c:v>42804</c:v>
                </c:pt>
                <c:pt idx="571">
                  <c:v>42807</c:v>
                </c:pt>
                <c:pt idx="572">
                  <c:v>42808</c:v>
                </c:pt>
                <c:pt idx="573">
                  <c:v>42809</c:v>
                </c:pt>
                <c:pt idx="574">
                  <c:v>42810</c:v>
                </c:pt>
                <c:pt idx="575">
                  <c:v>42811</c:v>
                </c:pt>
                <c:pt idx="576">
                  <c:v>42814</c:v>
                </c:pt>
                <c:pt idx="577">
                  <c:v>42815</c:v>
                </c:pt>
                <c:pt idx="578">
                  <c:v>42816</c:v>
                </c:pt>
                <c:pt idx="579">
                  <c:v>42817</c:v>
                </c:pt>
                <c:pt idx="580">
                  <c:v>42818</c:v>
                </c:pt>
                <c:pt idx="581">
                  <c:v>42821</c:v>
                </c:pt>
                <c:pt idx="582">
                  <c:v>42822</c:v>
                </c:pt>
                <c:pt idx="583">
                  <c:v>42823</c:v>
                </c:pt>
                <c:pt idx="584">
                  <c:v>42824</c:v>
                </c:pt>
                <c:pt idx="585">
                  <c:v>42825</c:v>
                </c:pt>
                <c:pt idx="586">
                  <c:v>42828</c:v>
                </c:pt>
                <c:pt idx="587">
                  <c:v>42829</c:v>
                </c:pt>
                <c:pt idx="588">
                  <c:v>42830</c:v>
                </c:pt>
                <c:pt idx="589">
                  <c:v>42831</c:v>
                </c:pt>
                <c:pt idx="590">
                  <c:v>42832</c:v>
                </c:pt>
                <c:pt idx="591">
                  <c:v>42835</c:v>
                </c:pt>
                <c:pt idx="592">
                  <c:v>42836</c:v>
                </c:pt>
                <c:pt idx="593">
                  <c:v>42837</c:v>
                </c:pt>
                <c:pt idx="594">
                  <c:v>42838</c:v>
                </c:pt>
                <c:pt idx="595">
                  <c:v>42839</c:v>
                </c:pt>
                <c:pt idx="596">
                  <c:v>42842</c:v>
                </c:pt>
                <c:pt idx="597">
                  <c:v>42843</c:v>
                </c:pt>
                <c:pt idx="598">
                  <c:v>42844</c:v>
                </c:pt>
                <c:pt idx="599">
                  <c:v>42845</c:v>
                </c:pt>
                <c:pt idx="600">
                  <c:v>42846</c:v>
                </c:pt>
                <c:pt idx="601">
                  <c:v>42849</c:v>
                </c:pt>
                <c:pt idx="602">
                  <c:v>42850</c:v>
                </c:pt>
                <c:pt idx="603">
                  <c:v>42851</c:v>
                </c:pt>
                <c:pt idx="604">
                  <c:v>42852</c:v>
                </c:pt>
                <c:pt idx="605">
                  <c:v>42853</c:v>
                </c:pt>
                <c:pt idx="606">
                  <c:v>42856</c:v>
                </c:pt>
                <c:pt idx="607">
                  <c:v>42857</c:v>
                </c:pt>
                <c:pt idx="608">
                  <c:v>42858</c:v>
                </c:pt>
                <c:pt idx="609">
                  <c:v>42859</c:v>
                </c:pt>
                <c:pt idx="610">
                  <c:v>42860</c:v>
                </c:pt>
                <c:pt idx="611">
                  <c:v>42863</c:v>
                </c:pt>
                <c:pt idx="612">
                  <c:v>42864</c:v>
                </c:pt>
                <c:pt idx="613">
                  <c:v>42865</c:v>
                </c:pt>
                <c:pt idx="614">
                  <c:v>42866</c:v>
                </c:pt>
                <c:pt idx="615">
                  <c:v>42867</c:v>
                </c:pt>
                <c:pt idx="616">
                  <c:v>42870</c:v>
                </c:pt>
                <c:pt idx="617">
                  <c:v>42871</c:v>
                </c:pt>
                <c:pt idx="618">
                  <c:v>42872</c:v>
                </c:pt>
                <c:pt idx="619">
                  <c:v>42873</c:v>
                </c:pt>
                <c:pt idx="620">
                  <c:v>42874</c:v>
                </c:pt>
                <c:pt idx="621">
                  <c:v>42877</c:v>
                </c:pt>
                <c:pt idx="622">
                  <c:v>42878</c:v>
                </c:pt>
                <c:pt idx="623">
                  <c:v>42879</c:v>
                </c:pt>
                <c:pt idx="624">
                  <c:v>42880</c:v>
                </c:pt>
                <c:pt idx="625">
                  <c:v>42881</c:v>
                </c:pt>
                <c:pt idx="626">
                  <c:v>42884</c:v>
                </c:pt>
                <c:pt idx="627">
                  <c:v>42885</c:v>
                </c:pt>
                <c:pt idx="628">
                  <c:v>42886</c:v>
                </c:pt>
                <c:pt idx="629">
                  <c:v>42887</c:v>
                </c:pt>
                <c:pt idx="630">
                  <c:v>42888</c:v>
                </c:pt>
                <c:pt idx="631">
                  <c:v>42891</c:v>
                </c:pt>
                <c:pt idx="632">
                  <c:v>42892</c:v>
                </c:pt>
                <c:pt idx="633">
                  <c:v>42893</c:v>
                </c:pt>
                <c:pt idx="634">
                  <c:v>42894</c:v>
                </c:pt>
                <c:pt idx="635">
                  <c:v>42895</c:v>
                </c:pt>
                <c:pt idx="636">
                  <c:v>42898</c:v>
                </c:pt>
                <c:pt idx="637">
                  <c:v>42899</c:v>
                </c:pt>
                <c:pt idx="638">
                  <c:v>42900</c:v>
                </c:pt>
                <c:pt idx="639">
                  <c:v>42901</c:v>
                </c:pt>
                <c:pt idx="640">
                  <c:v>42902</c:v>
                </c:pt>
                <c:pt idx="641">
                  <c:v>42905</c:v>
                </c:pt>
                <c:pt idx="642">
                  <c:v>42906</c:v>
                </c:pt>
                <c:pt idx="643">
                  <c:v>42907</c:v>
                </c:pt>
                <c:pt idx="644">
                  <c:v>42908</c:v>
                </c:pt>
                <c:pt idx="645">
                  <c:v>42909</c:v>
                </c:pt>
                <c:pt idx="646">
                  <c:v>42912</c:v>
                </c:pt>
                <c:pt idx="647">
                  <c:v>42913</c:v>
                </c:pt>
                <c:pt idx="648">
                  <c:v>42914</c:v>
                </c:pt>
                <c:pt idx="649">
                  <c:v>42915</c:v>
                </c:pt>
                <c:pt idx="650">
                  <c:v>42916</c:v>
                </c:pt>
                <c:pt idx="651">
                  <c:v>42919</c:v>
                </c:pt>
                <c:pt idx="652">
                  <c:v>42920</c:v>
                </c:pt>
                <c:pt idx="653">
                  <c:v>42921</c:v>
                </c:pt>
                <c:pt idx="654">
                  <c:v>42922</c:v>
                </c:pt>
                <c:pt idx="655">
                  <c:v>42923</c:v>
                </c:pt>
                <c:pt idx="656">
                  <c:v>42926</c:v>
                </c:pt>
                <c:pt idx="657">
                  <c:v>42927</c:v>
                </c:pt>
                <c:pt idx="658">
                  <c:v>42928</c:v>
                </c:pt>
                <c:pt idx="659">
                  <c:v>42929</c:v>
                </c:pt>
                <c:pt idx="660">
                  <c:v>42930</c:v>
                </c:pt>
                <c:pt idx="661">
                  <c:v>42933</c:v>
                </c:pt>
                <c:pt idx="662">
                  <c:v>42934</c:v>
                </c:pt>
                <c:pt idx="663">
                  <c:v>42935</c:v>
                </c:pt>
                <c:pt idx="664">
                  <c:v>42936</c:v>
                </c:pt>
                <c:pt idx="665">
                  <c:v>42937</c:v>
                </c:pt>
                <c:pt idx="666">
                  <c:v>42940</c:v>
                </c:pt>
                <c:pt idx="667">
                  <c:v>42941</c:v>
                </c:pt>
                <c:pt idx="668">
                  <c:v>42942</c:v>
                </c:pt>
                <c:pt idx="669">
                  <c:v>42943</c:v>
                </c:pt>
                <c:pt idx="670">
                  <c:v>42944</c:v>
                </c:pt>
                <c:pt idx="671">
                  <c:v>42947</c:v>
                </c:pt>
                <c:pt idx="672">
                  <c:v>42948</c:v>
                </c:pt>
                <c:pt idx="673">
                  <c:v>42949</c:v>
                </c:pt>
                <c:pt idx="674">
                  <c:v>42950</c:v>
                </c:pt>
                <c:pt idx="675">
                  <c:v>42951</c:v>
                </c:pt>
                <c:pt idx="676">
                  <c:v>42954</c:v>
                </c:pt>
                <c:pt idx="677">
                  <c:v>42955</c:v>
                </c:pt>
                <c:pt idx="678">
                  <c:v>42956</c:v>
                </c:pt>
                <c:pt idx="679">
                  <c:v>42957</c:v>
                </c:pt>
                <c:pt idx="680">
                  <c:v>42958</c:v>
                </c:pt>
                <c:pt idx="681">
                  <c:v>42961</c:v>
                </c:pt>
                <c:pt idx="682">
                  <c:v>42962</c:v>
                </c:pt>
                <c:pt idx="683">
                  <c:v>42963</c:v>
                </c:pt>
                <c:pt idx="684">
                  <c:v>42964</c:v>
                </c:pt>
                <c:pt idx="685">
                  <c:v>42965</c:v>
                </c:pt>
                <c:pt idx="686">
                  <c:v>42968</c:v>
                </c:pt>
                <c:pt idx="687">
                  <c:v>42969</c:v>
                </c:pt>
                <c:pt idx="688">
                  <c:v>42970</c:v>
                </c:pt>
                <c:pt idx="689">
                  <c:v>42971</c:v>
                </c:pt>
                <c:pt idx="690">
                  <c:v>42972</c:v>
                </c:pt>
                <c:pt idx="691">
                  <c:v>42975</c:v>
                </c:pt>
                <c:pt idx="692">
                  <c:v>42976</c:v>
                </c:pt>
                <c:pt idx="693">
                  <c:v>42977</c:v>
                </c:pt>
                <c:pt idx="694">
                  <c:v>42978</c:v>
                </c:pt>
                <c:pt idx="695">
                  <c:v>42979</c:v>
                </c:pt>
                <c:pt idx="696">
                  <c:v>42982</c:v>
                </c:pt>
                <c:pt idx="697">
                  <c:v>42983</c:v>
                </c:pt>
                <c:pt idx="698">
                  <c:v>42984</c:v>
                </c:pt>
                <c:pt idx="699">
                  <c:v>42985</c:v>
                </c:pt>
                <c:pt idx="700">
                  <c:v>42986</c:v>
                </c:pt>
                <c:pt idx="701">
                  <c:v>42989</c:v>
                </c:pt>
                <c:pt idx="702">
                  <c:v>42990</c:v>
                </c:pt>
                <c:pt idx="703">
                  <c:v>42991</c:v>
                </c:pt>
                <c:pt idx="704">
                  <c:v>42992</c:v>
                </c:pt>
                <c:pt idx="705">
                  <c:v>42993</c:v>
                </c:pt>
                <c:pt idx="706">
                  <c:v>42996</c:v>
                </c:pt>
                <c:pt idx="707">
                  <c:v>42997</c:v>
                </c:pt>
                <c:pt idx="708">
                  <c:v>42998</c:v>
                </c:pt>
                <c:pt idx="709">
                  <c:v>42999</c:v>
                </c:pt>
                <c:pt idx="710">
                  <c:v>43000</c:v>
                </c:pt>
                <c:pt idx="711">
                  <c:v>43003</c:v>
                </c:pt>
                <c:pt idx="712">
                  <c:v>43004</c:v>
                </c:pt>
                <c:pt idx="713">
                  <c:v>43005</c:v>
                </c:pt>
                <c:pt idx="714">
                  <c:v>43006</c:v>
                </c:pt>
                <c:pt idx="715">
                  <c:v>43007</c:v>
                </c:pt>
                <c:pt idx="716">
                  <c:v>43010</c:v>
                </c:pt>
                <c:pt idx="717">
                  <c:v>43011</c:v>
                </c:pt>
                <c:pt idx="718">
                  <c:v>43012</c:v>
                </c:pt>
                <c:pt idx="719">
                  <c:v>43013</c:v>
                </c:pt>
                <c:pt idx="720">
                  <c:v>43014</c:v>
                </c:pt>
                <c:pt idx="721">
                  <c:v>43017</c:v>
                </c:pt>
                <c:pt idx="722">
                  <c:v>43018</c:v>
                </c:pt>
                <c:pt idx="723">
                  <c:v>43019</c:v>
                </c:pt>
                <c:pt idx="724">
                  <c:v>43020</c:v>
                </c:pt>
                <c:pt idx="725">
                  <c:v>43021</c:v>
                </c:pt>
                <c:pt idx="726">
                  <c:v>43024</c:v>
                </c:pt>
                <c:pt idx="727">
                  <c:v>43025</c:v>
                </c:pt>
                <c:pt idx="728">
                  <c:v>43026</c:v>
                </c:pt>
                <c:pt idx="729">
                  <c:v>43027</c:v>
                </c:pt>
                <c:pt idx="730">
                  <c:v>43028</c:v>
                </c:pt>
                <c:pt idx="731">
                  <c:v>43031</c:v>
                </c:pt>
                <c:pt idx="732">
                  <c:v>43032</c:v>
                </c:pt>
                <c:pt idx="733">
                  <c:v>43033</c:v>
                </c:pt>
                <c:pt idx="734">
                  <c:v>43034</c:v>
                </c:pt>
                <c:pt idx="735">
                  <c:v>43035</c:v>
                </c:pt>
                <c:pt idx="736">
                  <c:v>43038</c:v>
                </c:pt>
                <c:pt idx="737">
                  <c:v>43039</c:v>
                </c:pt>
                <c:pt idx="738">
                  <c:v>43040</c:v>
                </c:pt>
                <c:pt idx="739">
                  <c:v>43041</c:v>
                </c:pt>
                <c:pt idx="740">
                  <c:v>43042</c:v>
                </c:pt>
                <c:pt idx="741">
                  <c:v>43045</c:v>
                </c:pt>
                <c:pt idx="742">
                  <c:v>43046</c:v>
                </c:pt>
                <c:pt idx="743">
                  <c:v>43047</c:v>
                </c:pt>
                <c:pt idx="744">
                  <c:v>43048</c:v>
                </c:pt>
                <c:pt idx="745">
                  <c:v>43049</c:v>
                </c:pt>
                <c:pt idx="746">
                  <c:v>43052</c:v>
                </c:pt>
                <c:pt idx="747">
                  <c:v>43053</c:v>
                </c:pt>
                <c:pt idx="748">
                  <c:v>43054</c:v>
                </c:pt>
                <c:pt idx="749">
                  <c:v>43055</c:v>
                </c:pt>
                <c:pt idx="750">
                  <c:v>43056</c:v>
                </c:pt>
                <c:pt idx="751">
                  <c:v>43059</c:v>
                </c:pt>
                <c:pt idx="752">
                  <c:v>43060</c:v>
                </c:pt>
                <c:pt idx="753">
                  <c:v>43061</c:v>
                </c:pt>
                <c:pt idx="754">
                  <c:v>43062</c:v>
                </c:pt>
                <c:pt idx="755">
                  <c:v>43063</c:v>
                </c:pt>
                <c:pt idx="756">
                  <c:v>43066</c:v>
                </c:pt>
                <c:pt idx="757">
                  <c:v>43067</c:v>
                </c:pt>
                <c:pt idx="758">
                  <c:v>43068</c:v>
                </c:pt>
                <c:pt idx="759">
                  <c:v>43069</c:v>
                </c:pt>
                <c:pt idx="760">
                  <c:v>43070</c:v>
                </c:pt>
                <c:pt idx="761">
                  <c:v>43073</c:v>
                </c:pt>
                <c:pt idx="762">
                  <c:v>43074</c:v>
                </c:pt>
                <c:pt idx="763">
                  <c:v>43075</c:v>
                </c:pt>
                <c:pt idx="764">
                  <c:v>43076</c:v>
                </c:pt>
                <c:pt idx="765">
                  <c:v>43077</c:v>
                </c:pt>
                <c:pt idx="766">
                  <c:v>43080</c:v>
                </c:pt>
                <c:pt idx="767">
                  <c:v>43081</c:v>
                </c:pt>
                <c:pt idx="768">
                  <c:v>43082</c:v>
                </c:pt>
                <c:pt idx="769">
                  <c:v>43083</c:v>
                </c:pt>
                <c:pt idx="770">
                  <c:v>43084</c:v>
                </c:pt>
                <c:pt idx="771">
                  <c:v>43087</c:v>
                </c:pt>
                <c:pt idx="772">
                  <c:v>43088</c:v>
                </c:pt>
                <c:pt idx="773">
                  <c:v>43089</c:v>
                </c:pt>
                <c:pt idx="774">
                  <c:v>43090</c:v>
                </c:pt>
                <c:pt idx="775">
                  <c:v>43091</c:v>
                </c:pt>
                <c:pt idx="776">
                  <c:v>43094</c:v>
                </c:pt>
                <c:pt idx="777">
                  <c:v>43095</c:v>
                </c:pt>
                <c:pt idx="778">
                  <c:v>43096</c:v>
                </c:pt>
                <c:pt idx="779">
                  <c:v>43097</c:v>
                </c:pt>
                <c:pt idx="780">
                  <c:v>43098</c:v>
                </c:pt>
                <c:pt idx="781">
                  <c:v>43101</c:v>
                </c:pt>
                <c:pt idx="782">
                  <c:v>43102</c:v>
                </c:pt>
                <c:pt idx="783">
                  <c:v>43103</c:v>
                </c:pt>
                <c:pt idx="784">
                  <c:v>43104</c:v>
                </c:pt>
                <c:pt idx="785">
                  <c:v>43105</c:v>
                </c:pt>
                <c:pt idx="786">
                  <c:v>43108</c:v>
                </c:pt>
                <c:pt idx="787">
                  <c:v>43109</c:v>
                </c:pt>
                <c:pt idx="788">
                  <c:v>43110</c:v>
                </c:pt>
                <c:pt idx="789">
                  <c:v>43111</c:v>
                </c:pt>
                <c:pt idx="790">
                  <c:v>43112</c:v>
                </c:pt>
                <c:pt idx="791">
                  <c:v>43115</c:v>
                </c:pt>
                <c:pt idx="792">
                  <c:v>43116</c:v>
                </c:pt>
                <c:pt idx="793">
                  <c:v>43117</c:v>
                </c:pt>
                <c:pt idx="794">
                  <c:v>43118</c:v>
                </c:pt>
                <c:pt idx="795">
                  <c:v>43119</c:v>
                </c:pt>
                <c:pt idx="796">
                  <c:v>43122</c:v>
                </c:pt>
                <c:pt idx="797">
                  <c:v>43123</c:v>
                </c:pt>
                <c:pt idx="798">
                  <c:v>43124</c:v>
                </c:pt>
                <c:pt idx="799">
                  <c:v>43125</c:v>
                </c:pt>
                <c:pt idx="800">
                  <c:v>43126</c:v>
                </c:pt>
                <c:pt idx="801">
                  <c:v>43129</c:v>
                </c:pt>
                <c:pt idx="802">
                  <c:v>43130</c:v>
                </c:pt>
                <c:pt idx="803">
                  <c:v>43131</c:v>
                </c:pt>
                <c:pt idx="804">
                  <c:v>43132</c:v>
                </c:pt>
                <c:pt idx="805">
                  <c:v>43133</c:v>
                </c:pt>
                <c:pt idx="806">
                  <c:v>43136</c:v>
                </c:pt>
                <c:pt idx="807">
                  <c:v>43137</c:v>
                </c:pt>
                <c:pt idx="808">
                  <c:v>43138</c:v>
                </c:pt>
                <c:pt idx="809">
                  <c:v>43139</c:v>
                </c:pt>
                <c:pt idx="810">
                  <c:v>43140</c:v>
                </c:pt>
                <c:pt idx="811">
                  <c:v>43143</c:v>
                </c:pt>
                <c:pt idx="812">
                  <c:v>43144</c:v>
                </c:pt>
                <c:pt idx="813">
                  <c:v>43145</c:v>
                </c:pt>
                <c:pt idx="814">
                  <c:v>43146</c:v>
                </c:pt>
                <c:pt idx="815">
                  <c:v>43147</c:v>
                </c:pt>
                <c:pt idx="816">
                  <c:v>43150</c:v>
                </c:pt>
                <c:pt idx="817">
                  <c:v>43151</c:v>
                </c:pt>
                <c:pt idx="818">
                  <c:v>43152</c:v>
                </c:pt>
                <c:pt idx="819">
                  <c:v>43153</c:v>
                </c:pt>
                <c:pt idx="820">
                  <c:v>43154</c:v>
                </c:pt>
                <c:pt idx="821">
                  <c:v>43157</c:v>
                </c:pt>
                <c:pt idx="822">
                  <c:v>43158</c:v>
                </c:pt>
                <c:pt idx="823">
                  <c:v>43159</c:v>
                </c:pt>
                <c:pt idx="824">
                  <c:v>43160</c:v>
                </c:pt>
                <c:pt idx="825">
                  <c:v>43161</c:v>
                </c:pt>
                <c:pt idx="826">
                  <c:v>43164</c:v>
                </c:pt>
                <c:pt idx="827">
                  <c:v>43165</c:v>
                </c:pt>
                <c:pt idx="828">
                  <c:v>43166</c:v>
                </c:pt>
                <c:pt idx="829">
                  <c:v>43167</c:v>
                </c:pt>
                <c:pt idx="830">
                  <c:v>43168</c:v>
                </c:pt>
                <c:pt idx="831">
                  <c:v>43171</c:v>
                </c:pt>
                <c:pt idx="832">
                  <c:v>43172</c:v>
                </c:pt>
                <c:pt idx="833">
                  <c:v>43173</c:v>
                </c:pt>
                <c:pt idx="834">
                  <c:v>43174</c:v>
                </c:pt>
                <c:pt idx="835">
                  <c:v>43175</c:v>
                </c:pt>
                <c:pt idx="836">
                  <c:v>43178</c:v>
                </c:pt>
                <c:pt idx="837">
                  <c:v>43179</c:v>
                </c:pt>
                <c:pt idx="838">
                  <c:v>43180</c:v>
                </c:pt>
                <c:pt idx="839">
                  <c:v>43181</c:v>
                </c:pt>
                <c:pt idx="840">
                  <c:v>43182</c:v>
                </c:pt>
                <c:pt idx="841">
                  <c:v>43185</c:v>
                </c:pt>
                <c:pt idx="842">
                  <c:v>43186</c:v>
                </c:pt>
                <c:pt idx="843">
                  <c:v>43187</c:v>
                </c:pt>
                <c:pt idx="844">
                  <c:v>43188</c:v>
                </c:pt>
                <c:pt idx="845">
                  <c:v>43189</c:v>
                </c:pt>
                <c:pt idx="846">
                  <c:v>43192</c:v>
                </c:pt>
                <c:pt idx="847">
                  <c:v>43193</c:v>
                </c:pt>
                <c:pt idx="848">
                  <c:v>43194</c:v>
                </c:pt>
                <c:pt idx="849">
                  <c:v>43195</c:v>
                </c:pt>
                <c:pt idx="850">
                  <c:v>43196</c:v>
                </c:pt>
                <c:pt idx="851">
                  <c:v>43199</c:v>
                </c:pt>
                <c:pt idx="852">
                  <c:v>43200</c:v>
                </c:pt>
                <c:pt idx="853">
                  <c:v>43201</c:v>
                </c:pt>
                <c:pt idx="854">
                  <c:v>43202</c:v>
                </c:pt>
                <c:pt idx="855">
                  <c:v>43203</c:v>
                </c:pt>
                <c:pt idx="856">
                  <c:v>43206</c:v>
                </c:pt>
                <c:pt idx="857">
                  <c:v>43207</c:v>
                </c:pt>
                <c:pt idx="858">
                  <c:v>43208</c:v>
                </c:pt>
                <c:pt idx="859">
                  <c:v>43209</c:v>
                </c:pt>
                <c:pt idx="860">
                  <c:v>43210</c:v>
                </c:pt>
                <c:pt idx="861">
                  <c:v>43213</c:v>
                </c:pt>
                <c:pt idx="862">
                  <c:v>43214</c:v>
                </c:pt>
                <c:pt idx="863">
                  <c:v>43215</c:v>
                </c:pt>
                <c:pt idx="864">
                  <c:v>43216</c:v>
                </c:pt>
                <c:pt idx="865">
                  <c:v>43217</c:v>
                </c:pt>
                <c:pt idx="866">
                  <c:v>43220</c:v>
                </c:pt>
                <c:pt idx="867">
                  <c:v>43221</c:v>
                </c:pt>
                <c:pt idx="868">
                  <c:v>43222</c:v>
                </c:pt>
                <c:pt idx="869">
                  <c:v>43223</c:v>
                </c:pt>
                <c:pt idx="870">
                  <c:v>43224</c:v>
                </c:pt>
                <c:pt idx="871">
                  <c:v>43227</c:v>
                </c:pt>
                <c:pt idx="872">
                  <c:v>43228</c:v>
                </c:pt>
                <c:pt idx="873">
                  <c:v>43229</c:v>
                </c:pt>
                <c:pt idx="874">
                  <c:v>43230</c:v>
                </c:pt>
                <c:pt idx="875">
                  <c:v>43231</c:v>
                </c:pt>
                <c:pt idx="876">
                  <c:v>43234</c:v>
                </c:pt>
                <c:pt idx="877">
                  <c:v>43235</c:v>
                </c:pt>
                <c:pt idx="878">
                  <c:v>43236</c:v>
                </c:pt>
                <c:pt idx="879">
                  <c:v>43237</c:v>
                </c:pt>
                <c:pt idx="880">
                  <c:v>43238</c:v>
                </c:pt>
                <c:pt idx="881">
                  <c:v>43241</c:v>
                </c:pt>
                <c:pt idx="882">
                  <c:v>43242</c:v>
                </c:pt>
                <c:pt idx="883">
                  <c:v>43243</c:v>
                </c:pt>
                <c:pt idx="884">
                  <c:v>43244</c:v>
                </c:pt>
                <c:pt idx="885">
                  <c:v>43245</c:v>
                </c:pt>
                <c:pt idx="886">
                  <c:v>43248</c:v>
                </c:pt>
                <c:pt idx="887">
                  <c:v>43249</c:v>
                </c:pt>
                <c:pt idx="888">
                  <c:v>43250</c:v>
                </c:pt>
                <c:pt idx="889">
                  <c:v>43251</c:v>
                </c:pt>
                <c:pt idx="890">
                  <c:v>43252</c:v>
                </c:pt>
                <c:pt idx="891">
                  <c:v>43255</c:v>
                </c:pt>
                <c:pt idx="892">
                  <c:v>43256</c:v>
                </c:pt>
                <c:pt idx="893">
                  <c:v>43257</c:v>
                </c:pt>
                <c:pt idx="894">
                  <c:v>43258</c:v>
                </c:pt>
                <c:pt idx="895">
                  <c:v>43259</c:v>
                </c:pt>
                <c:pt idx="896">
                  <c:v>43262</c:v>
                </c:pt>
                <c:pt idx="897">
                  <c:v>43263</c:v>
                </c:pt>
                <c:pt idx="898">
                  <c:v>43264</c:v>
                </c:pt>
                <c:pt idx="899">
                  <c:v>43265</c:v>
                </c:pt>
                <c:pt idx="900">
                  <c:v>43266</c:v>
                </c:pt>
                <c:pt idx="901">
                  <c:v>43269</c:v>
                </c:pt>
                <c:pt idx="902">
                  <c:v>43270</c:v>
                </c:pt>
                <c:pt idx="903">
                  <c:v>43271</c:v>
                </c:pt>
                <c:pt idx="904">
                  <c:v>43272</c:v>
                </c:pt>
                <c:pt idx="905">
                  <c:v>43273</c:v>
                </c:pt>
                <c:pt idx="906">
                  <c:v>43276</c:v>
                </c:pt>
                <c:pt idx="907">
                  <c:v>43277</c:v>
                </c:pt>
                <c:pt idx="908">
                  <c:v>43278</c:v>
                </c:pt>
                <c:pt idx="909">
                  <c:v>43279</c:v>
                </c:pt>
                <c:pt idx="910">
                  <c:v>43280</c:v>
                </c:pt>
                <c:pt idx="911">
                  <c:v>43283</c:v>
                </c:pt>
                <c:pt idx="912">
                  <c:v>43284</c:v>
                </c:pt>
                <c:pt idx="913">
                  <c:v>43285</c:v>
                </c:pt>
                <c:pt idx="914">
                  <c:v>43286</c:v>
                </c:pt>
                <c:pt idx="915">
                  <c:v>43287</c:v>
                </c:pt>
                <c:pt idx="916">
                  <c:v>43290</c:v>
                </c:pt>
                <c:pt idx="917">
                  <c:v>43291</c:v>
                </c:pt>
                <c:pt idx="918">
                  <c:v>43292</c:v>
                </c:pt>
                <c:pt idx="919">
                  <c:v>43293</c:v>
                </c:pt>
                <c:pt idx="920">
                  <c:v>43294</c:v>
                </c:pt>
                <c:pt idx="921">
                  <c:v>43297</c:v>
                </c:pt>
                <c:pt idx="922">
                  <c:v>43298</c:v>
                </c:pt>
                <c:pt idx="923">
                  <c:v>43299</c:v>
                </c:pt>
                <c:pt idx="924">
                  <c:v>43300</c:v>
                </c:pt>
                <c:pt idx="925">
                  <c:v>43301</c:v>
                </c:pt>
                <c:pt idx="926">
                  <c:v>43304</c:v>
                </c:pt>
                <c:pt idx="927">
                  <c:v>43305</c:v>
                </c:pt>
                <c:pt idx="928">
                  <c:v>43306</c:v>
                </c:pt>
                <c:pt idx="929">
                  <c:v>43307</c:v>
                </c:pt>
                <c:pt idx="930">
                  <c:v>43308</c:v>
                </c:pt>
                <c:pt idx="931">
                  <c:v>43311</c:v>
                </c:pt>
                <c:pt idx="932">
                  <c:v>43312</c:v>
                </c:pt>
                <c:pt idx="933">
                  <c:v>43313</c:v>
                </c:pt>
                <c:pt idx="934">
                  <c:v>43314</c:v>
                </c:pt>
                <c:pt idx="935">
                  <c:v>43315</c:v>
                </c:pt>
                <c:pt idx="936">
                  <c:v>43318</c:v>
                </c:pt>
                <c:pt idx="937">
                  <c:v>43319</c:v>
                </c:pt>
                <c:pt idx="938">
                  <c:v>43320</c:v>
                </c:pt>
                <c:pt idx="939">
                  <c:v>43321</c:v>
                </c:pt>
                <c:pt idx="940">
                  <c:v>43322</c:v>
                </c:pt>
                <c:pt idx="941">
                  <c:v>43325</c:v>
                </c:pt>
                <c:pt idx="942">
                  <c:v>43326</c:v>
                </c:pt>
                <c:pt idx="943">
                  <c:v>43327</c:v>
                </c:pt>
                <c:pt idx="944">
                  <c:v>43328</c:v>
                </c:pt>
                <c:pt idx="945">
                  <c:v>43329</c:v>
                </c:pt>
                <c:pt idx="946">
                  <c:v>43332</c:v>
                </c:pt>
                <c:pt idx="947">
                  <c:v>43333</c:v>
                </c:pt>
                <c:pt idx="948">
                  <c:v>43334</c:v>
                </c:pt>
                <c:pt idx="949">
                  <c:v>43335</c:v>
                </c:pt>
                <c:pt idx="950">
                  <c:v>43336</c:v>
                </c:pt>
                <c:pt idx="951">
                  <c:v>43339</c:v>
                </c:pt>
                <c:pt idx="952">
                  <c:v>43340</c:v>
                </c:pt>
                <c:pt idx="953">
                  <c:v>43341</c:v>
                </c:pt>
                <c:pt idx="954">
                  <c:v>43342</c:v>
                </c:pt>
                <c:pt idx="955">
                  <c:v>43343</c:v>
                </c:pt>
                <c:pt idx="956">
                  <c:v>43346</c:v>
                </c:pt>
                <c:pt idx="957">
                  <c:v>43347</c:v>
                </c:pt>
                <c:pt idx="958">
                  <c:v>43348</c:v>
                </c:pt>
                <c:pt idx="959">
                  <c:v>43349</c:v>
                </c:pt>
                <c:pt idx="960">
                  <c:v>43350</c:v>
                </c:pt>
                <c:pt idx="961">
                  <c:v>43353</c:v>
                </c:pt>
                <c:pt idx="962">
                  <c:v>43354</c:v>
                </c:pt>
                <c:pt idx="963">
                  <c:v>43355</c:v>
                </c:pt>
                <c:pt idx="964">
                  <c:v>43356</c:v>
                </c:pt>
                <c:pt idx="965">
                  <c:v>43357</c:v>
                </c:pt>
                <c:pt idx="966">
                  <c:v>43360</c:v>
                </c:pt>
                <c:pt idx="967">
                  <c:v>43361</c:v>
                </c:pt>
                <c:pt idx="968">
                  <c:v>43362</c:v>
                </c:pt>
                <c:pt idx="969">
                  <c:v>43363</c:v>
                </c:pt>
                <c:pt idx="970">
                  <c:v>43364</c:v>
                </c:pt>
                <c:pt idx="971">
                  <c:v>43367</c:v>
                </c:pt>
                <c:pt idx="972">
                  <c:v>43368</c:v>
                </c:pt>
                <c:pt idx="973">
                  <c:v>43369</c:v>
                </c:pt>
                <c:pt idx="974">
                  <c:v>43370</c:v>
                </c:pt>
                <c:pt idx="975">
                  <c:v>43371</c:v>
                </c:pt>
                <c:pt idx="976">
                  <c:v>43374</c:v>
                </c:pt>
                <c:pt idx="977">
                  <c:v>43375</c:v>
                </c:pt>
                <c:pt idx="978">
                  <c:v>43376</c:v>
                </c:pt>
                <c:pt idx="979">
                  <c:v>43377</c:v>
                </c:pt>
                <c:pt idx="980">
                  <c:v>43378</c:v>
                </c:pt>
                <c:pt idx="981">
                  <c:v>43381</c:v>
                </c:pt>
                <c:pt idx="982">
                  <c:v>43382</c:v>
                </c:pt>
                <c:pt idx="983">
                  <c:v>43383</c:v>
                </c:pt>
                <c:pt idx="984">
                  <c:v>43384</c:v>
                </c:pt>
                <c:pt idx="985">
                  <c:v>43385</c:v>
                </c:pt>
                <c:pt idx="986">
                  <c:v>43388</c:v>
                </c:pt>
                <c:pt idx="987">
                  <c:v>43389</c:v>
                </c:pt>
                <c:pt idx="988">
                  <c:v>43390</c:v>
                </c:pt>
                <c:pt idx="989">
                  <c:v>43391</c:v>
                </c:pt>
                <c:pt idx="990">
                  <c:v>43392</c:v>
                </c:pt>
                <c:pt idx="991">
                  <c:v>43395</c:v>
                </c:pt>
                <c:pt idx="992">
                  <c:v>43396</c:v>
                </c:pt>
                <c:pt idx="993">
                  <c:v>43397</c:v>
                </c:pt>
                <c:pt idx="994">
                  <c:v>43398</c:v>
                </c:pt>
                <c:pt idx="995">
                  <c:v>43399</c:v>
                </c:pt>
                <c:pt idx="996">
                  <c:v>43402</c:v>
                </c:pt>
                <c:pt idx="997">
                  <c:v>43403</c:v>
                </c:pt>
                <c:pt idx="998">
                  <c:v>43404</c:v>
                </c:pt>
                <c:pt idx="999">
                  <c:v>43405</c:v>
                </c:pt>
                <c:pt idx="1000">
                  <c:v>43406</c:v>
                </c:pt>
                <c:pt idx="1001">
                  <c:v>43409</c:v>
                </c:pt>
                <c:pt idx="1002">
                  <c:v>43410</c:v>
                </c:pt>
                <c:pt idx="1003">
                  <c:v>43411</c:v>
                </c:pt>
                <c:pt idx="1004">
                  <c:v>43412</c:v>
                </c:pt>
                <c:pt idx="1005">
                  <c:v>43413</c:v>
                </c:pt>
                <c:pt idx="1006">
                  <c:v>43416</c:v>
                </c:pt>
                <c:pt idx="1007">
                  <c:v>43417</c:v>
                </c:pt>
                <c:pt idx="1008">
                  <c:v>43418</c:v>
                </c:pt>
                <c:pt idx="1009">
                  <c:v>43419</c:v>
                </c:pt>
                <c:pt idx="1010">
                  <c:v>43420</c:v>
                </c:pt>
                <c:pt idx="1011">
                  <c:v>43423</c:v>
                </c:pt>
                <c:pt idx="1012">
                  <c:v>43424</c:v>
                </c:pt>
                <c:pt idx="1013">
                  <c:v>43425</c:v>
                </c:pt>
                <c:pt idx="1014">
                  <c:v>43426</c:v>
                </c:pt>
                <c:pt idx="1015">
                  <c:v>43427</c:v>
                </c:pt>
                <c:pt idx="1016">
                  <c:v>43430</c:v>
                </c:pt>
                <c:pt idx="1017">
                  <c:v>43431</c:v>
                </c:pt>
                <c:pt idx="1018">
                  <c:v>43432</c:v>
                </c:pt>
                <c:pt idx="1019">
                  <c:v>43433</c:v>
                </c:pt>
                <c:pt idx="1020">
                  <c:v>43434</c:v>
                </c:pt>
                <c:pt idx="1021">
                  <c:v>43437</c:v>
                </c:pt>
                <c:pt idx="1022">
                  <c:v>43438</c:v>
                </c:pt>
                <c:pt idx="1023">
                  <c:v>43439</c:v>
                </c:pt>
                <c:pt idx="1024">
                  <c:v>43440</c:v>
                </c:pt>
                <c:pt idx="1025">
                  <c:v>43441</c:v>
                </c:pt>
                <c:pt idx="1026">
                  <c:v>43444</c:v>
                </c:pt>
                <c:pt idx="1027">
                  <c:v>43445</c:v>
                </c:pt>
                <c:pt idx="1028">
                  <c:v>43446</c:v>
                </c:pt>
                <c:pt idx="1029">
                  <c:v>43447</c:v>
                </c:pt>
                <c:pt idx="1030">
                  <c:v>43448</c:v>
                </c:pt>
                <c:pt idx="1031">
                  <c:v>43451</c:v>
                </c:pt>
                <c:pt idx="1032">
                  <c:v>43452</c:v>
                </c:pt>
                <c:pt idx="1033">
                  <c:v>43453</c:v>
                </c:pt>
                <c:pt idx="1034">
                  <c:v>43454</c:v>
                </c:pt>
                <c:pt idx="1035">
                  <c:v>43455</c:v>
                </c:pt>
                <c:pt idx="1036">
                  <c:v>43458</c:v>
                </c:pt>
                <c:pt idx="1037">
                  <c:v>43459</c:v>
                </c:pt>
                <c:pt idx="1038">
                  <c:v>43460</c:v>
                </c:pt>
                <c:pt idx="1039">
                  <c:v>43461</c:v>
                </c:pt>
                <c:pt idx="1040">
                  <c:v>43462</c:v>
                </c:pt>
                <c:pt idx="1041">
                  <c:v>43465</c:v>
                </c:pt>
                <c:pt idx="1042">
                  <c:v>43466</c:v>
                </c:pt>
                <c:pt idx="1043">
                  <c:v>43467</c:v>
                </c:pt>
                <c:pt idx="1044">
                  <c:v>43468</c:v>
                </c:pt>
                <c:pt idx="1045">
                  <c:v>43469</c:v>
                </c:pt>
                <c:pt idx="1046">
                  <c:v>43472</c:v>
                </c:pt>
                <c:pt idx="1047">
                  <c:v>43473</c:v>
                </c:pt>
                <c:pt idx="1048">
                  <c:v>43474</c:v>
                </c:pt>
                <c:pt idx="1049">
                  <c:v>43475</c:v>
                </c:pt>
                <c:pt idx="1050">
                  <c:v>43476</c:v>
                </c:pt>
                <c:pt idx="1051">
                  <c:v>43479</c:v>
                </c:pt>
                <c:pt idx="1052">
                  <c:v>43480</c:v>
                </c:pt>
                <c:pt idx="1053">
                  <c:v>43481</c:v>
                </c:pt>
                <c:pt idx="1054">
                  <c:v>43482</c:v>
                </c:pt>
                <c:pt idx="1055">
                  <c:v>43483</c:v>
                </c:pt>
                <c:pt idx="1056">
                  <c:v>43486</c:v>
                </c:pt>
                <c:pt idx="1057">
                  <c:v>43487</c:v>
                </c:pt>
                <c:pt idx="1058">
                  <c:v>43488</c:v>
                </c:pt>
                <c:pt idx="1059">
                  <c:v>43489</c:v>
                </c:pt>
                <c:pt idx="1060">
                  <c:v>43490</c:v>
                </c:pt>
                <c:pt idx="1061">
                  <c:v>43493</c:v>
                </c:pt>
                <c:pt idx="1062">
                  <c:v>43494</c:v>
                </c:pt>
                <c:pt idx="1063">
                  <c:v>43495</c:v>
                </c:pt>
                <c:pt idx="1064">
                  <c:v>43496</c:v>
                </c:pt>
                <c:pt idx="1065">
                  <c:v>43497</c:v>
                </c:pt>
                <c:pt idx="1066">
                  <c:v>43500</c:v>
                </c:pt>
                <c:pt idx="1067">
                  <c:v>43501</c:v>
                </c:pt>
                <c:pt idx="1068">
                  <c:v>43502</c:v>
                </c:pt>
                <c:pt idx="1069">
                  <c:v>43503</c:v>
                </c:pt>
                <c:pt idx="1070">
                  <c:v>43504</c:v>
                </c:pt>
                <c:pt idx="1071">
                  <c:v>43507</c:v>
                </c:pt>
                <c:pt idx="1072">
                  <c:v>43508</c:v>
                </c:pt>
                <c:pt idx="1073">
                  <c:v>43509</c:v>
                </c:pt>
                <c:pt idx="1074">
                  <c:v>43510</c:v>
                </c:pt>
                <c:pt idx="1075">
                  <c:v>43511</c:v>
                </c:pt>
                <c:pt idx="1076">
                  <c:v>43514</c:v>
                </c:pt>
                <c:pt idx="1077">
                  <c:v>43515</c:v>
                </c:pt>
                <c:pt idx="1078">
                  <c:v>43516</c:v>
                </c:pt>
                <c:pt idx="1079">
                  <c:v>43517</c:v>
                </c:pt>
                <c:pt idx="1080">
                  <c:v>43518</c:v>
                </c:pt>
                <c:pt idx="1081">
                  <c:v>43521</c:v>
                </c:pt>
                <c:pt idx="1082">
                  <c:v>43522</c:v>
                </c:pt>
                <c:pt idx="1083">
                  <c:v>43523</c:v>
                </c:pt>
                <c:pt idx="1084">
                  <c:v>43524</c:v>
                </c:pt>
                <c:pt idx="1085">
                  <c:v>43525</c:v>
                </c:pt>
                <c:pt idx="1086">
                  <c:v>43528</c:v>
                </c:pt>
                <c:pt idx="1087">
                  <c:v>43529</c:v>
                </c:pt>
                <c:pt idx="1088">
                  <c:v>43530</c:v>
                </c:pt>
                <c:pt idx="1089">
                  <c:v>43531</c:v>
                </c:pt>
                <c:pt idx="1090">
                  <c:v>43532</c:v>
                </c:pt>
                <c:pt idx="1091">
                  <c:v>43535</c:v>
                </c:pt>
                <c:pt idx="1092">
                  <c:v>43536</c:v>
                </c:pt>
                <c:pt idx="1093">
                  <c:v>43537</c:v>
                </c:pt>
                <c:pt idx="1094">
                  <c:v>43538</c:v>
                </c:pt>
                <c:pt idx="1095">
                  <c:v>43539</c:v>
                </c:pt>
                <c:pt idx="1096">
                  <c:v>43542</c:v>
                </c:pt>
                <c:pt idx="1097">
                  <c:v>43543</c:v>
                </c:pt>
                <c:pt idx="1098">
                  <c:v>43544</c:v>
                </c:pt>
                <c:pt idx="1099">
                  <c:v>43545</c:v>
                </c:pt>
                <c:pt idx="1100">
                  <c:v>43546</c:v>
                </c:pt>
                <c:pt idx="1101">
                  <c:v>43549</c:v>
                </c:pt>
                <c:pt idx="1102">
                  <c:v>43550</c:v>
                </c:pt>
                <c:pt idx="1103">
                  <c:v>43551</c:v>
                </c:pt>
                <c:pt idx="1104">
                  <c:v>43552</c:v>
                </c:pt>
                <c:pt idx="1105">
                  <c:v>43553</c:v>
                </c:pt>
                <c:pt idx="1106">
                  <c:v>43556</c:v>
                </c:pt>
                <c:pt idx="1107">
                  <c:v>43557</c:v>
                </c:pt>
                <c:pt idx="1108">
                  <c:v>43558</c:v>
                </c:pt>
                <c:pt idx="1109">
                  <c:v>43559</c:v>
                </c:pt>
                <c:pt idx="1110">
                  <c:v>43560</c:v>
                </c:pt>
                <c:pt idx="1111">
                  <c:v>43563</c:v>
                </c:pt>
                <c:pt idx="1112">
                  <c:v>43564</c:v>
                </c:pt>
                <c:pt idx="1113">
                  <c:v>43565</c:v>
                </c:pt>
                <c:pt idx="1114">
                  <c:v>43566</c:v>
                </c:pt>
                <c:pt idx="1115">
                  <c:v>43567</c:v>
                </c:pt>
                <c:pt idx="1116">
                  <c:v>43570</c:v>
                </c:pt>
                <c:pt idx="1117">
                  <c:v>43571</c:v>
                </c:pt>
                <c:pt idx="1118">
                  <c:v>43572</c:v>
                </c:pt>
                <c:pt idx="1119">
                  <c:v>43573</c:v>
                </c:pt>
                <c:pt idx="1120">
                  <c:v>43574</c:v>
                </c:pt>
                <c:pt idx="1121">
                  <c:v>43577</c:v>
                </c:pt>
                <c:pt idx="1122">
                  <c:v>43578</c:v>
                </c:pt>
                <c:pt idx="1123">
                  <c:v>43579</c:v>
                </c:pt>
                <c:pt idx="1124">
                  <c:v>43580</c:v>
                </c:pt>
                <c:pt idx="1125">
                  <c:v>43581</c:v>
                </c:pt>
                <c:pt idx="1126">
                  <c:v>43584</c:v>
                </c:pt>
                <c:pt idx="1127">
                  <c:v>43585</c:v>
                </c:pt>
                <c:pt idx="1128">
                  <c:v>43586</c:v>
                </c:pt>
                <c:pt idx="1129">
                  <c:v>43587</c:v>
                </c:pt>
                <c:pt idx="1130">
                  <c:v>43588</c:v>
                </c:pt>
                <c:pt idx="1131">
                  <c:v>43591</c:v>
                </c:pt>
                <c:pt idx="1132">
                  <c:v>43592</c:v>
                </c:pt>
                <c:pt idx="1133">
                  <c:v>43593</c:v>
                </c:pt>
                <c:pt idx="1134">
                  <c:v>43594</c:v>
                </c:pt>
                <c:pt idx="1135">
                  <c:v>43595</c:v>
                </c:pt>
                <c:pt idx="1136">
                  <c:v>43598</c:v>
                </c:pt>
                <c:pt idx="1137">
                  <c:v>43599</c:v>
                </c:pt>
                <c:pt idx="1138">
                  <c:v>43600</c:v>
                </c:pt>
                <c:pt idx="1139">
                  <c:v>43601</c:v>
                </c:pt>
                <c:pt idx="1140">
                  <c:v>43602</c:v>
                </c:pt>
                <c:pt idx="1141">
                  <c:v>43605</c:v>
                </c:pt>
                <c:pt idx="1142">
                  <c:v>43606</c:v>
                </c:pt>
                <c:pt idx="1143">
                  <c:v>43607</c:v>
                </c:pt>
                <c:pt idx="1144">
                  <c:v>43608</c:v>
                </c:pt>
                <c:pt idx="1145">
                  <c:v>43609</c:v>
                </c:pt>
                <c:pt idx="1146">
                  <c:v>43612</c:v>
                </c:pt>
                <c:pt idx="1147">
                  <c:v>43613</c:v>
                </c:pt>
                <c:pt idx="1148">
                  <c:v>43614</c:v>
                </c:pt>
                <c:pt idx="1149">
                  <c:v>43615</c:v>
                </c:pt>
                <c:pt idx="1150">
                  <c:v>43616</c:v>
                </c:pt>
                <c:pt idx="1151">
                  <c:v>43619</c:v>
                </c:pt>
                <c:pt idx="1152">
                  <c:v>43620</c:v>
                </c:pt>
                <c:pt idx="1153">
                  <c:v>43621</c:v>
                </c:pt>
                <c:pt idx="1154">
                  <c:v>43622</c:v>
                </c:pt>
                <c:pt idx="1155">
                  <c:v>43623</c:v>
                </c:pt>
                <c:pt idx="1156">
                  <c:v>43626</c:v>
                </c:pt>
                <c:pt idx="1157">
                  <c:v>43627</c:v>
                </c:pt>
                <c:pt idx="1158">
                  <c:v>43628</c:v>
                </c:pt>
                <c:pt idx="1159">
                  <c:v>43629</c:v>
                </c:pt>
                <c:pt idx="1160">
                  <c:v>43630</c:v>
                </c:pt>
                <c:pt idx="1161">
                  <c:v>43633</c:v>
                </c:pt>
                <c:pt idx="1162">
                  <c:v>43634</c:v>
                </c:pt>
                <c:pt idx="1163">
                  <c:v>43635</c:v>
                </c:pt>
                <c:pt idx="1164">
                  <c:v>43636</c:v>
                </c:pt>
                <c:pt idx="1165">
                  <c:v>43637</c:v>
                </c:pt>
                <c:pt idx="1166">
                  <c:v>43640</c:v>
                </c:pt>
                <c:pt idx="1167">
                  <c:v>43641</c:v>
                </c:pt>
                <c:pt idx="1168">
                  <c:v>43642</c:v>
                </c:pt>
                <c:pt idx="1169">
                  <c:v>43643</c:v>
                </c:pt>
                <c:pt idx="1170">
                  <c:v>43644</c:v>
                </c:pt>
                <c:pt idx="1171">
                  <c:v>43647</c:v>
                </c:pt>
                <c:pt idx="1172">
                  <c:v>43648</c:v>
                </c:pt>
                <c:pt idx="1173">
                  <c:v>43649</c:v>
                </c:pt>
                <c:pt idx="1174">
                  <c:v>43650</c:v>
                </c:pt>
                <c:pt idx="1175">
                  <c:v>43651</c:v>
                </c:pt>
                <c:pt idx="1176">
                  <c:v>43654</c:v>
                </c:pt>
                <c:pt idx="1177">
                  <c:v>43655</c:v>
                </c:pt>
                <c:pt idx="1178">
                  <c:v>43656</c:v>
                </c:pt>
                <c:pt idx="1179">
                  <c:v>43657</c:v>
                </c:pt>
                <c:pt idx="1180">
                  <c:v>43658</c:v>
                </c:pt>
                <c:pt idx="1181">
                  <c:v>43661</c:v>
                </c:pt>
                <c:pt idx="1182">
                  <c:v>43662</c:v>
                </c:pt>
                <c:pt idx="1183">
                  <c:v>43663</c:v>
                </c:pt>
                <c:pt idx="1184">
                  <c:v>43664</c:v>
                </c:pt>
                <c:pt idx="1185">
                  <c:v>43665</c:v>
                </c:pt>
                <c:pt idx="1186">
                  <c:v>43668</c:v>
                </c:pt>
                <c:pt idx="1187">
                  <c:v>43669</c:v>
                </c:pt>
                <c:pt idx="1188">
                  <c:v>43670</c:v>
                </c:pt>
                <c:pt idx="1189">
                  <c:v>43671</c:v>
                </c:pt>
                <c:pt idx="1190">
                  <c:v>43672</c:v>
                </c:pt>
              </c:numCache>
            </c:numRef>
          </c:cat>
          <c:val>
            <c:numRef>
              <c:f>'Commodities Data'!$F$8:$F$1198</c:f>
              <c:numCache>
                <c:formatCode>#,##0</c:formatCode>
                <c:ptCount val="1191"/>
                <c:pt idx="0">
                  <c:v>249180</c:v>
                </c:pt>
                <c:pt idx="1">
                  <c:v>248784</c:v>
                </c:pt>
                <c:pt idx="2">
                  <c:v>248832</c:v>
                </c:pt>
                <c:pt idx="3">
                  <c:v>248718</c:v>
                </c:pt>
                <c:pt idx="4">
                  <c:v>248718</c:v>
                </c:pt>
                <c:pt idx="5">
                  <c:v>248346</c:v>
                </c:pt>
                <c:pt idx="6">
                  <c:v>248178</c:v>
                </c:pt>
                <c:pt idx="7">
                  <c:v>249192</c:v>
                </c:pt>
                <c:pt idx="8">
                  <c:v>251178</c:v>
                </c:pt>
                <c:pt idx="9">
                  <c:v>251232</c:v>
                </c:pt>
                <c:pt idx="10">
                  <c:v>252048</c:v>
                </c:pt>
                <c:pt idx="11">
                  <c:v>251910</c:v>
                </c:pt>
                <c:pt idx="12">
                  <c:v>252408</c:v>
                </c:pt>
                <c:pt idx="13">
                  <c:v>253170</c:v>
                </c:pt>
                <c:pt idx="14">
                  <c:v>254022</c:v>
                </c:pt>
                <c:pt idx="15">
                  <c:v>254916</c:v>
                </c:pt>
                <c:pt idx="16">
                  <c:v>255444</c:v>
                </c:pt>
                <c:pt idx="17">
                  <c:v>255822</c:v>
                </c:pt>
                <c:pt idx="18">
                  <c:v>256146</c:v>
                </c:pt>
                <c:pt idx="19">
                  <c:v>257784</c:v>
                </c:pt>
                <c:pt idx="20">
                  <c:v>258930</c:v>
                </c:pt>
                <c:pt idx="21">
                  <c:v>258780</c:v>
                </c:pt>
                <c:pt idx="22">
                  <c:v>259110</c:v>
                </c:pt>
                <c:pt idx="23">
                  <c:v>259326</c:v>
                </c:pt>
                <c:pt idx="24">
                  <c:v>259410</c:v>
                </c:pt>
                <c:pt idx="25">
                  <c:v>260508</c:v>
                </c:pt>
                <c:pt idx="26">
                  <c:v>261738</c:v>
                </c:pt>
                <c:pt idx="27">
                  <c:v>261630</c:v>
                </c:pt>
                <c:pt idx="28">
                  <c:v>261816</c:v>
                </c:pt>
                <c:pt idx="29">
                  <c:v>261852</c:v>
                </c:pt>
                <c:pt idx="30">
                  <c:v>261570</c:v>
                </c:pt>
                <c:pt idx="31">
                  <c:v>261312</c:v>
                </c:pt>
                <c:pt idx="32">
                  <c:v>260934</c:v>
                </c:pt>
                <c:pt idx="33">
                  <c:v>260790</c:v>
                </c:pt>
                <c:pt idx="34">
                  <c:v>260604</c:v>
                </c:pt>
                <c:pt idx="35">
                  <c:v>260886</c:v>
                </c:pt>
                <c:pt idx="36">
                  <c:v>259884</c:v>
                </c:pt>
                <c:pt idx="37">
                  <c:v>259860</c:v>
                </c:pt>
                <c:pt idx="38">
                  <c:v>260694</c:v>
                </c:pt>
                <c:pt idx="39">
                  <c:v>262002</c:v>
                </c:pt>
                <c:pt idx="40">
                  <c:v>262842</c:v>
                </c:pt>
                <c:pt idx="41">
                  <c:v>264498</c:v>
                </c:pt>
                <c:pt idx="42">
                  <c:v>264630</c:v>
                </c:pt>
                <c:pt idx="43">
                  <c:v>264582</c:v>
                </c:pt>
                <c:pt idx="44">
                  <c:v>264450</c:v>
                </c:pt>
                <c:pt idx="45">
                  <c:v>264198</c:v>
                </c:pt>
                <c:pt idx="46">
                  <c:v>264150</c:v>
                </c:pt>
                <c:pt idx="47">
                  <c:v>264924</c:v>
                </c:pt>
                <c:pt idx="48">
                  <c:v>264996</c:v>
                </c:pt>
                <c:pt idx="49">
                  <c:v>264780</c:v>
                </c:pt>
                <c:pt idx="50">
                  <c:v>264648</c:v>
                </c:pt>
                <c:pt idx="51">
                  <c:v>263898</c:v>
                </c:pt>
                <c:pt idx="52">
                  <c:v>267486</c:v>
                </c:pt>
                <c:pt idx="53">
                  <c:v>267540</c:v>
                </c:pt>
                <c:pt idx="54">
                  <c:v>268926</c:v>
                </c:pt>
                <c:pt idx="55">
                  <c:v>268680</c:v>
                </c:pt>
                <c:pt idx="56">
                  <c:v>268230</c:v>
                </c:pt>
                <c:pt idx="57">
                  <c:v>269448</c:v>
                </c:pt>
                <c:pt idx="58">
                  <c:v>271992</c:v>
                </c:pt>
                <c:pt idx="59">
                  <c:v>271746</c:v>
                </c:pt>
                <c:pt idx="60">
                  <c:v>273036</c:v>
                </c:pt>
                <c:pt idx="61">
                  <c:v>274248</c:v>
                </c:pt>
                <c:pt idx="62">
                  <c:v>273450</c:v>
                </c:pt>
                <c:pt idx="63">
                  <c:v>273474</c:v>
                </c:pt>
                <c:pt idx="64">
                  <c:v>272520</c:v>
                </c:pt>
                <c:pt idx="65">
                  <c:v>272520</c:v>
                </c:pt>
                <c:pt idx="66">
                  <c:v>272520</c:v>
                </c:pt>
                <c:pt idx="67">
                  <c:v>271560</c:v>
                </c:pt>
                <c:pt idx="68">
                  <c:v>271116</c:v>
                </c:pt>
                <c:pt idx="69">
                  <c:v>270690</c:v>
                </c:pt>
                <c:pt idx="70">
                  <c:v>270810</c:v>
                </c:pt>
                <c:pt idx="71">
                  <c:v>270732</c:v>
                </c:pt>
                <c:pt idx="72">
                  <c:v>270564</c:v>
                </c:pt>
                <c:pt idx="73">
                  <c:v>270546</c:v>
                </c:pt>
                <c:pt idx="74">
                  <c:v>270036</c:v>
                </c:pt>
                <c:pt idx="75">
                  <c:v>270612</c:v>
                </c:pt>
                <c:pt idx="76">
                  <c:v>270294</c:v>
                </c:pt>
                <c:pt idx="77">
                  <c:v>270516</c:v>
                </c:pt>
                <c:pt idx="78">
                  <c:v>270930</c:v>
                </c:pt>
                <c:pt idx="79">
                  <c:v>270966</c:v>
                </c:pt>
                <c:pt idx="80">
                  <c:v>271716</c:v>
                </c:pt>
                <c:pt idx="81">
                  <c:v>272400</c:v>
                </c:pt>
                <c:pt idx="82">
                  <c:v>277044</c:v>
                </c:pt>
                <c:pt idx="83">
                  <c:v>277344</c:v>
                </c:pt>
                <c:pt idx="84">
                  <c:v>278250</c:v>
                </c:pt>
                <c:pt idx="85">
                  <c:v>278190</c:v>
                </c:pt>
                <c:pt idx="86">
                  <c:v>278190</c:v>
                </c:pt>
                <c:pt idx="87">
                  <c:v>277788</c:v>
                </c:pt>
                <c:pt idx="88">
                  <c:v>277572</c:v>
                </c:pt>
                <c:pt idx="89">
                  <c:v>276864</c:v>
                </c:pt>
                <c:pt idx="90">
                  <c:v>275994</c:v>
                </c:pt>
                <c:pt idx="91">
                  <c:v>275934</c:v>
                </c:pt>
                <c:pt idx="92">
                  <c:v>273072</c:v>
                </c:pt>
                <c:pt idx="93">
                  <c:v>273066</c:v>
                </c:pt>
                <c:pt idx="94">
                  <c:v>272808</c:v>
                </c:pt>
                <c:pt idx="95">
                  <c:v>273024</c:v>
                </c:pt>
                <c:pt idx="96">
                  <c:v>272166</c:v>
                </c:pt>
                <c:pt idx="97">
                  <c:v>272538</c:v>
                </c:pt>
                <c:pt idx="98">
                  <c:v>272928</c:v>
                </c:pt>
                <c:pt idx="99">
                  <c:v>273102</c:v>
                </c:pt>
                <c:pt idx="100">
                  <c:v>282024</c:v>
                </c:pt>
                <c:pt idx="101">
                  <c:v>282024</c:v>
                </c:pt>
                <c:pt idx="102">
                  <c:v>289860</c:v>
                </c:pt>
                <c:pt idx="103">
                  <c:v>290568</c:v>
                </c:pt>
                <c:pt idx="104">
                  <c:v>288954</c:v>
                </c:pt>
                <c:pt idx="105">
                  <c:v>288264</c:v>
                </c:pt>
                <c:pt idx="106">
                  <c:v>288264</c:v>
                </c:pt>
                <c:pt idx="107">
                  <c:v>288216</c:v>
                </c:pt>
                <c:pt idx="108">
                  <c:v>286956</c:v>
                </c:pt>
                <c:pt idx="109">
                  <c:v>286620</c:v>
                </c:pt>
                <c:pt idx="110">
                  <c:v>286512</c:v>
                </c:pt>
                <c:pt idx="111">
                  <c:v>286032</c:v>
                </c:pt>
                <c:pt idx="112">
                  <c:v>288852</c:v>
                </c:pt>
                <c:pt idx="113">
                  <c:v>287328</c:v>
                </c:pt>
                <c:pt idx="114">
                  <c:v>286008</c:v>
                </c:pt>
                <c:pt idx="115">
                  <c:v>285114</c:v>
                </c:pt>
                <c:pt idx="116">
                  <c:v>284640</c:v>
                </c:pt>
                <c:pt idx="117">
                  <c:v>284010</c:v>
                </c:pt>
                <c:pt idx="118">
                  <c:v>282684</c:v>
                </c:pt>
                <c:pt idx="119">
                  <c:v>282798</c:v>
                </c:pt>
                <c:pt idx="120">
                  <c:v>282180</c:v>
                </c:pt>
                <c:pt idx="121">
                  <c:v>283800</c:v>
                </c:pt>
                <c:pt idx="122">
                  <c:v>284130</c:v>
                </c:pt>
                <c:pt idx="123">
                  <c:v>284994</c:v>
                </c:pt>
                <c:pt idx="124">
                  <c:v>283926</c:v>
                </c:pt>
                <c:pt idx="125">
                  <c:v>283704</c:v>
                </c:pt>
                <c:pt idx="126">
                  <c:v>283728</c:v>
                </c:pt>
                <c:pt idx="127">
                  <c:v>283518</c:v>
                </c:pt>
                <c:pt idx="128">
                  <c:v>283992</c:v>
                </c:pt>
                <c:pt idx="129">
                  <c:v>284052</c:v>
                </c:pt>
                <c:pt idx="130">
                  <c:v>284052</c:v>
                </c:pt>
                <c:pt idx="131">
                  <c:v>283902</c:v>
                </c:pt>
                <c:pt idx="132">
                  <c:v>283254</c:v>
                </c:pt>
                <c:pt idx="133">
                  <c:v>283350</c:v>
                </c:pt>
                <c:pt idx="134">
                  <c:v>283398</c:v>
                </c:pt>
                <c:pt idx="135">
                  <c:v>282606</c:v>
                </c:pt>
                <c:pt idx="136">
                  <c:v>281868</c:v>
                </c:pt>
                <c:pt idx="137">
                  <c:v>281436</c:v>
                </c:pt>
                <c:pt idx="138">
                  <c:v>281640</c:v>
                </c:pt>
                <c:pt idx="139">
                  <c:v>280110</c:v>
                </c:pt>
                <c:pt idx="140">
                  <c:v>279864</c:v>
                </c:pt>
                <c:pt idx="141">
                  <c:v>279684</c:v>
                </c:pt>
                <c:pt idx="142">
                  <c:v>279660</c:v>
                </c:pt>
                <c:pt idx="143">
                  <c:v>279450</c:v>
                </c:pt>
                <c:pt idx="144">
                  <c:v>279384</c:v>
                </c:pt>
                <c:pt idx="145">
                  <c:v>279012</c:v>
                </c:pt>
                <c:pt idx="146">
                  <c:v>278796</c:v>
                </c:pt>
                <c:pt idx="147">
                  <c:v>279480</c:v>
                </c:pt>
                <c:pt idx="148">
                  <c:v>282360</c:v>
                </c:pt>
                <c:pt idx="149">
                  <c:v>284964</c:v>
                </c:pt>
                <c:pt idx="150">
                  <c:v>283764</c:v>
                </c:pt>
                <c:pt idx="151">
                  <c:v>282732</c:v>
                </c:pt>
                <c:pt idx="152">
                  <c:v>282660</c:v>
                </c:pt>
                <c:pt idx="153">
                  <c:v>282660</c:v>
                </c:pt>
                <c:pt idx="154">
                  <c:v>283224</c:v>
                </c:pt>
                <c:pt idx="155">
                  <c:v>282060</c:v>
                </c:pt>
                <c:pt idx="156">
                  <c:v>282090</c:v>
                </c:pt>
                <c:pt idx="157">
                  <c:v>282090</c:v>
                </c:pt>
                <c:pt idx="158">
                  <c:v>281268</c:v>
                </c:pt>
                <c:pt idx="159">
                  <c:v>281208</c:v>
                </c:pt>
                <c:pt idx="160">
                  <c:v>280284</c:v>
                </c:pt>
                <c:pt idx="161">
                  <c:v>280614</c:v>
                </c:pt>
                <c:pt idx="162">
                  <c:v>281250</c:v>
                </c:pt>
                <c:pt idx="163">
                  <c:v>281658</c:v>
                </c:pt>
                <c:pt idx="164">
                  <c:v>281382</c:v>
                </c:pt>
                <c:pt idx="165">
                  <c:v>281064</c:v>
                </c:pt>
                <c:pt idx="166">
                  <c:v>281754</c:v>
                </c:pt>
                <c:pt idx="167">
                  <c:v>282768</c:v>
                </c:pt>
                <c:pt idx="168">
                  <c:v>283326</c:v>
                </c:pt>
                <c:pt idx="169">
                  <c:v>283656</c:v>
                </c:pt>
                <c:pt idx="170">
                  <c:v>284256</c:v>
                </c:pt>
                <c:pt idx="171">
                  <c:v>284256</c:v>
                </c:pt>
                <c:pt idx="172">
                  <c:v>283842</c:v>
                </c:pt>
                <c:pt idx="173">
                  <c:v>283062</c:v>
                </c:pt>
                <c:pt idx="174">
                  <c:v>282072</c:v>
                </c:pt>
                <c:pt idx="175">
                  <c:v>281292</c:v>
                </c:pt>
                <c:pt idx="176">
                  <c:v>279624</c:v>
                </c:pt>
                <c:pt idx="177">
                  <c:v>279018</c:v>
                </c:pt>
                <c:pt idx="178">
                  <c:v>278706</c:v>
                </c:pt>
                <c:pt idx="179">
                  <c:v>277386</c:v>
                </c:pt>
                <c:pt idx="180">
                  <c:v>276912</c:v>
                </c:pt>
                <c:pt idx="181">
                  <c:v>277260</c:v>
                </c:pt>
                <c:pt idx="182">
                  <c:v>278370</c:v>
                </c:pt>
                <c:pt idx="183">
                  <c:v>279414</c:v>
                </c:pt>
                <c:pt idx="184">
                  <c:v>280278</c:v>
                </c:pt>
                <c:pt idx="185">
                  <c:v>282072</c:v>
                </c:pt>
                <c:pt idx="186">
                  <c:v>283242</c:v>
                </c:pt>
                <c:pt idx="187">
                  <c:v>281424</c:v>
                </c:pt>
                <c:pt idx="188">
                  <c:v>282756</c:v>
                </c:pt>
                <c:pt idx="189">
                  <c:v>282822</c:v>
                </c:pt>
                <c:pt idx="190">
                  <c:v>282822</c:v>
                </c:pt>
                <c:pt idx="191">
                  <c:v>281154</c:v>
                </c:pt>
                <c:pt idx="192">
                  <c:v>281808</c:v>
                </c:pt>
                <c:pt idx="193">
                  <c:v>281910</c:v>
                </c:pt>
                <c:pt idx="194">
                  <c:v>282486</c:v>
                </c:pt>
                <c:pt idx="195">
                  <c:v>282510</c:v>
                </c:pt>
                <c:pt idx="196">
                  <c:v>282714</c:v>
                </c:pt>
                <c:pt idx="197">
                  <c:v>282384</c:v>
                </c:pt>
                <c:pt idx="198">
                  <c:v>281262</c:v>
                </c:pt>
                <c:pt idx="199">
                  <c:v>279318</c:v>
                </c:pt>
                <c:pt idx="200">
                  <c:v>277872</c:v>
                </c:pt>
                <c:pt idx="201">
                  <c:v>277110</c:v>
                </c:pt>
                <c:pt idx="202">
                  <c:v>277566</c:v>
                </c:pt>
                <c:pt idx="203">
                  <c:v>277500</c:v>
                </c:pt>
                <c:pt idx="204">
                  <c:v>276990</c:v>
                </c:pt>
                <c:pt idx="205">
                  <c:v>275376</c:v>
                </c:pt>
                <c:pt idx="206">
                  <c:v>274860</c:v>
                </c:pt>
                <c:pt idx="207">
                  <c:v>274704</c:v>
                </c:pt>
                <c:pt idx="208">
                  <c:v>275076</c:v>
                </c:pt>
                <c:pt idx="209">
                  <c:v>273906</c:v>
                </c:pt>
                <c:pt idx="210">
                  <c:v>270918</c:v>
                </c:pt>
                <c:pt idx="211">
                  <c:v>270966</c:v>
                </c:pt>
                <c:pt idx="212">
                  <c:v>271062</c:v>
                </c:pt>
                <c:pt idx="213">
                  <c:v>271500</c:v>
                </c:pt>
                <c:pt idx="214">
                  <c:v>270984</c:v>
                </c:pt>
                <c:pt idx="215">
                  <c:v>270858</c:v>
                </c:pt>
                <c:pt idx="216">
                  <c:v>270612</c:v>
                </c:pt>
                <c:pt idx="217">
                  <c:v>270936</c:v>
                </c:pt>
                <c:pt idx="218">
                  <c:v>270948</c:v>
                </c:pt>
                <c:pt idx="219">
                  <c:v>270402</c:v>
                </c:pt>
                <c:pt idx="220">
                  <c:v>267774</c:v>
                </c:pt>
                <c:pt idx="221">
                  <c:v>267792</c:v>
                </c:pt>
                <c:pt idx="222">
                  <c:v>268092</c:v>
                </c:pt>
                <c:pt idx="223">
                  <c:v>268146</c:v>
                </c:pt>
                <c:pt idx="224">
                  <c:v>268104</c:v>
                </c:pt>
                <c:pt idx="225">
                  <c:v>268164</c:v>
                </c:pt>
                <c:pt idx="226">
                  <c:v>267582</c:v>
                </c:pt>
                <c:pt idx="227">
                  <c:v>267510</c:v>
                </c:pt>
                <c:pt idx="228">
                  <c:v>267756</c:v>
                </c:pt>
                <c:pt idx="229">
                  <c:v>267876</c:v>
                </c:pt>
                <c:pt idx="230">
                  <c:v>267660</c:v>
                </c:pt>
                <c:pt idx="231">
                  <c:v>267282</c:v>
                </c:pt>
                <c:pt idx="232">
                  <c:v>267288</c:v>
                </c:pt>
                <c:pt idx="233">
                  <c:v>267354</c:v>
                </c:pt>
                <c:pt idx="234">
                  <c:v>268422</c:v>
                </c:pt>
                <c:pt idx="235">
                  <c:v>268512</c:v>
                </c:pt>
                <c:pt idx="236">
                  <c:v>268296</c:v>
                </c:pt>
                <c:pt idx="237">
                  <c:v>268338</c:v>
                </c:pt>
                <c:pt idx="238">
                  <c:v>267108</c:v>
                </c:pt>
                <c:pt idx="239">
                  <c:v>265218</c:v>
                </c:pt>
                <c:pt idx="240">
                  <c:v>262704</c:v>
                </c:pt>
                <c:pt idx="241">
                  <c:v>261570</c:v>
                </c:pt>
                <c:pt idx="242">
                  <c:v>261624</c:v>
                </c:pt>
                <c:pt idx="243">
                  <c:v>261630</c:v>
                </c:pt>
                <c:pt idx="244">
                  <c:v>262416</c:v>
                </c:pt>
                <c:pt idx="245">
                  <c:v>265332</c:v>
                </c:pt>
                <c:pt idx="246">
                  <c:v>263406</c:v>
                </c:pt>
                <c:pt idx="247">
                  <c:v>263268</c:v>
                </c:pt>
                <c:pt idx="248">
                  <c:v>262326</c:v>
                </c:pt>
                <c:pt idx="249">
                  <c:v>259854</c:v>
                </c:pt>
                <c:pt idx="250">
                  <c:v>257694</c:v>
                </c:pt>
                <c:pt idx="251">
                  <c:v>256368</c:v>
                </c:pt>
                <c:pt idx="252">
                  <c:v>253140</c:v>
                </c:pt>
                <c:pt idx="253">
                  <c:v>252804</c:v>
                </c:pt>
                <c:pt idx="254">
                  <c:v>252210</c:v>
                </c:pt>
                <c:pt idx="255">
                  <c:v>252210</c:v>
                </c:pt>
                <c:pt idx="256">
                  <c:v>252210</c:v>
                </c:pt>
                <c:pt idx="257">
                  <c:v>252126</c:v>
                </c:pt>
                <c:pt idx="258">
                  <c:v>251460</c:v>
                </c:pt>
                <c:pt idx="259">
                  <c:v>248286</c:v>
                </c:pt>
                <c:pt idx="260">
                  <c:v>248286</c:v>
                </c:pt>
                <c:pt idx="261">
                  <c:v>248214</c:v>
                </c:pt>
                <c:pt idx="262">
                  <c:v>248070</c:v>
                </c:pt>
                <c:pt idx="263">
                  <c:v>247698</c:v>
                </c:pt>
                <c:pt idx="264">
                  <c:v>246816</c:v>
                </c:pt>
                <c:pt idx="265">
                  <c:v>246522</c:v>
                </c:pt>
                <c:pt idx="266">
                  <c:v>244980</c:v>
                </c:pt>
                <c:pt idx="267">
                  <c:v>244788</c:v>
                </c:pt>
                <c:pt idx="268">
                  <c:v>243552</c:v>
                </c:pt>
                <c:pt idx="269">
                  <c:v>240816</c:v>
                </c:pt>
                <c:pt idx="270">
                  <c:v>240792</c:v>
                </c:pt>
                <c:pt idx="271">
                  <c:v>240492</c:v>
                </c:pt>
                <c:pt idx="272">
                  <c:v>240846</c:v>
                </c:pt>
                <c:pt idx="273">
                  <c:v>241134</c:v>
                </c:pt>
                <c:pt idx="274">
                  <c:v>241074</c:v>
                </c:pt>
                <c:pt idx="275">
                  <c:v>240756</c:v>
                </c:pt>
                <c:pt idx="276">
                  <c:v>240528</c:v>
                </c:pt>
                <c:pt idx="277">
                  <c:v>242922</c:v>
                </c:pt>
                <c:pt idx="278">
                  <c:v>243114</c:v>
                </c:pt>
                <c:pt idx="279">
                  <c:v>242934</c:v>
                </c:pt>
                <c:pt idx="280">
                  <c:v>240816</c:v>
                </c:pt>
                <c:pt idx="281">
                  <c:v>240474</c:v>
                </c:pt>
                <c:pt idx="282">
                  <c:v>240396</c:v>
                </c:pt>
                <c:pt idx="283">
                  <c:v>239976</c:v>
                </c:pt>
                <c:pt idx="284">
                  <c:v>239514</c:v>
                </c:pt>
                <c:pt idx="285">
                  <c:v>239106</c:v>
                </c:pt>
                <c:pt idx="286">
                  <c:v>238434</c:v>
                </c:pt>
                <c:pt idx="287">
                  <c:v>238362</c:v>
                </c:pt>
                <c:pt idx="288">
                  <c:v>238362</c:v>
                </c:pt>
                <c:pt idx="289">
                  <c:v>238032</c:v>
                </c:pt>
                <c:pt idx="290">
                  <c:v>237174</c:v>
                </c:pt>
                <c:pt idx="291">
                  <c:v>237144</c:v>
                </c:pt>
                <c:pt idx="292">
                  <c:v>237396</c:v>
                </c:pt>
                <c:pt idx="293">
                  <c:v>237192</c:v>
                </c:pt>
                <c:pt idx="294">
                  <c:v>236382</c:v>
                </c:pt>
                <c:pt idx="295">
                  <c:v>236154</c:v>
                </c:pt>
                <c:pt idx="296">
                  <c:v>235926</c:v>
                </c:pt>
                <c:pt idx="297">
                  <c:v>236052</c:v>
                </c:pt>
                <c:pt idx="298">
                  <c:v>235872</c:v>
                </c:pt>
                <c:pt idx="299">
                  <c:v>234504</c:v>
                </c:pt>
                <c:pt idx="300">
                  <c:v>232200</c:v>
                </c:pt>
                <c:pt idx="301">
                  <c:v>231678</c:v>
                </c:pt>
                <c:pt idx="302">
                  <c:v>229686</c:v>
                </c:pt>
                <c:pt idx="303">
                  <c:v>229074</c:v>
                </c:pt>
                <c:pt idx="304">
                  <c:v>227088</c:v>
                </c:pt>
                <c:pt idx="305">
                  <c:v>220998</c:v>
                </c:pt>
                <c:pt idx="306">
                  <c:v>219258</c:v>
                </c:pt>
                <c:pt idx="307">
                  <c:v>217080</c:v>
                </c:pt>
                <c:pt idx="308">
                  <c:v>215010</c:v>
                </c:pt>
                <c:pt idx="309">
                  <c:v>213138</c:v>
                </c:pt>
                <c:pt idx="310">
                  <c:v>210474</c:v>
                </c:pt>
                <c:pt idx="311">
                  <c:v>208368</c:v>
                </c:pt>
                <c:pt idx="312">
                  <c:v>206382</c:v>
                </c:pt>
                <c:pt idx="313">
                  <c:v>207948</c:v>
                </c:pt>
                <c:pt idx="314">
                  <c:v>207222</c:v>
                </c:pt>
                <c:pt idx="315">
                  <c:v>207294</c:v>
                </c:pt>
                <c:pt idx="316">
                  <c:v>206742</c:v>
                </c:pt>
                <c:pt idx="317">
                  <c:v>206712</c:v>
                </c:pt>
                <c:pt idx="318">
                  <c:v>207900</c:v>
                </c:pt>
                <c:pt idx="319">
                  <c:v>208758</c:v>
                </c:pt>
                <c:pt idx="320">
                  <c:v>208758</c:v>
                </c:pt>
                <c:pt idx="321">
                  <c:v>208758</c:v>
                </c:pt>
                <c:pt idx="322">
                  <c:v>211422</c:v>
                </c:pt>
                <c:pt idx="323">
                  <c:v>212262</c:v>
                </c:pt>
                <c:pt idx="324">
                  <c:v>211590</c:v>
                </c:pt>
                <c:pt idx="325">
                  <c:v>210510</c:v>
                </c:pt>
                <c:pt idx="326">
                  <c:v>210198</c:v>
                </c:pt>
                <c:pt idx="327">
                  <c:v>209010</c:v>
                </c:pt>
                <c:pt idx="328">
                  <c:v>209328</c:v>
                </c:pt>
                <c:pt idx="329">
                  <c:v>208146</c:v>
                </c:pt>
                <c:pt idx="330">
                  <c:v>206370</c:v>
                </c:pt>
                <c:pt idx="331">
                  <c:v>205530</c:v>
                </c:pt>
                <c:pt idx="332">
                  <c:v>205284</c:v>
                </c:pt>
                <c:pt idx="333">
                  <c:v>205128</c:v>
                </c:pt>
                <c:pt idx="334">
                  <c:v>204126</c:v>
                </c:pt>
                <c:pt idx="335">
                  <c:v>202290</c:v>
                </c:pt>
                <c:pt idx="336">
                  <c:v>202332</c:v>
                </c:pt>
                <c:pt idx="337">
                  <c:v>201978</c:v>
                </c:pt>
                <c:pt idx="338">
                  <c:v>201900</c:v>
                </c:pt>
                <c:pt idx="339">
                  <c:v>200028</c:v>
                </c:pt>
                <c:pt idx="340">
                  <c:v>197850</c:v>
                </c:pt>
                <c:pt idx="341">
                  <c:v>196812</c:v>
                </c:pt>
                <c:pt idx="342">
                  <c:v>195834</c:v>
                </c:pt>
                <c:pt idx="343">
                  <c:v>193854</c:v>
                </c:pt>
                <c:pt idx="344">
                  <c:v>193338</c:v>
                </c:pt>
                <c:pt idx="345">
                  <c:v>192198</c:v>
                </c:pt>
                <c:pt idx="346">
                  <c:v>192198</c:v>
                </c:pt>
                <c:pt idx="347">
                  <c:v>191910</c:v>
                </c:pt>
                <c:pt idx="348">
                  <c:v>190878</c:v>
                </c:pt>
                <c:pt idx="349">
                  <c:v>189444</c:v>
                </c:pt>
                <c:pt idx="350">
                  <c:v>189594</c:v>
                </c:pt>
                <c:pt idx="351">
                  <c:v>188376</c:v>
                </c:pt>
                <c:pt idx="352">
                  <c:v>188406</c:v>
                </c:pt>
                <c:pt idx="353">
                  <c:v>188250</c:v>
                </c:pt>
                <c:pt idx="354">
                  <c:v>188172</c:v>
                </c:pt>
                <c:pt idx="355">
                  <c:v>187230</c:v>
                </c:pt>
                <c:pt idx="356">
                  <c:v>182844</c:v>
                </c:pt>
                <c:pt idx="357">
                  <c:v>182070</c:v>
                </c:pt>
                <c:pt idx="358">
                  <c:v>181272</c:v>
                </c:pt>
                <c:pt idx="359">
                  <c:v>181692</c:v>
                </c:pt>
                <c:pt idx="360">
                  <c:v>181614</c:v>
                </c:pt>
                <c:pt idx="361">
                  <c:v>179910</c:v>
                </c:pt>
                <c:pt idx="362">
                  <c:v>179748</c:v>
                </c:pt>
                <c:pt idx="363">
                  <c:v>179148</c:v>
                </c:pt>
                <c:pt idx="364">
                  <c:v>178254</c:v>
                </c:pt>
                <c:pt idx="365">
                  <c:v>176496</c:v>
                </c:pt>
                <c:pt idx="366">
                  <c:v>176496</c:v>
                </c:pt>
                <c:pt idx="367">
                  <c:v>175788</c:v>
                </c:pt>
                <c:pt idx="368">
                  <c:v>174282</c:v>
                </c:pt>
                <c:pt idx="369">
                  <c:v>173478</c:v>
                </c:pt>
                <c:pt idx="370">
                  <c:v>172056</c:v>
                </c:pt>
                <c:pt idx="371">
                  <c:v>171990</c:v>
                </c:pt>
                <c:pt idx="372">
                  <c:v>172188</c:v>
                </c:pt>
                <c:pt idx="373">
                  <c:v>171978</c:v>
                </c:pt>
                <c:pt idx="374">
                  <c:v>171954</c:v>
                </c:pt>
                <c:pt idx="375">
                  <c:v>171756</c:v>
                </c:pt>
                <c:pt idx="376">
                  <c:v>171396</c:v>
                </c:pt>
                <c:pt idx="377">
                  <c:v>170244</c:v>
                </c:pt>
                <c:pt idx="378">
                  <c:v>169866</c:v>
                </c:pt>
                <c:pt idx="379">
                  <c:v>169428</c:v>
                </c:pt>
                <c:pt idx="380">
                  <c:v>168912</c:v>
                </c:pt>
                <c:pt idx="381">
                  <c:v>168528</c:v>
                </c:pt>
                <c:pt idx="382">
                  <c:v>168924</c:v>
                </c:pt>
                <c:pt idx="383">
                  <c:v>168426</c:v>
                </c:pt>
                <c:pt idx="384">
                  <c:v>167196</c:v>
                </c:pt>
                <c:pt idx="385">
                  <c:v>166356</c:v>
                </c:pt>
                <c:pt idx="386">
                  <c:v>166284</c:v>
                </c:pt>
                <c:pt idx="387">
                  <c:v>166086</c:v>
                </c:pt>
                <c:pt idx="388">
                  <c:v>165894</c:v>
                </c:pt>
                <c:pt idx="389">
                  <c:v>165450</c:v>
                </c:pt>
                <c:pt idx="390">
                  <c:v>164736</c:v>
                </c:pt>
                <c:pt idx="391">
                  <c:v>163944</c:v>
                </c:pt>
                <c:pt idx="392">
                  <c:v>162726</c:v>
                </c:pt>
                <c:pt idx="393">
                  <c:v>162600</c:v>
                </c:pt>
                <c:pt idx="394">
                  <c:v>163260</c:v>
                </c:pt>
                <c:pt idx="395">
                  <c:v>163056</c:v>
                </c:pt>
                <c:pt idx="396">
                  <c:v>162804</c:v>
                </c:pt>
                <c:pt idx="397">
                  <c:v>162804</c:v>
                </c:pt>
                <c:pt idx="398">
                  <c:v>162780</c:v>
                </c:pt>
                <c:pt idx="399">
                  <c:v>163422</c:v>
                </c:pt>
                <c:pt idx="400">
                  <c:v>163176</c:v>
                </c:pt>
                <c:pt idx="401">
                  <c:v>163050</c:v>
                </c:pt>
                <c:pt idx="402">
                  <c:v>162720</c:v>
                </c:pt>
                <c:pt idx="403">
                  <c:v>162558</c:v>
                </c:pt>
                <c:pt idx="404">
                  <c:v>162132</c:v>
                </c:pt>
                <c:pt idx="405">
                  <c:v>161802</c:v>
                </c:pt>
                <c:pt idx="406">
                  <c:v>161604</c:v>
                </c:pt>
                <c:pt idx="407">
                  <c:v>161580</c:v>
                </c:pt>
                <c:pt idx="408">
                  <c:v>161544</c:v>
                </c:pt>
                <c:pt idx="409">
                  <c:v>161478</c:v>
                </c:pt>
                <c:pt idx="410">
                  <c:v>159432</c:v>
                </c:pt>
                <c:pt idx="411">
                  <c:v>159138</c:v>
                </c:pt>
                <c:pt idx="412">
                  <c:v>158940</c:v>
                </c:pt>
                <c:pt idx="413">
                  <c:v>158580</c:v>
                </c:pt>
                <c:pt idx="414">
                  <c:v>158742</c:v>
                </c:pt>
                <c:pt idx="415">
                  <c:v>158478</c:v>
                </c:pt>
                <c:pt idx="416">
                  <c:v>158316</c:v>
                </c:pt>
                <c:pt idx="417">
                  <c:v>158316</c:v>
                </c:pt>
                <c:pt idx="418">
                  <c:v>158322</c:v>
                </c:pt>
                <c:pt idx="419">
                  <c:v>157566</c:v>
                </c:pt>
                <c:pt idx="420">
                  <c:v>157560</c:v>
                </c:pt>
                <c:pt idx="421">
                  <c:v>157410</c:v>
                </c:pt>
                <c:pt idx="422">
                  <c:v>157752</c:v>
                </c:pt>
                <c:pt idx="423">
                  <c:v>157752</c:v>
                </c:pt>
                <c:pt idx="424">
                  <c:v>157752</c:v>
                </c:pt>
                <c:pt idx="425">
                  <c:v>157224</c:v>
                </c:pt>
                <c:pt idx="426">
                  <c:v>157056</c:v>
                </c:pt>
                <c:pt idx="427">
                  <c:v>157020</c:v>
                </c:pt>
                <c:pt idx="428">
                  <c:v>156870</c:v>
                </c:pt>
                <c:pt idx="429">
                  <c:v>156870</c:v>
                </c:pt>
                <c:pt idx="430">
                  <c:v>156192</c:v>
                </c:pt>
                <c:pt idx="431">
                  <c:v>156192</c:v>
                </c:pt>
                <c:pt idx="432">
                  <c:v>156156</c:v>
                </c:pt>
                <c:pt idx="433">
                  <c:v>156012</c:v>
                </c:pt>
                <c:pt idx="434">
                  <c:v>155712</c:v>
                </c:pt>
                <c:pt idx="435">
                  <c:v>155568</c:v>
                </c:pt>
                <c:pt idx="436">
                  <c:v>155346</c:v>
                </c:pt>
                <c:pt idx="437">
                  <c:v>155088</c:v>
                </c:pt>
                <c:pt idx="438">
                  <c:v>154956</c:v>
                </c:pt>
                <c:pt idx="439">
                  <c:v>154956</c:v>
                </c:pt>
                <c:pt idx="440">
                  <c:v>154968</c:v>
                </c:pt>
                <c:pt idx="441">
                  <c:v>154968</c:v>
                </c:pt>
                <c:pt idx="442">
                  <c:v>154968</c:v>
                </c:pt>
                <c:pt idx="443">
                  <c:v>154968</c:v>
                </c:pt>
                <c:pt idx="444">
                  <c:v>154968</c:v>
                </c:pt>
                <c:pt idx="445">
                  <c:v>154386</c:v>
                </c:pt>
                <c:pt idx="446">
                  <c:v>154362</c:v>
                </c:pt>
                <c:pt idx="447">
                  <c:v>154152</c:v>
                </c:pt>
                <c:pt idx="448">
                  <c:v>153384</c:v>
                </c:pt>
                <c:pt idx="449">
                  <c:v>153144</c:v>
                </c:pt>
                <c:pt idx="450">
                  <c:v>152658</c:v>
                </c:pt>
                <c:pt idx="451">
                  <c:v>152562</c:v>
                </c:pt>
                <c:pt idx="452">
                  <c:v>152562</c:v>
                </c:pt>
                <c:pt idx="453">
                  <c:v>152562</c:v>
                </c:pt>
                <c:pt idx="454">
                  <c:v>153126</c:v>
                </c:pt>
                <c:pt idx="455">
                  <c:v>152670</c:v>
                </c:pt>
                <c:pt idx="456">
                  <c:v>152958</c:v>
                </c:pt>
                <c:pt idx="457">
                  <c:v>152988</c:v>
                </c:pt>
                <c:pt idx="458">
                  <c:v>152958</c:v>
                </c:pt>
                <c:pt idx="459">
                  <c:v>152958</c:v>
                </c:pt>
                <c:pt idx="460">
                  <c:v>152958</c:v>
                </c:pt>
                <c:pt idx="461">
                  <c:v>152958</c:v>
                </c:pt>
                <c:pt idx="462">
                  <c:v>152922</c:v>
                </c:pt>
                <c:pt idx="463">
                  <c:v>152922</c:v>
                </c:pt>
                <c:pt idx="464">
                  <c:v>152826</c:v>
                </c:pt>
                <c:pt idx="465">
                  <c:v>152754</c:v>
                </c:pt>
                <c:pt idx="466">
                  <c:v>152730</c:v>
                </c:pt>
                <c:pt idx="467">
                  <c:v>152730</c:v>
                </c:pt>
                <c:pt idx="468">
                  <c:v>152724</c:v>
                </c:pt>
                <c:pt idx="469">
                  <c:v>152724</c:v>
                </c:pt>
                <c:pt idx="470">
                  <c:v>152700</c:v>
                </c:pt>
                <c:pt idx="471">
                  <c:v>152700</c:v>
                </c:pt>
                <c:pt idx="472">
                  <c:v>152436</c:v>
                </c:pt>
                <c:pt idx="473">
                  <c:v>152274</c:v>
                </c:pt>
                <c:pt idx="474">
                  <c:v>152040</c:v>
                </c:pt>
                <c:pt idx="475">
                  <c:v>152040</c:v>
                </c:pt>
                <c:pt idx="476">
                  <c:v>152304</c:v>
                </c:pt>
                <c:pt idx="477">
                  <c:v>151770</c:v>
                </c:pt>
                <c:pt idx="478">
                  <c:v>151698</c:v>
                </c:pt>
                <c:pt idx="479">
                  <c:v>151698</c:v>
                </c:pt>
                <c:pt idx="480">
                  <c:v>151602</c:v>
                </c:pt>
                <c:pt idx="481">
                  <c:v>151080</c:v>
                </c:pt>
                <c:pt idx="482">
                  <c:v>150912</c:v>
                </c:pt>
                <c:pt idx="483">
                  <c:v>151104</c:v>
                </c:pt>
                <c:pt idx="484">
                  <c:v>151104</c:v>
                </c:pt>
                <c:pt idx="485">
                  <c:v>151104</c:v>
                </c:pt>
                <c:pt idx="486">
                  <c:v>151104</c:v>
                </c:pt>
                <c:pt idx="487">
                  <c:v>151086</c:v>
                </c:pt>
                <c:pt idx="488">
                  <c:v>151086</c:v>
                </c:pt>
                <c:pt idx="489">
                  <c:v>151134</c:v>
                </c:pt>
                <c:pt idx="490">
                  <c:v>151134</c:v>
                </c:pt>
                <c:pt idx="491">
                  <c:v>151326</c:v>
                </c:pt>
                <c:pt idx="492">
                  <c:v>151326</c:v>
                </c:pt>
                <c:pt idx="493">
                  <c:v>151326</c:v>
                </c:pt>
                <c:pt idx="494">
                  <c:v>151038</c:v>
                </c:pt>
                <c:pt idx="495">
                  <c:v>151038</c:v>
                </c:pt>
                <c:pt idx="496">
                  <c:v>150324</c:v>
                </c:pt>
                <c:pt idx="497">
                  <c:v>150366</c:v>
                </c:pt>
                <c:pt idx="498">
                  <c:v>150222</c:v>
                </c:pt>
                <c:pt idx="499">
                  <c:v>150396</c:v>
                </c:pt>
                <c:pt idx="500">
                  <c:v>150276</c:v>
                </c:pt>
                <c:pt idx="501">
                  <c:v>150276</c:v>
                </c:pt>
                <c:pt idx="502">
                  <c:v>150000</c:v>
                </c:pt>
                <c:pt idx="503">
                  <c:v>149952</c:v>
                </c:pt>
                <c:pt idx="504">
                  <c:v>149952</c:v>
                </c:pt>
                <c:pt idx="505">
                  <c:v>149874</c:v>
                </c:pt>
                <c:pt idx="506">
                  <c:v>149406</c:v>
                </c:pt>
                <c:pt idx="507">
                  <c:v>149334</c:v>
                </c:pt>
                <c:pt idx="508">
                  <c:v>149634</c:v>
                </c:pt>
                <c:pt idx="509">
                  <c:v>149280</c:v>
                </c:pt>
                <c:pt idx="510">
                  <c:v>149280</c:v>
                </c:pt>
                <c:pt idx="511">
                  <c:v>149280</c:v>
                </c:pt>
                <c:pt idx="512">
                  <c:v>148944</c:v>
                </c:pt>
                <c:pt idx="513">
                  <c:v>148488</c:v>
                </c:pt>
                <c:pt idx="514">
                  <c:v>148488</c:v>
                </c:pt>
                <c:pt idx="515">
                  <c:v>148416</c:v>
                </c:pt>
                <c:pt idx="516">
                  <c:v>148416</c:v>
                </c:pt>
                <c:pt idx="517">
                  <c:v>148416</c:v>
                </c:pt>
                <c:pt idx="518">
                  <c:v>148416</c:v>
                </c:pt>
                <c:pt idx="519">
                  <c:v>148368</c:v>
                </c:pt>
                <c:pt idx="520">
                  <c:v>148368</c:v>
                </c:pt>
                <c:pt idx="521">
                  <c:v>148368</c:v>
                </c:pt>
                <c:pt idx="522">
                  <c:v>148998</c:v>
                </c:pt>
                <c:pt idx="523">
                  <c:v>148692</c:v>
                </c:pt>
                <c:pt idx="524">
                  <c:v>148668</c:v>
                </c:pt>
                <c:pt idx="525">
                  <c:v>148668</c:v>
                </c:pt>
                <c:pt idx="526">
                  <c:v>148668</c:v>
                </c:pt>
                <c:pt idx="527">
                  <c:v>148620</c:v>
                </c:pt>
                <c:pt idx="528">
                  <c:v>148560</c:v>
                </c:pt>
                <c:pt idx="529">
                  <c:v>148464</c:v>
                </c:pt>
                <c:pt idx="530">
                  <c:v>147828</c:v>
                </c:pt>
                <c:pt idx="531">
                  <c:v>147336</c:v>
                </c:pt>
                <c:pt idx="532">
                  <c:v>147000</c:v>
                </c:pt>
                <c:pt idx="533">
                  <c:v>146994</c:v>
                </c:pt>
                <c:pt idx="534">
                  <c:v>146994</c:v>
                </c:pt>
                <c:pt idx="535">
                  <c:v>147972</c:v>
                </c:pt>
                <c:pt idx="536">
                  <c:v>147984</c:v>
                </c:pt>
                <c:pt idx="537">
                  <c:v>148356</c:v>
                </c:pt>
                <c:pt idx="538">
                  <c:v>148176</c:v>
                </c:pt>
                <c:pt idx="539">
                  <c:v>148068</c:v>
                </c:pt>
                <c:pt idx="540">
                  <c:v>147798</c:v>
                </c:pt>
                <c:pt idx="541">
                  <c:v>147090</c:v>
                </c:pt>
                <c:pt idx="542">
                  <c:v>146706</c:v>
                </c:pt>
                <c:pt idx="543">
                  <c:v>147036</c:v>
                </c:pt>
                <c:pt idx="544">
                  <c:v>146544</c:v>
                </c:pt>
                <c:pt idx="545">
                  <c:v>146520</c:v>
                </c:pt>
                <c:pt idx="546">
                  <c:v>146166</c:v>
                </c:pt>
                <c:pt idx="547">
                  <c:v>146892</c:v>
                </c:pt>
                <c:pt idx="548">
                  <c:v>146832</c:v>
                </c:pt>
                <c:pt idx="549">
                  <c:v>146556</c:v>
                </c:pt>
                <c:pt idx="550">
                  <c:v>146520</c:v>
                </c:pt>
                <c:pt idx="551">
                  <c:v>146262</c:v>
                </c:pt>
                <c:pt idx="552">
                  <c:v>146052</c:v>
                </c:pt>
                <c:pt idx="553">
                  <c:v>145254</c:v>
                </c:pt>
                <c:pt idx="554">
                  <c:v>144780</c:v>
                </c:pt>
                <c:pt idx="555">
                  <c:v>144174</c:v>
                </c:pt>
                <c:pt idx="556">
                  <c:v>143778</c:v>
                </c:pt>
                <c:pt idx="557">
                  <c:v>143778</c:v>
                </c:pt>
                <c:pt idx="558">
                  <c:v>143586</c:v>
                </c:pt>
                <c:pt idx="559">
                  <c:v>143148</c:v>
                </c:pt>
                <c:pt idx="560">
                  <c:v>142548</c:v>
                </c:pt>
                <c:pt idx="561">
                  <c:v>141198</c:v>
                </c:pt>
                <c:pt idx="562">
                  <c:v>140430</c:v>
                </c:pt>
                <c:pt idx="563">
                  <c:v>140592</c:v>
                </c:pt>
                <c:pt idx="564">
                  <c:v>140220</c:v>
                </c:pt>
                <c:pt idx="565">
                  <c:v>139434</c:v>
                </c:pt>
                <c:pt idx="566">
                  <c:v>139176</c:v>
                </c:pt>
                <c:pt idx="567">
                  <c:v>139194</c:v>
                </c:pt>
                <c:pt idx="568">
                  <c:v>143952</c:v>
                </c:pt>
                <c:pt idx="569">
                  <c:v>143664</c:v>
                </c:pt>
                <c:pt idx="570">
                  <c:v>143544</c:v>
                </c:pt>
                <c:pt idx="571">
                  <c:v>143058</c:v>
                </c:pt>
                <c:pt idx="572">
                  <c:v>142908</c:v>
                </c:pt>
                <c:pt idx="573">
                  <c:v>143118</c:v>
                </c:pt>
                <c:pt idx="574">
                  <c:v>143118</c:v>
                </c:pt>
                <c:pt idx="575">
                  <c:v>142872</c:v>
                </c:pt>
                <c:pt idx="576">
                  <c:v>142872</c:v>
                </c:pt>
                <c:pt idx="577">
                  <c:v>142620</c:v>
                </c:pt>
                <c:pt idx="578">
                  <c:v>141594</c:v>
                </c:pt>
                <c:pt idx="579">
                  <c:v>141420</c:v>
                </c:pt>
                <c:pt idx="580">
                  <c:v>140430</c:v>
                </c:pt>
                <c:pt idx="581">
                  <c:v>140364</c:v>
                </c:pt>
                <c:pt idx="582">
                  <c:v>139332</c:v>
                </c:pt>
                <c:pt idx="583">
                  <c:v>138282</c:v>
                </c:pt>
                <c:pt idx="584">
                  <c:v>137676</c:v>
                </c:pt>
                <c:pt idx="585">
                  <c:v>137574</c:v>
                </c:pt>
                <c:pt idx="586">
                  <c:v>137550</c:v>
                </c:pt>
                <c:pt idx="587">
                  <c:v>137142</c:v>
                </c:pt>
                <c:pt idx="588">
                  <c:v>137022</c:v>
                </c:pt>
                <c:pt idx="589">
                  <c:v>137022</c:v>
                </c:pt>
                <c:pt idx="590">
                  <c:v>136518</c:v>
                </c:pt>
                <c:pt idx="591">
                  <c:v>135534</c:v>
                </c:pt>
                <c:pt idx="592">
                  <c:v>133608</c:v>
                </c:pt>
                <c:pt idx="593">
                  <c:v>133326</c:v>
                </c:pt>
                <c:pt idx="594">
                  <c:v>133284</c:v>
                </c:pt>
                <c:pt idx="595">
                  <c:v>133284</c:v>
                </c:pt>
                <c:pt idx="596">
                  <c:v>133284</c:v>
                </c:pt>
                <c:pt idx="597">
                  <c:v>132924</c:v>
                </c:pt>
                <c:pt idx="598">
                  <c:v>132546</c:v>
                </c:pt>
                <c:pt idx="599">
                  <c:v>132528</c:v>
                </c:pt>
                <c:pt idx="600">
                  <c:v>132420</c:v>
                </c:pt>
                <c:pt idx="601">
                  <c:v>132186</c:v>
                </c:pt>
                <c:pt idx="602">
                  <c:v>132282</c:v>
                </c:pt>
                <c:pt idx="603">
                  <c:v>132354</c:v>
                </c:pt>
                <c:pt idx="604">
                  <c:v>132234</c:v>
                </c:pt>
                <c:pt idx="605">
                  <c:v>132906</c:v>
                </c:pt>
                <c:pt idx="606">
                  <c:v>132906</c:v>
                </c:pt>
                <c:pt idx="607">
                  <c:v>132864</c:v>
                </c:pt>
                <c:pt idx="608">
                  <c:v>132864</c:v>
                </c:pt>
                <c:pt idx="609">
                  <c:v>132996</c:v>
                </c:pt>
                <c:pt idx="610">
                  <c:v>132786</c:v>
                </c:pt>
                <c:pt idx="611">
                  <c:v>132786</c:v>
                </c:pt>
                <c:pt idx="612">
                  <c:v>132762</c:v>
                </c:pt>
                <c:pt idx="613">
                  <c:v>132738</c:v>
                </c:pt>
                <c:pt idx="614">
                  <c:v>132720</c:v>
                </c:pt>
                <c:pt idx="615">
                  <c:v>132324</c:v>
                </c:pt>
                <c:pt idx="616">
                  <c:v>132090</c:v>
                </c:pt>
                <c:pt idx="617">
                  <c:v>131424</c:v>
                </c:pt>
                <c:pt idx="618">
                  <c:v>131178</c:v>
                </c:pt>
                <c:pt idx="619">
                  <c:v>130668</c:v>
                </c:pt>
                <c:pt idx="620">
                  <c:v>130338</c:v>
                </c:pt>
                <c:pt idx="621">
                  <c:v>129882</c:v>
                </c:pt>
                <c:pt idx="622">
                  <c:v>129648</c:v>
                </c:pt>
                <c:pt idx="623">
                  <c:v>129360</c:v>
                </c:pt>
                <c:pt idx="624">
                  <c:v>129096</c:v>
                </c:pt>
                <c:pt idx="625">
                  <c:v>128538</c:v>
                </c:pt>
                <c:pt idx="626">
                  <c:v>128538</c:v>
                </c:pt>
                <c:pt idx="627">
                  <c:v>128016</c:v>
                </c:pt>
                <c:pt idx="628">
                  <c:v>128010</c:v>
                </c:pt>
                <c:pt idx="629">
                  <c:v>127710</c:v>
                </c:pt>
                <c:pt idx="630">
                  <c:v>126642</c:v>
                </c:pt>
                <c:pt idx="631">
                  <c:v>125970</c:v>
                </c:pt>
                <c:pt idx="632">
                  <c:v>125682</c:v>
                </c:pt>
                <c:pt idx="633">
                  <c:v>125322</c:v>
                </c:pt>
                <c:pt idx="634">
                  <c:v>124770</c:v>
                </c:pt>
                <c:pt idx="635">
                  <c:v>124488</c:v>
                </c:pt>
                <c:pt idx="636">
                  <c:v>124440</c:v>
                </c:pt>
                <c:pt idx="637">
                  <c:v>124440</c:v>
                </c:pt>
                <c:pt idx="638">
                  <c:v>124422</c:v>
                </c:pt>
                <c:pt idx="639">
                  <c:v>124482</c:v>
                </c:pt>
                <c:pt idx="640">
                  <c:v>124482</c:v>
                </c:pt>
                <c:pt idx="641">
                  <c:v>123882</c:v>
                </c:pt>
                <c:pt idx="642">
                  <c:v>123882</c:v>
                </c:pt>
                <c:pt idx="643">
                  <c:v>123654</c:v>
                </c:pt>
                <c:pt idx="644">
                  <c:v>123390</c:v>
                </c:pt>
                <c:pt idx="645">
                  <c:v>122736</c:v>
                </c:pt>
                <c:pt idx="646">
                  <c:v>121680</c:v>
                </c:pt>
                <c:pt idx="647">
                  <c:v>121560</c:v>
                </c:pt>
                <c:pt idx="648">
                  <c:v>121476</c:v>
                </c:pt>
                <c:pt idx="649">
                  <c:v>121500</c:v>
                </c:pt>
                <c:pt idx="650">
                  <c:v>121500</c:v>
                </c:pt>
                <c:pt idx="651">
                  <c:v>121500</c:v>
                </c:pt>
                <c:pt idx="652">
                  <c:v>121386</c:v>
                </c:pt>
                <c:pt idx="653">
                  <c:v>121386</c:v>
                </c:pt>
                <c:pt idx="654">
                  <c:v>121464</c:v>
                </c:pt>
                <c:pt idx="655">
                  <c:v>121380</c:v>
                </c:pt>
                <c:pt idx="656">
                  <c:v>121380</c:v>
                </c:pt>
                <c:pt idx="657">
                  <c:v>121338</c:v>
                </c:pt>
                <c:pt idx="658">
                  <c:v>123870</c:v>
                </c:pt>
                <c:pt idx="659">
                  <c:v>123366</c:v>
                </c:pt>
                <c:pt idx="660">
                  <c:v>122898</c:v>
                </c:pt>
                <c:pt idx="661">
                  <c:v>121746</c:v>
                </c:pt>
                <c:pt idx="662">
                  <c:v>121428</c:v>
                </c:pt>
                <c:pt idx="663">
                  <c:v>121428</c:v>
                </c:pt>
                <c:pt idx="664">
                  <c:v>121380</c:v>
                </c:pt>
                <c:pt idx="665">
                  <c:v>121380</c:v>
                </c:pt>
                <c:pt idx="666">
                  <c:v>120768</c:v>
                </c:pt>
                <c:pt idx="667">
                  <c:v>120714</c:v>
                </c:pt>
                <c:pt idx="668">
                  <c:v>120714</c:v>
                </c:pt>
                <c:pt idx="669">
                  <c:v>120714</c:v>
                </c:pt>
                <c:pt idx="670">
                  <c:v>120288</c:v>
                </c:pt>
                <c:pt idx="671">
                  <c:v>119706</c:v>
                </c:pt>
                <c:pt idx="672">
                  <c:v>119610</c:v>
                </c:pt>
                <c:pt idx="673">
                  <c:v>119748</c:v>
                </c:pt>
                <c:pt idx="674">
                  <c:v>119652</c:v>
                </c:pt>
                <c:pt idx="675">
                  <c:v>119652</c:v>
                </c:pt>
                <c:pt idx="676">
                  <c:v>121794</c:v>
                </c:pt>
                <c:pt idx="677">
                  <c:v>121362</c:v>
                </c:pt>
                <c:pt idx="678">
                  <c:v>121458</c:v>
                </c:pt>
                <c:pt idx="679">
                  <c:v>121458</c:v>
                </c:pt>
                <c:pt idx="680">
                  <c:v>120372</c:v>
                </c:pt>
                <c:pt idx="681">
                  <c:v>120372</c:v>
                </c:pt>
                <c:pt idx="682">
                  <c:v>120684</c:v>
                </c:pt>
                <c:pt idx="683">
                  <c:v>120684</c:v>
                </c:pt>
                <c:pt idx="684">
                  <c:v>120348</c:v>
                </c:pt>
                <c:pt idx="685">
                  <c:v>120018</c:v>
                </c:pt>
                <c:pt idx="686">
                  <c:v>119748</c:v>
                </c:pt>
                <c:pt idx="687">
                  <c:v>119844</c:v>
                </c:pt>
                <c:pt idx="688">
                  <c:v>119658</c:v>
                </c:pt>
                <c:pt idx="689">
                  <c:v>118920</c:v>
                </c:pt>
                <c:pt idx="690">
                  <c:v>118620</c:v>
                </c:pt>
                <c:pt idx="691">
                  <c:v>118620</c:v>
                </c:pt>
                <c:pt idx="692">
                  <c:v>120972</c:v>
                </c:pt>
                <c:pt idx="693">
                  <c:v>120210</c:v>
                </c:pt>
                <c:pt idx="694">
                  <c:v>119484</c:v>
                </c:pt>
                <c:pt idx="695">
                  <c:v>119022</c:v>
                </c:pt>
                <c:pt idx="696">
                  <c:v>118872</c:v>
                </c:pt>
                <c:pt idx="697">
                  <c:v>118656</c:v>
                </c:pt>
                <c:pt idx="698">
                  <c:v>118206</c:v>
                </c:pt>
                <c:pt idx="699">
                  <c:v>118122</c:v>
                </c:pt>
                <c:pt idx="700">
                  <c:v>117180</c:v>
                </c:pt>
                <c:pt idx="701">
                  <c:v>116832</c:v>
                </c:pt>
                <c:pt idx="702">
                  <c:v>116796</c:v>
                </c:pt>
                <c:pt idx="703">
                  <c:v>116154</c:v>
                </c:pt>
                <c:pt idx="704">
                  <c:v>115602</c:v>
                </c:pt>
                <c:pt idx="705">
                  <c:v>115530</c:v>
                </c:pt>
                <c:pt idx="706">
                  <c:v>115434</c:v>
                </c:pt>
                <c:pt idx="707">
                  <c:v>115338</c:v>
                </c:pt>
                <c:pt idx="708">
                  <c:v>113640</c:v>
                </c:pt>
                <c:pt idx="709">
                  <c:v>113604</c:v>
                </c:pt>
                <c:pt idx="710">
                  <c:v>113604</c:v>
                </c:pt>
                <c:pt idx="711">
                  <c:v>113034</c:v>
                </c:pt>
                <c:pt idx="712">
                  <c:v>112836</c:v>
                </c:pt>
                <c:pt idx="713">
                  <c:v>111840</c:v>
                </c:pt>
                <c:pt idx="714">
                  <c:v>111408</c:v>
                </c:pt>
                <c:pt idx="715">
                  <c:v>110820</c:v>
                </c:pt>
                <c:pt idx="716">
                  <c:v>110994</c:v>
                </c:pt>
                <c:pt idx="717">
                  <c:v>110970</c:v>
                </c:pt>
                <c:pt idx="718">
                  <c:v>109878</c:v>
                </c:pt>
                <c:pt idx="719">
                  <c:v>108984</c:v>
                </c:pt>
                <c:pt idx="720">
                  <c:v>108378</c:v>
                </c:pt>
                <c:pt idx="721">
                  <c:v>107658</c:v>
                </c:pt>
                <c:pt idx="722">
                  <c:v>107022</c:v>
                </c:pt>
                <c:pt idx="723">
                  <c:v>106446</c:v>
                </c:pt>
                <c:pt idx="724">
                  <c:v>105546</c:v>
                </c:pt>
                <c:pt idx="725">
                  <c:v>104802</c:v>
                </c:pt>
                <c:pt idx="726">
                  <c:v>104490</c:v>
                </c:pt>
                <c:pt idx="727">
                  <c:v>104400</c:v>
                </c:pt>
                <c:pt idx="728">
                  <c:v>104340</c:v>
                </c:pt>
                <c:pt idx="729">
                  <c:v>103746</c:v>
                </c:pt>
                <c:pt idx="730">
                  <c:v>102444</c:v>
                </c:pt>
                <c:pt idx="731">
                  <c:v>101448</c:v>
                </c:pt>
                <c:pt idx="732">
                  <c:v>101136</c:v>
                </c:pt>
                <c:pt idx="733">
                  <c:v>100398</c:v>
                </c:pt>
                <c:pt idx="734">
                  <c:v>99462</c:v>
                </c:pt>
                <c:pt idx="735">
                  <c:v>98124</c:v>
                </c:pt>
                <c:pt idx="736">
                  <c:v>96906</c:v>
                </c:pt>
                <c:pt idx="737">
                  <c:v>96510</c:v>
                </c:pt>
                <c:pt idx="738">
                  <c:v>96450</c:v>
                </c:pt>
                <c:pt idx="739">
                  <c:v>96102</c:v>
                </c:pt>
                <c:pt idx="740">
                  <c:v>95304</c:v>
                </c:pt>
                <c:pt idx="741">
                  <c:v>95280</c:v>
                </c:pt>
                <c:pt idx="742">
                  <c:v>94386</c:v>
                </c:pt>
                <c:pt idx="743">
                  <c:v>93198</c:v>
                </c:pt>
                <c:pt idx="744">
                  <c:v>92370</c:v>
                </c:pt>
                <c:pt idx="745">
                  <c:v>92340</c:v>
                </c:pt>
                <c:pt idx="746">
                  <c:v>90318</c:v>
                </c:pt>
                <c:pt idx="747">
                  <c:v>90294</c:v>
                </c:pt>
                <c:pt idx="748">
                  <c:v>90012</c:v>
                </c:pt>
                <c:pt idx="749">
                  <c:v>89988</c:v>
                </c:pt>
                <c:pt idx="750">
                  <c:v>89148</c:v>
                </c:pt>
                <c:pt idx="751">
                  <c:v>87954</c:v>
                </c:pt>
                <c:pt idx="752">
                  <c:v>87756</c:v>
                </c:pt>
                <c:pt idx="753">
                  <c:v>88860</c:v>
                </c:pt>
                <c:pt idx="754">
                  <c:v>88452</c:v>
                </c:pt>
                <c:pt idx="755">
                  <c:v>88488</c:v>
                </c:pt>
                <c:pt idx="756">
                  <c:v>88020</c:v>
                </c:pt>
                <c:pt idx="757">
                  <c:v>87660</c:v>
                </c:pt>
                <c:pt idx="758">
                  <c:v>87444</c:v>
                </c:pt>
                <c:pt idx="759">
                  <c:v>87396</c:v>
                </c:pt>
                <c:pt idx="760">
                  <c:v>87384</c:v>
                </c:pt>
                <c:pt idx="761">
                  <c:v>86988</c:v>
                </c:pt>
                <c:pt idx="762">
                  <c:v>85440</c:v>
                </c:pt>
                <c:pt idx="763">
                  <c:v>85296</c:v>
                </c:pt>
                <c:pt idx="764">
                  <c:v>84708</c:v>
                </c:pt>
                <c:pt idx="765">
                  <c:v>84282</c:v>
                </c:pt>
                <c:pt idx="766">
                  <c:v>83862</c:v>
                </c:pt>
                <c:pt idx="767">
                  <c:v>83862</c:v>
                </c:pt>
                <c:pt idx="768">
                  <c:v>83832</c:v>
                </c:pt>
                <c:pt idx="769">
                  <c:v>83502</c:v>
                </c:pt>
                <c:pt idx="770">
                  <c:v>82926</c:v>
                </c:pt>
                <c:pt idx="771">
                  <c:v>80460</c:v>
                </c:pt>
                <c:pt idx="772">
                  <c:v>80106</c:v>
                </c:pt>
                <c:pt idx="773">
                  <c:v>79770</c:v>
                </c:pt>
                <c:pt idx="774">
                  <c:v>80028</c:v>
                </c:pt>
                <c:pt idx="775">
                  <c:v>81120</c:v>
                </c:pt>
                <c:pt idx="776">
                  <c:v>81120</c:v>
                </c:pt>
                <c:pt idx="777">
                  <c:v>81120</c:v>
                </c:pt>
                <c:pt idx="778">
                  <c:v>80250</c:v>
                </c:pt>
                <c:pt idx="779">
                  <c:v>79440</c:v>
                </c:pt>
                <c:pt idx="780">
                  <c:v>78504</c:v>
                </c:pt>
                <c:pt idx="781">
                  <c:v>78504</c:v>
                </c:pt>
                <c:pt idx="782">
                  <c:v>78132</c:v>
                </c:pt>
                <c:pt idx="783">
                  <c:v>77994</c:v>
                </c:pt>
                <c:pt idx="784">
                  <c:v>77676</c:v>
                </c:pt>
                <c:pt idx="785">
                  <c:v>77022</c:v>
                </c:pt>
                <c:pt idx="786">
                  <c:v>76818</c:v>
                </c:pt>
                <c:pt idx="787">
                  <c:v>76722</c:v>
                </c:pt>
                <c:pt idx="788">
                  <c:v>76566</c:v>
                </c:pt>
                <c:pt idx="789">
                  <c:v>76440</c:v>
                </c:pt>
                <c:pt idx="790">
                  <c:v>75552</c:v>
                </c:pt>
                <c:pt idx="791">
                  <c:v>74658</c:v>
                </c:pt>
                <c:pt idx="792">
                  <c:v>74610</c:v>
                </c:pt>
                <c:pt idx="793">
                  <c:v>74592</c:v>
                </c:pt>
                <c:pt idx="794">
                  <c:v>74568</c:v>
                </c:pt>
                <c:pt idx="795">
                  <c:v>74268</c:v>
                </c:pt>
                <c:pt idx="796">
                  <c:v>73956</c:v>
                </c:pt>
                <c:pt idx="797">
                  <c:v>73524</c:v>
                </c:pt>
                <c:pt idx="798">
                  <c:v>73524</c:v>
                </c:pt>
                <c:pt idx="799">
                  <c:v>73374</c:v>
                </c:pt>
                <c:pt idx="800">
                  <c:v>73272</c:v>
                </c:pt>
                <c:pt idx="801">
                  <c:v>72588</c:v>
                </c:pt>
                <c:pt idx="802">
                  <c:v>72492</c:v>
                </c:pt>
                <c:pt idx="803">
                  <c:v>72168</c:v>
                </c:pt>
                <c:pt idx="804">
                  <c:v>71292</c:v>
                </c:pt>
                <c:pt idx="805">
                  <c:v>71256</c:v>
                </c:pt>
                <c:pt idx="806">
                  <c:v>71052</c:v>
                </c:pt>
                <c:pt idx="807">
                  <c:v>70956</c:v>
                </c:pt>
                <c:pt idx="808">
                  <c:v>70932</c:v>
                </c:pt>
                <c:pt idx="809">
                  <c:v>70890</c:v>
                </c:pt>
                <c:pt idx="810">
                  <c:v>70422</c:v>
                </c:pt>
                <c:pt idx="811">
                  <c:v>70350</c:v>
                </c:pt>
                <c:pt idx="812">
                  <c:v>70278</c:v>
                </c:pt>
                <c:pt idx="813">
                  <c:v>70206</c:v>
                </c:pt>
                <c:pt idx="814">
                  <c:v>70008</c:v>
                </c:pt>
                <c:pt idx="815">
                  <c:v>69870</c:v>
                </c:pt>
                <c:pt idx="816">
                  <c:v>69846</c:v>
                </c:pt>
                <c:pt idx="817">
                  <c:v>69822</c:v>
                </c:pt>
                <c:pt idx="818">
                  <c:v>69816</c:v>
                </c:pt>
                <c:pt idx="819">
                  <c:v>69912</c:v>
                </c:pt>
                <c:pt idx="820">
                  <c:v>69840</c:v>
                </c:pt>
                <c:pt idx="821">
                  <c:v>69648</c:v>
                </c:pt>
                <c:pt idx="822">
                  <c:v>69372</c:v>
                </c:pt>
                <c:pt idx="823">
                  <c:v>69264</c:v>
                </c:pt>
                <c:pt idx="824">
                  <c:v>69540</c:v>
                </c:pt>
                <c:pt idx="825">
                  <c:v>69222</c:v>
                </c:pt>
                <c:pt idx="826">
                  <c:v>69120</c:v>
                </c:pt>
                <c:pt idx="827">
                  <c:v>69000</c:v>
                </c:pt>
                <c:pt idx="828">
                  <c:v>68610</c:v>
                </c:pt>
                <c:pt idx="829">
                  <c:v>68496</c:v>
                </c:pt>
                <c:pt idx="830">
                  <c:v>68106</c:v>
                </c:pt>
                <c:pt idx="831">
                  <c:v>68028</c:v>
                </c:pt>
                <c:pt idx="832">
                  <c:v>67932</c:v>
                </c:pt>
                <c:pt idx="833">
                  <c:v>67668</c:v>
                </c:pt>
                <c:pt idx="834">
                  <c:v>67602</c:v>
                </c:pt>
                <c:pt idx="835">
                  <c:v>67578</c:v>
                </c:pt>
                <c:pt idx="836">
                  <c:v>67530</c:v>
                </c:pt>
                <c:pt idx="837">
                  <c:v>67476</c:v>
                </c:pt>
                <c:pt idx="838">
                  <c:v>68424</c:v>
                </c:pt>
                <c:pt idx="839">
                  <c:v>68178</c:v>
                </c:pt>
                <c:pt idx="840">
                  <c:v>67422</c:v>
                </c:pt>
                <c:pt idx="841">
                  <c:v>67236</c:v>
                </c:pt>
                <c:pt idx="842">
                  <c:v>67122</c:v>
                </c:pt>
                <c:pt idx="843">
                  <c:v>66942</c:v>
                </c:pt>
                <c:pt idx="844">
                  <c:v>65340</c:v>
                </c:pt>
                <c:pt idx="845">
                  <c:v>65340</c:v>
                </c:pt>
                <c:pt idx="846">
                  <c:v>65340</c:v>
                </c:pt>
                <c:pt idx="847">
                  <c:v>65298</c:v>
                </c:pt>
                <c:pt idx="848">
                  <c:v>65256</c:v>
                </c:pt>
                <c:pt idx="849">
                  <c:v>65088</c:v>
                </c:pt>
                <c:pt idx="850">
                  <c:v>65064</c:v>
                </c:pt>
                <c:pt idx="851">
                  <c:v>64932</c:v>
                </c:pt>
                <c:pt idx="852">
                  <c:v>65652</c:v>
                </c:pt>
                <c:pt idx="853">
                  <c:v>66300</c:v>
                </c:pt>
                <c:pt idx="854">
                  <c:v>66090</c:v>
                </c:pt>
                <c:pt idx="855">
                  <c:v>65898</c:v>
                </c:pt>
                <c:pt idx="856">
                  <c:v>66012</c:v>
                </c:pt>
                <c:pt idx="857">
                  <c:v>68526</c:v>
                </c:pt>
                <c:pt idx="858">
                  <c:v>68382</c:v>
                </c:pt>
                <c:pt idx="859">
                  <c:v>68280</c:v>
                </c:pt>
                <c:pt idx="860">
                  <c:v>68196</c:v>
                </c:pt>
                <c:pt idx="861">
                  <c:v>67914</c:v>
                </c:pt>
                <c:pt idx="862">
                  <c:v>67698</c:v>
                </c:pt>
                <c:pt idx="863">
                  <c:v>67446</c:v>
                </c:pt>
                <c:pt idx="864">
                  <c:v>67158</c:v>
                </c:pt>
                <c:pt idx="865">
                  <c:v>66828</c:v>
                </c:pt>
                <c:pt idx="866">
                  <c:v>66828</c:v>
                </c:pt>
                <c:pt idx="867">
                  <c:v>66468</c:v>
                </c:pt>
                <c:pt idx="868">
                  <c:v>66468</c:v>
                </c:pt>
                <c:pt idx="869">
                  <c:v>66486</c:v>
                </c:pt>
                <c:pt idx="870">
                  <c:v>66384</c:v>
                </c:pt>
                <c:pt idx="871">
                  <c:v>66384</c:v>
                </c:pt>
                <c:pt idx="872">
                  <c:v>66360</c:v>
                </c:pt>
                <c:pt idx="873">
                  <c:v>66306</c:v>
                </c:pt>
                <c:pt idx="874">
                  <c:v>66234</c:v>
                </c:pt>
                <c:pt idx="875">
                  <c:v>66192</c:v>
                </c:pt>
                <c:pt idx="876">
                  <c:v>66120</c:v>
                </c:pt>
                <c:pt idx="877">
                  <c:v>66048</c:v>
                </c:pt>
                <c:pt idx="878">
                  <c:v>66048</c:v>
                </c:pt>
                <c:pt idx="879">
                  <c:v>66018</c:v>
                </c:pt>
                <c:pt idx="880">
                  <c:v>66018</c:v>
                </c:pt>
                <c:pt idx="881">
                  <c:v>65862</c:v>
                </c:pt>
                <c:pt idx="882">
                  <c:v>65382</c:v>
                </c:pt>
                <c:pt idx="883">
                  <c:v>65268</c:v>
                </c:pt>
                <c:pt idx="884">
                  <c:v>65178</c:v>
                </c:pt>
                <c:pt idx="885">
                  <c:v>65112</c:v>
                </c:pt>
                <c:pt idx="886">
                  <c:v>65112</c:v>
                </c:pt>
                <c:pt idx="887">
                  <c:v>65046</c:v>
                </c:pt>
                <c:pt idx="888">
                  <c:v>64464</c:v>
                </c:pt>
                <c:pt idx="889">
                  <c:v>63168</c:v>
                </c:pt>
                <c:pt idx="890">
                  <c:v>63168</c:v>
                </c:pt>
                <c:pt idx="891">
                  <c:v>63102</c:v>
                </c:pt>
                <c:pt idx="892">
                  <c:v>63078</c:v>
                </c:pt>
                <c:pt idx="893">
                  <c:v>63066</c:v>
                </c:pt>
                <c:pt idx="894">
                  <c:v>63042</c:v>
                </c:pt>
                <c:pt idx="895">
                  <c:v>63042</c:v>
                </c:pt>
                <c:pt idx="896">
                  <c:v>62994</c:v>
                </c:pt>
                <c:pt idx="897">
                  <c:v>62844</c:v>
                </c:pt>
                <c:pt idx="898">
                  <c:v>62844</c:v>
                </c:pt>
                <c:pt idx="899">
                  <c:v>62808</c:v>
                </c:pt>
                <c:pt idx="900">
                  <c:v>62808</c:v>
                </c:pt>
                <c:pt idx="901">
                  <c:v>62736</c:v>
                </c:pt>
                <c:pt idx="902">
                  <c:v>62736</c:v>
                </c:pt>
                <c:pt idx="903">
                  <c:v>62694</c:v>
                </c:pt>
                <c:pt idx="904">
                  <c:v>62616</c:v>
                </c:pt>
                <c:pt idx="905">
                  <c:v>62550</c:v>
                </c:pt>
                <c:pt idx="906">
                  <c:v>62508</c:v>
                </c:pt>
                <c:pt idx="907">
                  <c:v>62508</c:v>
                </c:pt>
                <c:pt idx="908">
                  <c:v>61404</c:v>
                </c:pt>
                <c:pt idx="909">
                  <c:v>61392</c:v>
                </c:pt>
                <c:pt idx="910">
                  <c:v>61392</c:v>
                </c:pt>
                <c:pt idx="911">
                  <c:v>61350</c:v>
                </c:pt>
                <c:pt idx="912">
                  <c:v>61254</c:v>
                </c:pt>
                <c:pt idx="913">
                  <c:v>61182</c:v>
                </c:pt>
                <c:pt idx="914">
                  <c:v>61158</c:v>
                </c:pt>
                <c:pt idx="915">
                  <c:v>60774</c:v>
                </c:pt>
                <c:pt idx="916">
                  <c:v>60216</c:v>
                </c:pt>
                <c:pt idx="917">
                  <c:v>60192</c:v>
                </c:pt>
                <c:pt idx="918">
                  <c:v>60192</c:v>
                </c:pt>
                <c:pt idx="919">
                  <c:v>60168</c:v>
                </c:pt>
                <c:pt idx="920">
                  <c:v>60162</c:v>
                </c:pt>
                <c:pt idx="921">
                  <c:v>60066</c:v>
                </c:pt>
                <c:pt idx="922">
                  <c:v>60054</c:v>
                </c:pt>
                <c:pt idx="923">
                  <c:v>59988</c:v>
                </c:pt>
                <c:pt idx="924">
                  <c:v>59970</c:v>
                </c:pt>
                <c:pt idx="925">
                  <c:v>59892</c:v>
                </c:pt>
                <c:pt idx="926">
                  <c:v>59874</c:v>
                </c:pt>
                <c:pt idx="927">
                  <c:v>59874</c:v>
                </c:pt>
                <c:pt idx="928">
                  <c:v>59874</c:v>
                </c:pt>
                <c:pt idx="929">
                  <c:v>59826</c:v>
                </c:pt>
                <c:pt idx="930">
                  <c:v>59646</c:v>
                </c:pt>
                <c:pt idx="931">
                  <c:v>58542</c:v>
                </c:pt>
                <c:pt idx="932">
                  <c:v>58212</c:v>
                </c:pt>
                <c:pt idx="933">
                  <c:v>58212</c:v>
                </c:pt>
                <c:pt idx="934">
                  <c:v>58020</c:v>
                </c:pt>
                <c:pt idx="935">
                  <c:v>57354</c:v>
                </c:pt>
                <c:pt idx="936">
                  <c:v>56220</c:v>
                </c:pt>
                <c:pt idx="937">
                  <c:v>56034</c:v>
                </c:pt>
                <c:pt idx="938">
                  <c:v>55884</c:v>
                </c:pt>
                <c:pt idx="939">
                  <c:v>55842</c:v>
                </c:pt>
                <c:pt idx="940">
                  <c:v>55824</c:v>
                </c:pt>
                <c:pt idx="941">
                  <c:v>55824</c:v>
                </c:pt>
                <c:pt idx="942">
                  <c:v>55812</c:v>
                </c:pt>
                <c:pt idx="943">
                  <c:v>55518</c:v>
                </c:pt>
                <c:pt idx="944">
                  <c:v>55488</c:v>
                </c:pt>
                <c:pt idx="945">
                  <c:v>55488</c:v>
                </c:pt>
                <c:pt idx="946">
                  <c:v>55422</c:v>
                </c:pt>
                <c:pt idx="947">
                  <c:v>55374</c:v>
                </c:pt>
                <c:pt idx="948">
                  <c:v>55326</c:v>
                </c:pt>
                <c:pt idx="949">
                  <c:v>55302</c:v>
                </c:pt>
                <c:pt idx="950">
                  <c:v>55062</c:v>
                </c:pt>
                <c:pt idx="951">
                  <c:v>55062</c:v>
                </c:pt>
                <c:pt idx="952">
                  <c:v>55038</c:v>
                </c:pt>
                <c:pt idx="953">
                  <c:v>54972</c:v>
                </c:pt>
                <c:pt idx="954">
                  <c:v>55398</c:v>
                </c:pt>
                <c:pt idx="955">
                  <c:v>54372</c:v>
                </c:pt>
                <c:pt idx="956">
                  <c:v>54324</c:v>
                </c:pt>
                <c:pt idx="957">
                  <c:v>54036</c:v>
                </c:pt>
                <c:pt idx="958">
                  <c:v>53880</c:v>
                </c:pt>
                <c:pt idx="959">
                  <c:v>53802</c:v>
                </c:pt>
                <c:pt idx="960">
                  <c:v>53736</c:v>
                </c:pt>
                <c:pt idx="961">
                  <c:v>53694</c:v>
                </c:pt>
                <c:pt idx="962">
                  <c:v>53166</c:v>
                </c:pt>
                <c:pt idx="963">
                  <c:v>53064</c:v>
                </c:pt>
                <c:pt idx="964">
                  <c:v>51552</c:v>
                </c:pt>
                <c:pt idx="965">
                  <c:v>51180</c:v>
                </c:pt>
                <c:pt idx="966">
                  <c:v>51114</c:v>
                </c:pt>
                <c:pt idx="967">
                  <c:v>51114</c:v>
                </c:pt>
                <c:pt idx="968">
                  <c:v>51036</c:v>
                </c:pt>
                <c:pt idx="969">
                  <c:v>51006</c:v>
                </c:pt>
                <c:pt idx="970">
                  <c:v>50958</c:v>
                </c:pt>
                <c:pt idx="971">
                  <c:v>50010</c:v>
                </c:pt>
                <c:pt idx="972">
                  <c:v>49758</c:v>
                </c:pt>
                <c:pt idx="973">
                  <c:v>49350</c:v>
                </c:pt>
                <c:pt idx="974">
                  <c:v>49302</c:v>
                </c:pt>
                <c:pt idx="975">
                  <c:v>49260</c:v>
                </c:pt>
                <c:pt idx="976">
                  <c:v>48948</c:v>
                </c:pt>
                <c:pt idx="977">
                  <c:v>48564</c:v>
                </c:pt>
                <c:pt idx="978">
                  <c:v>48564</c:v>
                </c:pt>
                <c:pt idx="979">
                  <c:v>48564</c:v>
                </c:pt>
                <c:pt idx="980">
                  <c:v>48564</c:v>
                </c:pt>
                <c:pt idx="981">
                  <c:v>48666</c:v>
                </c:pt>
                <c:pt idx="982">
                  <c:v>48378</c:v>
                </c:pt>
                <c:pt idx="983">
                  <c:v>48276</c:v>
                </c:pt>
                <c:pt idx="984">
                  <c:v>48252</c:v>
                </c:pt>
                <c:pt idx="985">
                  <c:v>48252</c:v>
                </c:pt>
                <c:pt idx="986">
                  <c:v>48234</c:v>
                </c:pt>
                <c:pt idx="987">
                  <c:v>48312</c:v>
                </c:pt>
                <c:pt idx="988">
                  <c:v>48306</c:v>
                </c:pt>
                <c:pt idx="989">
                  <c:v>48276</c:v>
                </c:pt>
                <c:pt idx="990">
                  <c:v>48276</c:v>
                </c:pt>
                <c:pt idx="991">
                  <c:v>48174</c:v>
                </c:pt>
                <c:pt idx="992">
                  <c:v>48132</c:v>
                </c:pt>
                <c:pt idx="993">
                  <c:v>48132</c:v>
                </c:pt>
                <c:pt idx="994">
                  <c:v>48132</c:v>
                </c:pt>
                <c:pt idx="995">
                  <c:v>48066</c:v>
                </c:pt>
                <c:pt idx="996">
                  <c:v>47922</c:v>
                </c:pt>
                <c:pt idx="997">
                  <c:v>47808</c:v>
                </c:pt>
                <c:pt idx="998">
                  <c:v>47712</c:v>
                </c:pt>
                <c:pt idx="999">
                  <c:v>47664</c:v>
                </c:pt>
                <c:pt idx="1000">
                  <c:v>47664</c:v>
                </c:pt>
                <c:pt idx="1001">
                  <c:v>47562</c:v>
                </c:pt>
                <c:pt idx="1002">
                  <c:v>47562</c:v>
                </c:pt>
                <c:pt idx="1003">
                  <c:v>47298</c:v>
                </c:pt>
                <c:pt idx="1004">
                  <c:v>47274</c:v>
                </c:pt>
                <c:pt idx="1005">
                  <c:v>47274</c:v>
                </c:pt>
                <c:pt idx="1006">
                  <c:v>47184</c:v>
                </c:pt>
                <c:pt idx="1007">
                  <c:v>47184</c:v>
                </c:pt>
                <c:pt idx="1008">
                  <c:v>47076</c:v>
                </c:pt>
                <c:pt idx="1009">
                  <c:v>47022</c:v>
                </c:pt>
                <c:pt idx="1010">
                  <c:v>47022</c:v>
                </c:pt>
                <c:pt idx="1011">
                  <c:v>46776</c:v>
                </c:pt>
                <c:pt idx="1012">
                  <c:v>46542</c:v>
                </c:pt>
                <c:pt idx="1013">
                  <c:v>46494</c:v>
                </c:pt>
                <c:pt idx="1014">
                  <c:v>46470</c:v>
                </c:pt>
                <c:pt idx="1015">
                  <c:v>45954</c:v>
                </c:pt>
                <c:pt idx="1016">
                  <c:v>45912</c:v>
                </c:pt>
                <c:pt idx="1017">
                  <c:v>45888</c:v>
                </c:pt>
                <c:pt idx="1018">
                  <c:v>45888</c:v>
                </c:pt>
                <c:pt idx="1019">
                  <c:v>45882</c:v>
                </c:pt>
                <c:pt idx="1020">
                  <c:v>45690</c:v>
                </c:pt>
                <c:pt idx="1021">
                  <c:v>45564</c:v>
                </c:pt>
                <c:pt idx="1022">
                  <c:v>45516</c:v>
                </c:pt>
                <c:pt idx="1023">
                  <c:v>44916</c:v>
                </c:pt>
                <c:pt idx="1024">
                  <c:v>44916</c:v>
                </c:pt>
                <c:pt idx="1025">
                  <c:v>44910</c:v>
                </c:pt>
                <c:pt idx="1026">
                  <c:v>44910</c:v>
                </c:pt>
                <c:pt idx="1027">
                  <c:v>44886</c:v>
                </c:pt>
                <c:pt idx="1028">
                  <c:v>44574</c:v>
                </c:pt>
                <c:pt idx="1029">
                  <c:v>44556</c:v>
                </c:pt>
                <c:pt idx="1030">
                  <c:v>44556</c:v>
                </c:pt>
                <c:pt idx="1031">
                  <c:v>44556</c:v>
                </c:pt>
                <c:pt idx="1032">
                  <c:v>44556</c:v>
                </c:pt>
                <c:pt idx="1033">
                  <c:v>44322</c:v>
                </c:pt>
                <c:pt idx="1034">
                  <c:v>44316</c:v>
                </c:pt>
                <c:pt idx="1035">
                  <c:v>44292</c:v>
                </c:pt>
                <c:pt idx="1036">
                  <c:v>44292</c:v>
                </c:pt>
                <c:pt idx="1037">
                  <c:v>44292</c:v>
                </c:pt>
                <c:pt idx="1038">
                  <c:v>44292</c:v>
                </c:pt>
                <c:pt idx="1039">
                  <c:v>44262</c:v>
                </c:pt>
                <c:pt idx="1040">
                  <c:v>43770</c:v>
                </c:pt>
                <c:pt idx="1041">
                  <c:v>43770</c:v>
                </c:pt>
                <c:pt idx="1042">
                  <c:v>43770</c:v>
                </c:pt>
                <c:pt idx="1043">
                  <c:v>43128</c:v>
                </c:pt>
                <c:pt idx="1044">
                  <c:v>42828</c:v>
                </c:pt>
                <c:pt idx="1045">
                  <c:v>42258</c:v>
                </c:pt>
                <c:pt idx="1046">
                  <c:v>42054</c:v>
                </c:pt>
                <c:pt idx="1047">
                  <c:v>42054</c:v>
                </c:pt>
                <c:pt idx="1048">
                  <c:v>42048</c:v>
                </c:pt>
                <c:pt idx="1049">
                  <c:v>42024</c:v>
                </c:pt>
                <c:pt idx="1050">
                  <c:v>42006</c:v>
                </c:pt>
                <c:pt idx="1051">
                  <c:v>42006</c:v>
                </c:pt>
                <c:pt idx="1052">
                  <c:v>41982</c:v>
                </c:pt>
                <c:pt idx="1053">
                  <c:v>41970</c:v>
                </c:pt>
                <c:pt idx="1054">
                  <c:v>41970</c:v>
                </c:pt>
                <c:pt idx="1055">
                  <c:v>41946</c:v>
                </c:pt>
                <c:pt idx="1056">
                  <c:v>41382</c:v>
                </c:pt>
                <c:pt idx="1057">
                  <c:v>41364</c:v>
                </c:pt>
                <c:pt idx="1058">
                  <c:v>41046</c:v>
                </c:pt>
                <c:pt idx="1059">
                  <c:v>41046</c:v>
                </c:pt>
                <c:pt idx="1060">
                  <c:v>40992</c:v>
                </c:pt>
                <c:pt idx="1061">
                  <c:v>40992</c:v>
                </c:pt>
                <c:pt idx="1062">
                  <c:v>40998</c:v>
                </c:pt>
                <c:pt idx="1063">
                  <c:v>39972</c:v>
                </c:pt>
                <c:pt idx="1064">
                  <c:v>39972</c:v>
                </c:pt>
                <c:pt idx="1065">
                  <c:v>39708</c:v>
                </c:pt>
                <c:pt idx="1066">
                  <c:v>39708</c:v>
                </c:pt>
                <c:pt idx="1067">
                  <c:v>39588</c:v>
                </c:pt>
                <c:pt idx="1068">
                  <c:v>39588</c:v>
                </c:pt>
                <c:pt idx="1069">
                  <c:v>39588</c:v>
                </c:pt>
                <c:pt idx="1070">
                  <c:v>39324</c:v>
                </c:pt>
                <c:pt idx="1071">
                  <c:v>39282</c:v>
                </c:pt>
                <c:pt idx="1072">
                  <c:v>39180</c:v>
                </c:pt>
                <c:pt idx="1073">
                  <c:v>38994</c:v>
                </c:pt>
                <c:pt idx="1074">
                  <c:v>38472</c:v>
                </c:pt>
                <c:pt idx="1075">
                  <c:v>38598</c:v>
                </c:pt>
                <c:pt idx="1076">
                  <c:v>38598</c:v>
                </c:pt>
                <c:pt idx="1077">
                  <c:v>38598</c:v>
                </c:pt>
                <c:pt idx="1078">
                  <c:v>38514</c:v>
                </c:pt>
                <c:pt idx="1079">
                  <c:v>38472</c:v>
                </c:pt>
                <c:pt idx="1080">
                  <c:v>38430</c:v>
                </c:pt>
                <c:pt idx="1081">
                  <c:v>38430</c:v>
                </c:pt>
                <c:pt idx="1082">
                  <c:v>38430</c:v>
                </c:pt>
                <c:pt idx="1083">
                  <c:v>38232</c:v>
                </c:pt>
                <c:pt idx="1084">
                  <c:v>37860</c:v>
                </c:pt>
                <c:pt idx="1085">
                  <c:v>37860</c:v>
                </c:pt>
                <c:pt idx="1086">
                  <c:v>37860</c:v>
                </c:pt>
                <c:pt idx="1087">
                  <c:v>37764</c:v>
                </c:pt>
                <c:pt idx="1088">
                  <c:v>37716</c:v>
                </c:pt>
                <c:pt idx="1089">
                  <c:v>37038</c:v>
                </c:pt>
                <c:pt idx="1090">
                  <c:v>37014</c:v>
                </c:pt>
                <c:pt idx="1091">
                  <c:v>37014</c:v>
                </c:pt>
                <c:pt idx="1092">
                  <c:v>37014</c:v>
                </c:pt>
                <c:pt idx="1093">
                  <c:v>37014</c:v>
                </c:pt>
                <c:pt idx="1094">
                  <c:v>36930</c:v>
                </c:pt>
                <c:pt idx="1095">
                  <c:v>36480</c:v>
                </c:pt>
                <c:pt idx="1096">
                  <c:v>36282</c:v>
                </c:pt>
                <c:pt idx="1097">
                  <c:v>35964</c:v>
                </c:pt>
                <c:pt idx="1098">
                  <c:v>34224</c:v>
                </c:pt>
                <c:pt idx="1099">
                  <c:v>33684</c:v>
                </c:pt>
                <c:pt idx="1100">
                  <c:v>33684</c:v>
                </c:pt>
                <c:pt idx="1101">
                  <c:v>33684</c:v>
                </c:pt>
                <c:pt idx="1102">
                  <c:v>33486</c:v>
                </c:pt>
                <c:pt idx="1103">
                  <c:v>33162</c:v>
                </c:pt>
                <c:pt idx="1104">
                  <c:v>33162</c:v>
                </c:pt>
                <c:pt idx="1105">
                  <c:v>32964</c:v>
                </c:pt>
                <c:pt idx="1106">
                  <c:v>32964</c:v>
                </c:pt>
                <c:pt idx="1107">
                  <c:v>32796</c:v>
                </c:pt>
                <c:pt idx="1108">
                  <c:v>32796</c:v>
                </c:pt>
                <c:pt idx="1109">
                  <c:v>32316</c:v>
                </c:pt>
                <c:pt idx="1110">
                  <c:v>31812</c:v>
                </c:pt>
                <c:pt idx="1111">
                  <c:v>31392</c:v>
                </c:pt>
                <c:pt idx="1112">
                  <c:v>31344</c:v>
                </c:pt>
                <c:pt idx="1113">
                  <c:v>31344</c:v>
                </c:pt>
                <c:pt idx="1114">
                  <c:v>31248</c:v>
                </c:pt>
                <c:pt idx="1115">
                  <c:v>31380</c:v>
                </c:pt>
                <c:pt idx="1116">
                  <c:v>31380</c:v>
                </c:pt>
                <c:pt idx="1117">
                  <c:v>31380</c:v>
                </c:pt>
                <c:pt idx="1118">
                  <c:v>31332</c:v>
                </c:pt>
                <c:pt idx="1119">
                  <c:v>31254</c:v>
                </c:pt>
                <c:pt idx="1120">
                  <c:v>31254</c:v>
                </c:pt>
                <c:pt idx="1121">
                  <c:v>31254</c:v>
                </c:pt>
                <c:pt idx="1122">
                  <c:v>30960</c:v>
                </c:pt>
                <c:pt idx="1123">
                  <c:v>30354</c:v>
                </c:pt>
                <c:pt idx="1124">
                  <c:v>30240</c:v>
                </c:pt>
                <c:pt idx="1125">
                  <c:v>30150</c:v>
                </c:pt>
                <c:pt idx="1126">
                  <c:v>29550</c:v>
                </c:pt>
                <c:pt idx="1127">
                  <c:v>29502</c:v>
                </c:pt>
                <c:pt idx="1128">
                  <c:v>29502</c:v>
                </c:pt>
                <c:pt idx="1129">
                  <c:v>29502</c:v>
                </c:pt>
                <c:pt idx="1130">
                  <c:v>29502</c:v>
                </c:pt>
                <c:pt idx="1131">
                  <c:v>29502</c:v>
                </c:pt>
                <c:pt idx="1132">
                  <c:v>29502</c:v>
                </c:pt>
                <c:pt idx="1133">
                  <c:v>28956</c:v>
                </c:pt>
                <c:pt idx="1134">
                  <c:v>28614</c:v>
                </c:pt>
                <c:pt idx="1135">
                  <c:v>28014</c:v>
                </c:pt>
                <c:pt idx="1136">
                  <c:v>27852</c:v>
                </c:pt>
                <c:pt idx="1137">
                  <c:v>28278</c:v>
                </c:pt>
                <c:pt idx="1138">
                  <c:v>27714</c:v>
                </c:pt>
                <c:pt idx="1139">
                  <c:v>26940</c:v>
                </c:pt>
                <c:pt idx="1140">
                  <c:v>26604</c:v>
                </c:pt>
                <c:pt idx="1141">
                  <c:v>26286</c:v>
                </c:pt>
                <c:pt idx="1142">
                  <c:v>25956</c:v>
                </c:pt>
                <c:pt idx="1143">
                  <c:v>26064</c:v>
                </c:pt>
                <c:pt idx="1144">
                  <c:v>25992</c:v>
                </c:pt>
                <c:pt idx="1145">
                  <c:v>25086</c:v>
                </c:pt>
                <c:pt idx="1146">
                  <c:v>25086</c:v>
                </c:pt>
                <c:pt idx="1147">
                  <c:v>25098</c:v>
                </c:pt>
                <c:pt idx="1148">
                  <c:v>24498</c:v>
                </c:pt>
                <c:pt idx="1149">
                  <c:v>23370</c:v>
                </c:pt>
                <c:pt idx="1150">
                  <c:v>23214</c:v>
                </c:pt>
                <c:pt idx="1151">
                  <c:v>23232</c:v>
                </c:pt>
                <c:pt idx="1152">
                  <c:v>23232</c:v>
                </c:pt>
                <c:pt idx="1153">
                  <c:v>23244</c:v>
                </c:pt>
                <c:pt idx="1154">
                  <c:v>23244</c:v>
                </c:pt>
                <c:pt idx="1155">
                  <c:v>23244</c:v>
                </c:pt>
                <c:pt idx="1156">
                  <c:v>23220</c:v>
                </c:pt>
                <c:pt idx="1157">
                  <c:v>23202</c:v>
                </c:pt>
                <c:pt idx="1158">
                  <c:v>23178</c:v>
                </c:pt>
                <c:pt idx="1159">
                  <c:v>23178</c:v>
                </c:pt>
                <c:pt idx="1160">
                  <c:v>23142</c:v>
                </c:pt>
                <c:pt idx="1161">
                  <c:v>23142</c:v>
                </c:pt>
                <c:pt idx="1162">
                  <c:v>23214</c:v>
                </c:pt>
                <c:pt idx="1163">
                  <c:v>23466</c:v>
                </c:pt>
                <c:pt idx="1164">
                  <c:v>23466</c:v>
                </c:pt>
                <c:pt idx="1165">
                  <c:v>23292</c:v>
                </c:pt>
                <c:pt idx="1166">
                  <c:v>23634</c:v>
                </c:pt>
                <c:pt idx="1167">
                  <c:v>23076</c:v>
                </c:pt>
                <c:pt idx="1168">
                  <c:v>20562</c:v>
                </c:pt>
                <c:pt idx="1169">
                  <c:v>20856</c:v>
                </c:pt>
                <c:pt idx="1170">
                  <c:v>20838</c:v>
                </c:pt>
                <c:pt idx="1171">
                  <c:v>18378</c:v>
                </c:pt>
                <c:pt idx="1172">
                  <c:v>18330</c:v>
                </c:pt>
                <c:pt idx="1173">
                  <c:v>290568</c:v>
                </c:pt>
                <c:pt idx="1174">
                  <c:v>18330</c:v>
                </c:pt>
                <c:pt idx="1175">
                  <c:v>17256</c:v>
                </c:pt>
                <c:pt idx="1176">
                  <c:v>15228</c:v>
                </c:pt>
                <c:pt idx="1177">
                  <c:v>14676</c:v>
                </c:pt>
                <c:pt idx="1178">
                  <c:v>14280</c:v>
                </c:pt>
                <c:pt idx="1179">
                  <c:v>13728</c:v>
                </c:pt>
                <c:pt idx="1180">
                  <c:v>11442</c:v>
                </c:pt>
                <c:pt idx="1181">
                  <c:v>11346</c:v>
                </c:pt>
                <c:pt idx="1182">
                  <c:v>11346</c:v>
                </c:pt>
                <c:pt idx="1183">
                  <c:v>11346</c:v>
                </c:pt>
                <c:pt idx="1184">
                  <c:v>11328</c:v>
                </c:pt>
                <c:pt idx="1185">
                  <c:v>11124</c:v>
                </c:pt>
                <c:pt idx="1186">
                  <c:v>10752</c:v>
                </c:pt>
                <c:pt idx="1187">
                  <c:v>10338</c:v>
                </c:pt>
                <c:pt idx="1188">
                  <c:v>8772</c:v>
                </c:pt>
                <c:pt idx="1189">
                  <c:v>8388</c:v>
                </c:pt>
                <c:pt idx="1190">
                  <c:v>8022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2-A496-4BB1-AE6D-C6D8C7FB4D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1475984"/>
        <c:axId val="1131475656"/>
      </c:areaChart>
      <c:lineChart>
        <c:grouping val="standard"/>
        <c:varyColors val="0"/>
        <c:ser>
          <c:idx val="0"/>
          <c:order val="0"/>
          <c:tx>
            <c:strRef>
              <c:f>'Commodities Data'!$C$2</c:f>
              <c:strCache>
                <c:ptCount val="1"/>
                <c:pt idx="0">
                  <c:v>LME Ni cash price</c:v>
                </c:pt>
              </c:strCache>
            </c:strRef>
          </c:tx>
          <c:spPr>
            <a:ln w="22225" cap="rnd">
              <a:solidFill>
                <a:srgbClr val="0000FF"/>
              </a:solidFill>
              <a:round/>
            </a:ln>
            <a:effectLst>
              <a:outerShdw blurRad="63500" dist="38100" dir="5400000" rotWithShape="0">
                <a:srgbClr val="000000">
                  <a:alpha val="45000"/>
                </a:srgbClr>
              </a:outerShdw>
            </a:effectLst>
          </c:spPr>
          <c:marker>
            <c:symbol val="none"/>
          </c:marker>
          <c:cat>
            <c:numRef>
              <c:f>'Commodities Data'!$B$8:$B$1198</c:f>
              <c:numCache>
                <c:formatCode>[$-409]mmm\-yy;@</c:formatCode>
                <c:ptCount val="1191"/>
                <c:pt idx="0">
                  <c:v>42006</c:v>
                </c:pt>
                <c:pt idx="1">
                  <c:v>42009</c:v>
                </c:pt>
                <c:pt idx="2">
                  <c:v>42010</c:v>
                </c:pt>
                <c:pt idx="3">
                  <c:v>42011</c:v>
                </c:pt>
                <c:pt idx="4">
                  <c:v>42012</c:v>
                </c:pt>
                <c:pt idx="5">
                  <c:v>42013</c:v>
                </c:pt>
                <c:pt idx="6">
                  <c:v>42016</c:v>
                </c:pt>
                <c:pt idx="7">
                  <c:v>42017</c:v>
                </c:pt>
                <c:pt idx="8">
                  <c:v>42018</c:v>
                </c:pt>
                <c:pt idx="9">
                  <c:v>42019</c:v>
                </c:pt>
                <c:pt idx="10">
                  <c:v>42020</c:v>
                </c:pt>
                <c:pt idx="11">
                  <c:v>42023</c:v>
                </c:pt>
                <c:pt idx="12">
                  <c:v>42024</c:v>
                </c:pt>
                <c:pt idx="13">
                  <c:v>42025</c:v>
                </c:pt>
                <c:pt idx="14">
                  <c:v>42026</c:v>
                </c:pt>
                <c:pt idx="15">
                  <c:v>42027</c:v>
                </c:pt>
                <c:pt idx="16">
                  <c:v>42030</c:v>
                </c:pt>
                <c:pt idx="17">
                  <c:v>42031</c:v>
                </c:pt>
                <c:pt idx="18">
                  <c:v>42032</c:v>
                </c:pt>
                <c:pt idx="19">
                  <c:v>42033</c:v>
                </c:pt>
                <c:pt idx="20">
                  <c:v>42034</c:v>
                </c:pt>
                <c:pt idx="21">
                  <c:v>42037</c:v>
                </c:pt>
                <c:pt idx="22">
                  <c:v>42038</c:v>
                </c:pt>
                <c:pt idx="23">
                  <c:v>42039</c:v>
                </c:pt>
                <c:pt idx="24">
                  <c:v>42040</c:v>
                </c:pt>
                <c:pt idx="25">
                  <c:v>42041</c:v>
                </c:pt>
                <c:pt idx="26">
                  <c:v>42044</c:v>
                </c:pt>
                <c:pt idx="27">
                  <c:v>42045</c:v>
                </c:pt>
                <c:pt idx="28">
                  <c:v>42046</c:v>
                </c:pt>
                <c:pt idx="29">
                  <c:v>42047</c:v>
                </c:pt>
                <c:pt idx="30">
                  <c:v>42048</c:v>
                </c:pt>
                <c:pt idx="31">
                  <c:v>42051</c:v>
                </c:pt>
                <c:pt idx="32">
                  <c:v>42052</c:v>
                </c:pt>
                <c:pt idx="33">
                  <c:v>42053</c:v>
                </c:pt>
                <c:pt idx="34">
                  <c:v>42054</c:v>
                </c:pt>
                <c:pt idx="35">
                  <c:v>42055</c:v>
                </c:pt>
                <c:pt idx="36">
                  <c:v>42058</c:v>
                </c:pt>
                <c:pt idx="37">
                  <c:v>42059</c:v>
                </c:pt>
                <c:pt idx="38">
                  <c:v>42060</c:v>
                </c:pt>
                <c:pt idx="39">
                  <c:v>42061</c:v>
                </c:pt>
                <c:pt idx="40">
                  <c:v>42062</c:v>
                </c:pt>
                <c:pt idx="41">
                  <c:v>42065</c:v>
                </c:pt>
                <c:pt idx="42">
                  <c:v>42066</c:v>
                </c:pt>
                <c:pt idx="43">
                  <c:v>42067</c:v>
                </c:pt>
                <c:pt idx="44">
                  <c:v>42068</c:v>
                </c:pt>
                <c:pt idx="45">
                  <c:v>42069</c:v>
                </c:pt>
                <c:pt idx="46">
                  <c:v>42072</c:v>
                </c:pt>
                <c:pt idx="47">
                  <c:v>42073</c:v>
                </c:pt>
                <c:pt idx="48">
                  <c:v>42074</c:v>
                </c:pt>
                <c:pt idx="49">
                  <c:v>42075</c:v>
                </c:pt>
                <c:pt idx="50">
                  <c:v>42076</c:v>
                </c:pt>
                <c:pt idx="51">
                  <c:v>42079</c:v>
                </c:pt>
                <c:pt idx="52">
                  <c:v>42080</c:v>
                </c:pt>
                <c:pt idx="53">
                  <c:v>42081</c:v>
                </c:pt>
                <c:pt idx="54">
                  <c:v>42082</c:v>
                </c:pt>
                <c:pt idx="55">
                  <c:v>42083</c:v>
                </c:pt>
                <c:pt idx="56">
                  <c:v>42086</c:v>
                </c:pt>
                <c:pt idx="57">
                  <c:v>42087</c:v>
                </c:pt>
                <c:pt idx="58">
                  <c:v>42088</c:v>
                </c:pt>
                <c:pt idx="59">
                  <c:v>42089</c:v>
                </c:pt>
                <c:pt idx="60">
                  <c:v>42090</c:v>
                </c:pt>
                <c:pt idx="61">
                  <c:v>42093</c:v>
                </c:pt>
                <c:pt idx="62">
                  <c:v>42094</c:v>
                </c:pt>
                <c:pt idx="63">
                  <c:v>42095</c:v>
                </c:pt>
                <c:pt idx="64">
                  <c:v>42096</c:v>
                </c:pt>
                <c:pt idx="65">
                  <c:v>42097</c:v>
                </c:pt>
                <c:pt idx="66">
                  <c:v>42100</c:v>
                </c:pt>
                <c:pt idx="67">
                  <c:v>42101</c:v>
                </c:pt>
                <c:pt idx="68">
                  <c:v>42102</c:v>
                </c:pt>
                <c:pt idx="69">
                  <c:v>42103</c:v>
                </c:pt>
                <c:pt idx="70">
                  <c:v>42104</c:v>
                </c:pt>
                <c:pt idx="71">
                  <c:v>42107</c:v>
                </c:pt>
                <c:pt idx="72">
                  <c:v>42108</c:v>
                </c:pt>
                <c:pt idx="73">
                  <c:v>42109</c:v>
                </c:pt>
                <c:pt idx="74">
                  <c:v>42110</c:v>
                </c:pt>
                <c:pt idx="75">
                  <c:v>42111</c:v>
                </c:pt>
                <c:pt idx="76">
                  <c:v>42114</c:v>
                </c:pt>
                <c:pt idx="77">
                  <c:v>42115</c:v>
                </c:pt>
                <c:pt idx="78">
                  <c:v>42116</c:v>
                </c:pt>
                <c:pt idx="79">
                  <c:v>42117</c:v>
                </c:pt>
                <c:pt idx="80">
                  <c:v>42118</c:v>
                </c:pt>
                <c:pt idx="81">
                  <c:v>42121</c:v>
                </c:pt>
                <c:pt idx="82">
                  <c:v>42122</c:v>
                </c:pt>
                <c:pt idx="83">
                  <c:v>42123</c:v>
                </c:pt>
                <c:pt idx="84">
                  <c:v>42124</c:v>
                </c:pt>
                <c:pt idx="85">
                  <c:v>42125</c:v>
                </c:pt>
                <c:pt idx="86">
                  <c:v>42128</c:v>
                </c:pt>
                <c:pt idx="87">
                  <c:v>42129</c:v>
                </c:pt>
                <c:pt idx="88">
                  <c:v>42130</c:v>
                </c:pt>
                <c:pt idx="89">
                  <c:v>42131</c:v>
                </c:pt>
                <c:pt idx="90">
                  <c:v>42132</c:v>
                </c:pt>
                <c:pt idx="91">
                  <c:v>42135</c:v>
                </c:pt>
                <c:pt idx="92">
                  <c:v>42136</c:v>
                </c:pt>
                <c:pt idx="93">
                  <c:v>42137</c:v>
                </c:pt>
                <c:pt idx="94">
                  <c:v>42138</c:v>
                </c:pt>
                <c:pt idx="95">
                  <c:v>42139</c:v>
                </c:pt>
                <c:pt idx="96">
                  <c:v>42142</c:v>
                </c:pt>
                <c:pt idx="97">
                  <c:v>42143</c:v>
                </c:pt>
                <c:pt idx="98">
                  <c:v>42144</c:v>
                </c:pt>
                <c:pt idx="99">
                  <c:v>42145</c:v>
                </c:pt>
                <c:pt idx="100">
                  <c:v>42146</c:v>
                </c:pt>
                <c:pt idx="101">
                  <c:v>42149</c:v>
                </c:pt>
                <c:pt idx="102">
                  <c:v>42150</c:v>
                </c:pt>
                <c:pt idx="103">
                  <c:v>42151</c:v>
                </c:pt>
                <c:pt idx="104">
                  <c:v>42152</c:v>
                </c:pt>
                <c:pt idx="105">
                  <c:v>42153</c:v>
                </c:pt>
                <c:pt idx="106">
                  <c:v>42156</c:v>
                </c:pt>
                <c:pt idx="107">
                  <c:v>42157</c:v>
                </c:pt>
                <c:pt idx="108">
                  <c:v>42158</c:v>
                </c:pt>
                <c:pt idx="109">
                  <c:v>42159</c:v>
                </c:pt>
                <c:pt idx="110">
                  <c:v>42160</c:v>
                </c:pt>
                <c:pt idx="111">
                  <c:v>42163</c:v>
                </c:pt>
                <c:pt idx="112">
                  <c:v>42164</c:v>
                </c:pt>
                <c:pt idx="113">
                  <c:v>42165</c:v>
                </c:pt>
                <c:pt idx="114">
                  <c:v>42166</c:v>
                </c:pt>
                <c:pt idx="115">
                  <c:v>42167</c:v>
                </c:pt>
                <c:pt idx="116">
                  <c:v>42170</c:v>
                </c:pt>
                <c:pt idx="117">
                  <c:v>42171</c:v>
                </c:pt>
                <c:pt idx="118">
                  <c:v>42172</c:v>
                </c:pt>
                <c:pt idx="119">
                  <c:v>42173</c:v>
                </c:pt>
                <c:pt idx="120">
                  <c:v>42174</c:v>
                </c:pt>
                <c:pt idx="121">
                  <c:v>42177</c:v>
                </c:pt>
                <c:pt idx="122">
                  <c:v>42178</c:v>
                </c:pt>
                <c:pt idx="123">
                  <c:v>42179</c:v>
                </c:pt>
                <c:pt idx="124">
                  <c:v>42180</c:v>
                </c:pt>
                <c:pt idx="125">
                  <c:v>42181</c:v>
                </c:pt>
                <c:pt idx="126">
                  <c:v>42184</c:v>
                </c:pt>
                <c:pt idx="127">
                  <c:v>42185</c:v>
                </c:pt>
                <c:pt idx="128">
                  <c:v>42186</c:v>
                </c:pt>
                <c:pt idx="129">
                  <c:v>42187</c:v>
                </c:pt>
                <c:pt idx="130">
                  <c:v>42188</c:v>
                </c:pt>
                <c:pt idx="131">
                  <c:v>42191</c:v>
                </c:pt>
                <c:pt idx="132">
                  <c:v>42192</c:v>
                </c:pt>
                <c:pt idx="133">
                  <c:v>42193</c:v>
                </c:pt>
                <c:pt idx="134">
                  <c:v>42194</c:v>
                </c:pt>
                <c:pt idx="135">
                  <c:v>42195</c:v>
                </c:pt>
                <c:pt idx="136">
                  <c:v>42198</c:v>
                </c:pt>
                <c:pt idx="137">
                  <c:v>42199</c:v>
                </c:pt>
                <c:pt idx="138">
                  <c:v>42200</c:v>
                </c:pt>
                <c:pt idx="139">
                  <c:v>42201</c:v>
                </c:pt>
                <c:pt idx="140">
                  <c:v>42202</c:v>
                </c:pt>
                <c:pt idx="141">
                  <c:v>42205</c:v>
                </c:pt>
                <c:pt idx="142">
                  <c:v>42206</c:v>
                </c:pt>
                <c:pt idx="143">
                  <c:v>42207</c:v>
                </c:pt>
                <c:pt idx="144">
                  <c:v>42208</c:v>
                </c:pt>
                <c:pt idx="145">
                  <c:v>42209</c:v>
                </c:pt>
                <c:pt idx="146">
                  <c:v>42212</c:v>
                </c:pt>
                <c:pt idx="147">
                  <c:v>42213</c:v>
                </c:pt>
                <c:pt idx="148">
                  <c:v>42214</c:v>
                </c:pt>
                <c:pt idx="149">
                  <c:v>42215</c:v>
                </c:pt>
                <c:pt idx="150">
                  <c:v>42216</c:v>
                </c:pt>
                <c:pt idx="151">
                  <c:v>42219</c:v>
                </c:pt>
                <c:pt idx="152">
                  <c:v>42220</c:v>
                </c:pt>
                <c:pt idx="153">
                  <c:v>42221</c:v>
                </c:pt>
                <c:pt idx="154">
                  <c:v>42222</c:v>
                </c:pt>
                <c:pt idx="155">
                  <c:v>42223</c:v>
                </c:pt>
                <c:pt idx="156">
                  <c:v>42226</c:v>
                </c:pt>
                <c:pt idx="157">
                  <c:v>42227</c:v>
                </c:pt>
                <c:pt idx="158">
                  <c:v>42228</c:v>
                </c:pt>
                <c:pt idx="159">
                  <c:v>42229</c:v>
                </c:pt>
                <c:pt idx="160">
                  <c:v>42230</c:v>
                </c:pt>
                <c:pt idx="161">
                  <c:v>42233</c:v>
                </c:pt>
                <c:pt idx="162">
                  <c:v>42234</c:v>
                </c:pt>
                <c:pt idx="163">
                  <c:v>42235</c:v>
                </c:pt>
                <c:pt idx="164">
                  <c:v>42236</c:v>
                </c:pt>
                <c:pt idx="165">
                  <c:v>42237</c:v>
                </c:pt>
                <c:pt idx="166">
                  <c:v>42240</c:v>
                </c:pt>
                <c:pt idx="167">
                  <c:v>42241</c:v>
                </c:pt>
                <c:pt idx="168">
                  <c:v>42242</c:v>
                </c:pt>
                <c:pt idx="169">
                  <c:v>42243</c:v>
                </c:pt>
                <c:pt idx="170">
                  <c:v>42244</c:v>
                </c:pt>
                <c:pt idx="171">
                  <c:v>42247</c:v>
                </c:pt>
                <c:pt idx="172">
                  <c:v>42248</c:v>
                </c:pt>
                <c:pt idx="173">
                  <c:v>42249</c:v>
                </c:pt>
                <c:pt idx="174">
                  <c:v>42250</c:v>
                </c:pt>
                <c:pt idx="175">
                  <c:v>42251</c:v>
                </c:pt>
                <c:pt idx="176">
                  <c:v>42254</c:v>
                </c:pt>
                <c:pt idx="177">
                  <c:v>42255</c:v>
                </c:pt>
                <c:pt idx="178">
                  <c:v>42256</c:v>
                </c:pt>
                <c:pt idx="179">
                  <c:v>42257</c:v>
                </c:pt>
                <c:pt idx="180">
                  <c:v>42258</c:v>
                </c:pt>
                <c:pt idx="181">
                  <c:v>42261</c:v>
                </c:pt>
                <c:pt idx="182">
                  <c:v>42262</c:v>
                </c:pt>
                <c:pt idx="183">
                  <c:v>42263</c:v>
                </c:pt>
                <c:pt idx="184">
                  <c:v>42264</c:v>
                </c:pt>
                <c:pt idx="185">
                  <c:v>42265</c:v>
                </c:pt>
                <c:pt idx="186">
                  <c:v>42268</c:v>
                </c:pt>
                <c:pt idx="187">
                  <c:v>42269</c:v>
                </c:pt>
                <c:pt idx="188">
                  <c:v>42270</c:v>
                </c:pt>
                <c:pt idx="189">
                  <c:v>42271</c:v>
                </c:pt>
                <c:pt idx="190">
                  <c:v>42272</c:v>
                </c:pt>
                <c:pt idx="191">
                  <c:v>42275</c:v>
                </c:pt>
                <c:pt idx="192">
                  <c:v>42276</c:v>
                </c:pt>
                <c:pt idx="193">
                  <c:v>42277</c:v>
                </c:pt>
                <c:pt idx="194">
                  <c:v>42278</c:v>
                </c:pt>
                <c:pt idx="195">
                  <c:v>42279</c:v>
                </c:pt>
                <c:pt idx="196">
                  <c:v>42282</c:v>
                </c:pt>
                <c:pt idx="197">
                  <c:v>42283</c:v>
                </c:pt>
                <c:pt idx="198">
                  <c:v>42284</c:v>
                </c:pt>
                <c:pt idx="199">
                  <c:v>42285</c:v>
                </c:pt>
                <c:pt idx="200">
                  <c:v>42286</c:v>
                </c:pt>
                <c:pt idx="201">
                  <c:v>42289</c:v>
                </c:pt>
                <c:pt idx="202">
                  <c:v>42290</c:v>
                </c:pt>
                <c:pt idx="203">
                  <c:v>42291</c:v>
                </c:pt>
                <c:pt idx="204">
                  <c:v>42292</c:v>
                </c:pt>
                <c:pt idx="205">
                  <c:v>42293</c:v>
                </c:pt>
                <c:pt idx="206">
                  <c:v>42296</c:v>
                </c:pt>
                <c:pt idx="207">
                  <c:v>42297</c:v>
                </c:pt>
                <c:pt idx="208">
                  <c:v>42298</c:v>
                </c:pt>
                <c:pt idx="209">
                  <c:v>42299</c:v>
                </c:pt>
                <c:pt idx="210">
                  <c:v>42300</c:v>
                </c:pt>
                <c:pt idx="211">
                  <c:v>42303</c:v>
                </c:pt>
                <c:pt idx="212">
                  <c:v>42304</c:v>
                </c:pt>
                <c:pt idx="213">
                  <c:v>42305</c:v>
                </c:pt>
                <c:pt idx="214">
                  <c:v>42306</c:v>
                </c:pt>
                <c:pt idx="215">
                  <c:v>42307</c:v>
                </c:pt>
                <c:pt idx="216">
                  <c:v>42310</c:v>
                </c:pt>
                <c:pt idx="217">
                  <c:v>42311</c:v>
                </c:pt>
                <c:pt idx="218">
                  <c:v>42312</c:v>
                </c:pt>
                <c:pt idx="219">
                  <c:v>42313</c:v>
                </c:pt>
                <c:pt idx="220">
                  <c:v>42314</c:v>
                </c:pt>
                <c:pt idx="221">
                  <c:v>42317</c:v>
                </c:pt>
                <c:pt idx="222">
                  <c:v>42318</c:v>
                </c:pt>
                <c:pt idx="223">
                  <c:v>42319</c:v>
                </c:pt>
                <c:pt idx="224">
                  <c:v>42320</c:v>
                </c:pt>
                <c:pt idx="225">
                  <c:v>42321</c:v>
                </c:pt>
                <c:pt idx="226">
                  <c:v>42324</c:v>
                </c:pt>
                <c:pt idx="227">
                  <c:v>42325</c:v>
                </c:pt>
                <c:pt idx="228">
                  <c:v>42326</c:v>
                </c:pt>
                <c:pt idx="229">
                  <c:v>42327</c:v>
                </c:pt>
                <c:pt idx="230">
                  <c:v>42328</c:v>
                </c:pt>
                <c:pt idx="231">
                  <c:v>42331</c:v>
                </c:pt>
                <c:pt idx="232">
                  <c:v>42332</c:v>
                </c:pt>
                <c:pt idx="233">
                  <c:v>42333</c:v>
                </c:pt>
                <c:pt idx="234">
                  <c:v>42334</c:v>
                </c:pt>
                <c:pt idx="235">
                  <c:v>42335</c:v>
                </c:pt>
                <c:pt idx="236">
                  <c:v>42338</c:v>
                </c:pt>
                <c:pt idx="237">
                  <c:v>42339</c:v>
                </c:pt>
                <c:pt idx="238">
                  <c:v>42340</c:v>
                </c:pt>
                <c:pt idx="239">
                  <c:v>42341</c:v>
                </c:pt>
                <c:pt idx="240">
                  <c:v>42342</c:v>
                </c:pt>
                <c:pt idx="241">
                  <c:v>42345</c:v>
                </c:pt>
                <c:pt idx="242">
                  <c:v>42346</c:v>
                </c:pt>
                <c:pt idx="243">
                  <c:v>42347</c:v>
                </c:pt>
                <c:pt idx="244">
                  <c:v>42348</c:v>
                </c:pt>
                <c:pt idx="245">
                  <c:v>42349</c:v>
                </c:pt>
                <c:pt idx="246">
                  <c:v>42352</c:v>
                </c:pt>
                <c:pt idx="247">
                  <c:v>42353</c:v>
                </c:pt>
                <c:pt idx="248">
                  <c:v>42354</c:v>
                </c:pt>
                <c:pt idx="249">
                  <c:v>42355</c:v>
                </c:pt>
                <c:pt idx="250">
                  <c:v>42356</c:v>
                </c:pt>
                <c:pt idx="251">
                  <c:v>42359</c:v>
                </c:pt>
                <c:pt idx="252">
                  <c:v>42360</c:v>
                </c:pt>
                <c:pt idx="253">
                  <c:v>42361</c:v>
                </c:pt>
                <c:pt idx="254">
                  <c:v>42362</c:v>
                </c:pt>
                <c:pt idx="255">
                  <c:v>42363</c:v>
                </c:pt>
                <c:pt idx="256">
                  <c:v>42366</c:v>
                </c:pt>
                <c:pt idx="257">
                  <c:v>42367</c:v>
                </c:pt>
                <c:pt idx="258">
                  <c:v>42368</c:v>
                </c:pt>
                <c:pt idx="259">
                  <c:v>42369</c:v>
                </c:pt>
                <c:pt idx="260">
                  <c:v>42370</c:v>
                </c:pt>
                <c:pt idx="261">
                  <c:v>42373</c:v>
                </c:pt>
                <c:pt idx="262">
                  <c:v>42374</c:v>
                </c:pt>
                <c:pt idx="263">
                  <c:v>42375</c:v>
                </c:pt>
                <c:pt idx="264">
                  <c:v>42376</c:v>
                </c:pt>
                <c:pt idx="265">
                  <c:v>42377</c:v>
                </c:pt>
                <c:pt idx="266">
                  <c:v>42380</c:v>
                </c:pt>
                <c:pt idx="267">
                  <c:v>42381</c:v>
                </c:pt>
                <c:pt idx="268">
                  <c:v>42382</c:v>
                </c:pt>
                <c:pt idx="269">
                  <c:v>42383</c:v>
                </c:pt>
                <c:pt idx="270">
                  <c:v>42384</c:v>
                </c:pt>
                <c:pt idx="271">
                  <c:v>42387</c:v>
                </c:pt>
                <c:pt idx="272">
                  <c:v>42388</c:v>
                </c:pt>
                <c:pt idx="273">
                  <c:v>42389</c:v>
                </c:pt>
                <c:pt idx="274">
                  <c:v>42390</c:v>
                </c:pt>
                <c:pt idx="275">
                  <c:v>42391</c:v>
                </c:pt>
                <c:pt idx="276">
                  <c:v>42394</c:v>
                </c:pt>
                <c:pt idx="277">
                  <c:v>42395</c:v>
                </c:pt>
                <c:pt idx="278">
                  <c:v>42396</c:v>
                </c:pt>
                <c:pt idx="279">
                  <c:v>42397</c:v>
                </c:pt>
                <c:pt idx="280">
                  <c:v>42398</c:v>
                </c:pt>
                <c:pt idx="281">
                  <c:v>42401</c:v>
                </c:pt>
                <c:pt idx="282">
                  <c:v>42402</c:v>
                </c:pt>
                <c:pt idx="283">
                  <c:v>42403</c:v>
                </c:pt>
                <c:pt idx="284">
                  <c:v>42404</c:v>
                </c:pt>
                <c:pt idx="285">
                  <c:v>42405</c:v>
                </c:pt>
                <c:pt idx="286">
                  <c:v>42408</c:v>
                </c:pt>
                <c:pt idx="287">
                  <c:v>42409</c:v>
                </c:pt>
                <c:pt idx="288">
                  <c:v>42410</c:v>
                </c:pt>
                <c:pt idx="289">
                  <c:v>42411</c:v>
                </c:pt>
                <c:pt idx="290">
                  <c:v>42412</c:v>
                </c:pt>
                <c:pt idx="291">
                  <c:v>42415</c:v>
                </c:pt>
                <c:pt idx="292">
                  <c:v>42416</c:v>
                </c:pt>
                <c:pt idx="293">
                  <c:v>42417</c:v>
                </c:pt>
                <c:pt idx="294">
                  <c:v>42418</c:v>
                </c:pt>
                <c:pt idx="295">
                  <c:v>42419</c:v>
                </c:pt>
                <c:pt idx="296">
                  <c:v>42422</c:v>
                </c:pt>
                <c:pt idx="297">
                  <c:v>42423</c:v>
                </c:pt>
                <c:pt idx="298">
                  <c:v>42424</c:v>
                </c:pt>
                <c:pt idx="299">
                  <c:v>42425</c:v>
                </c:pt>
                <c:pt idx="300">
                  <c:v>42426</c:v>
                </c:pt>
                <c:pt idx="301">
                  <c:v>42429</c:v>
                </c:pt>
                <c:pt idx="302">
                  <c:v>42430</c:v>
                </c:pt>
                <c:pt idx="303">
                  <c:v>42431</c:v>
                </c:pt>
                <c:pt idx="304">
                  <c:v>42432</c:v>
                </c:pt>
                <c:pt idx="305">
                  <c:v>42433</c:v>
                </c:pt>
                <c:pt idx="306">
                  <c:v>42436</c:v>
                </c:pt>
                <c:pt idx="307">
                  <c:v>42437</c:v>
                </c:pt>
                <c:pt idx="308">
                  <c:v>42438</c:v>
                </c:pt>
                <c:pt idx="309">
                  <c:v>42439</c:v>
                </c:pt>
                <c:pt idx="310">
                  <c:v>42440</c:v>
                </c:pt>
                <c:pt idx="311">
                  <c:v>42443</c:v>
                </c:pt>
                <c:pt idx="312">
                  <c:v>42444</c:v>
                </c:pt>
                <c:pt idx="313">
                  <c:v>42445</c:v>
                </c:pt>
                <c:pt idx="314">
                  <c:v>42446</c:v>
                </c:pt>
                <c:pt idx="315">
                  <c:v>42447</c:v>
                </c:pt>
                <c:pt idx="316">
                  <c:v>42450</c:v>
                </c:pt>
                <c:pt idx="317">
                  <c:v>42451</c:v>
                </c:pt>
                <c:pt idx="318">
                  <c:v>42452</c:v>
                </c:pt>
                <c:pt idx="319">
                  <c:v>42453</c:v>
                </c:pt>
                <c:pt idx="320">
                  <c:v>42454</c:v>
                </c:pt>
                <c:pt idx="321">
                  <c:v>42457</c:v>
                </c:pt>
                <c:pt idx="322">
                  <c:v>42458</c:v>
                </c:pt>
                <c:pt idx="323">
                  <c:v>42459</c:v>
                </c:pt>
                <c:pt idx="324">
                  <c:v>42460</c:v>
                </c:pt>
                <c:pt idx="325">
                  <c:v>42461</c:v>
                </c:pt>
                <c:pt idx="326">
                  <c:v>42464</c:v>
                </c:pt>
                <c:pt idx="327">
                  <c:v>42465</c:v>
                </c:pt>
                <c:pt idx="328">
                  <c:v>42466</c:v>
                </c:pt>
                <c:pt idx="329">
                  <c:v>42467</c:v>
                </c:pt>
                <c:pt idx="330">
                  <c:v>42468</c:v>
                </c:pt>
                <c:pt idx="331">
                  <c:v>42471</c:v>
                </c:pt>
                <c:pt idx="332">
                  <c:v>42472</c:v>
                </c:pt>
                <c:pt idx="333">
                  <c:v>42473</c:v>
                </c:pt>
                <c:pt idx="334">
                  <c:v>42474</c:v>
                </c:pt>
                <c:pt idx="335">
                  <c:v>42475</c:v>
                </c:pt>
                <c:pt idx="336">
                  <c:v>42478</c:v>
                </c:pt>
                <c:pt idx="337">
                  <c:v>42479</c:v>
                </c:pt>
                <c:pt idx="338">
                  <c:v>42480</c:v>
                </c:pt>
                <c:pt idx="339">
                  <c:v>42481</c:v>
                </c:pt>
                <c:pt idx="340">
                  <c:v>42482</c:v>
                </c:pt>
                <c:pt idx="341">
                  <c:v>42485</c:v>
                </c:pt>
                <c:pt idx="342">
                  <c:v>42486</c:v>
                </c:pt>
                <c:pt idx="343">
                  <c:v>42487</c:v>
                </c:pt>
                <c:pt idx="344">
                  <c:v>42488</c:v>
                </c:pt>
                <c:pt idx="345">
                  <c:v>42489</c:v>
                </c:pt>
                <c:pt idx="346">
                  <c:v>42492</c:v>
                </c:pt>
                <c:pt idx="347">
                  <c:v>42493</c:v>
                </c:pt>
                <c:pt idx="348">
                  <c:v>42494</c:v>
                </c:pt>
                <c:pt idx="349">
                  <c:v>42495</c:v>
                </c:pt>
                <c:pt idx="350">
                  <c:v>42496</c:v>
                </c:pt>
                <c:pt idx="351">
                  <c:v>42499</c:v>
                </c:pt>
                <c:pt idx="352">
                  <c:v>42500</c:v>
                </c:pt>
                <c:pt idx="353">
                  <c:v>42501</c:v>
                </c:pt>
                <c:pt idx="354">
                  <c:v>42502</c:v>
                </c:pt>
                <c:pt idx="355">
                  <c:v>42503</c:v>
                </c:pt>
                <c:pt idx="356">
                  <c:v>42506</c:v>
                </c:pt>
                <c:pt idx="357">
                  <c:v>42507</c:v>
                </c:pt>
                <c:pt idx="358">
                  <c:v>42508</c:v>
                </c:pt>
                <c:pt idx="359">
                  <c:v>42509</c:v>
                </c:pt>
                <c:pt idx="360">
                  <c:v>42510</c:v>
                </c:pt>
                <c:pt idx="361">
                  <c:v>42513</c:v>
                </c:pt>
                <c:pt idx="362">
                  <c:v>42514</c:v>
                </c:pt>
                <c:pt idx="363">
                  <c:v>42515</c:v>
                </c:pt>
                <c:pt idx="364">
                  <c:v>42516</c:v>
                </c:pt>
                <c:pt idx="365">
                  <c:v>42517</c:v>
                </c:pt>
                <c:pt idx="366">
                  <c:v>42520</c:v>
                </c:pt>
                <c:pt idx="367">
                  <c:v>42521</c:v>
                </c:pt>
                <c:pt idx="368">
                  <c:v>42522</c:v>
                </c:pt>
                <c:pt idx="369">
                  <c:v>42523</c:v>
                </c:pt>
                <c:pt idx="370">
                  <c:v>42524</c:v>
                </c:pt>
                <c:pt idx="371">
                  <c:v>42527</c:v>
                </c:pt>
                <c:pt idx="372">
                  <c:v>42528</c:v>
                </c:pt>
                <c:pt idx="373">
                  <c:v>42529</c:v>
                </c:pt>
                <c:pt idx="374">
                  <c:v>42530</c:v>
                </c:pt>
                <c:pt idx="375">
                  <c:v>42531</c:v>
                </c:pt>
                <c:pt idx="376">
                  <c:v>42534</c:v>
                </c:pt>
                <c:pt idx="377">
                  <c:v>42535</c:v>
                </c:pt>
                <c:pt idx="378">
                  <c:v>42536</c:v>
                </c:pt>
                <c:pt idx="379">
                  <c:v>42537</c:v>
                </c:pt>
                <c:pt idx="380">
                  <c:v>42538</c:v>
                </c:pt>
                <c:pt idx="381">
                  <c:v>42541</c:v>
                </c:pt>
                <c:pt idx="382">
                  <c:v>42542</c:v>
                </c:pt>
                <c:pt idx="383">
                  <c:v>42543</c:v>
                </c:pt>
                <c:pt idx="384">
                  <c:v>42544</c:v>
                </c:pt>
                <c:pt idx="385">
                  <c:v>42545</c:v>
                </c:pt>
                <c:pt idx="386">
                  <c:v>42548</c:v>
                </c:pt>
                <c:pt idx="387">
                  <c:v>42549</c:v>
                </c:pt>
                <c:pt idx="388">
                  <c:v>42550</c:v>
                </c:pt>
                <c:pt idx="389">
                  <c:v>42551</c:v>
                </c:pt>
                <c:pt idx="390">
                  <c:v>42552</c:v>
                </c:pt>
                <c:pt idx="391">
                  <c:v>42555</c:v>
                </c:pt>
                <c:pt idx="392">
                  <c:v>42556</c:v>
                </c:pt>
                <c:pt idx="393">
                  <c:v>42557</c:v>
                </c:pt>
                <c:pt idx="394">
                  <c:v>42558</c:v>
                </c:pt>
                <c:pt idx="395">
                  <c:v>42559</c:v>
                </c:pt>
                <c:pt idx="396">
                  <c:v>42562</c:v>
                </c:pt>
                <c:pt idx="397">
                  <c:v>42563</c:v>
                </c:pt>
                <c:pt idx="398">
                  <c:v>42564</c:v>
                </c:pt>
                <c:pt idx="399">
                  <c:v>42565</c:v>
                </c:pt>
                <c:pt idx="400">
                  <c:v>42566</c:v>
                </c:pt>
                <c:pt idx="401">
                  <c:v>42569</c:v>
                </c:pt>
                <c:pt idx="402">
                  <c:v>42570</c:v>
                </c:pt>
                <c:pt idx="403">
                  <c:v>42571</c:v>
                </c:pt>
                <c:pt idx="404">
                  <c:v>42572</c:v>
                </c:pt>
                <c:pt idx="405">
                  <c:v>42573</c:v>
                </c:pt>
                <c:pt idx="406">
                  <c:v>42576</c:v>
                </c:pt>
                <c:pt idx="407">
                  <c:v>42577</c:v>
                </c:pt>
                <c:pt idx="408">
                  <c:v>42578</c:v>
                </c:pt>
                <c:pt idx="409">
                  <c:v>42579</c:v>
                </c:pt>
                <c:pt idx="410">
                  <c:v>42580</c:v>
                </c:pt>
                <c:pt idx="411">
                  <c:v>42583</c:v>
                </c:pt>
                <c:pt idx="412">
                  <c:v>42584</c:v>
                </c:pt>
                <c:pt idx="413">
                  <c:v>42585</c:v>
                </c:pt>
                <c:pt idx="414">
                  <c:v>42586</c:v>
                </c:pt>
                <c:pt idx="415">
                  <c:v>42587</c:v>
                </c:pt>
                <c:pt idx="416">
                  <c:v>42590</c:v>
                </c:pt>
                <c:pt idx="417">
                  <c:v>42591</c:v>
                </c:pt>
                <c:pt idx="418">
                  <c:v>42592</c:v>
                </c:pt>
                <c:pt idx="419">
                  <c:v>42593</c:v>
                </c:pt>
                <c:pt idx="420">
                  <c:v>42594</c:v>
                </c:pt>
                <c:pt idx="421">
                  <c:v>42597</c:v>
                </c:pt>
                <c:pt idx="422">
                  <c:v>42598</c:v>
                </c:pt>
                <c:pt idx="423">
                  <c:v>42599</c:v>
                </c:pt>
                <c:pt idx="424">
                  <c:v>42600</c:v>
                </c:pt>
                <c:pt idx="425">
                  <c:v>42601</c:v>
                </c:pt>
                <c:pt idx="426">
                  <c:v>42604</c:v>
                </c:pt>
                <c:pt idx="427">
                  <c:v>42605</c:v>
                </c:pt>
                <c:pt idx="428">
                  <c:v>42606</c:v>
                </c:pt>
                <c:pt idx="429">
                  <c:v>42607</c:v>
                </c:pt>
                <c:pt idx="430">
                  <c:v>42608</c:v>
                </c:pt>
                <c:pt idx="431">
                  <c:v>42611</c:v>
                </c:pt>
                <c:pt idx="432">
                  <c:v>42612</c:v>
                </c:pt>
                <c:pt idx="433">
                  <c:v>42613</c:v>
                </c:pt>
                <c:pt idx="434">
                  <c:v>42614</c:v>
                </c:pt>
                <c:pt idx="435">
                  <c:v>42615</c:v>
                </c:pt>
                <c:pt idx="436">
                  <c:v>42618</c:v>
                </c:pt>
                <c:pt idx="437">
                  <c:v>42619</c:v>
                </c:pt>
                <c:pt idx="438">
                  <c:v>42620</c:v>
                </c:pt>
                <c:pt idx="439">
                  <c:v>42621</c:v>
                </c:pt>
                <c:pt idx="440">
                  <c:v>42622</c:v>
                </c:pt>
                <c:pt idx="441">
                  <c:v>42625</c:v>
                </c:pt>
                <c:pt idx="442">
                  <c:v>42626</c:v>
                </c:pt>
                <c:pt idx="443">
                  <c:v>42627</c:v>
                </c:pt>
                <c:pt idx="444">
                  <c:v>42628</c:v>
                </c:pt>
                <c:pt idx="445">
                  <c:v>42629</c:v>
                </c:pt>
                <c:pt idx="446">
                  <c:v>42632</c:v>
                </c:pt>
                <c:pt idx="447">
                  <c:v>42633</c:v>
                </c:pt>
                <c:pt idx="448">
                  <c:v>42634</c:v>
                </c:pt>
                <c:pt idx="449">
                  <c:v>42635</c:v>
                </c:pt>
                <c:pt idx="450">
                  <c:v>42636</c:v>
                </c:pt>
                <c:pt idx="451">
                  <c:v>42639</c:v>
                </c:pt>
                <c:pt idx="452">
                  <c:v>42640</c:v>
                </c:pt>
                <c:pt idx="453">
                  <c:v>42641</c:v>
                </c:pt>
                <c:pt idx="454">
                  <c:v>42642</c:v>
                </c:pt>
                <c:pt idx="455">
                  <c:v>42643</c:v>
                </c:pt>
                <c:pt idx="456">
                  <c:v>42646</c:v>
                </c:pt>
                <c:pt idx="457">
                  <c:v>42647</c:v>
                </c:pt>
                <c:pt idx="458">
                  <c:v>42648</c:v>
                </c:pt>
                <c:pt idx="459">
                  <c:v>42649</c:v>
                </c:pt>
                <c:pt idx="460">
                  <c:v>42650</c:v>
                </c:pt>
                <c:pt idx="461">
                  <c:v>42653</c:v>
                </c:pt>
                <c:pt idx="462">
                  <c:v>42654</c:v>
                </c:pt>
                <c:pt idx="463">
                  <c:v>42655</c:v>
                </c:pt>
                <c:pt idx="464">
                  <c:v>42656</c:v>
                </c:pt>
                <c:pt idx="465">
                  <c:v>42657</c:v>
                </c:pt>
                <c:pt idx="466">
                  <c:v>42660</c:v>
                </c:pt>
                <c:pt idx="467">
                  <c:v>42661</c:v>
                </c:pt>
                <c:pt idx="468">
                  <c:v>42662</c:v>
                </c:pt>
                <c:pt idx="469">
                  <c:v>42663</c:v>
                </c:pt>
                <c:pt idx="470">
                  <c:v>42664</c:v>
                </c:pt>
                <c:pt idx="471">
                  <c:v>42667</c:v>
                </c:pt>
                <c:pt idx="472">
                  <c:v>42668</c:v>
                </c:pt>
                <c:pt idx="473">
                  <c:v>42669</c:v>
                </c:pt>
                <c:pt idx="474">
                  <c:v>42670</c:v>
                </c:pt>
                <c:pt idx="475">
                  <c:v>42671</c:v>
                </c:pt>
                <c:pt idx="476">
                  <c:v>42674</c:v>
                </c:pt>
                <c:pt idx="477">
                  <c:v>42675</c:v>
                </c:pt>
                <c:pt idx="478">
                  <c:v>42676</c:v>
                </c:pt>
                <c:pt idx="479">
                  <c:v>42677</c:v>
                </c:pt>
                <c:pt idx="480">
                  <c:v>42678</c:v>
                </c:pt>
                <c:pt idx="481">
                  <c:v>42681</c:v>
                </c:pt>
                <c:pt idx="482">
                  <c:v>42682</c:v>
                </c:pt>
                <c:pt idx="483">
                  <c:v>42683</c:v>
                </c:pt>
                <c:pt idx="484">
                  <c:v>42684</c:v>
                </c:pt>
                <c:pt idx="485">
                  <c:v>42685</c:v>
                </c:pt>
                <c:pt idx="486">
                  <c:v>42688</c:v>
                </c:pt>
                <c:pt idx="487">
                  <c:v>42689</c:v>
                </c:pt>
                <c:pt idx="488">
                  <c:v>42690</c:v>
                </c:pt>
                <c:pt idx="489">
                  <c:v>42691</c:v>
                </c:pt>
                <c:pt idx="490">
                  <c:v>42692</c:v>
                </c:pt>
                <c:pt idx="491">
                  <c:v>42695</c:v>
                </c:pt>
                <c:pt idx="492">
                  <c:v>42696</c:v>
                </c:pt>
                <c:pt idx="493">
                  <c:v>42697</c:v>
                </c:pt>
                <c:pt idx="494">
                  <c:v>42698</c:v>
                </c:pt>
                <c:pt idx="495">
                  <c:v>42699</c:v>
                </c:pt>
                <c:pt idx="496">
                  <c:v>42702</c:v>
                </c:pt>
                <c:pt idx="497">
                  <c:v>42703</c:v>
                </c:pt>
                <c:pt idx="498">
                  <c:v>42704</c:v>
                </c:pt>
                <c:pt idx="499">
                  <c:v>42705</c:v>
                </c:pt>
                <c:pt idx="500">
                  <c:v>42706</c:v>
                </c:pt>
                <c:pt idx="501">
                  <c:v>42709</c:v>
                </c:pt>
                <c:pt idx="502">
                  <c:v>42710</c:v>
                </c:pt>
                <c:pt idx="503">
                  <c:v>42711</c:v>
                </c:pt>
                <c:pt idx="504">
                  <c:v>42712</c:v>
                </c:pt>
                <c:pt idx="505">
                  <c:v>42713</c:v>
                </c:pt>
                <c:pt idx="506">
                  <c:v>42716</c:v>
                </c:pt>
                <c:pt idx="507">
                  <c:v>42717</c:v>
                </c:pt>
                <c:pt idx="508">
                  <c:v>42718</c:v>
                </c:pt>
                <c:pt idx="509">
                  <c:v>42719</c:v>
                </c:pt>
                <c:pt idx="510">
                  <c:v>42720</c:v>
                </c:pt>
                <c:pt idx="511">
                  <c:v>42723</c:v>
                </c:pt>
                <c:pt idx="512">
                  <c:v>42724</c:v>
                </c:pt>
                <c:pt idx="513">
                  <c:v>42725</c:v>
                </c:pt>
                <c:pt idx="514">
                  <c:v>42726</c:v>
                </c:pt>
                <c:pt idx="515">
                  <c:v>42727</c:v>
                </c:pt>
                <c:pt idx="516">
                  <c:v>42730</c:v>
                </c:pt>
                <c:pt idx="517">
                  <c:v>42731</c:v>
                </c:pt>
                <c:pt idx="518">
                  <c:v>42732</c:v>
                </c:pt>
                <c:pt idx="519">
                  <c:v>42733</c:v>
                </c:pt>
                <c:pt idx="520">
                  <c:v>42734</c:v>
                </c:pt>
                <c:pt idx="521">
                  <c:v>42737</c:v>
                </c:pt>
                <c:pt idx="522">
                  <c:v>42738</c:v>
                </c:pt>
                <c:pt idx="523">
                  <c:v>42739</c:v>
                </c:pt>
                <c:pt idx="524">
                  <c:v>42740</c:v>
                </c:pt>
                <c:pt idx="525">
                  <c:v>42741</c:v>
                </c:pt>
                <c:pt idx="526">
                  <c:v>42744</c:v>
                </c:pt>
                <c:pt idx="527">
                  <c:v>42745</c:v>
                </c:pt>
                <c:pt idx="528">
                  <c:v>42746</c:v>
                </c:pt>
                <c:pt idx="529">
                  <c:v>42747</c:v>
                </c:pt>
                <c:pt idx="530">
                  <c:v>42748</c:v>
                </c:pt>
                <c:pt idx="531">
                  <c:v>42751</c:v>
                </c:pt>
                <c:pt idx="532">
                  <c:v>42752</c:v>
                </c:pt>
                <c:pt idx="533">
                  <c:v>42753</c:v>
                </c:pt>
                <c:pt idx="534">
                  <c:v>42754</c:v>
                </c:pt>
                <c:pt idx="535">
                  <c:v>42755</c:v>
                </c:pt>
                <c:pt idx="536">
                  <c:v>42758</c:v>
                </c:pt>
                <c:pt idx="537">
                  <c:v>42759</c:v>
                </c:pt>
                <c:pt idx="538">
                  <c:v>42760</c:v>
                </c:pt>
                <c:pt idx="539">
                  <c:v>42761</c:v>
                </c:pt>
                <c:pt idx="540">
                  <c:v>42762</c:v>
                </c:pt>
                <c:pt idx="541">
                  <c:v>42765</c:v>
                </c:pt>
                <c:pt idx="542">
                  <c:v>42766</c:v>
                </c:pt>
                <c:pt idx="543">
                  <c:v>42767</c:v>
                </c:pt>
                <c:pt idx="544">
                  <c:v>42768</c:v>
                </c:pt>
                <c:pt idx="545">
                  <c:v>42769</c:v>
                </c:pt>
                <c:pt idx="546">
                  <c:v>42772</c:v>
                </c:pt>
                <c:pt idx="547">
                  <c:v>42773</c:v>
                </c:pt>
                <c:pt idx="548">
                  <c:v>42774</c:v>
                </c:pt>
                <c:pt idx="549">
                  <c:v>42775</c:v>
                </c:pt>
                <c:pt idx="550">
                  <c:v>42776</c:v>
                </c:pt>
                <c:pt idx="551">
                  <c:v>42779</c:v>
                </c:pt>
                <c:pt idx="552">
                  <c:v>42780</c:v>
                </c:pt>
                <c:pt idx="553">
                  <c:v>42781</c:v>
                </c:pt>
                <c:pt idx="554">
                  <c:v>42782</c:v>
                </c:pt>
                <c:pt idx="555">
                  <c:v>42783</c:v>
                </c:pt>
                <c:pt idx="556">
                  <c:v>42786</c:v>
                </c:pt>
                <c:pt idx="557">
                  <c:v>42787</c:v>
                </c:pt>
                <c:pt idx="558">
                  <c:v>42788</c:v>
                </c:pt>
                <c:pt idx="559">
                  <c:v>42789</c:v>
                </c:pt>
                <c:pt idx="560">
                  <c:v>42790</c:v>
                </c:pt>
                <c:pt idx="561">
                  <c:v>42793</c:v>
                </c:pt>
                <c:pt idx="562">
                  <c:v>42794</c:v>
                </c:pt>
                <c:pt idx="563">
                  <c:v>42795</c:v>
                </c:pt>
                <c:pt idx="564">
                  <c:v>42796</c:v>
                </c:pt>
                <c:pt idx="565">
                  <c:v>42797</c:v>
                </c:pt>
                <c:pt idx="566">
                  <c:v>42800</c:v>
                </c:pt>
                <c:pt idx="567">
                  <c:v>42801</c:v>
                </c:pt>
                <c:pt idx="568">
                  <c:v>42802</c:v>
                </c:pt>
                <c:pt idx="569">
                  <c:v>42803</c:v>
                </c:pt>
                <c:pt idx="570">
                  <c:v>42804</c:v>
                </c:pt>
                <c:pt idx="571">
                  <c:v>42807</c:v>
                </c:pt>
                <c:pt idx="572">
                  <c:v>42808</c:v>
                </c:pt>
                <c:pt idx="573">
                  <c:v>42809</c:v>
                </c:pt>
                <c:pt idx="574">
                  <c:v>42810</c:v>
                </c:pt>
                <c:pt idx="575">
                  <c:v>42811</c:v>
                </c:pt>
                <c:pt idx="576">
                  <c:v>42814</c:v>
                </c:pt>
                <c:pt idx="577">
                  <c:v>42815</c:v>
                </c:pt>
                <c:pt idx="578">
                  <c:v>42816</c:v>
                </c:pt>
                <c:pt idx="579">
                  <c:v>42817</c:v>
                </c:pt>
                <c:pt idx="580">
                  <c:v>42818</c:v>
                </c:pt>
                <c:pt idx="581">
                  <c:v>42821</c:v>
                </c:pt>
                <c:pt idx="582">
                  <c:v>42822</c:v>
                </c:pt>
                <c:pt idx="583">
                  <c:v>42823</c:v>
                </c:pt>
                <c:pt idx="584">
                  <c:v>42824</c:v>
                </c:pt>
                <c:pt idx="585">
                  <c:v>42825</c:v>
                </c:pt>
                <c:pt idx="586">
                  <c:v>42828</c:v>
                </c:pt>
                <c:pt idx="587">
                  <c:v>42829</c:v>
                </c:pt>
                <c:pt idx="588">
                  <c:v>42830</c:v>
                </c:pt>
                <c:pt idx="589">
                  <c:v>42831</c:v>
                </c:pt>
                <c:pt idx="590">
                  <c:v>42832</c:v>
                </c:pt>
                <c:pt idx="591">
                  <c:v>42835</c:v>
                </c:pt>
                <c:pt idx="592">
                  <c:v>42836</c:v>
                </c:pt>
                <c:pt idx="593">
                  <c:v>42837</c:v>
                </c:pt>
                <c:pt idx="594">
                  <c:v>42838</c:v>
                </c:pt>
                <c:pt idx="595">
                  <c:v>42839</c:v>
                </c:pt>
                <c:pt idx="596">
                  <c:v>42842</c:v>
                </c:pt>
                <c:pt idx="597">
                  <c:v>42843</c:v>
                </c:pt>
                <c:pt idx="598">
                  <c:v>42844</c:v>
                </c:pt>
                <c:pt idx="599">
                  <c:v>42845</c:v>
                </c:pt>
                <c:pt idx="600">
                  <c:v>42846</c:v>
                </c:pt>
                <c:pt idx="601">
                  <c:v>42849</c:v>
                </c:pt>
                <c:pt idx="602">
                  <c:v>42850</c:v>
                </c:pt>
                <c:pt idx="603">
                  <c:v>42851</c:v>
                </c:pt>
                <c:pt idx="604">
                  <c:v>42852</c:v>
                </c:pt>
                <c:pt idx="605">
                  <c:v>42853</c:v>
                </c:pt>
                <c:pt idx="606">
                  <c:v>42856</c:v>
                </c:pt>
                <c:pt idx="607">
                  <c:v>42857</c:v>
                </c:pt>
                <c:pt idx="608">
                  <c:v>42858</c:v>
                </c:pt>
                <c:pt idx="609">
                  <c:v>42859</c:v>
                </c:pt>
                <c:pt idx="610">
                  <c:v>42860</c:v>
                </c:pt>
                <c:pt idx="611">
                  <c:v>42863</c:v>
                </c:pt>
                <c:pt idx="612">
                  <c:v>42864</c:v>
                </c:pt>
                <c:pt idx="613">
                  <c:v>42865</c:v>
                </c:pt>
                <c:pt idx="614">
                  <c:v>42866</c:v>
                </c:pt>
                <c:pt idx="615">
                  <c:v>42867</c:v>
                </c:pt>
                <c:pt idx="616">
                  <c:v>42870</c:v>
                </c:pt>
                <c:pt idx="617">
                  <c:v>42871</c:v>
                </c:pt>
                <c:pt idx="618">
                  <c:v>42872</c:v>
                </c:pt>
                <c:pt idx="619">
                  <c:v>42873</c:v>
                </c:pt>
                <c:pt idx="620">
                  <c:v>42874</c:v>
                </c:pt>
                <c:pt idx="621">
                  <c:v>42877</c:v>
                </c:pt>
                <c:pt idx="622">
                  <c:v>42878</c:v>
                </c:pt>
                <c:pt idx="623">
                  <c:v>42879</c:v>
                </c:pt>
                <c:pt idx="624">
                  <c:v>42880</c:v>
                </c:pt>
                <c:pt idx="625">
                  <c:v>42881</c:v>
                </c:pt>
                <c:pt idx="626">
                  <c:v>42884</c:v>
                </c:pt>
                <c:pt idx="627">
                  <c:v>42885</c:v>
                </c:pt>
                <c:pt idx="628">
                  <c:v>42886</c:v>
                </c:pt>
                <c:pt idx="629">
                  <c:v>42887</c:v>
                </c:pt>
                <c:pt idx="630">
                  <c:v>42888</c:v>
                </c:pt>
                <c:pt idx="631">
                  <c:v>42891</c:v>
                </c:pt>
                <c:pt idx="632">
                  <c:v>42892</c:v>
                </c:pt>
                <c:pt idx="633">
                  <c:v>42893</c:v>
                </c:pt>
                <c:pt idx="634">
                  <c:v>42894</c:v>
                </c:pt>
                <c:pt idx="635">
                  <c:v>42895</c:v>
                </c:pt>
                <c:pt idx="636">
                  <c:v>42898</c:v>
                </c:pt>
                <c:pt idx="637">
                  <c:v>42899</c:v>
                </c:pt>
                <c:pt idx="638">
                  <c:v>42900</c:v>
                </c:pt>
                <c:pt idx="639">
                  <c:v>42901</c:v>
                </c:pt>
                <c:pt idx="640">
                  <c:v>42902</c:v>
                </c:pt>
                <c:pt idx="641">
                  <c:v>42905</c:v>
                </c:pt>
                <c:pt idx="642">
                  <c:v>42906</c:v>
                </c:pt>
                <c:pt idx="643">
                  <c:v>42907</c:v>
                </c:pt>
                <c:pt idx="644">
                  <c:v>42908</c:v>
                </c:pt>
                <c:pt idx="645">
                  <c:v>42909</c:v>
                </c:pt>
                <c:pt idx="646">
                  <c:v>42912</c:v>
                </c:pt>
                <c:pt idx="647">
                  <c:v>42913</c:v>
                </c:pt>
                <c:pt idx="648">
                  <c:v>42914</c:v>
                </c:pt>
                <c:pt idx="649">
                  <c:v>42915</c:v>
                </c:pt>
                <c:pt idx="650">
                  <c:v>42916</c:v>
                </c:pt>
                <c:pt idx="651">
                  <c:v>42919</c:v>
                </c:pt>
                <c:pt idx="652">
                  <c:v>42920</c:v>
                </c:pt>
                <c:pt idx="653">
                  <c:v>42921</c:v>
                </c:pt>
                <c:pt idx="654">
                  <c:v>42922</c:v>
                </c:pt>
                <c:pt idx="655">
                  <c:v>42923</c:v>
                </c:pt>
                <c:pt idx="656">
                  <c:v>42926</c:v>
                </c:pt>
                <c:pt idx="657">
                  <c:v>42927</c:v>
                </c:pt>
                <c:pt idx="658">
                  <c:v>42928</c:v>
                </c:pt>
                <c:pt idx="659">
                  <c:v>42929</c:v>
                </c:pt>
                <c:pt idx="660">
                  <c:v>42930</c:v>
                </c:pt>
                <c:pt idx="661">
                  <c:v>42933</c:v>
                </c:pt>
                <c:pt idx="662">
                  <c:v>42934</c:v>
                </c:pt>
                <c:pt idx="663">
                  <c:v>42935</c:v>
                </c:pt>
                <c:pt idx="664">
                  <c:v>42936</c:v>
                </c:pt>
                <c:pt idx="665">
                  <c:v>42937</c:v>
                </c:pt>
                <c:pt idx="666">
                  <c:v>42940</c:v>
                </c:pt>
                <c:pt idx="667">
                  <c:v>42941</c:v>
                </c:pt>
                <c:pt idx="668">
                  <c:v>42942</c:v>
                </c:pt>
                <c:pt idx="669">
                  <c:v>42943</c:v>
                </c:pt>
                <c:pt idx="670">
                  <c:v>42944</c:v>
                </c:pt>
                <c:pt idx="671">
                  <c:v>42947</c:v>
                </c:pt>
                <c:pt idx="672">
                  <c:v>42948</c:v>
                </c:pt>
                <c:pt idx="673">
                  <c:v>42949</c:v>
                </c:pt>
                <c:pt idx="674">
                  <c:v>42950</c:v>
                </c:pt>
                <c:pt idx="675">
                  <c:v>42951</c:v>
                </c:pt>
                <c:pt idx="676">
                  <c:v>42954</c:v>
                </c:pt>
                <c:pt idx="677">
                  <c:v>42955</c:v>
                </c:pt>
                <c:pt idx="678">
                  <c:v>42956</c:v>
                </c:pt>
                <c:pt idx="679">
                  <c:v>42957</c:v>
                </c:pt>
                <c:pt idx="680">
                  <c:v>42958</c:v>
                </c:pt>
                <c:pt idx="681">
                  <c:v>42961</c:v>
                </c:pt>
                <c:pt idx="682">
                  <c:v>42962</c:v>
                </c:pt>
                <c:pt idx="683">
                  <c:v>42963</c:v>
                </c:pt>
                <c:pt idx="684">
                  <c:v>42964</c:v>
                </c:pt>
                <c:pt idx="685">
                  <c:v>42965</c:v>
                </c:pt>
                <c:pt idx="686">
                  <c:v>42968</c:v>
                </c:pt>
                <c:pt idx="687">
                  <c:v>42969</c:v>
                </c:pt>
                <c:pt idx="688">
                  <c:v>42970</c:v>
                </c:pt>
                <c:pt idx="689">
                  <c:v>42971</c:v>
                </c:pt>
                <c:pt idx="690">
                  <c:v>42972</c:v>
                </c:pt>
                <c:pt idx="691">
                  <c:v>42975</c:v>
                </c:pt>
                <c:pt idx="692">
                  <c:v>42976</c:v>
                </c:pt>
                <c:pt idx="693">
                  <c:v>42977</c:v>
                </c:pt>
                <c:pt idx="694">
                  <c:v>42978</c:v>
                </c:pt>
                <c:pt idx="695">
                  <c:v>42979</c:v>
                </c:pt>
                <c:pt idx="696">
                  <c:v>42982</c:v>
                </c:pt>
                <c:pt idx="697">
                  <c:v>42983</c:v>
                </c:pt>
                <c:pt idx="698">
                  <c:v>42984</c:v>
                </c:pt>
                <c:pt idx="699">
                  <c:v>42985</c:v>
                </c:pt>
                <c:pt idx="700">
                  <c:v>42986</c:v>
                </c:pt>
                <c:pt idx="701">
                  <c:v>42989</c:v>
                </c:pt>
                <c:pt idx="702">
                  <c:v>42990</c:v>
                </c:pt>
                <c:pt idx="703">
                  <c:v>42991</c:v>
                </c:pt>
                <c:pt idx="704">
                  <c:v>42992</c:v>
                </c:pt>
                <c:pt idx="705">
                  <c:v>42993</c:v>
                </c:pt>
                <c:pt idx="706">
                  <c:v>42996</c:v>
                </c:pt>
                <c:pt idx="707">
                  <c:v>42997</c:v>
                </c:pt>
                <c:pt idx="708">
                  <c:v>42998</c:v>
                </c:pt>
                <c:pt idx="709">
                  <c:v>42999</c:v>
                </c:pt>
                <c:pt idx="710">
                  <c:v>43000</c:v>
                </c:pt>
                <c:pt idx="711">
                  <c:v>43003</c:v>
                </c:pt>
                <c:pt idx="712">
                  <c:v>43004</c:v>
                </c:pt>
                <c:pt idx="713">
                  <c:v>43005</c:v>
                </c:pt>
                <c:pt idx="714">
                  <c:v>43006</c:v>
                </c:pt>
                <c:pt idx="715">
                  <c:v>43007</c:v>
                </c:pt>
                <c:pt idx="716">
                  <c:v>43010</c:v>
                </c:pt>
                <c:pt idx="717">
                  <c:v>43011</c:v>
                </c:pt>
                <c:pt idx="718">
                  <c:v>43012</c:v>
                </c:pt>
                <c:pt idx="719">
                  <c:v>43013</c:v>
                </c:pt>
                <c:pt idx="720">
                  <c:v>43014</c:v>
                </c:pt>
                <c:pt idx="721">
                  <c:v>43017</c:v>
                </c:pt>
                <c:pt idx="722">
                  <c:v>43018</c:v>
                </c:pt>
                <c:pt idx="723">
                  <c:v>43019</c:v>
                </c:pt>
                <c:pt idx="724">
                  <c:v>43020</c:v>
                </c:pt>
                <c:pt idx="725">
                  <c:v>43021</c:v>
                </c:pt>
                <c:pt idx="726">
                  <c:v>43024</c:v>
                </c:pt>
                <c:pt idx="727">
                  <c:v>43025</c:v>
                </c:pt>
                <c:pt idx="728">
                  <c:v>43026</c:v>
                </c:pt>
                <c:pt idx="729">
                  <c:v>43027</c:v>
                </c:pt>
                <c:pt idx="730">
                  <c:v>43028</c:v>
                </c:pt>
                <c:pt idx="731">
                  <c:v>43031</c:v>
                </c:pt>
                <c:pt idx="732">
                  <c:v>43032</c:v>
                </c:pt>
                <c:pt idx="733">
                  <c:v>43033</c:v>
                </c:pt>
                <c:pt idx="734">
                  <c:v>43034</c:v>
                </c:pt>
                <c:pt idx="735">
                  <c:v>43035</c:v>
                </c:pt>
                <c:pt idx="736">
                  <c:v>43038</c:v>
                </c:pt>
                <c:pt idx="737">
                  <c:v>43039</c:v>
                </c:pt>
                <c:pt idx="738">
                  <c:v>43040</c:v>
                </c:pt>
                <c:pt idx="739">
                  <c:v>43041</c:v>
                </c:pt>
                <c:pt idx="740">
                  <c:v>43042</c:v>
                </c:pt>
                <c:pt idx="741">
                  <c:v>43045</c:v>
                </c:pt>
                <c:pt idx="742">
                  <c:v>43046</c:v>
                </c:pt>
                <c:pt idx="743">
                  <c:v>43047</c:v>
                </c:pt>
                <c:pt idx="744">
                  <c:v>43048</c:v>
                </c:pt>
                <c:pt idx="745">
                  <c:v>43049</c:v>
                </c:pt>
                <c:pt idx="746">
                  <c:v>43052</c:v>
                </c:pt>
                <c:pt idx="747">
                  <c:v>43053</c:v>
                </c:pt>
                <c:pt idx="748">
                  <c:v>43054</c:v>
                </c:pt>
                <c:pt idx="749">
                  <c:v>43055</c:v>
                </c:pt>
                <c:pt idx="750">
                  <c:v>43056</c:v>
                </c:pt>
                <c:pt idx="751">
                  <c:v>43059</c:v>
                </c:pt>
                <c:pt idx="752">
                  <c:v>43060</c:v>
                </c:pt>
                <c:pt idx="753">
                  <c:v>43061</c:v>
                </c:pt>
                <c:pt idx="754">
                  <c:v>43062</c:v>
                </c:pt>
                <c:pt idx="755">
                  <c:v>43063</c:v>
                </c:pt>
                <c:pt idx="756">
                  <c:v>43066</c:v>
                </c:pt>
                <c:pt idx="757">
                  <c:v>43067</c:v>
                </c:pt>
                <c:pt idx="758">
                  <c:v>43068</c:v>
                </c:pt>
                <c:pt idx="759">
                  <c:v>43069</c:v>
                </c:pt>
                <c:pt idx="760">
                  <c:v>43070</c:v>
                </c:pt>
                <c:pt idx="761">
                  <c:v>43073</c:v>
                </c:pt>
                <c:pt idx="762">
                  <c:v>43074</c:v>
                </c:pt>
                <c:pt idx="763">
                  <c:v>43075</c:v>
                </c:pt>
                <c:pt idx="764">
                  <c:v>43076</c:v>
                </c:pt>
                <c:pt idx="765">
                  <c:v>43077</c:v>
                </c:pt>
                <c:pt idx="766">
                  <c:v>43080</c:v>
                </c:pt>
                <c:pt idx="767">
                  <c:v>43081</c:v>
                </c:pt>
                <c:pt idx="768">
                  <c:v>43082</c:v>
                </c:pt>
                <c:pt idx="769">
                  <c:v>43083</c:v>
                </c:pt>
                <c:pt idx="770">
                  <c:v>43084</c:v>
                </c:pt>
                <c:pt idx="771">
                  <c:v>43087</c:v>
                </c:pt>
                <c:pt idx="772">
                  <c:v>43088</c:v>
                </c:pt>
                <c:pt idx="773">
                  <c:v>43089</c:v>
                </c:pt>
                <c:pt idx="774">
                  <c:v>43090</c:v>
                </c:pt>
                <c:pt idx="775">
                  <c:v>43091</c:v>
                </c:pt>
                <c:pt idx="776">
                  <c:v>43094</c:v>
                </c:pt>
                <c:pt idx="777">
                  <c:v>43095</c:v>
                </c:pt>
                <c:pt idx="778">
                  <c:v>43096</c:v>
                </c:pt>
                <c:pt idx="779">
                  <c:v>43097</c:v>
                </c:pt>
                <c:pt idx="780">
                  <c:v>43098</c:v>
                </c:pt>
                <c:pt idx="781">
                  <c:v>43101</c:v>
                </c:pt>
                <c:pt idx="782">
                  <c:v>43102</c:v>
                </c:pt>
                <c:pt idx="783">
                  <c:v>43103</c:v>
                </c:pt>
                <c:pt idx="784">
                  <c:v>43104</c:v>
                </c:pt>
                <c:pt idx="785">
                  <c:v>43105</c:v>
                </c:pt>
                <c:pt idx="786">
                  <c:v>43108</c:v>
                </c:pt>
                <c:pt idx="787">
                  <c:v>43109</c:v>
                </c:pt>
                <c:pt idx="788">
                  <c:v>43110</c:v>
                </c:pt>
                <c:pt idx="789">
                  <c:v>43111</c:v>
                </c:pt>
                <c:pt idx="790">
                  <c:v>43112</c:v>
                </c:pt>
                <c:pt idx="791">
                  <c:v>43115</c:v>
                </c:pt>
                <c:pt idx="792">
                  <c:v>43116</c:v>
                </c:pt>
                <c:pt idx="793">
                  <c:v>43117</c:v>
                </c:pt>
                <c:pt idx="794">
                  <c:v>43118</c:v>
                </c:pt>
                <c:pt idx="795">
                  <c:v>43119</c:v>
                </c:pt>
                <c:pt idx="796">
                  <c:v>43122</c:v>
                </c:pt>
                <c:pt idx="797">
                  <c:v>43123</c:v>
                </c:pt>
                <c:pt idx="798">
                  <c:v>43124</c:v>
                </c:pt>
                <c:pt idx="799">
                  <c:v>43125</c:v>
                </c:pt>
                <c:pt idx="800">
                  <c:v>43126</c:v>
                </c:pt>
                <c:pt idx="801">
                  <c:v>43129</c:v>
                </c:pt>
                <c:pt idx="802">
                  <c:v>43130</c:v>
                </c:pt>
                <c:pt idx="803">
                  <c:v>43131</c:v>
                </c:pt>
                <c:pt idx="804">
                  <c:v>43132</c:v>
                </c:pt>
                <c:pt idx="805">
                  <c:v>43133</c:v>
                </c:pt>
                <c:pt idx="806">
                  <c:v>43136</c:v>
                </c:pt>
                <c:pt idx="807">
                  <c:v>43137</c:v>
                </c:pt>
                <c:pt idx="808">
                  <c:v>43138</c:v>
                </c:pt>
                <c:pt idx="809">
                  <c:v>43139</c:v>
                </c:pt>
                <c:pt idx="810">
                  <c:v>43140</c:v>
                </c:pt>
                <c:pt idx="811">
                  <c:v>43143</c:v>
                </c:pt>
                <c:pt idx="812">
                  <c:v>43144</c:v>
                </c:pt>
                <c:pt idx="813">
                  <c:v>43145</c:v>
                </c:pt>
                <c:pt idx="814">
                  <c:v>43146</c:v>
                </c:pt>
                <c:pt idx="815">
                  <c:v>43147</c:v>
                </c:pt>
                <c:pt idx="816">
                  <c:v>43150</c:v>
                </c:pt>
                <c:pt idx="817">
                  <c:v>43151</c:v>
                </c:pt>
                <c:pt idx="818">
                  <c:v>43152</c:v>
                </c:pt>
                <c:pt idx="819">
                  <c:v>43153</c:v>
                </c:pt>
                <c:pt idx="820">
                  <c:v>43154</c:v>
                </c:pt>
                <c:pt idx="821">
                  <c:v>43157</c:v>
                </c:pt>
                <c:pt idx="822">
                  <c:v>43158</c:v>
                </c:pt>
                <c:pt idx="823">
                  <c:v>43159</c:v>
                </c:pt>
                <c:pt idx="824">
                  <c:v>43160</c:v>
                </c:pt>
                <c:pt idx="825">
                  <c:v>43161</c:v>
                </c:pt>
                <c:pt idx="826">
                  <c:v>43164</c:v>
                </c:pt>
                <c:pt idx="827">
                  <c:v>43165</c:v>
                </c:pt>
                <c:pt idx="828">
                  <c:v>43166</c:v>
                </c:pt>
                <c:pt idx="829">
                  <c:v>43167</c:v>
                </c:pt>
                <c:pt idx="830">
                  <c:v>43168</c:v>
                </c:pt>
                <c:pt idx="831">
                  <c:v>43171</c:v>
                </c:pt>
                <c:pt idx="832">
                  <c:v>43172</c:v>
                </c:pt>
                <c:pt idx="833">
                  <c:v>43173</c:v>
                </c:pt>
                <c:pt idx="834">
                  <c:v>43174</c:v>
                </c:pt>
                <c:pt idx="835">
                  <c:v>43175</c:v>
                </c:pt>
                <c:pt idx="836">
                  <c:v>43178</c:v>
                </c:pt>
                <c:pt idx="837">
                  <c:v>43179</c:v>
                </c:pt>
                <c:pt idx="838">
                  <c:v>43180</c:v>
                </c:pt>
                <c:pt idx="839">
                  <c:v>43181</c:v>
                </c:pt>
                <c:pt idx="840">
                  <c:v>43182</c:v>
                </c:pt>
                <c:pt idx="841">
                  <c:v>43185</c:v>
                </c:pt>
                <c:pt idx="842">
                  <c:v>43186</c:v>
                </c:pt>
                <c:pt idx="843">
                  <c:v>43187</c:v>
                </c:pt>
                <c:pt idx="844">
                  <c:v>43188</c:v>
                </c:pt>
                <c:pt idx="845">
                  <c:v>43189</c:v>
                </c:pt>
                <c:pt idx="846">
                  <c:v>43192</c:v>
                </c:pt>
                <c:pt idx="847">
                  <c:v>43193</c:v>
                </c:pt>
                <c:pt idx="848">
                  <c:v>43194</c:v>
                </c:pt>
                <c:pt idx="849">
                  <c:v>43195</c:v>
                </c:pt>
                <c:pt idx="850">
                  <c:v>43196</c:v>
                </c:pt>
                <c:pt idx="851">
                  <c:v>43199</c:v>
                </c:pt>
                <c:pt idx="852">
                  <c:v>43200</c:v>
                </c:pt>
                <c:pt idx="853">
                  <c:v>43201</c:v>
                </c:pt>
                <c:pt idx="854">
                  <c:v>43202</c:v>
                </c:pt>
                <c:pt idx="855">
                  <c:v>43203</c:v>
                </c:pt>
                <c:pt idx="856">
                  <c:v>43206</c:v>
                </c:pt>
                <c:pt idx="857">
                  <c:v>43207</c:v>
                </c:pt>
                <c:pt idx="858">
                  <c:v>43208</c:v>
                </c:pt>
                <c:pt idx="859">
                  <c:v>43209</c:v>
                </c:pt>
                <c:pt idx="860">
                  <c:v>43210</c:v>
                </c:pt>
                <c:pt idx="861">
                  <c:v>43213</c:v>
                </c:pt>
                <c:pt idx="862">
                  <c:v>43214</c:v>
                </c:pt>
                <c:pt idx="863">
                  <c:v>43215</c:v>
                </c:pt>
                <c:pt idx="864">
                  <c:v>43216</c:v>
                </c:pt>
                <c:pt idx="865">
                  <c:v>43217</c:v>
                </c:pt>
                <c:pt idx="866">
                  <c:v>43220</c:v>
                </c:pt>
                <c:pt idx="867">
                  <c:v>43221</c:v>
                </c:pt>
                <c:pt idx="868">
                  <c:v>43222</c:v>
                </c:pt>
                <c:pt idx="869">
                  <c:v>43223</c:v>
                </c:pt>
                <c:pt idx="870">
                  <c:v>43224</c:v>
                </c:pt>
                <c:pt idx="871">
                  <c:v>43227</c:v>
                </c:pt>
                <c:pt idx="872">
                  <c:v>43228</c:v>
                </c:pt>
                <c:pt idx="873">
                  <c:v>43229</c:v>
                </c:pt>
                <c:pt idx="874">
                  <c:v>43230</c:v>
                </c:pt>
                <c:pt idx="875">
                  <c:v>43231</c:v>
                </c:pt>
                <c:pt idx="876">
                  <c:v>43234</c:v>
                </c:pt>
                <c:pt idx="877">
                  <c:v>43235</c:v>
                </c:pt>
                <c:pt idx="878">
                  <c:v>43236</c:v>
                </c:pt>
                <c:pt idx="879">
                  <c:v>43237</c:v>
                </c:pt>
                <c:pt idx="880">
                  <c:v>43238</c:v>
                </c:pt>
                <c:pt idx="881">
                  <c:v>43241</c:v>
                </c:pt>
                <c:pt idx="882">
                  <c:v>43242</c:v>
                </c:pt>
                <c:pt idx="883">
                  <c:v>43243</c:v>
                </c:pt>
                <c:pt idx="884">
                  <c:v>43244</c:v>
                </c:pt>
                <c:pt idx="885">
                  <c:v>43245</c:v>
                </c:pt>
                <c:pt idx="886">
                  <c:v>43248</c:v>
                </c:pt>
                <c:pt idx="887">
                  <c:v>43249</c:v>
                </c:pt>
                <c:pt idx="888">
                  <c:v>43250</c:v>
                </c:pt>
                <c:pt idx="889">
                  <c:v>43251</c:v>
                </c:pt>
                <c:pt idx="890">
                  <c:v>43252</c:v>
                </c:pt>
                <c:pt idx="891">
                  <c:v>43255</c:v>
                </c:pt>
                <c:pt idx="892">
                  <c:v>43256</c:v>
                </c:pt>
                <c:pt idx="893">
                  <c:v>43257</c:v>
                </c:pt>
                <c:pt idx="894">
                  <c:v>43258</c:v>
                </c:pt>
                <c:pt idx="895">
                  <c:v>43259</c:v>
                </c:pt>
                <c:pt idx="896">
                  <c:v>43262</c:v>
                </c:pt>
                <c:pt idx="897">
                  <c:v>43263</c:v>
                </c:pt>
                <c:pt idx="898">
                  <c:v>43264</c:v>
                </c:pt>
                <c:pt idx="899">
                  <c:v>43265</c:v>
                </c:pt>
                <c:pt idx="900">
                  <c:v>43266</c:v>
                </c:pt>
                <c:pt idx="901">
                  <c:v>43269</c:v>
                </c:pt>
                <c:pt idx="902">
                  <c:v>43270</c:v>
                </c:pt>
                <c:pt idx="903">
                  <c:v>43271</c:v>
                </c:pt>
                <c:pt idx="904">
                  <c:v>43272</c:v>
                </c:pt>
                <c:pt idx="905">
                  <c:v>43273</c:v>
                </c:pt>
                <c:pt idx="906">
                  <c:v>43276</c:v>
                </c:pt>
                <c:pt idx="907">
                  <c:v>43277</c:v>
                </c:pt>
                <c:pt idx="908">
                  <c:v>43278</c:v>
                </c:pt>
                <c:pt idx="909">
                  <c:v>43279</c:v>
                </c:pt>
                <c:pt idx="910">
                  <c:v>43280</c:v>
                </c:pt>
                <c:pt idx="911">
                  <c:v>43283</c:v>
                </c:pt>
                <c:pt idx="912">
                  <c:v>43284</c:v>
                </c:pt>
                <c:pt idx="913">
                  <c:v>43285</c:v>
                </c:pt>
                <c:pt idx="914">
                  <c:v>43286</c:v>
                </c:pt>
                <c:pt idx="915">
                  <c:v>43287</c:v>
                </c:pt>
                <c:pt idx="916">
                  <c:v>43290</c:v>
                </c:pt>
                <c:pt idx="917">
                  <c:v>43291</c:v>
                </c:pt>
                <c:pt idx="918">
                  <c:v>43292</c:v>
                </c:pt>
                <c:pt idx="919">
                  <c:v>43293</c:v>
                </c:pt>
                <c:pt idx="920">
                  <c:v>43294</c:v>
                </c:pt>
                <c:pt idx="921">
                  <c:v>43297</c:v>
                </c:pt>
                <c:pt idx="922">
                  <c:v>43298</c:v>
                </c:pt>
                <c:pt idx="923">
                  <c:v>43299</c:v>
                </c:pt>
                <c:pt idx="924">
                  <c:v>43300</c:v>
                </c:pt>
                <c:pt idx="925">
                  <c:v>43301</c:v>
                </c:pt>
                <c:pt idx="926">
                  <c:v>43304</c:v>
                </c:pt>
                <c:pt idx="927">
                  <c:v>43305</c:v>
                </c:pt>
                <c:pt idx="928">
                  <c:v>43306</c:v>
                </c:pt>
                <c:pt idx="929">
                  <c:v>43307</c:v>
                </c:pt>
                <c:pt idx="930">
                  <c:v>43308</c:v>
                </c:pt>
                <c:pt idx="931">
                  <c:v>43311</c:v>
                </c:pt>
                <c:pt idx="932">
                  <c:v>43312</c:v>
                </c:pt>
                <c:pt idx="933">
                  <c:v>43313</c:v>
                </c:pt>
                <c:pt idx="934">
                  <c:v>43314</c:v>
                </c:pt>
                <c:pt idx="935">
                  <c:v>43315</c:v>
                </c:pt>
                <c:pt idx="936">
                  <c:v>43318</c:v>
                </c:pt>
                <c:pt idx="937">
                  <c:v>43319</c:v>
                </c:pt>
                <c:pt idx="938">
                  <c:v>43320</c:v>
                </c:pt>
                <c:pt idx="939">
                  <c:v>43321</c:v>
                </c:pt>
                <c:pt idx="940">
                  <c:v>43322</c:v>
                </c:pt>
                <c:pt idx="941">
                  <c:v>43325</c:v>
                </c:pt>
                <c:pt idx="942">
                  <c:v>43326</c:v>
                </c:pt>
                <c:pt idx="943">
                  <c:v>43327</c:v>
                </c:pt>
                <c:pt idx="944">
                  <c:v>43328</c:v>
                </c:pt>
                <c:pt idx="945">
                  <c:v>43329</c:v>
                </c:pt>
                <c:pt idx="946">
                  <c:v>43332</c:v>
                </c:pt>
                <c:pt idx="947">
                  <c:v>43333</c:v>
                </c:pt>
                <c:pt idx="948">
                  <c:v>43334</c:v>
                </c:pt>
                <c:pt idx="949">
                  <c:v>43335</c:v>
                </c:pt>
                <c:pt idx="950">
                  <c:v>43336</c:v>
                </c:pt>
                <c:pt idx="951">
                  <c:v>43339</c:v>
                </c:pt>
                <c:pt idx="952">
                  <c:v>43340</c:v>
                </c:pt>
                <c:pt idx="953">
                  <c:v>43341</c:v>
                </c:pt>
                <c:pt idx="954">
                  <c:v>43342</c:v>
                </c:pt>
                <c:pt idx="955">
                  <c:v>43343</c:v>
                </c:pt>
                <c:pt idx="956">
                  <c:v>43346</c:v>
                </c:pt>
                <c:pt idx="957">
                  <c:v>43347</c:v>
                </c:pt>
                <c:pt idx="958">
                  <c:v>43348</c:v>
                </c:pt>
                <c:pt idx="959">
                  <c:v>43349</c:v>
                </c:pt>
                <c:pt idx="960">
                  <c:v>43350</c:v>
                </c:pt>
                <c:pt idx="961">
                  <c:v>43353</c:v>
                </c:pt>
                <c:pt idx="962">
                  <c:v>43354</c:v>
                </c:pt>
                <c:pt idx="963">
                  <c:v>43355</c:v>
                </c:pt>
                <c:pt idx="964">
                  <c:v>43356</c:v>
                </c:pt>
                <c:pt idx="965">
                  <c:v>43357</c:v>
                </c:pt>
                <c:pt idx="966">
                  <c:v>43360</c:v>
                </c:pt>
                <c:pt idx="967">
                  <c:v>43361</c:v>
                </c:pt>
                <c:pt idx="968">
                  <c:v>43362</c:v>
                </c:pt>
                <c:pt idx="969">
                  <c:v>43363</c:v>
                </c:pt>
                <c:pt idx="970">
                  <c:v>43364</c:v>
                </c:pt>
                <c:pt idx="971">
                  <c:v>43367</c:v>
                </c:pt>
                <c:pt idx="972">
                  <c:v>43368</c:v>
                </c:pt>
                <c:pt idx="973">
                  <c:v>43369</c:v>
                </c:pt>
                <c:pt idx="974">
                  <c:v>43370</c:v>
                </c:pt>
                <c:pt idx="975">
                  <c:v>43371</c:v>
                </c:pt>
                <c:pt idx="976">
                  <c:v>43374</c:v>
                </c:pt>
                <c:pt idx="977">
                  <c:v>43375</c:v>
                </c:pt>
                <c:pt idx="978">
                  <c:v>43376</c:v>
                </c:pt>
                <c:pt idx="979">
                  <c:v>43377</c:v>
                </c:pt>
                <c:pt idx="980">
                  <c:v>43378</c:v>
                </c:pt>
                <c:pt idx="981">
                  <c:v>43381</c:v>
                </c:pt>
                <c:pt idx="982">
                  <c:v>43382</c:v>
                </c:pt>
                <c:pt idx="983">
                  <c:v>43383</c:v>
                </c:pt>
                <c:pt idx="984">
                  <c:v>43384</c:v>
                </c:pt>
                <c:pt idx="985">
                  <c:v>43385</c:v>
                </c:pt>
                <c:pt idx="986">
                  <c:v>43388</c:v>
                </c:pt>
                <c:pt idx="987">
                  <c:v>43389</c:v>
                </c:pt>
                <c:pt idx="988">
                  <c:v>43390</c:v>
                </c:pt>
                <c:pt idx="989">
                  <c:v>43391</c:v>
                </c:pt>
                <c:pt idx="990">
                  <c:v>43392</c:v>
                </c:pt>
                <c:pt idx="991">
                  <c:v>43395</c:v>
                </c:pt>
                <c:pt idx="992">
                  <c:v>43396</c:v>
                </c:pt>
                <c:pt idx="993">
                  <c:v>43397</c:v>
                </c:pt>
                <c:pt idx="994">
                  <c:v>43398</c:v>
                </c:pt>
                <c:pt idx="995">
                  <c:v>43399</c:v>
                </c:pt>
                <c:pt idx="996">
                  <c:v>43402</c:v>
                </c:pt>
                <c:pt idx="997">
                  <c:v>43403</c:v>
                </c:pt>
                <c:pt idx="998">
                  <c:v>43404</c:v>
                </c:pt>
                <c:pt idx="999">
                  <c:v>43405</c:v>
                </c:pt>
                <c:pt idx="1000">
                  <c:v>43406</c:v>
                </c:pt>
                <c:pt idx="1001">
                  <c:v>43409</c:v>
                </c:pt>
                <c:pt idx="1002">
                  <c:v>43410</c:v>
                </c:pt>
                <c:pt idx="1003">
                  <c:v>43411</c:v>
                </c:pt>
                <c:pt idx="1004">
                  <c:v>43412</c:v>
                </c:pt>
                <c:pt idx="1005">
                  <c:v>43413</c:v>
                </c:pt>
                <c:pt idx="1006">
                  <c:v>43416</c:v>
                </c:pt>
                <c:pt idx="1007">
                  <c:v>43417</c:v>
                </c:pt>
                <c:pt idx="1008">
                  <c:v>43418</c:v>
                </c:pt>
                <c:pt idx="1009">
                  <c:v>43419</c:v>
                </c:pt>
                <c:pt idx="1010">
                  <c:v>43420</c:v>
                </c:pt>
                <c:pt idx="1011">
                  <c:v>43423</c:v>
                </c:pt>
                <c:pt idx="1012">
                  <c:v>43424</c:v>
                </c:pt>
                <c:pt idx="1013">
                  <c:v>43425</c:v>
                </c:pt>
                <c:pt idx="1014">
                  <c:v>43426</c:v>
                </c:pt>
                <c:pt idx="1015">
                  <c:v>43427</c:v>
                </c:pt>
                <c:pt idx="1016">
                  <c:v>43430</c:v>
                </c:pt>
                <c:pt idx="1017">
                  <c:v>43431</c:v>
                </c:pt>
                <c:pt idx="1018">
                  <c:v>43432</c:v>
                </c:pt>
                <c:pt idx="1019">
                  <c:v>43433</c:v>
                </c:pt>
                <c:pt idx="1020">
                  <c:v>43434</c:v>
                </c:pt>
                <c:pt idx="1021">
                  <c:v>43437</c:v>
                </c:pt>
                <c:pt idx="1022">
                  <c:v>43438</c:v>
                </c:pt>
                <c:pt idx="1023">
                  <c:v>43439</c:v>
                </c:pt>
                <c:pt idx="1024">
                  <c:v>43440</c:v>
                </c:pt>
                <c:pt idx="1025">
                  <c:v>43441</c:v>
                </c:pt>
                <c:pt idx="1026">
                  <c:v>43444</c:v>
                </c:pt>
                <c:pt idx="1027">
                  <c:v>43445</c:v>
                </c:pt>
                <c:pt idx="1028">
                  <c:v>43446</c:v>
                </c:pt>
                <c:pt idx="1029">
                  <c:v>43447</c:v>
                </c:pt>
                <c:pt idx="1030">
                  <c:v>43448</c:v>
                </c:pt>
                <c:pt idx="1031">
                  <c:v>43451</c:v>
                </c:pt>
                <c:pt idx="1032">
                  <c:v>43452</c:v>
                </c:pt>
                <c:pt idx="1033">
                  <c:v>43453</c:v>
                </c:pt>
                <c:pt idx="1034">
                  <c:v>43454</c:v>
                </c:pt>
                <c:pt idx="1035">
                  <c:v>43455</c:v>
                </c:pt>
                <c:pt idx="1036">
                  <c:v>43458</c:v>
                </c:pt>
                <c:pt idx="1037">
                  <c:v>43459</c:v>
                </c:pt>
                <c:pt idx="1038">
                  <c:v>43460</c:v>
                </c:pt>
                <c:pt idx="1039">
                  <c:v>43461</c:v>
                </c:pt>
                <c:pt idx="1040">
                  <c:v>43462</c:v>
                </c:pt>
                <c:pt idx="1041">
                  <c:v>43465</c:v>
                </c:pt>
                <c:pt idx="1042">
                  <c:v>43466</c:v>
                </c:pt>
                <c:pt idx="1043">
                  <c:v>43467</c:v>
                </c:pt>
                <c:pt idx="1044">
                  <c:v>43468</c:v>
                </c:pt>
                <c:pt idx="1045">
                  <c:v>43469</c:v>
                </c:pt>
                <c:pt idx="1046">
                  <c:v>43472</c:v>
                </c:pt>
                <c:pt idx="1047">
                  <c:v>43473</c:v>
                </c:pt>
                <c:pt idx="1048">
                  <c:v>43474</c:v>
                </c:pt>
                <c:pt idx="1049">
                  <c:v>43475</c:v>
                </c:pt>
                <c:pt idx="1050">
                  <c:v>43476</c:v>
                </c:pt>
                <c:pt idx="1051">
                  <c:v>43479</c:v>
                </c:pt>
                <c:pt idx="1052">
                  <c:v>43480</c:v>
                </c:pt>
                <c:pt idx="1053">
                  <c:v>43481</c:v>
                </c:pt>
                <c:pt idx="1054">
                  <c:v>43482</c:v>
                </c:pt>
                <c:pt idx="1055">
                  <c:v>43483</c:v>
                </c:pt>
                <c:pt idx="1056">
                  <c:v>43486</c:v>
                </c:pt>
                <c:pt idx="1057">
                  <c:v>43487</c:v>
                </c:pt>
                <c:pt idx="1058">
                  <c:v>43488</c:v>
                </c:pt>
                <c:pt idx="1059">
                  <c:v>43489</c:v>
                </c:pt>
                <c:pt idx="1060">
                  <c:v>43490</c:v>
                </c:pt>
                <c:pt idx="1061">
                  <c:v>43493</c:v>
                </c:pt>
                <c:pt idx="1062">
                  <c:v>43494</c:v>
                </c:pt>
                <c:pt idx="1063">
                  <c:v>43495</c:v>
                </c:pt>
                <c:pt idx="1064">
                  <c:v>43496</c:v>
                </c:pt>
                <c:pt idx="1065">
                  <c:v>43497</c:v>
                </c:pt>
                <c:pt idx="1066">
                  <c:v>43500</c:v>
                </c:pt>
                <c:pt idx="1067">
                  <c:v>43501</c:v>
                </c:pt>
                <c:pt idx="1068">
                  <c:v>43502</c:v>
                </c:pt>
                <c:pt idx="1069">
                  <c:v>43503</c:v>
                </c:pt>
                <c:pt idx="1070">
                  <c:v>43504</c:v>
                </c:pt>
                <c:pt idx="1071">
                  <c:v>43507</c:v>
                </c:pt>
                <c:pt idx="1072">
                  <c:v>43508</c:v>
                </c:pt>
                <c:pt idx="1073">
                  <c:v>43509</c:v>
                </c:pt>
                <c:pt idx="1074">
                  <c:v>43510</c:v>
                </c:pt>
                <c:pt idx="1075">
                  <c:v>43511</c:v>
                </c:pt>
                <c:pt idx="1076">
                  <c:v>43514</c:v>
                </c:pt>
                <c:pt idx="1077">
                  <c:v>43515</c:v>
                </c:pt>
                <c:pt idx="1078">
                  <c:v>43516</c:v>
                </c:pt>
                <c:pt idx="1079">
                  <c:v>43517</c:v>
                </c:pt>
                <c:pt idx="1080">
                  <c:v>43518</c:v>
                </c:pt>
                <c:pt idx="1081">
                  <c:v>43521</c:v>
                </c:pt>
                <c:pt idx="1082">
                  <c:v>43522</c:v>
                </c:pt>
                <c:pt idx="1083">
                  <c:v>43523</c:v>
                </c:pt>
                <c:pt idx="1084">
                  <c:v>43524</c:v>
                </c:pt>
                <c:pt idx="1085">
                  <c:v>43525</c:v>
                </c:pt>
                <c:pt idx="1086">
                  <c:v>43528</c:v>
                </c:pt>
                <c:pt idx="1087">
                  <c:v>43529</c:v>
                </c:pt>
                <c:pt idx="1088">
                  <c:v>43530</c:v>
                </c:pt>
                <c:pt idx="1089">
                  <c:v>43531</c:v>
                </c:pt>
                <c:pt idx="1090">
                  <c:v>43532</c:v>
                </c:pt>
                <c:pt idx="1091">
                  <c:v>43535</c:v>
                </c:pt>
                <c:pt idx="1092">
                  <c:v>43536</c:v>
                </c:pt>
                <c:pt idx="1093">
                  <c:v>43537</c:v>
                </c:pt>
                <c:pt idx="1094">
                  <c:v>43538</c:v>
                </c:pt>
                <c:pt idx="1095">
                  <c:v>43539</c:v>
                </c:pt>
                <c:pt idx="1096">
                  <c:v>43542</c:v>
                </c:pt>
                <c:pt idx="1097">
                  <c:v>43543</c:v>
                </c:pt>
                <c:pt idx="1098">
                  <c:v>43544</c:v>
                </c:pt>
                <c:pt idx="1099">
                  <c:v>43545</c:v>
                </c:pt>
                <c:pt idx="1100">
                  <c:v>43546</c:v>
                </c:pt>
                <c:pt idx="1101">
                  <c:v>43549</c:v>
                </c:pt>
                <c:pt idx="1102">
                  <c:v>43550</c:v>
                </c:pt>
                <c:pt idx="1103">
                  <c:v>43551</c:v>
                </c:pt>
                <c:pt idx="1104">
                  <c:v>43552</c:v>
                </c:pt>
                <c:pt idx="1105">
                  <c:v>43553</c:v>
                </c:pt>
                <c:pt idx="1106">
                  <c:v>43556</c:v>
                </c:pt>
                <c:pt idx="1107">
                  <c:v>43557</c:v>
                </c:pt>
                <c:pt idx="1108">
                  <c:v>43558</c:v>
                </c:pt>
                <c:pt idx="1109">
                  <c:v>43559</c:v>
                </c:pt>
                <c:pt idx="1110">
                  <c:v>43560</c:v>
                </c:pt>
                <c:pt idx="1111">
                  <c:v>43563</c:v>
                </c:pt>
                <c:pt idx="1112">
                  <c:v>43564</c:v>
                </c:pt>
                <c:pt idx="1113">
                  <c:v>43565</c:v>
                </c:pt>
                <c:pt idx="1114">
                  <c:v>43566</c:v>
                </c:pt>
                <c:pt idx="1115">
                  <c:v>43567</c:v>
                </c:pt>
                <c:pt idx="1116">
                  <c:v>43570</c:v>
                </c:pt>
                <c:pt idx="1117">
                  <c:v>43571</c:v>
                </c:pt>
                <c:pt idx="1118">
                  <c:v>43572</c:v>
                </c:pt>
                <c:pt idx="1119">
                  <c:v>43573</c:v>
                </c:pt>
                <c:pt idx="1120">
                  <c:v>43574</c:v>
                </c:pt>
                <c:pt idx="1121">
                  <c:v>43577</c:v>
                </c:pt>
                <c:pt idx="1122">
                  <c:v>43578</c:v>
                </c:pt>
                <c:pt idx="1123">
                  <c:v>43579</c:v>
                </c:pt>
                <c:pt idx="1124">
                  <c:v>43580</c:v>
                </c:pt>
                <c:pt idx="1125">
                  <c:v>43581</c:v>
                </c:pt>
                <c:pt idx="1126">
                  <c:v>43584</c:v>
                </c:pt>
                <c:pt idx="1127">
                  <c:v>43585</c:v>
                </c:pt>
                <c:pt idx="1128">
                  <c:v>43586</c:v>
                </c:pt>
                <c:pt idx="1129">
                  <c:v>43587</c:v>
                </c:pt>
                <c:pt idx="1130">
                  <c:v>43588</c:v>
                </c:pt>
                <c:pt idx="1131">
                  <c:v>43591</c:v>
                </c:pt>
                <c:pt idx="1132">
                  <c:v>43592</c:v>
                </c:pt>
                <c:pt idx="1133">
                  <c:v>43593</c:v>
                </c:pt>
                <c:pt idx="1134">
                  <c:v>43594</c:v>
                </c:pt>
                <c:pt idx="1135">
                  <c:v>43595</c:v>
                </c:pt>
                <c:pt idx="1136">
                  <c:v>43598</c:v>
                </c:pt>
                <c:pt idx="1137">
                  <c:v>43599</c:v>
                </c:pt>
                <c:pt idx="1138">
                  <c:v>43600</c:v>
                </c:pt>
                <c:pt idx="1139">
                  <c:v>43601</c:v>
                </c:pt>
                <c:pt idx="1140">
                  <c:v>43602</c:v>
                </c:pt>
                <c:pt idx="1141">
                  <c:v>43605</c:v>
                </c:pt>
                <c:pt idx="1142">
                  <c:v>43606</c:v>
                </c:pt>
                <c:pt idx="1143">
                  <c:v>43607</c:v>
                </c:pt>
                <c:pt idx="1144">
                  <c:v>43608</c:v>
                </c:pt>
                <c:pt idx="1145">
                  <c:v>43609</c:v>
                </c:pt>
                <c:pt idx="1146">
                  <c:v>43612</c:v>
                </c:pt>
                <c:pt idx="1147">
                  <c:v>43613</c:v>
                </c:pt>
                <c:pt idx="1148">
                  <c:v>43614</c:v>
                </c:pt>
                <c:pt idx="1149">
                  <c:v>43615</c:v>
                </c:pt>
                <c:pt idx="1150">
                  <c:v>43616</c:v>
                </c:pt>
                <c:pt idx="1151">
                  <c:v>43619</c:v>
                </c:pt>
                <c:pt idx="1152">
                  <c:v>43620</c:v>
                </c:pt>
                <c:pt idx="1153">
                  <c:v>43621</c:v>
                </c:pt>
                <c:pt idx="1154">
                  <c:v>43622</c:v>
                </c:pt>
                <c:pt idx="1155">
                  <c:v>43623</c:v>
                </c:pt>
                <c:pt idx="1156">
                  <c:v>43626</c:v>
                </c:pt>
                <c:pt idx="1157">
                  <c:v>43627</c:v>
                </c:pt>
                <c:pt idx="1158">
                  <c:v>43628</c:v>
                </c:pt>
                <c:pt idx="1159">
                  <c:v>43629</c:v>
                </c:pt>
                <c:pt idx="1160">
                  <c:v>43630</c:v>
                </c:pt>
                <c:pt idx="1161">
                  <c:v>43633</c:v>
                </c:pt>
                <c:pt idx="1162">
                  <c:v>43634</c:v>
                </c:pt>
                <c:pt idx="1163">
                  <c:v>43635</c:v>
                </c:pt>
                <c:pt idx="1164">
                  <c:v>43636</c:v>
                </c:pt>
                <c:pt idx="1165">
                  <c:v>43637</c:v>
                </c:pt>
                <c:pt idx="1166">
                  <c:v>43640</c:v>
                </c:pt>
                <c:pt idx="1167">
                  <c:v>43641</c:v>
                </c:pt>
                <c:pt idx="1168">
                  <c:v>43642</c:v>
                </c:pt>
                <c:pt idx="1169">
                  <c:v>43643</c:v>
                </c:pt>
                <c:pt idx="1170">
                  <c:v>43644</c:v>
                </c:pt>
                <c:pt idx="1171">
                  <c:v>43647</c:v>
                </c:pt>
                <c:pt idx="1172">
                  <c:v>43648</c:v>
                </c:pt>
                <c:pt idx="1173">
                  <c:v>43649</c:v>
                </c:pt>
                <c:pt idx="1174">
                  <c:v>43650</c:v>
                </c:pt>
                <c:pt idx="1175">
                  <c:v>43651</c:v>
                </c:pt>
                <c:pt idx="1176">
                  <c:v>43654</c:v>
                </c:pt>
                <c:pt idx="1177">
                  <c:v>43655</c:v>
                </c:pt>
                <c:pt idx="1178">
                  <c:v>43656</c:v>
                </c:pt>
                <c:pt idx="1179">
                  <c:v>43657</c:v>
                </c:pt>
                <c:pt idx="1180">
                  <c:v>43658</c:v>
                </c:pt>
                <c:pt idx="1181">
                  <c:v>43661</c:v>
                </c:pt>
                <c:pt idx="1182">
                  <c:v>43662</c:v>
                </c:pt>
                <c:pt idx="1183">
                  <c:v>43663</c:v>
                </c:pt>
                <c:pt idx="1184">
                  <c:v>43664</c:v>
                </c:pt>
                <c:pt idx="1185">
                  <c:v>43665</c:v>
                </c:pt>
                <c:pt idx="1186">
                  <c:v>43668</c:v>
                </c:pt>
                <c:pt idx="1187">
                  <c:v>43669</c:v>
                </c:pt>
                <c:pt idx="1188">
                  <c:v>43670</c:v>
                </c:pt>
                <c:pt idx="1189">
                  <c:v>43671</c:v>
                </c:pt>
                <c:pt idx="1190">
                  <c:v>43672</c:v>
                </c:pt>
              </c:numCache>
            </c:numRef>
          </c:cat>
          <c:val>
            <c:numRef>
              <c:f>'Commodities Data'!$C$8:$C$1198</c:f>
              <c:numCache>
                <c:formatCode>_("$"* #,##0_);_("$"* \(#,##0\);_("$"* "-"??_);_(@_)</c:formatCode>
                <c:ptCount val="1191"/>
                <c:pt idx="0">
                  <c:v>14756</c:v>
                </c:pt>
                <c:pt idx="1">
                  <c:v>15126</c:v>
                </c:pt>
                <c:pt idx="2">
                  <c:v>15191</c:v>
                </c:pt>
                <c:pt idx="3">
                  <c:v>15483</c:v>
                </c:pt>
                <c:pt idx="4">
                  <c:v>15486</c:v>
                </c:pt>
                <c:pt idx="5">
                  <c:v>15235.5</c:v>
                </c:pt>
                <c:pt idx="6">
                  <c:v>15029</c:v>
                </c:pt>
                <c:pt idx="7">
                  <c:v>14585</c:v>
                </c:pt>
                <c:pt idx="8">
                  <c:v>14241</c:v>
                </c:pt>
                <c:pt idx="9">
                  <c:v>14413.5</c:v>
                </c:pt>
                <c:pt idx="10">
                  <c:v>14722</c:v>
                </c:pt>
                <c:pt idx="11">
                  <c:v>14417</c:v>
                </c:pt>
                <c:pt idx="12">
                  <c:v>14721</c:v>
                </c:pt>
                <c:pt idx="13">
                  <c:v>14971.5</c:v>
                </c:pt>
                <c:pt idx="14">
                  <c:v>14792</c:v>
                </c:pt>
                <c:pt idx="15">
                  <c:v>14293</c:v>
                </c:pt>
                <c:pt idx="16">
                  <c:v>14692</c:v>
                </c:pt>
                <c:pt idx="17">
                  <c:v>14730.5</c:v>
                </c:pt>
                <c:pt idx="18">
                  <c:v>14993</c:v>
                </c:pt>
                <c:pt idx="19">
                  <c:v>14846</c:v>
                </c:pt>
                <c:pt idx="20">
                  <c:v>15109</c:v>
                </c:pt>
                <c:pt idx="21">
                  <c:v>15274</c:v>
                </c:pt>
                <c:pt idx="22">
                  <c:v>15255.5</c:v>
                </c:pt>
                <c:pt idx="23">
                  <c:v>15070</c:v>
                </c:pt>
                <c:pt idx="24">
                  <c:v>15122.75</c:v>
                </c:pt>
                <c:pt idx="25">
                  <c:v>15179</c:v>
                </c:pt>
                <c:pt idx="26">
                  <c:v>15098.75</c:v>
                </c:pt>
                <c:pt idx="27">
                  <c:v>14764.75</c:v>
                </c:pt>
                <c:pt idx="28">
                  <c:v>14690.5</c:v>
                </c:pt>
                <c:pt idx="29">
                  <c:v>14648</c:v>
                </c:pt>
                <c:pt idx="30">
                  <c:v>14589</c:v>
                </c:pt>
                <c:pt idx="31">
                  <c:v>14542</c:v>
                </c:pt>
                <c:pt idx="32">
                  <c:v>14178.5</c:v>
                </c:pt>
                <c:pt idx="33">
                  <c:v>14194.5</c:v>
                </c:pt>
                <c:pt idx="34">
                  <c:v>13927.5</c:v>
                </c:pt>
                <c:pt idx="35">
                  <c:v>13898.5</c:v>
                </c:pt>
                <c:pt idx="36">
                  <c:v>14068</c:v>
                </c:pt>
                <c:pt idx="37">
                  <c:v>14291</c:v>
                </c:pt>
                <c:pt idx="38">
                  <c:v>14325</c:v>
                </c:pt>
                <c:pt idx="39">
                  <c:v>14322.5</c:v>
                </c:pt>
                <c:pt idx="40">
                  <c:v>14037</c:v>
                </c:pt>
                <c:pt idx="41">
                  <c:v>13793.5</c:v>
                </c:pt>
                <c:pt idx="42">
                  <c:v>13614.5</c:v>
                </c:pt>
                <c:pt idx="43">
                  <c:v>13878.5</c:v>
                </c:pt>
                <c:pt idx="44">
                  <c:v>14139.5</c:v>
                </c:pt>
                <c:pt idx="45">
                  <c:v>14311</c:v>
                </c:pt>
                <c:pt idx="46">
                  <c:v>14447</c:v>
                </c:pt>
                <c:pt idx="47">
                  <c:v>13992</c:v>
                </c:pt>
                <c:pt idx="48">
                  <c:v>13717</c:v>
                </c:pt>
                <c:pt idx="49">
                  <c:v>13848</c:v>
                </c:pt>
                <c:pt idx="50">
                  <c:v>14079.5</c:v>
                </c:pt>
                <c:pt idx="51">
                  <c:v>13871</c:v>
                </c:pt>
                <c:pt idx="52">
                  <c:v>13677.5</c:v>
                </c:pt>
                <c:pt idx="53">
                  <c:v>13466</c:v>
                </c:pt>
                <c:pt idx="54">
                  <c:v>13734.5</c:v>
                </c:pt>
                <c:pt idx="55">
                  <c:v>14210</c:v>
                </c:pt>
                <c:pt idx="56">
                  <c:v>14261.5</c:v>
                </c:pt>
                <c:pt idx="57">
                  <c:v>13907.5</c:v>
                </c:pt>
                <c:pt idx="58">
                  <c:v>13629</c:v>
                </c:pt>
                <c:pt idx="59">
                  <c:v>13647</c:v>
                </c:pt>
                <c:pt idx="60">
                  <c:v>13233</c:v>
                </c:pt>
                <c:pt idx="61">
                  <c:v>12824.5</c:v>
                </c:pt>
                <c:pt idx="62">
                  <c:v>12339</c:v>
                </c:pt>
                <c:pt idx="63">
                  <c:v>12659</c:v>
                </c:pt>
                <c:pt idx="64">
                  <c:v>12977</c:v>
                </c:pt>
                <c:pt idx="65">
                  <c:v>12977</c:v>
                </c:pt>
                <c:pt idx="66">
                  <c:v>12977</c:v>
                </c:pt>
                <c:pt idx="67">
                  <c:v>12496</c:v>
                </c:pt>
                <c:pt idx="68">
                  <c:v>12524.5</c:v>
                </c:pt>
                <c:pt idx="69">
                  <c:v>12483</c:v>
                </c:pt>
                <c:pt idx="70">
                  <c:v>12581.5</c:v>
                </c:pt>
                <c:pt idx="71">
                  <c:v>12356.5</c:v>
                </c:pt>
                <c:pt idx="72">
                  <c:v>12546</c:v>
                </c:pt>
                <c:pt idx="73">
                  <c:v>12635</c:v>
                </c:pt>
                <c:pt idx="74">
                  <c:v>12798</c:v>
                </c:pt>
                <c:pt idx="75">
                  <c:v>12508.5</c:v>
                </c:pt>
                <c:pt idx="76">
                  <c:v>12751</c:v>
                </c:pt>
                <c:pt idx="77">
                  <c:v>12628</c:v>
                </c:pt>
                <c:pt idx="78">
                  <c:v>12626.5</c:v>
                </c:pt>
                <c:pt idx="79">
                  <c:v>12658</c:v>
                </c:pt>
                <c:pt idx="80">
                  <c:v>13158</c:v>
                </c:pt>
                <c:pt idx="81">
                  <c:v>13516</c:v>
                </c:pt>
                <c:pt idx="82">
                  <c:v>13410</c:v>
                </c:pt>
                <c:pt idx="83">
                  <c:v>13391</c:v>
                </c:pt>
                <c:pt idx="84">
                  <c:v>13915</c:v>
                </c:pt>
                <c:pt idx="85">
                  <c:v>13708.5</c:v>
                </c:pt>
                <c:pt idx="86">
                  <c:v>13708.5</c:v>
                </c:pt>
                <c:pt idx="87">
                  <c:v>14258</c:v>
                </c:pt>
                <c:pt idx="88">
                  <c:v>13930.5</c:v>
                </c:pt>
                <c:pt idx="89">
                  <c:v>14099</c:v>
                </c:pt>
                <c:pt idx="90">
                  <c:v>14260</c:v>
                </c:pt>
                <c:pt idx="91">
                  <c:v>14241</c:v>
                </c:pt>
                <c:pt idx="92">
                  <c:v>14318</c:v>
                </c:pt>
                <c:pt idx="93">
                  <c:v>14014</c:v>
                </c:pt>
                <c:pt idx="94">
                  <c:v>13739</c:v>
                </c:pt>
                <c:pt idx="95">
                  <c:v>13941.5</c:v>
                </c:pt>
                <c:pt idx="96">
                  <c:v>13711.5</c:v>
                </c:pt>
                <c:pt idx="97">
                  <c:v>13048</c:v>
                </c:pt>
                <c:pt idx="98">
                  <c:v>13069</c:v>
                </c:pt>
                <c:pt idx="99">
                  <c:v>12957</c:v>
                </c:pt>
                <c:pt idx="100">
                  <c:v>12664</c:v>
                </c:pt>
                <c:pt idx="101">
                  <c:v>12664</c:v>
                </c:pt>
                <c:pt idx="102">
                  <c:v>12625.5</c:v>
                </c:pt>
                <c:pt idx="103">
                  <c:v>12776</c:v>
                </c:pt>
                <c:pt idx="104">
                  <c:v>12767</c:v>
                </c:pt>
                <c:pt idx="105">
                  <c:v>12588</c:v>
                </c:pt>
                <c:pt idx="106">
                  <c:v>12957</c:v>
                </c:pt>
                <c:pt idx="107">
                  <c:v>13021</c:v>
                </c:pt>
                <c:pt idx="108">
                  <c:v>12967.5</c:v>
                </c:pt>
                <c:pt idx="109">
                  <c:v>12922</c:v>
                </c:pt>
                <c:pt idx="110">
                  <c:v>13145</c:v>
                </c:pt>
                <c:pt idx="111">
                  <c:v>13405</c:v>
                </c:pt>
                <c:pt idx="112">
                  <c:v>13460</c:v>
                </c:pt>
                <c:pt idx="113">
                  <c:v>13563.5</c:v>
                </c:pt>
                <c:pt idx="114">
                  <c:v>13267.5</c:v>
                </c:pt>
                <c:pt idx="115">
                  <c:v>13093</c:v>
                </c:pt>
                <c:pt idx="116">
                  <c:v>12915</c:v>
                </c:pt>
                <c:pt idx="117">
                  <c:v>12685</c:v>
                </c:pt>
                <c:pt idx="118">
                  <c:v>12714.5</c:v>
                </c:pt>
                <c:pt idx="119">
                  <c:v>12681</c:v>
                </c:pt>
                <c:pt idx="120">
                  <c:v>12671.5</c:v>
                </c:pt>
                <c:pt idx="121">
                  <c:v>12367</c:v>
                </c:pt>
                <c:pt idx="122">
                  <c:v>12817.5</c:v>
                </c:pt>
                <c:pt idx="123">
                  <c:v>12725.5</c:v>
                </c:pt>
                <c:pt idx="124">
                  <c:v>12654.5</c:v>
                </c:pt>
                <c:pt idx="125">
                  <c:v>12402</c:v>
                </c:pt>
                <c:pt idx="126">
                  <c:v>11787.5</c:v>
                </c:pt>
                <c:pt idx="127">
                  <c:v>11932.5</c:v>
                </c:pt>
                <c:pt idx="128">
                  <c:v>11982</c:v>
                </c:pt>
                <c:pt idx="129">
                  <c:v>12157</c:v>
                </c:pt>
                <c:pt idx="130">
                  <c:v>11957</c:v>
                </c:pt>
                <c:pt idx="131">
                  <c:v>11655</c:v>
                </c:pt>
                <c:pt idx="132">
                  <c:v>10604</c:v>
                </c:pt>
                <c:pt idx="133">
                  <c:v>10913</c:v>
                </c:pt>
                <c:pt idx="134">
                  <c:v>11456</c:v>
                </c:pt>
                <c:pt idx="135">
                  <c:v>11218.25</c:v>
                </c:pt>
                <c:pt idx="136">
                  <c:v>11713</c:v>
                </c:pt>
                <c:pt idx="137">
                  <c:v>11582.5</c:v>
                </c:pt>
                <c:pt idx="138">
                  <c:v>11436</c:v>
                </c:pt>
                <c:pt idx="139">
                  <c:v>11590</c:v>
                </c:pt>
                <c:pt idx="140">
                  <c:v>11460.5</c:v>
                </c:pt>
                <c:pt idx="141">
                  <c:v>11656</c:v>
                </c:pt>
                <c:pt idx="142">
                  <c:v>11630</c:v>
                </c:pt>
                <c:pt idx="143">
                  <c:v>11422</c:v>
                </c:pt>
                <c:pt idx="144">
                  <c:v>11384</c:v>
                </c:pt>
                <c:pt idx="145">
                  <c:v>11251.5</c:v>
                </c:pt>
                <c:pt idx="146">
                  <c:v>10982</c:v>
                </c:pt>
                <c:pt idx="147">
                  <c:v>11278</c:v>
                </c:pt>
                <c:pt idx="148">
                  <c:v>11202</c:v>
                </c:pt>
                <c:pt idx="149">
                  <c:v>10978</c:v>
                </c:pt>
                <c:pt idx="150">
                  <c:v>10993.5</c:v>
                </c:pt>
                <c:pt idx="151">
                  <c:v>10696</c:v>
                </c:pt>
                <c:pt idx="152">
                  <c:v>10780</c:v>
                </c:pt>
                <c:pt idx="153">
                  <c:v>10812</c:v>
                </c:pt>
                <c:pt idx="154">
                  <c:v>10808</c:v>
                </c:pt>
                <c:pt idx="155">
                  <c:v>10757.5</c:v>
                </c:pt>
                <c:pt idx="156">
                  <c:v>11107.5</c:v>
                </c:pt>
                <c:pt idx="157">
                  <c:v>10711.5</c:v>
                </c:pt>
                <c:pt idx="158">
                  <c:v>10559.5</c:v>
                </c:pt>
                <c:pt idx="159">
                  <c:v>10426</c:v>
                </c:pt>
                <c:pt idx="160">
                  <c:v>10568</c:v>
                </c:pt>
                <c:pt idx="161">
                  <c:v>10593</c:v>
                </c:pt>
                <c:pt idx="162">
                  <c:v>10322</c:v>
                </c:pt>
                <c:pt idx="163">
                  <c:v>10381</c:v>
                </c:pt>
                <c:pt idx="164">
                  <c:v>10370</c:v>
                </c:pt>
                <c:pt idx="165">
                  <c:v>10168</c:v>
                </c:pt>
                <c:pt idx="166">
                  <c:v>9478</c:v>
                </c:pt>
                <c:pt idx="167">
                  <c:v>9580</c:v>
                </c:pt>
                <c:pt idx="168">
                  <c:v>9538</c:v>
                </c:pt>
                <c:pt idx="169">
                  <c:v>10031</c:v>
                </c:pt>
                <c:pt idx="170">
                  <c:v>10033</c:v>
                </c:pt>
                <c:pt idx="171">
                  <c:v>10033</c:v>
                </c:pt>
                <c:pt idx="172">
                  <c:v>9729</c:v>
                </c:pt>
                <c:pt idx="173">
                  <c:v>9838.5</c:v>
                </c:pt>
                <c:pt idx="174">
                  <c:v>9976</c:v>
                </c:pt>
                <c:pt idx="175">
                  <c:v>9923.5</c:v>
                </c:pt>
                <c:pt idx="176">
                  <c:v>9727</c:v>
                </c:pt>
                <c:pt idx="177">
                  <c:v>9975</c:v>
                </c:pt>
                <c:pt idx="178">
                  <c:v>10073</c:v>
                </c:pt>
                <c:pt idx="179">
                  <c:v>10419.5</c:v>
                </c:pt>
                <c:pt idx="180">
                  <c:v>10270.5</c:v>
                </c:pt>
                <c:pt idx="181">
                  <c:v>9888</c:v>
                </c:pt>
                <c:pt idx="182">
                  <c:v>10062.5</c:v>
                </c:pt>
                <c:pt idx="183">
                  <c:v>10093</c:v>
                </c:pt>
                <c:pt idx="184">
                  <c:v>9959</c:v>
                </c:pt>
                <c:pt idx="185">
                  <c:v>9644</c:v>
                </c:pt>
                <c:pt idx="186">
                  <c:v>9829</c:v>
                </c:pt>
                <c:pt idx="187">
                  <c:v>9655</c:v>
                </c:pt>
                <c:pt idx="188">
                  <c:v>9719</c:v>
                </c:pt>
                <c:pt idx="189">
                  <c:v>9875</c:v>
                </c:pt>
                <c:pt idx="190">
                  <c:v>9918</c:v>
                </c:pt>
                <c:pt idx="191">
                  <c:v>9844</c:v>
                </c:pt>
                <c:pt idx="192">
                  <c:v>9842</c:v>
                </c:pt>
                <c:pt idx="193">
                  <c:v>10365.5</c:v>
                </c:pt>
                <c:pt idx="194">
                  <c:v>10014.5</c:v>
                </c:pt>
                <c:pt idx="195">
                  <c:v>9994</c:v>
                </c:pt>
                <c:pt idx="196">
                  <c:v>9907</c:v>
                </c:pt>
                <c:pt idx="197">
                  <c:v>9918</c:v>
                </c:pt>
                <c:pt idx="198">
                  <c:v>10131</c:v>
                </c:pt>
                <c:pt idx="199">
                  <c:v>10138</c:v>
                </c:pt>
                <c:pt idx="200">
                  <c:v>10463</c:v>
                </c:pt>
                <c:pt idx="201">
                  <c:v>10614</c:v>
                </c:pt>
                <c:pt idx="202">
                  <c:v>10439.5</c:v>
                </c:pt>
                <c:pt idx="203">
                  <c:v>10442</c:v>
                </c:pt>
                <c:pt idx="204">
                  <c:v>10529</c:v>
                </c:pt>
                <c:pt idx="205">
                  <c:v>10554.75</c:v>
                </c:pt>
                <c:pt idx="206">
                  <c:v>10347.5</c:v>
                </c:pt>
                <c:pt idx="207">
                  <c:v>10367</c:v>
                </c:pt>
                <c:pt idx="208">
                  <c:v>10245.5</c:v>
                </c:pt>
                <c:pt idx="209">
                  <c:v>10405</c:v>
                </c:pt>
                <c:pt idx="210">
                  <c:v>10488.5</c:v>
                </c:pt>
                <c:pt idx="211">
                  <c:v>10430</c:v>
                </c:pt>
                <c:pt idx="212">
                  <c:v>10547</c:v>
                </c:pt>
                <c:pt idx="213">
                  <c:v>10585</c:v>
                </c:pt>
                <c:pt idx="214">
                  <c:v>10364</c:v>
                </c:pt>
                <c:pt idx="215">
                  <c:v>10046</c:v>
                </c:pt>
                <c:pt idx="216">
                  <c:v>10103.5</c:v>
                </c:pt>
                <c:pt idx="217">
                  <c:v>9877.5</c:v>
                </c:pt>
                <c:pt idx="218">
                  <c:v>9835</c:v>
                </c:pt>
                <c:pt idx="219">
                  <c:v>9770.5</c:v>
                </c:pt>
                <c:pt idx="220">
                  <c:v>9600</c:v>
                </c:pt>
                <c:pt idx="221">
                  <c:v>9548</c:v>
                </c:pt>
                <c:pt idx="222">
                  <c:v>9472.5</c:v>
                </c:pt>
                <c:pt idx="223">
                  <c:v>9626</c:v>
                </c:pt>
                <c:pt idx="224">
                  <c:v>9376</c:v>
                </c:pt>
                <c:pt idx="225">
                  <c:v>9389.5</c:v>
                </c:pt>
                <c:pt idx="226">
                  <c:v>9271.5</c:v>
                </c:pt>
                <c:pt idx="227">
                  <c:v>9068</c:v>
                </c:pt>
                <c:pt idx="228">
                  <c:v>8939.5</c:v>
                </c:pt>
                <c:pt idx="229">
                  <c:v>8911.5</c:v>
                </c:pt>
                <c:pt idx="230">
                  <c:v>8693</c:v>
                </c:pt>
                <c:pt idx="231">
                  <c:v>8267</c:v>
                </c:pt>
                <c:pt idx="232">
                  <c:v>8735.5</c:v>
                </c:pt>
                <c:pt idx="233">
                  <c:v>8875</c:v>
                </c:pt>
                <c:pt idx="234">
                  <c:v>9165</c:v>
                </c:pt>
                <c:pt idx="235">
                  <c:v>8742</c:v>
                </c:pt>
                <c:pt idx="236">
                  <c:v>8864.5</c:v>
                </c:pt>
                <c:pt idx="237">
                  <c:v>8943.5</c:v>
                </c:pt>
                <c:pt idx="238">
                  <c:v>8943</c:v>
                </c:pt>
                <c:pt idx="239">
                  <c:v>8812.5</c:v>
                </c:pt>
                <c:pt idx="240">
                  <c:v>8945.5</c:v>
                </c:pt>
                <c:pt idx="241">
                  <c:v>8724</c:v>
                </c:pt>
                <c:pt idx="242">
                  <c:v>8656</c:v>
                </c:pt>
                <c:pt idx="243">
                  <c:v>8640</c:v>
                </c:pt>
                <c:pt idx="244">
                  <c:v>8487</c:v>
                </c:pt>
                <c:pt idx="245">
                  <c:v>8656.5</c:v>
                </c:pt>
                <c:pt idx="246">
                  <c:v>8709</c:v>
                </c:pt>
                <c:pt idx="247">
                  <c:v>8506</c:v>
                </c:pt>
                <c:pt idx="248">
                  <c:v>8706.5</c:v>
                </c:pt>
                <c:pt idx="249">
                  <c:v>8587</c:v>
                </c:pt>
                <c:pt idx="250">
                  <c:v>8723.5</c:v>
                </c:pt>
                <c:pt idx="251">
                  <c:v>8847.5</c:v>
                </c:pt>
                <c:pt idx="252">
                  <c:v>8597.5</c:v>
                </c:pt>
                <c:pt idx="253">
                  <c:v>8631.5</c:v>
                </c:pt>
                <c:pt idx="254">
                  <c:v>8599.5</c:v>
                </c:pt>
                <c:pt idx="255">
                  <c:v>8599.5</c:v>
                </c:pt>
                <c:pt idx="256">
                  <c:v>8599.5</c:v>
                </c:pt>
                <c:pt idx="257">
                  <c:v>8707</c:v>
                </c:pt>
                <c:pt idx="258">
                  <c:v>8660.5</c:v>
                </c:pt>
                <c:pt idx="259">
                  <c:v>8780</c:v>
                </c:pt>
                <c:pt idx="260">
                  <c:v>8780</c:v>
                </c:pt>
                <c:pt idx="261">
                  <c:v>8465</c:v>
                </c:pt>
                <c:pt idx="262">
                  <c:v>8486</c:v>
                </c:pt>
                <c:pt idx="263">
                  <c:v>8572.5</c:v>
                </c:pt>
                <c:pt idx="264">
                  <c:v>8470</c:v>
                </c:pt>
                <c:pt idx="265">
                  <c:v>8525.5</c:v>
                </c:pt>
                <c:pt idx="266">
                  <c:v>8234.5</c:v>
                </c:pt>
                <c:pt idx="267">
                  <c:v>8200.5</c:v>
                </c:pt>
                <c:pt idx="268">
                  <c:v>8355.5</c:v>
                </c:pt>
                <c:pt idx="269">
                  <c:v>8542.5</c:v>
                </c:pt>
                <c:pt idx="270">
                  <c:v>8359.5</c:v>
                </c:pt>
                <c:pt idx="271">
                  <c:v>8558</c:v>
                </c:pt>
                <c:pt idx="272">
                  <c:v>8563</c:v>
                </c:pt>
                <c:pt idx="273">
                  <c:v>8518</c:v>
                </c:pt>
                <c:pt idx="274">
                  <c:v>8711</c:v>
                </c:pt>
                <c:pt idx="275">
                  <c:v>8673.25</c:v>
                </c:pt>
                <c:pt idx="276">
                  <c:v>8519</c:v>
                </c:pt>
                <c:pt idx="277">
                  <c:v>8635.5</c:v>
                </c:pt>
                <c:pt idx="278">
                  <c:v>8620.5</c:v>
                </c:pt>
                <c:pt idx="279">
                  <c:v>8553</c:v>
                </c:pt>
                <c:pt idx="280">
                  <c:v>8583</c:v>
                </c:pt>
                <c:pt idx="281">
                  <c:v>8419.25</c:v>
                </c:pt>
                <c:pt idx="282">
                  <c:v>8361.5</c:v>
                </c:pt>
                <c:pt idx="283">
                  <c:v>8480.75</c:v>
                </c:pt>
                <c:pt idx="284">
                  <c:v>8507</c:v>
                </c:pt>
                <c:pt idx="285">
                  <c:v>8121.5</c:v>
                </c:pt>
                <c:pt idx="286">
                  <c:v>8178</c:v>
                </c:pt>
                <c:pt idx="287">
                  <c:v>8055.5</c:v>
                </c:pt>
                <c:pt idx="288">
                  <c:v>7845</c:v>
                </c:pt>
                <c:pt idx="289">
                  <c:v>7561.5</c:v>
                </c:pt>
                <c:pt idx="290">
                  <c:v>7789.5</c:v>
                </c:pt>
                <c:pt idx="291">
                  <c:v>8246.5</c:v>
                </c:pt>
                <c:pt idx="292">
                  <c:v>8327</c:v>
                </c:pt>
                <c:pt idx="293">
                  <c:v>8381</c:v>
                </c:pt>
                <c:pt idx="294">
                  <c:v>8326.5</c:v>
                </c:pt>
                <c:pt idx="295">
                  <c:v>8557.5</c:v>
                </c:pt>
                <c:pt idx="296">
                  <c:v>8752</c:v>
                </c:pt>
                <c:pt idx="297">
                  <c:v>8588.5</c:v>
                </c:pt>
                <c:pt idx="298">
                  <c:v>8496</c:v>
                </c:pt>
                <c:pt idx="299">
                  <c:v>8318</c:v>
                </c:pt>
                <c:pt idx="300">
                  <c:v>8465</c:v>
                </c:pt>
                <c:pt idx="301">
                  <c:v>8491</c:v>
                </c:pt>
                <c:pt idx="302">
                  <c:v>8653.5</c:v>
                </c:pt>
                <c:pt idx="303">
                  <c:v>8697.5</c:v>
                </c:pt>
                <c:pt idx="304">
                  <c:v>8972.75</c:v>
                </c:pt>
                <c:pt idx="305">
                  <c:v>9316.5</c:v>
                </c:pt>
                <c:pt idx="306">
                  <c:v>9359</c:v>
                </c:pt>
                <c:pt idx="307">
                  <c:v>8556</c:v>
                </c:pt>
                <c:pt idx="308">
                  <c:v>8858</c:v>
                </c:pt>
                <c:pt idx="309">
                  <c:v>8725</c:v>
                </c:pt>
                <c:pt idx="310">
                  <c:v>8797.5</c:v>
                </c:pt>
                <c:pt idx="311">
                  <c:v>8574</c:v>
                </c:pt>
                <c:pt idx="312">
                  <c:v>8518.5</c:v>
                </c:pt>
                <c:pt idx="313">
                  <c:v>8563</c:v>
                </c:pt>
                <c:pt idx="314">
                  <c:v>8857.5</c:v>
                </c:pt>
                <c:pt idx="315">
                  <c:v>8621.5</c:v>
                </c:pt>
                <c:pt idx="316">
                  <c:v>8729</c:v>
                </c:pt>
                <c:pt idx="317">
                  <c:v>8749.5</c:v>
                </c:pt>
                <c:pt idx="318">
                  <c:v>8658.5</c:v>
                </c:pt>
                <c:pt idx="319">
                  <c:v>8612.25</c:v>
                </c:pt>
                <c:pt idx="320">
                  <c:v>8612.25</c:v>
                </c:pt>
                <c:pt idx="321">
                  <c:v>8612.25</c:v>
                </c:pt>
                <c:pt idx="322">
                  <c:v>8408</c:v>
                </c:pt>
                <c:pt idx="323">
                  <c:v>8386.25</c:v>
                </c:pt>
                <c:pt idx="324">
                  <c:v>8448.5</c:v>
                </c:pt>
                <c:pt idx="325">
                  <c:v>8278</c:v>
                </c:pt>
                <c:pt idx="326">
                  <c:v>8323.5</c:v>
                </c:pt>
                <c:pt idx="327">
                  <c:v>8442</c:v>
                </c:pt>
                <c:pt idx="328">
                  <c:v>8549.5</c:v>
                </c:pt>
                <c:pt idx="329">
                  <c:v>8350.5</c:v>
                </c:pt>
                <c:pt idx="330">
                  <c:v>8510.5</c:v>
                </c:pt>
                <c:pt idx="331">
                  <c:v>8524.5</c:v>
                </c:pt>
                <c:pt idx="332">
                  <c:v>8829.75</c:v>
                </c:pt>
                <c:pt idx="333">
                  <c:v>8953</c:v>
                </c:pt>
                <c:pt idx="334">
                  <c:v>8960.5</c:v>
                </c:pt>
                <c:pt idx="335">
                  <c:v>8881</c:v>
                </c:pt>
                <c:pt idx="336">
                  <c:v>9105</c:v>
                </c:pt>
                <c:pt idx="337">
                  <c:v>9237.5</c:v>
                </c:pt>
                <c:pt idx="338">
                  <c:v>9295.5</c:v>
                </c:pt>
                <c:pt idx="339">
                  <c:v>9068.5</c:v>
                </c:pt>
                <c:pt idx="340">
                  <c:v>9059</c:v>
                </c:pt>
                <c:pt idx="341">
                  <c:v>9095.75</c:v>
                </c:pt>
                <c:pt idx="342">
                  <c:v>9156</c:v>
                </c:pt>
                <c:pt idx="343">
                  <c:v>9166</c:v>
                </c:pt>
                <c:pt idx="344">
                  <c:v>9261</c:v>
                </c:pt>
                <c:pt idx="345">
                  <c:v>9409</c:v>
                </c:pt>
                <c:pt idx="346">
                  <c:v>9409</c:v>
                </c:pt>
                <c:pt idx="347">
                  <c:v>9478.75</c:v>
                </c:pt>
                <c:pt idx="348">
                  <c:v>9402.5</c:v>
                </c:pt>
                <c:pt idx="349">
                  <c:v>8979</c:v>
                </c:pt>
                <c:pt idx="350">
                  <c:v>9024.5</c:v>
                </c:pt>
                <c:pt idx="351">
                  <c:v>8561.75</c:v>
                </c:pt>
                <c:pt idx="352">
                  <c:v>8667.75</c:v>
                </c:pt>
                <c:pt idx="353">
                  <c:v>8843</c:v>
                </c:pt>
                <c:pt idx="354">
                  <c:v>8589</c:v>
                </c:pt>
                <c:pt idx="355">
                  <c:v>8598.5</c:v>
                </c:pt>
                <c:pt idx="356">
                  <c:v>8680.5</c:v>
                </c:pt>
                <c:pt idx="357">
                  <c:v>8755.25</c:v>
                </c:pt>
                <c:pt idx="358">
                  <c:v>8592.75</c:v>
                </c:pt>
                <c:pt idx="359">
                  <c:v>8510.5</c:v>
                </c:pt>
                <c:pt idx="360">
                  <c:v>8457.25</c:v>
                </c:pt>
                <c:pt idx="361">
                  <c:v>8286</c:v>
                </c:pt>
                <c:pt idx="362">
                  <c:v>8354.5</c:v>
                </c:pt>
                <c:pt idx="363">
                  <c:v>8305</c:v>
                </c:pt>
                <c:pt idx="364">
                  <c:v>8353</c:v>
                </c:pt>
                <c:pt idx="365">
                  <c:v>8379</c:v>
                </c:pt>
                <c:pt idx="366">
                  <c:v>8379</c:v>
                </c:pt>
                <c:pt idx="367">
                  <c:v>8388.5</c:v>
                </c:pt>
                <c:pt idx="368">
                  <c:v>8432.25</c:v>
                </c:pt>
                <c:pt idx="369">
                  <c:v>8428.75</c:v>
                </c:pt>
                <c:pt idx="370">
                  <c:v>8455.25</c:v>
                </c:pt>
                <c:pt idx="371">
                  <c:v>8620.5</c:v>
                </c:pt>
                <c:pt idx="372">
                  <c:v>8540.5</c:v>
                </c:pt>
                <c:pt idx="373">
                  <c:v>8917.75</c:v>
                </c:pt>
                <c:pt idx="374">
                  <c:v>8893</c:v>
                </c:pt>
                <c:pt idx="375">
                  <c:v>8881.25</c:v>
                </c:pt>
                <c:pt idx="376">
                  <c:v>8839.5</c:v>
                </c:pt>
                <c:pt idx="377">
                  <c:v>8836.75</c:v>
                </c:pt>
                <c:pt idx="378">
                  <c:v>8997</c:v>
                </c:pt>
                <c:pt idx="379">
                  <c:v>8823</c:v>
                </c:pt>
                <c:pt idx="380">
                  <c:v>9018</c:v>
                </c:pt>
                <c:pt idx="381">
                  <c:v>9238.5</c:v>
                </c:pt>
                <c:pt idx="382">
                  <c:v>9144.5</c:v>
                </c:pt>
                <c:pt idx="383">
                  <c:v>9183.25</c:v>
                </c:pt>
                <c:pt idx="384">
                  <c:v>9179</c:v>
                </c:pt>
                <c:pt idx="385">
                  <c:v>8973</c:v>
                </c:pt>
                <c:pt idx="386">
                  <c:v>8933</c:v>
                </c:pt>
                <c:pt idx="387">
                  <c:v>9293.5</c:v>
                </c:pt>
                <c:pt idx="388">
                  <c:v>9394.5</c:v>
                </c:pt>
                <c:pt idx="389">
                  <c:v>9401</c:v>
                </c:pt>
                <c:pt idx="390">
                  <c:v>9926.5</c:v>
                </c:pt>
                <c:pt idx="391">
                  <c:v>10150.5</c:v>
                </c:pt>
                <c:pt idx="392">
                  <c:v>9659</c:v>
                </c:pt>
                <c:pt idx="393">
                  <c:v>9939</c:v>
                </c:pt>
                <c:pt idx="394">
                  <c:v>9706.25</c:v>
                </c:pt>
                <c:pt idx="395">
                  <c:v>9839.5</c:v>
                </c:pt>
                <c:pt idx="396">
                  <c:v>10005</c:v>
                </c:pt>
                <c:pt idx="397">
                  <c:v>10448</c:v>
                </c:pt>
                <c:pt idx="398">
                  <c:v>10307.5</c:v>
                </c:pt>
                <c:pt idx="399">
                  <c:v>10319.5</c:v>
                </c:pt>
                <c:pt idx="400">
                  <c:v>10238.75</c:v>
                </c:pt>
                <c:pt idx="401">
                  <c:v>10505</c:v>
                </c:pt>
                <c:pt idx="402">
                  <c:v>10528.5</c:v>
                </c:pt>
                <c:pt idx="403">
                  <c:v>10548.5</c:v>
                </c:pt>
                <c:pt idx="404">
                  <c:v>10726.5</c:v>
                </c:pt>
                <c:pt idx="405">
                  <c:v>10374.5</c:v>
                </c:pt>
                <c:pt idx="406">
                  <c:v>10436.5</c:v>
                </c:pt>
                <c:pt idx="407">
                  <c:v>10310</c:v>
                </c:pt>
                <c:pt idx="408">
                  <c:v>10312</c:v>
                </c:pt>
                <c:pt idx="409">
                  <c:v>10651.75</c:v>
                </c:pt>
                <c:pt idx="410">
                  <c:v>10587.25</c:v>
                </c:pt>
                <c:pt idx="411">
                  <c:v>10692.5</c:v>
                </c:pt>
                <c:pt idx="412">
                  <c:v>10684</c:v>
                </c:pt>
                <c:pt idx="413">
                  <c:v>10693</c:v>
                </c:pt>
                <c:pt idx="414">
                  <c:v>10565.75</c:v>
                </c:pt>
                <c:pt idx="415">
                  <c:v>10676</c:v>
                </c:pt>
                <c:pt idx="416">
                  <c:v>10726.5</c:v>
                </c:pt>
                <c:pt idx="417">
                  <c:v>10734.5</c:v>
                </c:pt>
                <c:pt idx="418">
                  <c:v>10815</c:v>
                </c:pt>
                <c:pt idx="419">
                  <c:v>10690.5</c:v>
                </c:pt>
                <c:pt idx="420">
                  <c:v>10260.75</c:v>
                </c:pt>
                <c:pt idx="421">
                  <c:v>10467.25</c:v>
                </c:pt>
                <c:pt idx="422">
                  <c:v>10208.5</c:v>
                </c:pt>
                <c:pt idx="423">
                  <c:v>10169.5</c:v>
                </c:pt>
                <c:pt idx="424">
                  <c:v>10300.5</c:v>
                </c:pt>
                <c:pt idx="425">
                  <c:v>10307</c:v>
                </c:pt>
                <c:pt idx="426">
                  <c:v>10214.5</c:v>
                </c:pt>
                <c:pt idx="427">
                  <c:v>10213.75</c:v>
                </c:pt>
                <c:pt idx="428">
                  <c:v>9940.5</c:v>
                </c:pt>
                <c:pt idx="429">
                  <c:v>9791.75</c:v>
                </c:pt>
                <c:pt idx="430">
                  <c:v>9757.25</c:v>
                </c:pt>
                <c:pt idx="431">
                  <c:v>9757.25</c:v>
                </c:pt>
                <c:pt idx="432">
                  <c:v>9775.25</c:v>
                </c:pt>
                <c:pt idx="433">
                  <c:v>9707.5</c:v>
                </c:pt>
                <c:pt idx="434">
                  <c:v>9854</c:v>
                </c:pt>
                <c:pt idx="435">
                  <c:v>10004</c:v>
                </c:pt>
                <c:pt idx="436">
                  <c:v>10015</c:v>
                </c:pt>
                <c:pt idx="437">
                  <c:v>10057.75</c:v>
                </c:pt>
                <c:pt idx="438">
                  <c:v>10161.5</c:v>
                </c:pt>
                <c:pt idx="439">
                  <c:v>10299.5</c:v>
                </c:pt>
                <c:pt idx="440">
                  <c:v>10325.75</c:v>
                </c:pt>
                <c:pt idx="441">
                  <c:v>10033.25</c:v>
                </c:pt>
                <c:pt idx="442">
                  <c:v>9809.25</c:v>
                </c:pt>
                <c:pt idx="443">
                  <c:v>9788</c:v>
                </c:pt>
                <c:pt idx="444">
                  <c:v>9662.5</c:v>
                </c:pt>
                <c:pt idx="445">
                  <c:v>9674</c:v>
                </c:pt>
                <c:pt idx="446">
                  <c:v>10101.5</c:v>
                </c:pt>
                <c:pt idx="447">
                  <c:v>10261.5</c:v>
                </c:pt>
                <c:pt idx="448">
                  <c:v>10301</c:v>
                </c:pt>
                <c:pt idx="449">
                  <c:v>10615.5</c:v>
                </c:pt>
                <c:pt idx="450">
                  <c:v>10615.5</c:v>
                </c:pt>
                <c:pt idx="451">
                  <c:v>10485</c:v>
                </c:pt>
                <c:pt idx="452">
                  <c:v>10585</c:v>
                </c:pt>
                <c:pt idx="453">
                  <c:v>10651</c:v>
                </c:pt>
                <c:pt idx="454">
                  <c:v>10390.75</c:v>
                </c:pt>
                <c:pt idx="455">
                  <c:v>10528</c:v>
                </c:pt>
                <c:pt idx="456">
                  <c:v>10299.5</c:v>
                </c:pt>
                <c:pt idx="457">
                  <c:v>10030.5</c:v>
                </c:pt>
                <c:pt idx="458">
                  <c:v>10031</c:v>
                </c:pt>
                <c:pt idx="459">
                  <c:v>10204.5</c:v>
                </c:pt>
                <c:pt idx="460">
                  <c:v>10150.25</c:v>
                </c:pt>
                <c:pt idx="461">
                  <c:v>10473.5</c:v>
                </c:pt>
                <c:pt idx="462">
                  <c:v>10378.5</c:v>
                </c:pt>
                <c:pt idx="463">
                  <c:v>10521</c:v>
                </c:pt>
                <c:pt idx="464">
                  <c:v>10387.25</c:v>
                </c:pt>
                <c:pt idx="465">
                  <c:v>10447</c:v>
                </c:pt>
                <c:pt idx="466">
                  <c:v>10251</c:v>
                </c:pt>
                <c:pt idx="467">
                  <c:v>10366.75</c:v>
                </c:pt>
                <c:pt idx="468">
                  <c:v>10265.5</c:v>
                </c:pt>
                <c:pt idx="469">
                  <c:v>10086.5</c:v>
                </c:pt>
                <c:pt idx="470">
                  <c:v>9918</c:v>
                </c:pt>
                <c:pt idx="471">
                  <c:v>10067.5</c:v>
                </c:pt>
                <c:pt idx="472">
                  <c:v>10189</c:v>
                </c:pt>
                <c:pt idx="473">
                  <c:v>10224</c:v>
                </c:pt>
                <c:pt idx="474">
                  <c:v>10330</c:v>
                </c:pt>
                <c:pt idx="475">
                  <c:v>10396.25</c:v>
                </c:pt>
                <c:pt idx="476">
                  <c:v>10437</c:v>
                </c:pt>
                <c:pt idx="477">
                  <c:v>10367</c:v>
                </c:pt>
                <c:pt idx="478">
                  <c:v>10279</c:v>
                </c:pt>
                <c:pt idx="479">
                  <c:v>10439.5</c:v>
                </c:pt>
                <c:pt idx="480">
                  <c:v>10418.5</c:v>
                </c:pt>
                <c:pt idx="481">
                  <c:v>11088</c:v>
                </c:pt>
                <c:pt idx="482">
                  <c:v>11217.5</c:v>
                </c:pt>
                <c:pt idx="483">
                  <c:v>11532.5</c:v>
                </c:pt>
                <c:pt idx="484">
                  <c:v>11495</c:v>
                </c:pt>
                <c:pt idx="485">
                  <c:v>11164.5</c:v>
                </c:pt>
                <c:pt idx="486">
                  <c:v>11215</c:v>
                </c:pt>
                <c:pt idx="487">
                  <c:v>11250</c:v>
                </c:pt>
                <c:pt idx="488">
                  <c:v>11284</c:v>
                </c:pt>
                <c:pt idx="489">
                  <c:v>11200</c:v>
                </c:pt>
                <c:pt idx="490">
                  <c:v>10800.25</c:v>
                </c:pt>
                <c:pt idx="491">
                  <c:v>11353.5</c:v>
                </c:pt>
                <c:pt idx="492">
                  <c:v>11325.75</c:v>
                </c:pt>
                <c:pt idx="493">
                  <c:v>11553.5</c:v>
                </c:pt>
                <c:pt idx="494">
                  <c:v>11533</c:v>
                </c:pt>
                <c:pt idx="495">
                  <c:v>11513.5</c:v>
                </c:pt>
                <c:pt idx="496">
                  <c:v>11582.5</c:v>
                </c:pt>
                <c:pt idx="497">
                  <c:v>11027.75</c:v>
                </c:pt>
                <c:pt idx="498">
                  <c:v>11195.75</c:v>
                </c:pt>
                <c:pt idx="499">
                  <c:v>11156.5</c:v>
                </c:pt>
                <c:pt idx="500">
                  <c:v>11404.75</c:v>
                </c:pt>
                <c:pt idx="501">
                  <c:v>11589.5</c:v>
                </c:pt>
                <c:pt idx="502">
                  <c:v>11566</c:v>
                </c:pt>
                <c:pt idx="503">
                  <c:v>11361.5</c:v>
                </c:pt>
                <c:pt idx="504">
                  <c:v>11058</c:v>
                </c:pt>
                <c:pt idx="505">
                  <c:v>11422</c:v>
                </c:pt>
                <c:pt idx="506">
                  <c:v>11251.25</c:v>
                </c:pt>
                <c:pt idx="507">
                  <c:v>11337</c:v>
                </c:pt>
                <c:pt idx="508">
                  <c:v>11367.5</c:v>
                </c:pt>
                <c:pt idx="509">
                  <c:v>11249.5</c:v>
                </c:pt>
                <c:pt idx="510">
                  <c:v>11119.5</c:v>
                </c:pt>
                <c:pt idx="511">
                  <c:v>10825.5</c:v>
                </c:pt>
                <c:pt idx="512">
                  <c:v>10868</c:v>
                </c:pt>
                <c:pt idx="513">
                  <c:v>10772</c:v>
                </c:pt>
                <c:pt idx="514">
                  <c:v>10674.25</c:v>
                </c:pt>
                <c:pt idx="515">
                  <c:v>10353.75</c:v>
                </c:pt>
                <c:pt idx="516">
                  <c:v>10353.75</c:v>
                </c:pt>
                <c:pt idx="517">
                  <c:v>10353.75</c:v>
                </c:pt>
                <c:pt idx="518">
                  <c:v>10038.5</c:v>
                </c:pt>
                <c:pt idx="519">
                  <c:v>10066.5</c:v>
                </c:pt>
                <c:pt idx="520">
                  <c:v>9964</c:v>
                </c:pt>
                <c:pt idx="521">
                  <c:v>9964</c:v>
                </c:pt>
                <c:pt idx="522">
                  <c:v>9854.5</c:v>
                </c:pt>
                <c:pt idx="523">
                  <c:v>10164.5</c:v>
                </c:pt>
                <c:pt idx="524">
                  <c:v>10241</c:v>
                </c:pt>
                <c:pt idx="525">
                  <c:v>10191.25</c:v>
                </c:pt>
                <c:pt idx="526">
                  <c:v>10337.75</c:v>
                </c:pt>
                <c:pt idx="527">
                  <c:v>10562</c:v>
                </c:pt>
                <c:pt idx="528">
                  <c:v>10127</c:v>
                </c:pt>
                <c:pt idx="529">
                  <c:v>10224.25</c:v>
                </c:pt>
                <c:pt idx="530">
                  <c:v>10399.5</c:v>
                </c:pt>
                <c:pt idx="531">
                  <c:v>10212</c:v>
                </c:pt>
                <c:pt idx="532">
                  <c:v>10111.5</c:v>
                </c:pt>
                <c:pt idx="533">
                  <c:v>10123</c:v>
                </c:pt>
                <c:pt idx="534">
                  <c:v>9873.5</c:v>
                </c:pt>
                <c:pt idx="535">
                  <c:v>9648.5</c:v>
                </c:pt>
                <c:pt idx="536">
                  <c:v>9655</c:v>
                </c:pt>
                <c:pt idx="537">
                  <c:v>9741</c:v>
                </c:pt>
                <c:pt idx="538">
                  <c:v>9639.5</c:v>
                </c:pt>
                <c:pt idx="539">
                  <c:v>9352.5</c:v>
                </c:pt>
                <c:pt idx="540">
                  <c:v>9420.5</c:v>
                </c:pt>
                <c:pt idx="541">
                  <c:v>9622.5</c:v>
                </c:pt>
                <c:pt idx="542">
                  <c:v>9899.5</c:v>
                </c:pt>
                <c:pt idx="543">
                  <c:v>10193.25</c:v>
                </c:pt>
                <c:pt idx="544">
                  <c:v>10341</c:v>
                </c:pt>
                <c:pt idx="545">
                  <c:v>10171</c:v>
                </c:pt>
                <c:pt idx="546">
                  <c:v>10396.5</c:v>
                </c:pt>
                <c:pt idx="547">
                  <c:v>10299.75</c:v>
                </c:pt>
                <c:pt idx="548">
                  <c:v>10443</c:v>
                </c:pt>
                <c:pt idx="549">
                  <c:v>10232.5</c:v>
                </c:pt>
                <c:pt idx="550">
                  <c:v>10614.75</c:v>
                </c:pt>
                <c:pt idx="551">
                  <c:v>10680</c:v>
                </c:pt>
                <c:pt idx="552">
                  <c:v>10715</c:v>
                </c:pt>
                <c:pt idx="553">
                  <c:v>10873.5</c:v>
                </c:pt>
                <c:pt idx="554">
                  <c:v>11011.75</c:v>
                </c:pt>
                <c:pt idx="555">
                  <c:v>10993.75</c:v>
                </c:pt>
                <c:pt idx="556">
                  <c:v>11094.25</c:v>
                </c:pt>
                <c:pt idx="557">
                  <c:v>10798.5</c:v>
                </c:pt>
                <c:pt idx="558">
                  <c:v>10753.5</c:v>
                </c:pt>
                <c:pt idx="559">
                  <c:v>10526</c:v>
                </c:pt>
                <c:pt idx="560">
                  <c:v>10808.5</c:v>
                </c:pt>
                <c:pt idx="561">
                  <c:v>10993</c:v>
                </c:pt>
                <c:pt idx="562">
                  <c:v>10926.5</c:v>
                </c:pt>
                <c:pt idx="563">
                  <c:v>10974.5</c:v>
                </c:pt>
                <c:pt idx="564">
                  <c:v>10725.25</c:v>
                </c:pt>
                <c:pt idx="565">
                  <c:v>10936</c:v>
                </c:pt>
                <c:pt idx="566">
                  <c:v>11039.75</c:v>
                </c:pt>
                <c:pt idx="567">
                  <c:v>10588.75</c:v>
                </c:pt>
                <c:pt idx="568">
                  <c:v>10142</c:v>
                </c:pt>
                <c:pt idx="569">
                  <c:v>10092</c:v>
                </c:pt>
                <c:pt idx="570">
                  <c:v>9840</c:v>
                </c:pt>
                <c:pt idx="571">
                  <c:v>10113.5</c:v>
                </c:pt>
                <c:pt idx="572">
                  <c:v>10170.5</c:v>
                </c:pt>
                <c:pt idx="573">
                  <c:v>10143.5</c:v>
                </c:pt>
                <c:pt idx="574">
                  <c:v>10162</c:v>
                </c:pt>
                <c:pt idx="575">
                  <c:v>10202.5</c:v>
                </c:pt>
                <c:pt idx="576">
                  <c:v>10104.25</c:v>
                </c:pt>
                <c:pt idx="577">
                  <c:v>10097</c:v>
                </c:pt>
                <c:pt idx="578">
                  <c:v>9955.5</c:v>
                </c:pt>
                <c:pt idx="579">
                  <c:v>9967.75</c:v>
                </c:pt>
                <c:pt idx="580">
                  <c:v>9807.5</c:v>
                </c:pt>
                <c:pt idx="581">
                  <c:v>9703</c:v>
                </c:pt>
                <c:pt idx="582">
                  <c:v>9928</c:v>
                </c:pt>
                <c:pt idx="583">
                  <c:v>9977.5</c:v>
                </c:pt>
                <c:pt idx="584">
                  <c:v>10074</c:v>
                </c:pt>
                <c:pt idx="585">
                  <c:v>9962.5</c:v>
                </c:pt>
                <c:pt idx="586">
                  <c:v>9785</c:v>
                </c:pt>
                <c:pt idx="587">
                  <c:v>9914.75</c:v>
                </c:pt>
                <c:pt idx="588">
                  <c:v>10230.25</c:v>
                </c:pt>
                <c:pt idx="589">
                  <c:v>10019</c:v>
                </c:pt>
                <c:pt idx="590">
                  <c:v>10123</c:v>
                </c:pt>
                <c:pt idx="591">
                  <c:v>10117.5</c:v>
                </c:pt>
                <c:pt idx="592">
                  <c:v>9782.5</c:v>
                </c:pt>
                <c:pt idx="593">
                  <c:v>9679.5</c:v>
                </c:pt>
                <c:pt idx="594">
                  <c:v>9695.25</c:v>
                </c:pt>
                <c:pt idx="595">
                  <c:v>9695.25</c:v>
                </c:pt>
                <c:pt idx="596">
                  <c:v>9695.25</c:v>
                </c:pt>
                <c:pt idx="597">
                  <c:v>9255.5</c:v>
                </c:pt>
                <c:pt idx="598">
                  <c:v>9286.25</c:v>
                </c:pt>
                <c:pt idx="599">
                  <c:v>9435</c:v>
                </c:pt>
                <c:pt idx="600">
                  <c:v>9295</c:v>
                </c:pt>
                <c:pt idx="601">
                  <c:v>9206.5</c:v>
                </c:pt>
                <c:pt idx="602">
                  <c:v>9270.5</c:v>
                </c:pt>
                <c:pt idx="603">
                  <c:v>9179.5</c:v>
                </c:pt>
                <c:pt idx="604">
                  <c:v>9288</c:v>
                </c:pt>
                <c:pt idx="605">
                  <c:v>9404</c:v>
                </c:pt>
                <c:pt idx="606">
                  <c:v>9404</c:v>
                </c:pt>
                <c:pt idx="607">
                  <c:v>9463</c:v>
                </c:pt>
                <c:pt idx="608">
                  <c:v>9177</c:v>
                </c:pt>
                <c:pt idx="609">
                  <c:v>8969.5</c:v>
                </c:pt>
                <c:pt idx="610">
                  <c:v>9107.5</c:v>
                </c:pt>
                <c:pt idx="611">
                  <c:v>9107.5</c:v>
                </c:pt>
                <c:pt idx="612">
                  <c:v>9173.5</c:v>
                </c:pt>
                <c:pt idx="613">
                  <c:v>9078.5</c:v>
                </c:pt>
                <c:pt idx="614">
                  <c:v>9291</c:v>
                </c:pt>
                <c:pt idx="615">
                  <c:v>9276</c:v>
                </c:pt>
                <c:pt idx="616">
                  <c:v>9177</c:v>
                </c:pt>
                <c:pt idx="617">
                  <c:v>9064.5</c:v>
                </c:pt>
                <c:pt idx="618">
                  <c:v>9166</c:v>
                </c:pt>
                <c:pt idx="619">
                  <c:v>9136.5</c:v>
                </c:pt>
                <c:pt idx="620">
                  <c:v>9325</c:v>
                </c:pt>
                <c:pt idx="621">
                  <c:v>9351.5</c:v>
                </c:pt>
                <c:pt idx="622">
                  <c:v>9301.5</c:v>
                </c:pt>
                <c:pt idx="623">
                  <c:v>9057.5</c:v>
                </c:pt>
                <c:pt idx="624">
                  <c:v>9000.5</c:v>
                </c:pt>
                <c:pt idx="625">
                  <c:v>9040</c:v>
                </c:pt>
                <c:pt idx="626">
                  <c:v>9040</c:v>
                </c:pt>
                <c:pt idx="627">
                  <c:v>9072</c:v>
                </c:pt>
                <c:pt idx="628">
                  <c:v>8922</c:v>
                </c:pt>
                <c:pt idx="629">
                  <c:v>8793</c:v>
                </c:pt>
                <c:pt idx="630">
                  <c:v>8874.25</c:v>
                </c:pt>
                <c:pt idx="631">
                  <c:v>8866.75</c:v>
                </c:pt>
                <c:pt idx="632">
                  <c:v>8816</c:v>
                </c:pt>
                <c:pt idx="633">
                  <c:v>8754.5</c:v>
                </c:pt>
                <c:pt idx="634">
                  <c:v>8758.5</c:v>
                </c:pt>
                <c:pt idx="635">
                  <c:v>8924</c:v>
                </c:pt>
                <c:pt idx="636">
                  <c:v>8735.5</c:v>
                </c:pt>
                <c:pt idx="637">
                  <c:v>8738.5</c:v>
                </c:pt>
                <c:pt idx="638">
                  <c:v>8883</c:v>
                </c:pt>
                <c:pt idx="639">
                  <c:v>8790</c:v>
                </c:pt>
                <c:pt idx="640">
                  <c:v>8882.75</c:v>
                </c:pt>
                <c:pt idx="641">
                  <c:v>8952.5</c:v>
                </c:pt>
                <c:pt idx="642">
                  <c:v>8768.5</c:v>
                </c:pt>
                <c:pt idx="643">
                  <c:v>8952.5</c:v>
                </c:pt>
                <c:pt idx="644">
                  <c:v>8967.5</c:v>
                </c:pt>
                <c:pt idx="645">
                  <c:v>9031</c:v>
                </c:pt>
                <c:pt idx="646">
                  <c:v>8973.5</c:v>
                </c:pt>
                <c:pt idx="647">
                  <c:v>9212.5</c:v>
                </c:pt>
                <c:pt idx="648">
                  <c:v>9225.5</c:v>
                </c:pt>
                <c:pt idx="649">
                  <c:v>9251.5</c:v>
                </c:pt>
                <c:pt idx="650">
                  <c:v>9347</c:v>
                </c:pt>
                <c:pt idx="651">
                  <c:v>9346</c:v>
                </c:pt>
                <c:pt idx="652">
                  <c:v>9141</c:v>
                </c:pt>
                <c:pt idx="653">
                  <c:v>9121.5</c:v>
                </c:pt>
                <c:pt idx="654">
                  <c:v>9037</c:v>
                </c:pt>
                <c:pt idx="655">
                  <c:v>8879.75</c:v>
                </c:pt>
                <c:pt idx="656">
                  <c:v>8961.5</c:v>
                </c:pt>
                <c:pt idx="657">
                  <c:v>9087</c:v>
                </c:pt>
                <c:pt idx="658">
                  <c:v>9159.5</c:v>
                </c:pt>
                <c:pt idx="659">
                  <c:v>9166.5</c:v>
                </c:pt>
                <c:pt idx="660">
                  <c:v>9529.5</c:v>
                </c:pt>
                <c:pt idx="661">
                  <c:v>9554.5</c:v>
                </c:pt>
                <c:pt idx="662">
                  <c:v>9733</c:v>
                </c:pt>
                <c:pt idx="663">
                  <c:v>9601.5</c:v>
                </c:pt>
                <c:pt idx="664">
                  <c:v>9445</c:v>
                </c:pt>
                <c:pt idx="665">
                  <c:v>9469</c:v>
                </c:pt>
                <c:pt idx="666">
                  <c:v>9726</c:v>
                </c:pt>
                <c:pt idx="667">
                  <c:v>9955</c:v>
                </c:pt>
                <c:pt idx="668">
                  <c:v>9994.5</c:v>
                </c:pt>
                <c:pt idx="669">
                  <c:v>10087.5</c:v>
                </c:pt>
                <c:pt idx="670">
                  <c:v>10155.5</c:v>
                </c:pt>
                <c:pt idx="671">
                  <c:v>10168.5</c:v>
                </c:pt>
                <c:pt idx="672">
                  <c:v>10241</c:v>
                </c:pt>
                <c:pt idx="673">
                  <c:v>10304.5</c:v>
                </c:pt>
                <c:pt idx="674">
                  <c:v>10335</c:v>
                </c:pt>
                <c:pt idx="675">
                  <c:v>10209.5</c:v>
                </c:pt>
                <c:pt idx="676">
                  <c:v>10360.5</c:v>
                </c:pt>
                <c:pt idx="677">
                  <c:v>10591.5</c:v>
                </c:pt>
                <c:pt idx="678">
                  <c:v>10717.5</c:v>
                </c:pt>
                <c:pt idx="679">
                  <c:v>10938</c:v>
                </c:pt>
                <c:pt idx="680">
                  <c:v>10615.5</c:v>
                </c:pt>
                <c:pt idx="681">
                  <c:v>10407</c:v>
                </c:pt>
                <c:pt idx="682">
                  <c:v>10298.5</c:v>
                </c:pt>
                <c:pt idx="683">
                  <c:v>10706.5</c:v>
                </c:pt>
                <c:pt idx="684">
                  <c:v>10670.5</c:v>
                </c:pt>
                <c:pt idx="685">
                  <c:v>10928.5</c:v>
                </c:pt>
                <c:pt idx="686">
                  <c:v>11263.5</c:v>
                </c:pt>
                <c:pt idx="687">
                  <c:v>11363.5</c:v>
                </c:pt>
                <c:pt idx="688">
                  <c:v>11606.5</c:v>
                </c:pt>
                <c:pt idx="689">
                  <c:v>11689</c:v>
                </c:pt>
                <c:pt idx="690">
                  <c:v>11426</c:v>
                </c:pt>
                <c:pt idx="691">
                  <c:v>11426</c:v>
                </c:pt>
                <c:pt idx="692">
                  <c:v>11647</c:v>
                </c:pt>
                <c:pt idx="693">
                  <c:v>11520</c:v>
                </c:pt>
                <c:pt idx="694">
                  <c:v>11740</c:v>
                </c:pt>
                <c:pt idx="695">
                  <c:v>11972.75</c:v>
                </c:pt>
                <c:pt idx="696">
                  <c:v>12193.5</c:v>
                </c:pt>
                <c:pt idx="697">
                  <c:v>12020</c:v>
                </c:pt>
                <c:pt idx="698">
                  <c:v>12102</c:v>
                </c:pt>
                <c:pt idx="699">
                  <c:v>12086.25</c:v>
                </c:pt>
                <c:pt idx="700">
                  <c:v>11524</c:v>
                </c:pt>
                <c:pt idx="701">
                  <c:v>11692.5</c:v>
                </c:pt>
                <c:pt idx="702">
                  <c:v>11904.5</c:v>
                </c:pt>
                <c:pt idx="703">
                  <c:v>11270</c:v>
                </c:pt>
                <c:pt idx="704">
                  <c:v>11124</c:v>
                </c:pt>
                <c:pt idx="705">
                  <c:v>11009.5</c:v>
                </c:pt>
                <c:pt idx="706">
                  <c:v>11164</c:v>
                </c:pt>
                <c:pt idx="707">
                  <c:v>11069.5</c:v>
                </c:pt>
                <c:pt idx="708">
                  <c:v>11310</c:v>
                </c:pt>
                <c:pt idx="709">
                  <c:v>10930.5</c:v>
                </c:pt>
                <c:pt idx="710">
                  <c:v>10342</c:v>
                </c:pt>
                <c:pt idx="711">
                  <c:v>10491</c:v>
                </c:pt>
                <c:pt idx="712">
                  <c:v>10395</c:v>
                </c:pt>
                <c:pt idx="713">
                  <c:v>10157</c:v>
                </c:pt>
                <c:pt idx="714">
                  <c:v>10358</c:v>
                </c:pt>
                <c:pt idx="715">
                  <c:v>10415.5</c:v>
                </c:pt>
                <c:pt idx="716">
                  <c:v>10304.5</c:v>
                </c:pt>
                <c:pt idx="717">
                  <c:v>10532.5</c:v>
                </c:pt>
                <c:pt idx="718">
                  <c:v>10522</c:v>
                </c:pt>
                <c:pt idx="719">
                  <c:v>10448</c:v>
                </c:pt>
                <c:pt idx="720">
                  <c:v>10515</c:v>
                </c:pt>
                <c:pt idx="721">
                  <c:v>10929.5</c:v>
                </c:pt>
                <c:pt idx="722">
                  <c:v>10980.5</c:v>
                </c:pt>
                <c:pt idx="723">
                  <c:v>11061</c:v>
                </c:pt>
                <c:pt idx="724">
                  <c:v>11338</c:v>
                </c:pt>
                <c:pt idx="725">
                  <c:v>11610.5</c:v>
                </c:pt>
                <c:pt idx="726">
                  <c:v>11805.5</c:v>
                </c:pt>
                <c:pt idx="727">
                  <c:v>11702.5</c:v>
                </c:pt>
                <c:pt idx="728">
                  <c:v>11586</c:v>
                </c:pt>
                <c:pt idx="729">
                  <c:v>11675.5</c:v>
                </c:pt>
                <c:pt idx="730">
                  <c:v>11670.5</c:v>
                </c:pt>
                <c:pt idx="731">
                  <c:v>11795.5</c:v>
                </c:pt>
                <c:pt idx="732">
                  <c:v>11940</c:v>
                </c:pt>
                <c:pt idx="733">
                  <c:v>11821</c:v>
                </c:pt>
                <c:pt idx="734">
                  <c:v>11716</c:v>
                </c:pt>
                <c:pt idx="735">
                  <c:v>11546</c:v>
                </c:pt>
                <c:pt idx="736">
                  <c:v>11630.5</c:v>
                </c:pt>
                <c:pt idx="737">
                  <c:v>12256.5</c:v>
                </c:pt>
                <c:pt idx="738">
                  <c:v>12758</c:v>
                </c:pt>
                <c:pt idx="739">
                  <c:v>12568</c:v>
                </c:pt>
                <c:pt idx="740">
                  <c:v>12682</c:v>
                </c:pt>
                <c:pt idx="741">
                  <c:v>12870</c:v>
                </c:pt>
                <c:pt idx="742">
                  <c:v>12599</c:v>
                </c:pt>
                <c:pt idx="743">
                  <c:v>12650.5</c:v>
                </c:pt>
                <c:pt idx="744">
                  <c:v>12247</c:v>
                </c:pt>
                <c:pt idx="745">
                  <c:v>12055.5</c:v>
                </c:pt>
                <c:pt idx="746">
                  <c:v>12432</c:v>
                </c:pt>
                <c:pt idx="747">
                  <c:v>11719</c:v>
                </c:pt>
                <c:pt idx="748">
                  <c:v>11633.5</c:v>
                </c:pt>
                <c:pt idx="749">
                  <c:v>11294</c:v>
                </c:pt>
                <c:pt idx="750">
                  <c:v>11518.5</c:v>
                </c:pt>
                <c:pt idx="751">
                  <c:v>11601</c:v>
                </c:pt>
                <c:pt idx="752">
                  <c:v>11810.5</c:v>
                </c:pt>
                <c:pt idx="753">
                  <c:v>11781</c:v>
                </c:pt>
                <c:pt idx="754">
                  <c:v>11872.5</c:v>
                </c:pt>
                <c:pt idx="755">
                  <c:v>11979</c:v>
                </c:pt>
                <c:pt idx="756">
                  <c:v>11513</c:v>
                </c:pt>
                <c:pt idx="757">
                  <c:v>11290</c:v>
                </c:pt>
                <c:pt idx="758">
                  <c:v>11460</c:v>
                </c:pt>
                <c:pt idx="759">
                  <c:v>11050</c:v>
                </c:pt>
                <c:pt idx="760">
                  <c:v>11229.5</c:v>
                </c:pt>
                <c:pt idx="761">
                  <c:v>11320.5</c:v>
                </c:pt>
                <c:pt idx="762">
                  <c:v>10801</c:v>
                </c:pt>
                <c:pt idx="763">
                  <c:v>10749</c:v>
                </c:pt>
                <c:pt idx="764">
                  <c:v>10986.5</c:v>
                </c:pt>
                <c:pt idx="765">
                  <c:v>10890.5</c:v>
                </c:pt>
                <c:pt idx="766">
                  <c:v>11176.5</c:v>
                </c:pt>
                <c:pt idx="767">
                  <c:v>11009</c:v>
                </c:pt>
                <c:pt idx="768">
                  <c:v>11039</c:v>
                </c:pt>
                <c:pt idx="769">
                  <c:v>11099.5</c:v>
                </c:pt>
                <c:pt idx="770">
                  <c:v>11522</c:v>
                </c:pt>
                <c:pt idx="771">
                  <c:v>11778</c:v>
                </c:pt>
                <c:pt idx="772">
                  <c:v>11697.5</c:v>
                </c:pt>
                <c:pt idx="773">
                  <c:v>11976</c:v>
                </c:pt>
                <c:pt idx="774">
                  <c:v>12011</c:v>
                </c:pt>
                <c:pt idx="775">
                  <c:v>12072.5</c:v>
                </c:pt>
                <c:pt idx="776">
                  <c:v>12072.5</c:v>
                </c:pt>
                <c:pt idx="777">
                  <c:v>12072.5</c:v>
                </c:pt>
                <c:pt idx="778">
                  <c:v>12048.5</c:v>
                </c:pt>
                <c:pt idx="779">
                  <c:v>12295</c:v>
                </c:pt>
                <c:pt idx="780">
                  <c:v>12705.5</c:v>
                </c:pt>
                <c:pt idx="781">
                  <c:v>12705.5</c:v>
                </c:pt>
                <c:pt idx="782">
                  <c:v>12561.5</c:v>
                </c:pt>
                <c:pt idx="783">
                  <c:v>12360.75</c:v>
                </c:pt>
                <c:pt idx="784">
                  <c:v>12602.5</c:v>
                </c:pt>
                <c:pt idx="785">
                  <c:v>12487.75</c:v>
                </c:pt>
                <c:pt idx="786">
                  <c:v>12486.5</c:v>
                </c:pt>
                <c:pt idx="787">
                  <c:v>12642</c:v>
                </c:pt>
                <c:pt idx="788">
                  <c:v>12883.5</c:v>
                </c:pt>
                <c:pt idx="789">
                  <c:v>12573</c:v>
                </c:pt>
                <c:pt idx="790">
                  <c:v>12684</c:v>
                </c:pt>
                <c:pt idx="791">
                  <c:v>12807</c:v>
                </c:pt>
                <c:pt idx="792">
                  <c:v>12482</c:v>
                </c:pt>
                <c:pt idx="793">
                  <c:v>12351.25</c:v>
                </c:pt>
                <c:pt idx="794">
                  <c:v>12421</c:v>
                </c:pt>
                <c:pt idx="795">
                  <c:v>12678.5</c:v>
                </c:pt>
                <c:pt idx="796">
                  <c:v>12723.5</c:v>
                </c:pt>
                <c:pt idx="797">
                  <c:v>12810</c:v>
                </c:pt>
                <c:pt idx="798">
                  <c:v>13539.5</c:v>
                </c:pt>
                <c:pt idx="799">
                  <c:v>13662.5</c:v>
                </c:pt>
                <c:pt idx="800">
                  <c:v>13618.5</c:v>
                </c:pt>
                <c:pt idx="801">
                  <c:v>13775.5</c:v>
                </c:pt>
                <c:pt idx="802">
                  <c:v>13317</c:v>
                </c:pt>
                <c:pt idx="803">
                  <c:v>13559.5</c:v>
                </c:pt>
                <c:pt idx="804">
                  <c:v>13965.5</c:v>
                </c:pt>
                <c:pt idx="805">
                  <c:v>13400</c:v>
                </c:pt>
                <c:pt idx="806">
                  <c:v>13705</c:v>
                </c:pt>
                <c:pt idx="807">
                  <c:v>13345</c:v>
                </c:pt>
                <c:pt idx="808">
                  <c:v>13134</c:v>
                </c:pt>
                <c:pt idx="809">
                  <c:v>13104.5</c:v>
                </c:pt>
                <c:pt idx="810">
                  <c:v>12932.5</c:v>
                </c:pt>
                <c:pt idx="811">
                  <c:v>13060</c:v>
                </c:pt>
                <c:pt idx="812">
                  <c:v>13408</c:v>
                </c:pt>
                <c:pt idx="813">
                  <c:v>14056</c:v>
                </c:pt>
                <c:pt idx="814">
                  <c:v>14107</c:v>
                </c:pt>
                <c:pt idx="815">
                  <c:v>13870.5</c:v>
                </c:pt>
                <c:pt idx="816">
                  <c:v>13543</c:v>
                </c:pt>
                <c:pt idx="817">
                  <c:v>13559</c:v>
                </c:pt>
                <c:pt idx="818">
                  <c:v>13797</c:v>
                </c:pt>
                <c:pt idx="819">
                  <c:v>13787</c:v>
                </c:pt>
                <c:pt idx="820">
                  <c:v>13723</c:v>
                </c:pt>
                <c:pt idx="821">
                  <c:v>13879.5</c:v>
                </c:pt>
                <c:pt idx="822">
                  <c:v>13797.5</c:v>
                </c:pt>
                <c:pt idx="823">
                  <c:v>13743.5</c:v>
                </c:pt>
                <c:pt idx="824">
                  <c:v>13412</c:v>
                </c:pt>
                <c:pt idx="825">
                  <c:v>13403</c:v>
                </c:pt>
                <c:pt idx="826">
                  <c:v>13379</c:v>
                </c:pt>
                <c:pt idx="827">
                  <c:v>13625.5</c:v>
                </c:pt>
                <c:pt idx="828">
                  <c:v>13534</c:v>
                </c:pt>
                <c:pt idx="829">
                  <c:v>13213.5</c:v>
                </c:pt>
                <c:pt idx="830">
                  <c:v>13814</c:v>
                </c:pt>
                <c:pt idx="831">
                  <c:v>13622.5</c:v>
                </c:pt>
                <c:pt idx="832">
                  <c:v>13828</c:v>
                </c:pt>
                <c:pt idx="833">
                  <c:v>13779.5</c:v>
                </c:pt>
                <c:pt idx="834">
                  <c:v>13576</c:v>
                </c:pt>
                <c:pt idx="835">
                  <c:v>13569</c:v>
                </c:pt>
                <c:pt idx="836">
                  <c:v>13429</c:v>
                </c:pt>
                <c:pt idx="837">
                  <c:v>13408</c:v>
                </c:pt>
                <c:pt idx="838">
                  <c:v>13416</c:v>
                </c:pt>
                <c:pt idx="839">
                  <c:v>13146</c:v>
                </c:pt>
                <c:pt idx="840">
                  <c:v>12902</c:v>
                </c:pt>
                <c:pt idx="841">
                  <c:v>12903.5</c:v>
                </c:pt>
                <c:pt idx="842">
                  <c:v>12948</c:v>
                </c:pt>
                <c:pt idx="843">
                  <c:v>13081</c:v>
                </c:pt>
                <c:pt idx="844">
                  <c:v>13253</c:v>
                </c:pt>
                <c:pt idx="845">
                  <c:v>13253</c:v>
                </c:pt>
                <c:pt idx="846">
                  <c:v>13253</c:v>
                </c:pt>
                <c:pt idx="847">
                  <c:v>13418.5</c:v>
                </c:pt>
                <c:pt idx="848">
                  <c:v>13099.5</c:v>
                </c:pt>
                <c:pt idx="849">
                  <c:v>13272.5</c:v>
                </c:pt>
                <c:pt idx="850">
                  <c:v>13220</c:v>
                </c:pt>
                <c:pt idx="851">
                  <c:v>13390</c:v>
                </c:pt>
                <c:pt idx="852">
                  <c:v>13651.5</c:v>
                </c:pt>
                <c:pt idx="853">
                  <c:v>13820.5</c:v>
                </c:pt>
                <c:pt idx="854">
                  <c:v>13671</c:v>
                </c:pt>
                <c:pt idx="855">
                  <c:v>13897</c:v>
                </c:pt>
                <c:pt idx="856">
                  <c:v>14307</c:v>
                </c:pt>
                <c:pt idx="857">
                  <c:v>14174</c:v>
                </c:pt>
                <c:pt idx="858">
                  <c:v>15224</c:v>
                </c:pt>
                <c:pt idx="859">
                  <c:v>15020.5</c:v>
                </c:pt>
                <c:pt idx="860">
                  <c:v>14775.5</c:v>
                </c:pt>
                <c:pt idx="861">
                  <c:v>14207.5</c:v>
                </c:pt>
                <c:pt idx="862">
                  <c:v>13923</c:v>
                </c:pt>
                <c:pt idx="863">
                  <c:v>14085.5</c:v>
                </c:pt>
                <c:pt idx="864">
                  <c:v>14181</c:v>
                </c:pt>
                <c:pt idx="865">
                  <c:v>13830.5</c:v>
                </c:pt>
                <c:pt idx="866">
                  <c:v>13593</c:v>
                </c:pt>
                <c:pt idx="867">
                  <c:v>13596.75</c:v>
                </c:pt>
                <c:pt idx="868">
                  <c:v>13935.5</c:v>
                </c:pt>
                <c:pt idx="869">
                  <c:v>13725</c:v>
                </c:pt>
                <c:pt idx="870">
                  <c:v>13974</c:v>
                </c:pt>
                <c:pt idx="871">
                  <c:v>13974</c:v>
                </c:pt>
                <c:pt idx="872">
                  <c:v>13826</c:v>
                </c:pt>
                <c:pt idx="873">
                  <c:v>13863</c:v>
                </c:pt>
                <c:pt idx="874">
                  <c:v>13819.5</c:v>
                </c:pt>
                <c:pt idx="875">
                  <c:v>13995</c:v>
                </c:pt>
                <c:pt idx="876">
                  <c:v>14431</c:v>
                </c:pt>
                <c:pt idx="877">
                  <c:v>14354</c:v>
                </c:pt>
                <c:pt idx="878">
                  <c:v>14403</c:v>
                </c:pt>
                <c:pt idx="879">
                  <c:v>14529</c:v>
                </c:pt>
                <c:pt idx="880">
                  <c:v>14688.5</c:v>
                </c:pt>
                <c:pt idx="881">
                  <c:v>14607.5</c:v>
                </c:pt>
                <c:pt idx="882">
                  <c:v>14722</c:v>
                </c:pt>
                <c:pt idx="883">
                  <c:v>14592</c:v>
                </c:pt>
                <c:pt idx="884">
                  <c:v>14843</c:v>
                </c:pt>
                <c:pt idx="885">
                  <c:v>14724</c:v>
                </c:pt>
                <c:pt idx="886">
                  <c:v>14724</c:v>
                </c:pt>
                <c:pt idx="887">
                  <c:v>14843.5</c:v>
                </c:pt>
                <c:pt idx="888">
                  <c:v>15066.5</c:v>
                </c:pt>
                <c:pt idx="889">
                  <c:v>15157.5</c:v>
                </c:pt>
                <c:pt idx="890">
                  <c:v>15380.5</c:v>
                </c:pt>
                <c:pt idx="891">
                  <c:v>15423.5</c:v>
                </c:pt>
                <c:pt idx="892">
                  <c:v>15687.5</c:v>
                </c:pt>
                <c:pt idx="893">
                  <c:v>15569.75</c:v>
                </c:pt>
                <c:pt idx="894">
                  <c:v>15456</c:v>
                </c:pt>
                <c:pt idx="895">
                  <c:v>15355</c:v>
                </c:pt>
                <c:pt idx="896">
                  <c:v>15222</c:v>
                </c:pt>
                <c:pt idx="897">
                  <c:v>15135.5</c:v>
                </c:pt>
                <c:pt idx="898">
                  <c:v>15549</c:v>
                </c:pt>
                <c:pt idx="899">
                  <c:v>15210.5</c:v>
                </c:pt>
                <c:pt idx="900">
                  <c:v>15107.5</c:v>
                </c:pt>
                <c:pt idx="901">
                  <c:v>14891.5</c:v>
                </c:pt>
                <c:pt idx="902">
                  <c:v>14566</c:v>
                </c:pt>
                <c:pt idx="903">
                  <c:v>14893</c:v>
                </c:pt>
                <c:pt idx="904">
                  <c:v>14905</c:v>
                </c:pt>
                <c:pt idx="905">
                  <c:v>15180.5</c:v>
                </c:pt>
                <c:pt idx="906">
                  <c:v>14646</c:v>
                </c:pt>
                <c:pt idx="907">
                  <c:v>14704.5</c:v>
                </c:pt>
                <c:pt idx="908">
                  <c:v>14804</c:v>
                </c:pt>
                <c:pt idx="909">
                  <c:v>14708.5</c:v>
                </c:pt>
                <c:pt idx="910">
                  <c:v>14823</c:v>
                </c:pt>
                <c:pt idx="911">
                  <c:v>14464.5</c:v>
                </c:pt>
                <c:pt idx="912">
                  <c:v>14353.5</c:v>
                </c:pt>
                <c:pt idx="913">
                  <c:v>14054</c:v>
                </c:pt>
                <c:pt idx="914">
                  <c:v>14103.5</c:v>
                </c:pt>
                <c:pt idx="915">
                  <c:v>13850.5</c:v>
                </c:pt>
                <c:pt idx="916">
                  <c:v>14118</c:v>
                </c:pt>
                <c:pt idx="917">
                  <c:v>14057</c:v>
                </c:pt>
                <c:pt idx="918">
                  <c:v>13785</c:v>
                </c:pt>
                <c:pt idx="919">
                  <c:v>14099</c:v>
                </c:pt>
                <c:pt idx="920">
                  <c:v>13881</c:v>
                </c:pt>
                <c:pt idx="921">
                  <c:v>13571.5</c:v>
                </c:pt>
                <c:pt idx="922">
                  <c:v>13393</c:v>
                </c:pt>
                <c:pt idx="923">
                  <c:v>13519</c:v>
                </c:pt>
                <c:pt idx="924">
                  <c:v>13249</c:v>
                </c:pt>
                <c:pt idx="925">
                  <c:v>13437</c:v>
                </c:pt>
                <c:pt idx="926">
                  <c:v>13301</c:v>
                </c:pt>
                <c:pt idx="927">
                  <c:v>13499</c:v>
                </c:pt>
                <c:pt idx="928">
                  <c:v>13577</c:v>
                </c:pt>
                <c:pt idx="929">
                  <c:v>13677</c:v>
                </c:pt>
                <c:pt idx="930">
                  <c:v>13770</c:v>
                </c:pt>
                <c:pt idx="931">
                  <c:v>13766.5</c:v>
                </c:pt>
                <c:pt idx="932">
                  <c:v>13939</c:v>
                </c:pt>
                <c:pt idx="933">
                  <c:v>13492.5</c:v>
                </c:pt>
                <c:pt idx="934">
                  <c:v>13237.25</c:v>
                </c:pt>
                <c:pt idx="935">
                  <c:v>13456</c:v>
                </c:pt>
                <c:pt idx="936">
                  <c:v>13594</c:v>
                </c:pt>
                <c:pt idx="937">
                  <c:v>13763</c:v>
                </c:pt>
                <c:pt idx="938">
                  <c:v>13967.5</c:v>
                </c:pt>
                <c:pt idx="939">
                  <c:v>13804</c:v>
                </c:pt>
                <c:pt idx="940">
                  <c:v>13736.5</c:v>
                </c:pt>
                <c:pt idx="941">
                  <c:v>13455</c:v>
                </c:pt>
                <c:pt idx="942">
                  <c:v>13328</c:v>
                </c:pt>
                <c:pt idx="943">
                  <c:v>12753.5</c:v>
                </c:pt>
                <c:pt idx="944">
                  <c:v>13230</c:v>
                </c:pt>
                <c:pt idx="945">
                  <c:v>13390</c:v>
                </c:pt>
                <c:pt idx="946">
                  <c:v>13476</c:v>
                </c:pt>
                <c:pt idx="947">
                  <c:v>13474.5</c:v>
                </c:pt>
                <c:pt idx="948">
                  <c:v>13442.5</c:v>
                </c:pt>
                <c:pt idx="949">
                  <c:v>13197.5</c:v>
                </c:pt>
                <c:pt idx="950">
                  <c:v>13338</c:v>
                </c:pt>
                <c:pt idx="951">
                  <c:v>13338</c:v>
                </c:pt>
                <c:pt idx="952">
                  <c:v>13591</c:v>
                </c:pt>
                <c:pt idx="953">
                  <c:v>13415</c:v>
                </c:pt>
                <c:pt idx="954">
                  <c:v>13200</c:v>
                </c:pt>
                <c:pt idx="955">
                  <c:v>12708</c:v>
                </c:pt>
                <c:pt idx="956">
                  <c:v>12697.5</c:v>
                </c:pt>
                <c:pt idx="957">
                  <c:v>12380</c:v>
                </c:pt>
                <c:pt idx="958">
                  <c:v>12357.5</c:v>
                </c:pt>
                <c:pt idx="959">
                  <c:v>12356</c:v>
                </c:pt>
                <c:pt idx="960">
                  <c:v>12271</c:v>
                </c:pt>
                <c:pt idx="961">
                  <c:v>12324</c:v>
                </c:pt>
                <c:pt idx="962">
                  <c:v>12142.5</c:v>
                </c:pt>
                <c:pt idx="963">
                  <c:v>12543</c:v>
                </c:pt>
                <c:pt idx="964">
                  <c:v>12527</c:v>
                </c:pt>
                <c:pt idx="965">
                  <c:v>12573.5</c:v>
                </c:pt>
                <c:pt idx="966">
                  <c:v>12158</c:v>
                </c:pt>
                <c:pt idx="967">
                  <c:v>12312.5</c:v>
                </c:pt>
                <c:pt idx="968">
                  <c:v>12420</c:v>
                </c:pt>
                <c:pt idx="969">
                  <c:v>12541</c:v>
                </c:pt>
                <c:pt idx="970">
                  <c:v>13166.5</c:v>
                </c:pt>
                <c:pt idx="971">
                  <c:v>12864</c:v>
                </c:pt>
                <c:pt idx="972">
                  <c:v>12860.5</c:v>
                </c:pt>
                <c:pt idx="973">
                  <c:v>12731.5</c:v>
                </c:pt>
                <c:pt idx="974">
                  <c:v>12474</c:v>
                </c:pt>
                <c:pt idx="975">
                  <c:v>12507</c:v>
                </c:pt>
                <c:pt idx="976">
                  <c:v>12406</c:v>
                </c:pt>
                <c:pt idx="977">
                  <c:v>12421</c:v>
                </c:pt>
                <c:pt idx="978">
                  <c:v>12677</c:v>
                </c:pt>
                <c:pt idx="979">
                  <c:v>12402.5</c:v>
                </c:pt>
                <c:pt idx="980">
                  <c:v>12539</c:v>
                </c:pt>
                <c:pt idx="981">
                  <c:v>12495.5</c:v>
                </c:pt>
                <c:pt idx="982">
                  <c:v>12933</c:v>
                </c:pt>
                <c:pt idx="983">
                  <c:v>12604</c:v>
                </c:pt>
                <c:pt idx="984">
                  <c:v>12601.5</c:v>
                </c:pt>
                <c:pt idx="985">
                  <c:v>12579</c:v>
                </c:pt>
                <c:pt idx="986">
                  <c:v>12534.5</c:v>
                </c:pt>
                <c:pt idx="987">
                  <c:v>12516.5</c:v>
                </c:pt>
                <c:pt idx="988">
                  <c:v>12298.5</c:v>
                </c:pt>
                <c:pt idx="989">
                  <c:v>12276</c:v>
                </c:pt>
                <c:pt idx="990">
                  <c:v>12372</c:v>
                </c:pt>
                <c:pt idx="991">
                  <c:v>12447.5</c:v>
                </c:pt>
                <c:pt idx="992">
                  <c:v>12290.5</c:v>
                </c:pt>
                <c:pt idx="993">
                  <c:v>12141.5</c:v>
                </c:pt>
                <c:pt idx="994">
                  <c:v>12072</c:v>
                </c:pt>
                <c:pt idx="995">
                  <c:v>11834</c:v>
                </c:pt>
                <c:pt idx="996">
                  <c:v>11686</c:v>
                </c:pt>
                <c:pt idx="997">
                  <c:v>11690</c:v>
                </c:pt>
                <c:pt idx="998">
                  <c:v>11425.5</c:v>
                </c:pt>
                <c:pt idx="999">
                  <c:v>11718.5</c:v>
                </c:pt>
                <c:pt idx="1000">
                  <c:v>11860.5</c:v>
                </c:pt>
                <c:pt idx="1001">
                  <c:v>11675.5</c:v>
                </c:pt>
                <c:pt idx="1002">
                  <c:v>11699.5</c:v>
                </c:pt>
                <c:pt idx="1003">
                  <c:v>11743.5</c:v>
                </c:pt>
                <c:pt idx="1004">
                  <c:v>11710</c:v>
                </c:pt>
                <c:pt idx="1005">
                  <c:v>11397</c:v>
                </c:pt>
                <c:pt idx="1006">
                  <c:v>11320</c:v>
                </c:pt>
                <c:pt idx="1007">
                  <c:v>11262.5</c:v>
                </c:pt>
                <c:pt idx="1008">
                  <c:v>11230</c:v>
                </c:pt>
                <c:pt idx="1009">
                  <c:v>11182.5</c:v>
                </c:pt>
                <c:pt idx="1010">
                  <c:v>11287</c:v>
                </c:pt>
                <c:pt idx="1011">
                  <c:v>11108</c:v>
                </c:pt>
                <c:pt idx="1012">
                  <c:v>11027</c:v>
                </c:pt>
                <c:pt idx="1013">
                  <c:v>10951.5</c:v>
                </c:pt>
                <c:pt idx="1014">
                  <c:v>10902.25</c:v>
                </c:pt>
                <c:pt idx="1015">
                  <c:v>10849</c:v>
                </c:pt>
                <c:pt idx="1016">
                  <c:v>10803.5</c:v>
                </c:pt>
                <c:pt idx="1017">
                  <c:v>10700</c:v>
                </c:pt>
                <c:pt idx="1018">
                  <c:v>10726.5</c:v>
                </c:pt>
                <c:pt idx="1019">
                  <c:v>10984</c:v>
                </c:pt>
                <c:pt idx="1020">
                  <c:v>11135.5</c:v>
                </c:pt>
                <c:pt idx="1021">
                  <c:v>11179.5</c:v>
                </c:pt>
                <c:pt idx="1022">
                  <c:v>11080.5</c:v>
                </c:pt>
                <c:pt idx="1023">
                  <c:v>11156</c:v>
                </c:pt>
                <c:pt idx="1024">
                  <c:v>10780.5</c:v>
                </c:pt>
                <c:pt idx="1025">
                  <c:v>10845.5</c:v>
                </c:pt>
                <c:pt idx="1026">
                  <c:v>10729.5</c:v>
                </c:pt>
                <c:pt idx="1027">
                  <c:v>10696.5</c:v>
                </c:pt>
                <c:pt idx="1028">
                  <c:v>10727</c:v>
                </c:pt>
                <c:pt idx="1029">
                  <c:v>10780.5</c:v>
                </c:pt>
                <c:pt idx="1030">
                  <c:v>11009.5</c:v>
                </c:pt>
                <c:pt idx="1031">
                  <c:v>10907.5</c:v>
                </c:pt>
                <c:pt idx="1032">
                  <c:v>10752.5</c:v>
                </c:pt>
                <c:pt idx="1033">
                  <c:v>10868</c:v>
                </c:pt>
                <c:pt idx="1034">
                  <c:v>10832</c:v>
                </c:pt>
                <c:pt idx="1035">
                  <c:v>10796</c:v>
                </c:pt>
                <c:pt idx="1036">
                  <c:v>10801</c:v>
                </c:pt>
                <c:pt idx="1037">
                  <c:v>10801</c:v>
                </c:pt>
                <c:pt idx="1038">
                  <c:v>10801</c:v>
                </c:pt>
                <c:pt idx="1039">
                  <c:v>10673</c:v>
                </c:pt>
                <c:pt idx="1040">
                  <c:v>10647</c:v>
                </c:pt>
                <c:pt idx="1041">
                  <c:v>10604.5</c:v>
                </c:pt>
                <c:pt idx="1042">
                  <c:v>10604.5</c:v>
                </c:pt>
                <c:pt idx="1043">
                  <c:v>10791</c:v>
                </c:pt>
                <c:pt idx="1044">
                  <c:v>10796</c:v>
                </c:pt>
                <c:pt idx="1045">
                  <c:v>11042.5</c:v>
                </c:pt>
                <c:pt idx="1046">
                  <c:v>11081</c:v>
                </c:pt>
                <c:pt idx="1047">
                  <c:v>11112.5</c:v>
                </c:pt>
                <c:pt idx="1048">
                  <c:v>11184</c:v>
                </c:pt>
                <c:pt idx="1049">
                  <c:v>11194</c:v>
                </c:pt>
                <c:pt idx="1050">
                  <c:v>11414</c:v>
                </c:pt>
                <c:pt idx="1051">
                  <c:v>11354.5</c:v>
                </c:pt>
                <c:pt idx="1052">
                  <c:v>11661</c:v>
                </c:pt>
                <c:pt idx="1053">
                  <c:v>11563.5</c:v>
                </c:pt>
                <c:pt idx="1054">
                  <c:v>11545.5</c:v>
                </c:pt>
                <c:pt idx="1055">
                  <c:v>11771.5</c:v>
                </c:pt>
                <c:pt idx="1056">
                  <c:v>11736</c:v>
                </c:pt>
                <c:pt idx="1057">
                  <c:v>11516.5</c:v>
                </c:pt>
                <c:pt idx="1058">
                  <c:v>11628</c:v>
                </c:pt>
                <c:pt idx="1059">
                  <c:v>11707</c:v>
                </c:pt>
                <c:pt idx="1060">
                  <c:v>11907</c:v>
                </c:pt>
                <c:pt idx="1061">
                  <c:v>11761</c:v>
                </c:pt>
                <c:pt idx="1062">
                  <c:v>12054</c:v>
                </c:pt>
                <c:pt idx="1063">
                  <c:v>12281</c:v>
                </c:pt>
                <c:pt idx="1064">
                  <c:v>12406.5</c:v>
                </c:pt>
                <c:pt idx="1065">
                  <c:v>12591.5</c:v>
                </c:pt>
                <c:pt idx="1066">
                  <c:v>13194</c:v>
                </c:pt>
                <c:pt idx="1067">
                  <c:v>12978.5</c:v>
                </c:pt>
                <c:pt idx="1068">
                  <c:v>12855.5</c:v>
                </c:pt>
                <c:pt idx="1069">
                  <c:v>12909.5</c:v>
                </c:pt>
                <c:pt idx="1070">
                  <c:v>12491.75</c:v>
                </c:pt>
                <c:pt idx="1071">
                  <c:v>12407</c:v>
                </c:pt>
                <c:pt idx="1072">
                  <c:v>12327.5</c:v>
                </c:pt>
                <c:pt idx="1073">
                  <c:v>12324</c:v>
                </c:pt>
                <c:pt idx="1074">
                  <c:v>12119.75</c:v>
                </c:pt>
                <c:pt idx="1075">
                  <c:v>12320</c:v>
                </c:pt>
                <c:pt idx="1076">
                  <c:v>12374</c:v>
                </c:pt>
                <c:pt idx="1077">
                  <c:v>12578.5</c:v>
                </c:pt>
                <c:pt idx="1078">
                  <c:v>12828</c:v>
                </c:pt>
                <c:pt idx="1079">
                  <c:v>12776</c:v>
                </c:pt>
                <c:pt idx="1080">
                  <c:v>12915.5</c:v>
                </c:pt>
                <c:pt idx="1081">
                  <c:v>12896</c:v>
                </c:pt>
                <c:pt idx="1082">
                  <c:v>12877</c:v>
                </c:pt>
                <c:pt idx="1083">
                  <c:v>12971.5</c:v>
                </c:pt>
                <c:pt idx="1084">
                  <c:v>12969</c:v>
                </c:pt>
                <c:pt idx="1085">
                  <c:v>13114.5</c:v>
                </c:pt>
                <c:pt idx="1086">
                  <c:v>13171</c:v>
                </c:pt>
                <c:pt idx="1087">
                  <c:v>13574</c:v>
                </c:pt>
                <c:pt idx="1088">
                  <c:v>13506</c:v>
                </c:pt>
                <c:pt idx="1089">
                  <c:v>13156</c:v>
                </c:pt>
                <c:pt idx="1090">
                  <c:v>13003.5</c:v>
                </c:pt>
                <c:pt idx="1091">
                  <c:v>12807.5</c:v>
                </c:pt>
                <c:pt idx="1092">
                  <c:v>13015</c:v>
                </c:pt>
                <c:pt idx="1093">
                  <c:v>13118</c:v>
                </c:pt>
                <c:pt idx="1094">
                  <c:v>12799</c:v>
                </c:pt>
                <c:pt idx="1095">
                  <c:v>12844.25</c:v>
                </c:pt>
                <c:pt idx="1096">
                  <c:v>12925</c:v>
                </c:pt>
                <c:pt idx="1097">
                  <c:v>13049</c:v>
                </c:pt>
                <c:pt idx="1098">
                  <c:v>13121</c:v>
                </c:pt>
                <c:pt idx="1099">
                  <c:v>12911</c:v>
                </c:pt>
                <c:pt idx="1100">
                  <c:v>12903</c:v>
                </c:pt>
                <c:pt idx="1101">
                  <c:v>12871</c:v>
                </c:pt>
                <c:pt idx="1102">
                  <c:v>12994.5</c:v>
                </c:pt>
                <c:pt idx="1103">
                  <c:v>12976.5</c:v>
                </c:pt>
                <c:pt idx="1104">
                  <c:v>12795.5</c:v>
                </c:pt>
                <c:pt idx="1105">
                  <c:v>12896.5</c:v>
                </c:pt>
                <c:pt idx="1106">
                  <c:v>13021</c:v>
                </c:pt>
                <c:pt idx="1107">
                  <c:v>13057.5</c:v>
                </c:pt>
                <c:pt idx="1108">
                  <c:v>13244</c:v>
                </c:pt>
                <c:pt idx="1109">
                  <c:v>13081.5</c:v>
                </c:pt>
                <c:pt idx="1110">
                  <c:v>12987</c:v>
                </c:pt>
                <c:pt idx="1111">
                  <c:v>13100.5</c:v>
                </c:pt>
                <c:pt idx="1112">
                  <c:v>13114</c:v>
                </c:pt>
                <c:pt idx="1113">
                  <c:v>13136.5</c:v>
                </c:pt>
                <c:pt idx="1114">
                  <c:v>12892.5</c:v>
                </c:pt>
                <c:pt idx="1115">
                  <c:v>12941.25</c:v>
                </c:pt>
                <c:pt idx="1116">
                  <c:v>12907.5</c:v>
                </c:pt>
                <c:pt idx="1117">
                  <c:v>12867.5</c:v>
                </c:pt>
                <c:pt idx="1118">
                  <c:v>12813</c:v>
                </c:pt>
                <c:pt idx="1119">
                  <c:v>12588</c:v>
                </c:pt>
                <c:pt idx="1120">
                  <c:v>12588</c:v>
                </c:pt>
                <c:pt idx="1121">
                  <c:v>12588</c:v>
                </c:pt>
                <c:pt idx="1122">
                  <c:v>12308</c:v>
                </c:pt>
                <c:pt idx="1123">
                  <c:v>12326.5</c:v>
                </c:pt>
                <c:pt idx="1124">
                  <c:v>12251.5</c:v>
                </c:pt>
                <c:pt idx="1125">
                  <c:v>12353.5</c:v>
                </c:pt>
                <c:pt idx="1126">
                  <c:v>12333</c:v>
                </c:pt>
                <c:pt idx="1127">
                  <c:v>12131.5</c:v>
                </c:pt>
                <c:pt idx="1128">
                  <c:v>12100</c:v>
                </c:pt>
                <c:pt idx="1129">
                  <c:v>12075</c:v>
                </c:pt>
                <c:pt idx="1130">
                  <c:v>12136.5</c:v>
                </c:pt>
                <c:pt idx="1131">
                  <c:v>12136.5</c:v>
                </c:pt>
                <c:pt idx="1132">
                  <c:v>11994</c:v>
                </c:pt>
                <c:pt idx="1133">
                  <c:v>11904.5</c:v>
                </c:pt>
                <c:pt idx="1134">
                  <c:v>11735</c:v>
                </c:pt>
                <c:pt idx="1135">
                  <c:v>11885</c:v>
                </c:pt>
                <c:pt idx="1136">
                  <c:v>11759</c:v>
                </c:pt>
                <c:pt idx="1137">
                  <c:v>11912</c:v>
                </c:pt>
                <c:pt idx="1138">
                  <c:v>12158</c:v>
                </c:pt>
                <c:pt idx="1139">
                  <c:v>12196</c:v>
                </c:pt>
                <c:pt idx="1140">
                  <c:v>12002</c:v>
                </c:pt>
                <c:pt idx="1141">
                  <c:v>11974</c:v>
                </c:pt>
                <c:pt idx="1142">
                  <c:v>12068</c:v>
                </c:pt>
                <c:pt idx="1143">
                  <c:v>11979.5</c:v>
                </c:pt>
                <c:pt idx="1144">
                  <c:v>11892</c:v>
                </c:pt>
                <c:pt idx="1145">
                  <c:v>12347</c:v>
                </c:pt>
                <c:pt idx="1146">
                  <c:v>12347</c:v>
                </c:pt>
                <c:pt idx="1147">
                  <c:v>12099</c:v>
                </c:pt>
                <c:pt idx="1148">
                  <c:v>12015</c:v>
                </c:pt>
                <c:pt idx="1149">
                  <c:v>12139.5</c:v>
                </c:pt>
                <c:pt idx="1150">
                  <c:v>11971.5</c:v>
                </c:pt>
                <c:pt idx="1151">
                  <c:v>11820</c:v>
                </c:pt>
                <c:pt idx="1152">
                  <c:v>11757</c:v>
                </c:pt>
                <c:pt idx="1153">
                  <c:v>11653</c:v>
                </c:pt>
                <c:pt idx="1154">
                  <c:v>11594</c:v>
                </c:pt>
                <c:pt idx="1155">
                  <c:v>11542</c:v>
                </c:pt>
                <c:pt idx="1156">
                  <c:v>11564</c:v>
                </c:pt>
                <c:pt idx="1157">
                  <c:v>11807</c:v>
                </c:pt>
                <c:pt idx="1158">
                  <c:v>11757</c:v>
                </c:pt>
                <c:pt idx="1159">
                  <c:v>11762</c:v>
                </c:pt>
                <c:pt idx="1160">
                  <c:v>11792</c:v>
                </c:pt>
                <c:pt idx="1161">
                  <c:v>11688</c:v>
                </c:pt>
                <c:pt idx="1162">
                  <c:v>11871</c:v>
                </c:pt>
                <c:pt idx="1163">
                  <c:v>12021</c:v>
                </c:pt>
                <c:pt idx="1164">
                  <c:v>12229.75</c:v>
                </c:pt>
                <c:pt idx="1165">
                  <c:v>12018.5</c:v>
                </c:pt>
                <c:pt idx="1166">
                  <c:v>12069.5</c:v>
                </c:pt>
                <c:pt idx="1167">
                  <c:v>12234</c:v>
                </c:pt>
                <c:pt idx="1168">
                  <c:v>12424</c:v>
                </c:pt>
                <c:pt idx="1169">
                  <c:v>12658</c:v>
                </c:pt>
                <c:pt idx="1170">
                  <c:v>12617</c:v>
                </c:pt>
                <c:pt idx="1171">
                  <c:v>12266</c:v>
                </c:pt>
                <c:pt idx="1172">
                  <c:v>12004.5</c:v>
                </c:pt>
                <c:pt idx="1173">
                  <c:v>12271.5</c:v>
                </c:pt>
                <c:pt idx="1174">
                  <c:v>12270</c:v>
                </c:pt>
                <c:pt idx="1175">
                  <c:v>12418</c:v>
                </c:pt>
                <c:pt idx="1176">
                  <c:v>12676</c:v>
                </c:pt>
                <c:pt idx="1177">
                  <c:v>12646.5</c:v>
                </c:pt>
                <c:pt idx="1178">
                  <c:v>12928</c:v>
                </c:pt>
                <c:pt idx="1179">
                  <c:v>13073</c:v>
                </c:pt>
                <c:pt idx="1180">
                  <c:v>13409.5</c:v>
                </c:pt>
                <c:pt idx="1181">
                  <c:v>13595</c:v>
                </c:pt>
                <c:pt idx="1182">
                  <c:v>14004</c:v>
                </c:pt>
                <c:pt idx="1183">
                  <c:v>14419</c:v>
                </c:pt>
                <c:pt idx="1184">
                  <c:v>14817</c:v>
                </c:pt>
                <c:pt idx="1185">
                  <c:v>14680</c:v>
                </c:pt>
                <c:pt idx="1186">
                  <c:v>14256</c:v>
                </c:pt>
                <c:pt idx="1187">
                  <c:v>14131</c:v>
                </c:pt>
                <c:pt idx="1188">
                  <c:v>14508</c:v>
                </c:pt>
                <c:pt idx="1189">
                  <c:v>14032</c:v>
                </c:pt>
                <c:pt idx="1190">
                  <c:v>14063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3-A496-4BB1-AE6D-C6D8C7FB4D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4409880"/>
        <c:axId val="804405616"/>
        <c:extLst/>
      </c:lineChart>
      <c:lineChart>
        <c:grouping val="standard"/>
        <c:varyColors val="0"/>
        <c:ser>
          <c:idx val="4"/>
          <c:order val="4"/>
          <c:tx>
            <c:strRef>
              <c:f>'Commodities Data'!$G$2</c:f>
              <c:strCache>
                <c:ptCount val="1"/>
                <c:pt idx="0">
                  <c:v>Critical Inventory</c:v>
                </c:pt>
              </c:strCache>
            </c:strRef>
          </c:tx>
          <c:spPr>
            <a:ln w="34925" cap="rnd">
              <a:solidFill>
                <a:srgbClr val="FF2121"/>
              </a:solidFill>
              <a:prstDash val="dash"/>
              <a:round/>
            </a:ln>
            <a:effectLst>
              <a:outerShdw blurRad="63500" dist="38100" dir="5400000" rotWithShape="0">
                <a:srgbClr val="000000">
                  <a:alpha val="45000"/>
                </a:srgbClr>
              </a:outerShdw>
            </a:effectLst>
          </c:spPr>
          <c:marker>
            <c:symbol val="none"/>
          </c:marker>
          <c:cat>
            <c:numRef>
              <c:f>'Commodities Data'!$B$8:$B$1198</c:f>
              <c:numCache>
                <c:formatCode>[$-409]mmm\-yy;@</c:formatCode>
                <c:ptCount val="1191"/>
                <c:pt idx="0">
                  <c:v>42006</c:v>
                </c:pt>
                <c:pt idx="1">
                  <c:v>42009</c:v>
                </c:pt>
                <c:pt idx="2">
                  <c:v>42010</c:v>
                </c:pt>
                <c:pt idx="3">
                  <c:v>42011</c:v>
                </c:pt>
                <c:pt idx="4">
                  <c:v>42012</c:v>
                </c:pt>
                <c:pt idx="5">
                  <c:v>42013</c:v>
                </c:pt>
                <c:pt idx="6">
                  <c:v>42016</c:v>
                </c:pt>
                <c:pt idx="7">
                  <c:v>42017</c:v>
                </c:pt>
                <c:pt idx="8">
                  <c:v>42018</c:v>
                </c:pt>
                <c:pt idx="9">
                  <c:v>42019</c:v>
                </c:pt>
                <c:pt idx="10">
                  <c:v>42020</c:v>
                </c:pt>
                <c:pt idx="11">
                  <c:v>42023</c:v>
                </c:pt>
                <c:pt idx="12">
                  <c:v>42024</c:v>
                </c:pt>
                <c:pt idx="13">
                  <c:v>42025</c:v>
                </c:pt>
                <c:pt idx="14">
                  <c:v>42026</c:v>
                </c:pt>
                <c:pt idx="15">
                  <c:v>42027</c:v>
                </c:pt>
                <c:pt idx="16">
                  <c:v>42030</c:v>
                </c:pt>
                <c:pt idx="17">
                  <c:v>42031</c:v>
                </c:pt>
                <c:pt idx="18">
                  <c:v>42032</c:v>
                </c:pt>
                <c:pt idx="19">
                  <c:v>42033</c:v>
                </c:pt>
                <c:pt idx="20">
                  <c:v>42034</c:v>
                </c:pt>
                <c:pt idx="21">
                  <c:v>42037</c:v>
                </c:pt>
                <c:pt idx="22">
                  <c:v>42038</c:v>
                </c:pt>
                <c:pt idx="23">
                  <c:v>42039</c:v>
                </c:pt>
                <c:pt idx="24">
                  <c:v>42040</c:v>
                </c:pt>
                <c:pt idx="25">
                  <c:v>42041</c:v>
                </c:pt>
                <c:pt idx="26">
                  <c:v>42044</c:v>
                </c:pt>
                <c:pt idx="27">
                  <c:v>42045</c:v>
                </c:pt>
                <c:pt idx="28">
                  <c:v>42046</c:v>
                </c:pt>
                <c:pt idx="29">
                  <c:v>42047</c:v>
                </c:pt>
                <c:pt idx="30">
                  <c:v>42048</c:v>
                </c:pt>
                <c:pt idx="31">
                  <c:v>42051</c:v>
                </c:pt>
                <c:pt idx="32">
                  <c:v>42052</c:v>
                </c:pt>
                <c:pt idx="33">
                  <c:v>42053</c:v>
                </c:pt>
                <c:pt idx="34">
                  <c:v>42054</c:v>
                </c:pt>
                <c:pt idx="35">
                  <c:v>42055</c:v>
                </c:pt>
                <c:pt idx="36">
                  <c:v>42058</c:v>
                </c:pt>
                <c:pt idx="37">
                  <c:v>42059</c:v>
                </c:pt>
                <c:pt idx="38">
                  <c:v>42060</c:v>
                </c:pt>
                <c:pt idx="39">
                  <c:v>42061</c:v>
                </c:pt>
                <c:pt idx="40">
                  <c:v>42062</c:v>
                </c:pt>
                <c:pt idx="41">
                  <c:v>42065</c:v>
                </c:pt>
                <c:pt idx="42">
                  <c:v>42066</c:v>
                </c:pt>
                <c:pt idx="43">
                  <c:v>42067</c:v>
                </c:pt>
                <c:pt idx="44">
                  <c:v>42068</c:v>
                </c:pt>
                <c:pt idx="45">
                  <c:v>42069</c:v>
                </c:pt>
                <c:pt idx="46">
                  <c:v>42072</c:v>
                </c:pt>
                <c:pt idx="47">
                  <c:v>42073</c:v>
                </c:pt>
                <c:pt idx="48">
                  <c:v>42074</c:v>
                </c:pt>
                <c:pt idx="49">
                  <c:v>42075</c:v>
                </c:pt>
                <c:pt idx="50">
                  <c:v>42076</c:v>
                </c:pt>
                <c:pt idx="51">
                  <c:v>42079</c:v>
                </c:pt>
                <c:pt idx="52">
                  <c:v>42080</c:v>
                </c:pt>
                <c:pt idx="53">
                  <c:v>42081</c:v>
                </c:pt>
                <c:pt idx="54">
                  <c:v>42082</c:v>
                </c:pt>
                <c:pt idx="55">
                  <c:v>42083</c:v>
                </c:pt>
                <c:pt idx="56">
                  <c:v>42086</c:v>
                </c:pt>
                <c:pt idx="57">
                  <c:v>42087</c:v>
                </c:pt>
                <c:pt idx="58">
                  <c:v>42088</c:v>
                </c:pt>
                <c:pt idx="59">
                  <c:v>42089</c:v>
                </c:pt>
                <c:pt idx="60">
                  <c:v>42090</c:v>
                </c:pt>
                <c:pt idx="61">
                  <c:v>42093</c:v>
                </c:pt>
                <c:pt idx="62">
                  <c:v>42094</c:v>
                </c:pt>
                <c:pt idx="63">
                  <c:v>42095</c:v>
                </c:pt>
                <c:pt idx="64">
                  <c:v>42096</c:v>
                </c:pt>
                <c:pt idx="65">
                  <c:v>42097</c:v>
                </c:pt>
                <c:pt idx="66">
                  <c:v>42100</c:v>
                </c:pt>
                <c:pt idx="67">
                  <c:v>42101</c:v>
                </c:pt>
                <c:pt idx="68">
                  <c:v>42102</c:v>
                </c:pt>
                <c:pt idx="69">
                  <c:v>42103</c:v>
                </c:pt>
                <c:pt idx="70">
                  <c:v>42104</c:v>
                </c:pt>
                <c:pt idx="71">
                  <c:v>42107</c:v>
                </c:pt>
                <c:pt idx="72">
                  <c:v>42108</c:v>
                </c:pt>
                <c:pt idx="73">
                  <c:v>42109</c:v>
                </c:pt>
                <c:pt idx="74">
                  <c:v>42110</c:v>
                </c:pt>
                <c:pt idx="75">
                  <c:v>42111</c:v>
                </c:pt>
                <c:pt idx="76">
                  <c:v>42114</c:v>
                </c:pt>
                <c:pt idx="77">
                  <c:v>42115</c:v>
                </c:pt>
                <c:pt idx="78">
                  <c:v>42116</c:v>
                </c:pt>
                <c:pt idx="79">
                  <c:v>42117</c:v>
                </c:pt>
                <c:pt idx="80">
                  <c:v>42118</c:v>
                </c:pt>
                <c:pt idx="81">
                  <c:v>42121</c:v>
                </c:pt>
                <c:pt idx="82">
                  <c:v>42122</c:v>
                </c:pt>
                <c:pt idx="83">
                  <c:v>42123</c:v>
                </c:pt>
                <c:pt idx="84">
                  <c:v>42124</c:v>
                </c:pt>
                <c:pt idx="85">
                  <c:v>42125</c:v>
                </c:pt>
                <c:pt idx="86">
                  <c:v>42128</c:v>
                </c:pt>
                <c:pt idx="87">
                  <c:v>42129</c:v>
                </c:pt>
                <c:pt idx="88">
                  <c:v>42130</c:v>
                </c:pt>
                <c:pt idx="89">
                  <c:v>42131</c:v>
                </c:pt>
                <c:pt idx="90">
                  <c:v>42132</c:v>
                </c:pt>
                <c:pt idx="91">
                  <c:v>42135</c:v>
                </c:pt>
                <c:pt idx="92">
                  <c:v>42136</c:v>
                </c:pt>
                <c:pt idx="93">
                  <c:v>42137</c:v>
                </c:pt>
                <c:pt idx="94">
                  <c:v>42138</c:v>
                </c:pt>
                <c:pt idx="95">
                  <c:v>42139</c:v>
                </c:pt>
                <c:pt idx="96">
                  <c:v>42142</c:v>
                </c:pt>
                <c:pt idx="97">
                  <c:v>42143</c:v>
                </c:pt>
                <c:pt idx="98">
                  <c:v>42144</c:v>
                </c:pt>
                <c:pt idx="99">
                  <c:v>42145</c:v>
                </c:pt>
                <c:pt idx="100">
                  <c:v>42146</c:v>
                </c:pt>
                <c:pt idx="101">
                  <c:v>42149</c:v>
                </c:pt>
                <c:pt idx="102">
                  <c:v>42150</c:v>
                </c:pt>
                <c:pt idx="103">
                  <c:v>42151</c:v>
                </c:pt>
                <c:pt idx="104">
                  <c:v>42152</c:v>
                </c:pt>
                <c:pt idx="105">
                  <c:v>42153</c:v>
                </c:pt>
                <c:pt idx="106">
                  <c:v>42156</c:v>
                </c:pt>
                <c:pt idx="107">
                  <c:v>42157</c:v>
                </c:pt>
                <c:pt idx="108">
                  <c:v>42158</c:v>
                </c:pt>
                <c:pt idx="109">
                  <c:v>42159</c:v>
                </c:pt>
                <c:pt idx="110">
                  <c:v>42160</c:v>
                </c:pt>
                <c:pt idx="111">
                  <c:v>42163</c:v>
                </c:pt>
                <c:pt idx="112">
                  <c:v>42164</c:v>
                </c:pt>
                <c:pt idx="113">
                  <c:v>42165</c:v>
                </c:pt>
                <c:pt idx="114">
                  <c:v>42166</c:v>
                </c:pt>
                <c:pt idx="115">
                  <c:v>42167</c:v>
                </c:pt>
                <c:pt idx="116">
                  <c:v>42170</c:v>
                </c:pt>
                <c:pt idx="117">
                  <c:v>42171</c:v>
                </c:pt>
                <c:pt idx="118">
                  <c:v>42172</c:v>
                </c:pt>
                <c:pt idx="119">
                  <c:v>42173</c:v>
                </c:pt>
                <c:pt idx="120">
                  <c:v>42174</c:v>
                </c:pt>
                <c:pt idx="121">
                  <c:v>42177</c:v>
                </c:pt>
                <c:pt idx="122">
                  <c:v>42178</c:v>
                </c:pt>
                <c:pt idx="123">
                  <c:v>42179</c:v>
                </c:pt>
                <c:pt idx="124">
                  <c:v>42180</c:v>
                </c:pt>
                <c:pt idx="125">
                  <c:v>42181</c:v>
                </c:pt>
                <c:pt idx="126">
                  <c:v>42184</c:v>
                </c:pt>
                <c:pt idx="127">
                  <c:v>42185</c:v>
                </c:pt>
                <c:pt idx="128">
                  <c:v>42186</c:v>
                </c:pt>
                <c:pt idx="129">
                  <c:v>42187</c:v>
                </c:pt>
                <c:pt idx="130">
                  <c:v>42188</c:v>
                </c:pt>
                <c:pt idx="131">
                  <c:v>42191</c:v>
                </c:pt>
                <c:pt idx="132">
                  <c:v>42192</c:v>
                </c:pt>
                <c:pt idx="133">
                  <c:v>42193</c:v>
                </c:pt>
                <c:pt idx="134">
                  <c:v>42194</c:v>
                </c:pt>
                <c:pt idx="135">
                  <c:v>42195</c:v>
                </c:pt>
                <c:pt idx="136">
                  <c:v>42198</c:v>
                </c:pt>
                <c:pt idx="137">
                  <c:v>42199</c:v>
                </c:pt>
                <c:pt idx="138">
                  <c:v>42200</c:v>
                </c:pt>
                <c:pt idx="139">
                  <c:v>42201</c:v>
                </c:pt>
                <c:pt idx="140">
                  <c:v>42202</c:v>
                </c:pt>
                <c:pt idx="141">
                  <c:v>42205</c:v>
                </c:pt>
                <c:pt idx="142">
                  <c:v>42206</c:v>
                </c:pt>
                <c:pt idx="143">
                  <c:v>42207</c:v>
                </c:pt>
                <c:pt idx="144">
                  <c:v>42208</c:v>
                </c:pt>
                <c:pt idx="145">
                  <c:v>42209</c:v>
                </c:pt>
                <c:pt idx="146">
                  <c:v>42212</c:v>
                </c:pt>
                <c:pt idx="147">
                  <c:v>42213</c:v>
                </c:pt>
                <c:pt idx="148">
                  <c:v>42214</c:v>
                </c:pt>
                <c:pt idx="149">
                  <c:v>42215</c:v>
                </c:pt>
                <c:pt idx="150">
                  <c:v>42216</c:v>
                </c:pt>
                <c:pt idx="151">
                  <c:v>42219</c:v>
                </c:pt>
                <c:pt idx="152">
                  <c:v>42220</c:v>
                </c:pt>
                <c:pt idx="153">
                  <c:v>42221</c:v>
                </c:pt>
                <c:pt idx="154">
                  <c:v>42222</c:v>
                </c:pt>
                <c:pt idx="155">
                  <c:v>42223</c:v>
                </c:pt>
                <c:pt idx="156">
                  <c:v>42226</c:v>
                </c:pt>
                <c:pt idx="157">
                  <c:v>42227</c:v>
                </c:pt>
                <c:pt idx="158">
                  <c:v>42228</c:v>
                </c:pt>
                <c:pt idx="159">
                  <c:v>42229</c:v>
                </c:pt>
                <c:pt idx="160">
                  <c:v>42230</c:v>
                </c:pt>
                <c:pt idx="161">
                  <c:v>42233</c:v>
                </c:pt>
                <c:pt idx="162">
                  <c:v>42234</c:v>
                </c:pt>
                <c:pt idx="163">
                  <c:v>42235</c:v>
                </c:pt>
                <c:pt idx="164">
                  <c:v>42236</c:v>
                </c:pt>
                <c:pt idx="165">
                  <c:v>42237</c:v>
                </c:pt>
                <c:pt idx="166">
                  <c:v>42240</c:v>
                </c:pt>
                <c:pt idx="167">
                  <c:v>42241</c:v>
                </c:pt>
                <c:pt idx="168">
                  <c:v>42242</c:v>
                </c:pt>
                <c:pt idx="169">
                  <c:v>42243</c:v>
                </c:pt>
                <c:pt idx="170">
                  <c:v>42244</c:v>
                </c:pt>
                <c:pt idx="171">
                  <c:v>42247</c:v>
                </c:pt>
                <c:pt idx="172">
                  <c:v>42248</c:v>
                </c:pt>
                <c:pt idx="173">
                  <c:v>42249</c:v>
                </c:pt>
                <c:pt idx="174">
                  <c:v>42250</c:v>
                </c:pt>
                <c:pt idx="175">
                  <c:v>42251</c:v>
                </c:pt>
                <c:pt idx="176">
                  <c:v>42254</c:v>
                </c:pt>
                <c:pt idx="177">
                  <c:v>42255</c:v>
                </c:pt>
                <c:pt idx="178">
                  <c:v>42256</c:v>
                </c:pt>
                <c:pt idx="179">
                  <c:v>42257</c:v>
                </c:pt>
                <c:pt idx="180">
                  <c:v>42258</c:v>
                </c:pt>
                <c:pt idx="181">
                  <c:v>42261</c:v>
                </c:pt>
                <c:pt idx="182">
                  <c:v>42262</c:v>
                </c:pt>
                <c:pt idx="183">
                  <c:v>42263</c:v>
                </c:pt>
                <c:pt idx="184">
                  <c:v>42264</c:v>
                </c:pt>
                <c:pt idx="185">
                  <c:v>42265</c:v>
                </c:pt>
                <c:pt idx="186">
                  <c:v>42268</c:v>
                </c:pt>
                <c:pt idx="187">
                  <c:v>42269</c:v>
                </c:pt>
                <c:pt idx="188">
                  <c:v>42270</c:v>
                </c:pt>
                <c:pt idx="189">
                  <c:v>42271</c:v>
                </c:pt>
                <c:pt idx="190">
                  <c:v>42272</c:v>
                </c:pt>
                <c:pt idx="191">
                  <c:v>42275</c:v>
                </c:pt>
                <c:pt idx="192">
                  <c:v>42276</c:v>
                </c:pt>
                <c:pt idx="193">
                  <c:v>42277</c:v>
                </c:pt>
                <c:pt idx="194">
                  <c:v>42278</c:v>
                </c:pt>
                <c:pt idx="195">
                  <c:v>42279</c:v>
                </c:pt>
                <c:pt idx="196">
                  <c:v>42282</c:v>
                </c:pt>
                <c:pt idx="197">
                  <c:v>42283</c:v>
                </c:pt>
                <c:pt idx="198">
                  <c:v>42284</c:v>
                </c:pt>
                <c:pt idx="199">
                  <c:v>42285</c:v>
                </c:pt>
                <c:pt idx="200">
                  <c:v>42286</c:v>
                </c:pt>
                <c:pt idx="201">
                  <c:v>42289</c:v>
                </c:pt>
                <c:pt idx="202">
                  <c:v>42290</c:v>
                </c:pt>
                <c:pt idx="203">
                  <c:v>42291</c:v>
                </c:pt>
                <c:pt idx="204">
                  <c:v>42292</c:v>
                </c:pt>
                <c:pt idx="205">
                  <c:v>42293</c:v>
                </c:pt>
                <c:pt idx="206">
                  <c:v>42296</c:v>
                </c:pt>
                <c:pt idx="207">
                  <c:v>42297</c:v>
                </c:pt>
                <c:pt idx="208">
                  <c:v>42298</c:v>
                </c:pt>
                <c:pt idx="209">
                  <c:v>42299</c:v>
                </c:pt>
                <c:pt idx="210">
                  <c:v>42300</c:v>
                </c:pt>
                <c:pt idx="211">
                  <c:v>42303</c:v>
                </c:pt>
                <c:pt idx="212">
                  <c:v>42304</c:v>
                </c:pt>
                <c:pt idx="213">
                  <c:v>42305</c:v>
                </c:pt>
                <c:pt idx="214">
                  <c:v>42306</c:v>
                </c:pt>
                <c:pt idx="215">
                  <c:v>42307</c:v>
                </c:pt>
                <c:pt idx="216">
                  <c:v>42310</c:v>
                </c:pt>
                <c:pt idx="217">
                  <c:v>42311</c:v>
                </c:pt>
                <c:pt idx="218">
                  <c:v>42312</c:v>
                </c:pt>
                <c:pt idx="219">
                  <c:v>42313</c:v>
                </c:pt>
                <c:pt idx="220">
                  <c:v>42314</c:v>
                </c:pt>
                <c:pt idx="221">
                  <c:v>42317</c:v>
                </c:pt>
                <c:pt idx="222">
                  <c:v>42318</c:v>
                </c:pt>
                <c:pt idx="223">
                  <c:v>42319</c:v>
                </c:pt>
                <c:pt idx="224">
                  <c:v>42320</c:v>
                </c:pt>
                <c:pt idx="225">
                  <c:v>42321</c:v>
                </c:pt>
                <c:pt idx="226">
                  <c:v>42324</c:v>
                </c:pt>
                <c:pt idx="227">
                  <c:v>42325</c:v>
                </c:pt>
                <c:pt idx="228">
                  <c:v>42326</c:v>
                </c:pt>
                <c:pt idx="229">
                  <c:v>42327</c:v>
                </c:pt>
                <c:pt idx="230">
                  <c:v>42328</c:v>
                </c:pt>
                <c:pt idx="231">
                  <c:v>42331</c:v>
                </c:pt>
                <c:pt idx="232">
                  <c:v>42332</c:v>
                </c:pt>
                <c:pt idx="233">
                  <c:v>42333</c:v>
                </c:pt>
                <c:pt idx="234">
                  <c:v>42334</c:v>
                </c:pt>
                <c:pt idx="235">
                  <c:v>42335</c:v>
                </c:pt>
                <c:pt idx="236">
                  <c:v>42338</c:v>
                </c:pt>
                <c:pt idx="237">
                  <c:v>42339</c:v>
                </c:pt>
                <c:pt idx="238">
                  <c:v>42340</c:v>
                </c:pt>
                <c:pt idx="239">
                  <c:v>42341</c:v>
                </c:pt>
                <c:pt idx="240">
                  <c:v>42342</c:v>
                </c:pt>
                <c:pt idx="241">
                  <c:v>42345</c:v>
                </c:pt>
                <c:pt idx="242">
                  <c:v>42346</c:v>
                </c:pt>
                <c:pt idx="243">
                  <c:v>42347</c:v>
                </c:pt>
                <c:pt idx="244">
                  <c:v>42348</c:v>
                </c:pt>
                <c:pt idx="245">
                  <c:v>42349</c:v>
                </c:pt>
                <c:pt idx="246">
                  <c:v>42352</c:v>
                </c:pt>
                <c:pt idx="247">
                  <c:v>42353</c:v>
                </c:pt>
                <c:pt idx="248">
                  <c:v>42354</c:v>
                </c:pt>
                <c:pt idx="249">
                  <c:v>42355</c:v>
                </c:pt>
                <c:pt idx="250">
                  <c:v>42356</c:v>
                </c:pt>
                <c:pt idx="251">
                  <c:v>42359</c:v>
                </c:pt>
                <c:pt idx="252">
                  <c:v>42360</c:v>
                </c:pt>
                <c:pt idx="253">
                  <c:v>42361</c:v>
                </c:pt>
                <c:pt idx="254">
                  <c:v>42362</c:v>
                </c:pt>
                <c:pt idx="255">
                  <c:v>42363</c:v>
                </c:pt>
                <c:pt idx="256">
                  <c:v>42366</c:v>
                </c:pt>
                <c:pt idx="257">
                  <c:v>42367</c:v>
                </c:pt>
                <c:pt idx="258">
                  <c:v>42368</c:v>
                </c:pt>
                <c:pt idx="259">
                  <c:v>42369</c:v>
                </c:pt>
                <c:pt idx="260">
                  <c:v>42370</c:v>
                </c:pt>
                <c:pt idx="261">
                  <c:v>42373</c:v>
                </c:pt>
                <c:pt idx="262">
                  <c:v>42374</c:v>
                </c:pt>
                <c:pt idx="263">
                  <c:v>42375</c:v>
                </c:pt>
                <c:pt idx="264">
                  <c:v>42376</c:v>
                </c:pt>
                <c:pt idx="265">
                  <c:v>42377</c:v>
                </c:pt>
                <c:pt idx="266">
                  <c:v>42380</c:v>
                </c:pt>
                <c:pt idx="267">
                  <c:v>42381</c:v>
                </c:pt>
                <c:pt idx="268">
                  <c:v>42382</c:v>
                </c:pt>
                <c:pt idx="269">
                  <c:v>42383</c:v>
                </c:pt>
                <c:pt idx="270">
                  <c:v>42384</c:v>
                </c:pt>
                <c:pt idx="271">
                  <c:v>42387</c:v>
                </c:pt>
                <c:pt idx="272">
                  <c:v>42388</c:v>
                </c:pt>
                <c:pt idx="273">
                  <c:v>42389</c:v>
                </c:pt>
                <c:pt idx="274">
                  <c:v>42390</c:v>
                </c:pt>
                <c:pt idx="275">
                  <c:v>42391</c:v>
                </c:pt>
                <c:pt idx="276">
                  <c:v>42394</c:v>
                </c:pt>
                <c:pt idx="277">
                  <c:v>42395</c:v>
                </c:pt>
                <c:pt idx="278">
                  <c:v>42396</c:v>
                </c:pt>
                <c:pt idx="279">
                  <c:v>42397</c:v>
                </c:pt>
                <c:pt idx="280">
                  <c:v>42398</c:v>
                </c:pt>
                <c:pt idx="281">
                  <c:v>42401</c:v>
                </c:pt>
                <c:pt idx="282">
                  <c:v>42402</c:v>
                </c:pt>
                <c:pt idx="283">
                  <c:v>42403</c:v>
                </c:pt>
                <c:pt idx="284">
                  <c:v>42404</c:v>
                </c:pt>
                <c:pt idx="285">
                  <c:v>42405</c:v>
                </c:pt>
                <c:pt idx="286">
                  <c:v>42408</c:v>
                </c:pt>
                <c:pt idx="287">
                  <c:v>42409</c:v>
                </c:pt>
                <c:pt idx="288">
                  <c:v>42410</c:v>
                </c:pt>
                <c:pt idx="289">
                  <c:v>42411</c:v>
                </c:pt>
                <c:pt idx="290">
                  <c:v>42412</c:v>
                </c:pt>
                <c:pt idx="291">
                  <c:v>42415</c:v>
                </c:pt>
                <c:pt idx="292">
                  <c:v>42416</c:v>
                </c:pt>
                <c:pt idx="293">
                  <c:v>42417</c:v>
                </c:pt>
                <c:pt idx="294">
                  <c:v>42418</c:v>
                </c:pt>
                <c:pt idx="295">
                  <c:v>42419</c:v>
                </c:pt>
                <c:pt idx="296">
                  <c:v>42422</c:v>
                </c:pt>
                <c:pt idx="297">
                  <c:v>42423</c:v>
                </c:pt>
                <c:pt idx="298">
                  <c:v>42424</c:v>
                </c:pt>
                <c:pt idx="299">
                  <c:v>42425</c:v>
                </c:pt>
                <c:pt idx="300">
                  <c:v>42426</c:v>
                </c:pt>
                <c:pt idx="301">
                  <c:v>42429</c:v>
                </c:pt>
                <c:pt idx="302">
                  <c:v>42430</c:v>
                </c:pt>
                <c:pt idx="303">
                  <c:v>42431</c:v>
                </c:pt>
                <c:pt idx="304">
                  <c:v>42432</c:v>
                </c:pt>
                <c:pt idx="305">
                  <c:v>42433</c:v>
                </c:pt>
                <c:pt idx="306">
                  <c:v>42436</c:v>
                </c:pt>
                <c:pt idx="307">
                  <c:v>42437</c:v>
                </c:pt>
                <c:pt idx="308">
                  <c:v>42438</c:v>
                </c:pt>
                <c:pt idx="309">
                  <c:v>42439</c:v>
                </c:pt>
                <c:pt idx="310">
                  <c:v>42440</c:v>
                </c:pt>
                <c:pt idx="311">
                  <c:v>42443</c:v>
                </c:pt>
                <c:pt idx="312">
                  <c:v>42444</c:v>
                </c:pt>
                <c:pt idx="313">
                  <c:v>42445</c:v>
                </c:pt>
                <c:pt idx="314">
                  <c:v>42446</c:v>
                </c:pt>
                <c:pt idx="315">
                  <c:v>42447</c:v>
                </c:pt>
                <c:pt idx="316">
                  <c:v>42450</c:v>
                </c:pt>
                <c:pt idx="317">
                  <c:v>42451</c:v>
                </c:pt>
                <c:pt idx="318">
                  <c:v>42452</c:v>
                </c:pt>
                <c:pt idx="319">
                  <c:v>42453</c:v>
                </c:pt>
                <c:pt idx="320">
                  <c:v>42454</c:v>
                </c:pt>
                <c:pt idx="321">
                  <c:v>42457</c:v>
                </c:pt>
                <c:pt idx="322">
                  <c:v>42458</c:v>
                </c:pt>
                <c:pt idx="323">
                  <c:v>42459</c:v>
                </c:pt>
                <c:pt idx="324">
                  <c:v>42460</c:v>
                </c:pt>
                <c:pt idx="325">
                  <c:v>42461</c:v>
                </c:pt>
                <c:pt idx="326">
                  <c:v>42464</c:v>
                </c:pt>
                <c:pt idx="327">
                  <c:v>42465</c:v>
                </c:pt>
                <c:pt idx="328">
                  <c:v>42466</c:v>
                </c:pt>
                <c:pt idx="329">
                  <c:v>42467</c:v>
                </c:pt>
                <c:pt idx="330">
                  <c:v>42468</c:v>
                </c:pt>
                <c:pt idx="331">
                  <c:v>42471</c:v>
                </c:pt>
                <c:pt idx="332">
                  <c:v>42472</c:v>
                </c:pt>
                <c:pt idx="333">
                  <c:v>42473</c:v>
                </c:pt>
                <c:pt idx="334">
                  <c:v>42474</c:v>
                </c:pt>
                <c:pt idx="335">
                  <c:v>42475</c:v>
                </c:pt>
                <c:pt idx="336">
                  <c:v>42478</c:v>
                </c:pt>
                <c:pt idx="337">
                  <c:v>42479</c:v>
                </c:pt>
                <c:pt idx="338">
                  <c:v>42480</c:v>
                </c:pt>
                <c:pt idx="339">
                  <c:v>42481</c:v>
                </c:pt>
                <c:pt idx="340">
                  <c:v>42482</c:v>
                </c:pt>
                <c:pt idx="341">
                  <c:v>42485</c:v>
                </c:pt>
                <c:pt idx="342">
                  <c:v>42486</c:v>
                </c:pt>
                <c:pt idx="343">
                  <c:v>42487</c:v>
                </c:pt>
                <c:pt idx="344">
                  <c:v>42488</c:v>
                </c:pt>
                <c:pt idx="345">
                  <c:v>42489</c:v>
                </c:pt>
                <c:pt idx="346">
                  <c:v>42492</c:v>
                </c:pt>
                <c:pt idx="347">
                  <c:v>42493</c:v>
                </c:pt>
                <c:pt idx="348">
                  <c:v>42494</c:v>
                </c:pt>
                <c:pt idx="349">
                  <c:v>42495</c:v>
                </c:pt>
                <c:pt idx="350">
                  <c:v>42496</c:v>
                </c:pt>
                <c:pt idx="351">
                  <c:v>42499</c:v>
                </c:pt>
                <c:pt idx="352">
                  <c:v>42500</c:v>
                </c:pt>
                <c:pt idx="353">
                  <c:v>42501</c:v>
                </c:pt>
                <c:pt idx="354">
                  <c:v>42502</c:v>
                </c:pt>
                <c:pt idx="355">
                  <c:v>42503</c:v>
                </c:pt>
                <c:pt idx="356">
                  <c:v>42506</c:v>
                </c:pt>
                <c:pt idx="357">
                  <c:v>42507</c:v>
                </c:pt>
                <c:pt idx="358">
                  <c:v>42508</c:v>
                </c:pt>
                <c:pt idx="359">
                  <c:v>42509</c:v>
                </c:pt>
                <c:pt idx="360">
                  <c:v>42510</c:v>
                </c:pt>
                <c:pt idx="361">
                  <c:v>42513</c:v>
                </c:pt>
                <c:pt idx="362">
                  <c:v>42514</c:v>
                </c:pt>
                <c:pt idx="363">
                  <c:v>42515</c:v>
                </c:pt>
                <c:pt idx="364">
                  <c:v>42516</c:v>
                </c:pt>
                <c:pt idx="365">
                  <c:v>42517</c:v>
                </c:pt>
                <c:pt idx="366">
                  <c:v>42520</c:v>
                </c:pt>
                <c:pt idx="367">
                  <c:v>42521</c:v>
                </c:pt>
                <c:pt idx="368">
                  <c:v>42522</c:v>
                </c:pt>
                <c:pt idx="369">
                  <c:v>42523</c:v>
                </c:pt>
                <c:pt idx="370">
                  <c:v>42524</c:v>
                </c:pt>
                <c:pt idx="371">
                  <c:v>42527</c:v>
                </c:pt>
                <c:pt idx="372">
                  <c:v>42528</c:v>
                </c:pt>
                <c:pt idx="373">
                  <c:v>42529</c:v>
                </c:pt>
                <c:pt idx="374">
                  <c:v>42530</c:v>
                </c:pt>
                <c:pt idx="375">
                  <c:v>42531</c:v>
                </c:pt>
                <c:pt idx="376">
                  <c:v>42534</c:v>
                </c:pt>
                <c:pt idx="377">
                  <c:v>42535</c:v>
                </c:pt>
                <c:pt idx="378">
                  <c:v>42536</c:v>
                </c:pt>
                <c:pt idx="379">
                  <c:v>42537</c:v>
                </c:pt>
                <c:pt idx="380">
                  <c:v>42538</c:v>
                </c:pt>
                <c:pt idx="381">
                  <c:v>42541</c:v>
                </c:pt>
                <c:pt idx="382">
                  <c:v>42542</c:v>
                </c:pt>
                <c:pt idx="383">
                  <c:v>42543</c:v>
                </c:pt>
                <c:pt idx="384">
                  <c:v>42544</c:v>
                </c:pt>
                <c:pt idx="385">
                  <c:v>42545</c:v>
                </c:pt>
                <c:pt idx="386">
                  <c:v>42548</c:v>
                </c:pt>
                <c:pt idx="387">
                  <c:v>42549</c:v>
                </c:pt>
                <c:pt idx="388">
                  <c:v>42550</c:v>
                </c:pt>
                <c:pt idx="389">
                  <c:v>42551</c:v>
                </c:pt>
                <c:pt idx="390">
                  <c:v>42552</c:v>
                </c:pt>
                <c:pt idx="391">
                  <c:v>42555</c:v>
                </c:pt>
                <c:pt idx="392">
                  <c:v>42556</c:v>
                </c:pt>
                <c:pt idx="393">
                  <c:v>42557</c:v>
                </c:pt>
                <c:pt idx="394">
                  <c:v>42558</c:v>
                </c:pt>
                <c:pt idx="395">
                  <c:v>42559</c:v>
                </c:pt>
                <c:pt idx="396">
                  <c:v>42562</c:v>
                </c:pt>
                <c:pt idx="397">
                  <c:v>42563</c:v>
                </c:pt>
                <c:pt idx="398">
                  <c:v>42564</c:v>
                </c:pt>
                <c:pt idx="399">
                  <c:v>42565</c:v>
                </c:pt>
                <c:pt idx="400">
                  <c:v>42566</c:v>
                </c:pt>
                <c:pt idx="401">
                  <c:v>42569</c:v>
                </c:pt>
                <c:pt idx="402">
                  <c:v>42570</c:v>
                </c:pt>
                <c:pt idx="403">
                  <c:v>42571</c:v>
                </c:pt>
                <c:pt idx="404">
                  <c:v>42572</c:v>
                </c:pt>
                <c:pt idx="405">
                  <c:v>42573</c:v>
                </c:pt>
                <c:pt idx="406">
                  <c:v>42576</c:v>
                </c:pt>
                <c:pt idx="407">
                  <c:v>42577</c:v>
                </c:pt>
                <c:pt idx="408">
                  <c:v>42578</c:v>
                </c:pt>
                <c:pt idx="409">
                  <c:v>42579</c:v>
                </c:pt>
                <c:pt idx="410">
                  <c:v>42580</c:v>
                </c:pt>
                <c:pt idx="411">
                  <c:v>42583</c:v>
                </c:pt>
                <c:pt idx="412">
                  <c:v>42584</c:v>
                </c:pt>
                <c:pt idx="413">
                  <c:v>42585</c:v>
                </c:pt>
                <c:pt idx="414">
                  <c:v>42586</c:v>
                </c:pt>
                <c:pt idx="415">
                  <c:v>42587</c:v>
                </c:pt>
                <c:pt idx="416">
                  <c:v>42590</c:v>
                </c:pt>
                <c:pt idx="417">
                  <c:v>42591</c:v>
                </c:pt>
                <c:pt idx="418">
                  <c:v>42592</c:v>
                </c:pt>
                <c:pt idx="419">
                  <c:v>42593</c:v>
                </c:pt>
                <c:pt idx="420">
                  <c:v>42594</c:v>
                </c:pt>
                <c:pt idx="421">
                  <c:v>42597</c:v>
                </c:pt>
                <c:pt idx="422">
                  <c:v>42598</c:v>
                </c:pt>
                <c:pt idx="423">
                  <c:v>42599</c:v>
                </c:pt>
                <c:pt idx="424">
                  <c:v>42600</c:v>
                </c:pt>
                <c:pt idx="425">
                  <c:v>42601</c:v>
                </c:pt>
                <c:pt idx="426">
                  <c:v>42604</c:v>
                </c:pt>
                <c:pt idx="427">
                  <c:v>42605</c:v>
                </c:pt>
                <c:pt idx="428">
                  <c:v>42606</c:v>
                </c:pt>
                <c:pt idx="429">
                  <c:v>42607</c:v>
                </c:pt>
                <c:pt idx="430">
                  <c:v>42608</c:v>
                </c:pt>
                <c:pt idx="431">
                  <c:v>42611</c:v>
                </c:pt>
                <c:pt idx="432">
                  <c:v>42612</c:v>
                </c:pt>
                <c:pt idx="433">
                  <c:v>42613</c:v>
                </c:pt>
                <c:pt idx="434">
                  <c:v>42614</c:v>
                </c:pt>
                <c:pt idx="435">
                  <c:v>42615</c:v>
                </c:pt>
                <c:pt idx="436">
                  <c:v>42618</c:v>
                </c:pt>
                <c:pt idx="437">
                  <c:v>42619</c:v>
                </c:pt>
                <c:pt idx="438">
                  <c:v>42620</c:v>
                </c:pt>
                <c:pt idx="439">
                  <c:v>42621</c:v>
                </c:pt>
                <c:pt idx="440">
                  <c:v>42622</c:v>
                </c:pt>
                <c:pt idx="441">
                  <c:v>42625</c:v>
                </c:pt>
                <c:pt idx="442">
                  <c:v>42626</c:v>
                </c:pt>
                <c:pt idx="443">
                  <c:v>42627</c:v>
                </c:pt>
                <c:pt idx="444">
                  <c:v>42628</c:v>
                </c:pt>
                <c:pt idx="445">
                  <c:v>42629</c:v>
                </c:pt>
                <c:pt idx="446">
                  <c:v>42632</c:v>
                </c:pt>
                <c:pt idx="447">
                  <c:v>42633</c:v>
                </c:pt>
                <c:pt idx="448">
                  <c:v>42634</c:v>
                </c:pt>
                <c:pt idx="449">
                  <c:v>42635</c:v>
                </c:pt>
                <c:pt idx="450">
                  <c:v>42636</c:v>
                </c:pt>
                <c:pt idx="451">
                  <c:v>42639</c:v>
                </c:pt>
                <c:pt idx="452">
                  <c:v>42640</c:v>
                </c:pt>
                <c:pt idx="453">
                  <c:v>42641</c:v>
                </c:pt>
                <c:pt idx="454">
                  <c:v>42642</c:v>
                </c:pt>
                <c:pt idx="455">
                  <c:v>42643</c:v>
                </c:pt>
                <c:pt idx="456">
                  <c:v>42646</c:v>
                </c:pt>
                <c:pt idx="457">
                  <c:v>42647</c:v>
                </c:pt>
                <c:pt idx="458">
                  <c:v>42648</c:v>
                </c:pt>
                <c:pt idx="459">
                  <c:v>42649</c:v>
                </c:pt>
                <c:pt idx="460">
                  <c:v>42650</c:v>
                </c:pt>
                <c:pt idx="461">
                  <c:v>42653</c:v>
                </c:pt>
                <c:pt idx="462">
                  <c:v>42654</c:v>
                </c:pt>
                <c:pt idx="463">
                  <c:v>42655</c:v>
                </c:pt>
                <c:pt idx="464">
                  <c:v>42656</c:v>
                </c:pt>
                <c:pt idx="465">
                  <c:v>42657</c:v>
                </c:pt>
                <c:pt idx="466">
                  <c:v>42660</c:v>
                </c:pt>
                <c:pt idx="467">
                  <c:v>42661</c:v>
                </c:pt>
                <c:pt idx="468">
                  <c:v>42662</c:v>
                </c:pt>
                <c:pt idx="469">
                  <c:v>42663</c:v>
                </c:pt>
                <c:pt idx="470">
                  <c:v>42664</c:v>
                </c:pt>
                <c:pt idx="471">
                  <c:v>42667</c:v>
                </c:pt>
                <c:pt idx="472">
                  <c:v>42668</c:v>
                </c:pt>
                <c:pt idx="473">
                  <c:v>42669</c:v>
                </c:pt>
                <c:pt idx="474">
                  <c:v>42670</c:v>
                </c:pt>
                <c:pt idx="475">
                  <c:v>42671</c:v>
                </c:pt>
                <c:pt idx="476">
                  <c:v>42674</c:v>
                </c:pt>
                <c:pt idx="477">
                  <c:v>42675</c:v>
                </c:pt>
                <c:pt idx="478">
                  <c:v>42676</c:v>
                </c:pt>
                <c:pt idx="479">
                  <c:v>42677</c:v>
                </c:pt>
                <c:pt idx="480">
                  <c:v>42678</c:v>
                </c:pt>
                <c:pt idx="481">
                  <c:v>42681</c:v>
                </c:pt>
                <c:pt idx="482">
                  <c:v>42682</c:v>
                </c:pt>
                <c:pt idx="483">
                  <c:v>42683</c:v>
                </c:pt>
                <c:pt idx="484">
                  <c:v>42684</c:v>
                </c:pt>
                <c:pt idx="485">
                  <c:v>42685</c:v>
                </c:pt>
                <c:pt idx="486">
                  <c:v>42688</c:v>
                </c:pt>
                <c:pt idx="487">
                  <c:v>42689</c:v>
                </c:pt>
                <c:pt idx="488">
                  <c:v>42690</c:v>
                </c:pt>
                <c:pt idx="489">
                  <c:v>42691</c:v>
                </c:pt>
                <c:pt idx="490">
                  <c:v>42692</c:v>
                </c:pt>
                <c:pt idx="491">
                  <c:v>42695</c:v>
                </c:pt>
                <c:pt idx="492">
                  <c:v>42696</c:v>
                </c:pt>
                <c:pt idx="493">
                  <c:v>42697</c:v>
                </c:pt>
                <c:pt idx="494">
                  <c:v>42698</c:v>
                </c:pt>
                <c:pt idx="495">
                  <c:v>42699</c:v>
                </c:pt>
                <c:pt idx="496">
                  <c:v>42702</c:v>
                </c:pt>
                <c:pt idx="497">
                  <c:v>42703</c:v>
                </c:pt>
                <c:pt idx="498">
                  <c:v>42704</c:v>
                </c:pt>
                <c:pt idx="499">
                  <c:v>42705</c:v>
                </c:pt>
                <c:pt idx="500">
                  <c:v>42706</c:v>
                </c:pt>
                <c:pt idx="501">
                  <c:v>42709</c:v>
                </c:pt>
                <c:pt idx="502">
                  <c:v>42710</c:v>
                </c:pt>
                <c:pt idx="503">
                  <c:v>42711</c:v>
                </c:pt>
                <c:pt idx="504">
                  <c:v>42712</c:v>
                </c:pt>
                <c:pt idx="505">
                  <c:v>42713</c:v>
                </c:pt>
                <c:pt idx="506">
                  <c:v>42716</c:v>
                </c:pt>
                <c:pt idx="507">
                  <c:v>42717</c:v>
                </c:pt>
                <c:pt idx="508">
                  <c:v>42718</c:v>
                </c:pt>
                <c:pt idx="509">
                  <c:v>42719</c:v>
                </c:pt>
                <c:pt idx="510">
                  <c:v>42720</c:v>
                </c:pt>
                <c:pt idx="511">
                  <c:v>42723</c:v>
                </c:pt>
                <c:pt idx="512">
                  <c:v>42724</c:v>
                </c:pt>
                <c:pt idx="513">
                  <c:v>42725</c:v>
                </c:pt>
                <c:pt idx="514">
                  <c:v>42726</c:v>
                </c:pt>
                <c:pt idx="515">
                  <c:v>42727</c:v>
                </c:pt>
                <c:pt idx="516">
                  <c:v>42730</c:v>
                </c:pt>
                <c:pt idx="517">
                  <c:v>42731</c:v>
                </c:pt>
                <c:pt idx="518">
                  <c:v>42732</c:v>
                </c:pt>
                <c:pt idx="519">
                  <c:v>42733</c:v>
                </c:pt>
                <c:pt idx="520">
                  <c:v>42734</c:v>
                </c:pt>
                <c:pt idx="521">
                  <c:v>42737</c:v>
                </c:pt>
                <c:pt idx="522">
                  <c:v>42738</c:v>
                </c:pt>
                <c:pt idx="523">
                  <c:v>42739</c:v>
                </c:pt>
                <c:pt idx="524">
                  <c:v>42740</c:v>
                </c:pt>
                <c:pt idx="525">
                  <c:v>42741</c:v>
                </c:pt>
                <c:pt idx="526">
                  <c:v>42744</c:v>
                </c:pt>
                <c:pt idx="527">
                  <c:v>42745</c:v>
                </c:pt>
                <c:pt idx="528">
                  <c:v>42746</c:v>
                </c:pt>
                <c:pt idx="529">
                  <c:v>42747</c:v>
                </c:pt>
                <c:pt idx="530">
                  <c:v>42748</c:v>
                </c:pt>
                <c:pt idx="531">
                  <c:v>42751</c:v>
                </c:pt>
                <c:pt idx="532">
                  <c:v>42752</c:v>
                </c:pt>
                <c:pt idx="533">
                  <c:v>42753</c:v>
                </c:pt>
                <c:pt idx="534">
                  <c:v>42754</c:v>
                </c:pt>
                <c:pt idx="535">
                  <c:v>42755</c:v>
                </c:pt>
                <c:pt idx="536">
                  <c:v>42758</c:v>
                </c:pt>
                <c:pt idx="537">
                  <c:v>42759</c:v>
                </c:pt>
                <c:pt idx="538">
                  <c:v>42760</c:v>
                </c:pt>
                <c:pt idx="539">
                  <c:v>42761</c:v>
                </c:pt>
                <c:pt idx="540">
                  <c:v>42762</c:v>
                </c:pt>
                <c:pt idx="541">
                  <c:v>42765</c:v>
                </c:pt>
                <c:pt idx="542">
                  <c:v>42766</c:v>
                </c:pt>
                <c:pt idx="543">
                  <c:v>42767</c:v>
                </c:pt>
                <c:pt idx="544">
                  <c:v>42768</c:v>
                </c:pt>
                <c:pt idx="545">
                  <c:v>42769</c:v>
                </c:pt>
                <c:pt idx="546">
                  <c:v>42772</c:v>
                </c:pt>
                <c:pt idx="547">
                  <c:v>42773</c:v>
                </c:pt>
                <c:pt idx="548">
                  <c:v>42774</c:v>
                </c:pt>
                <c:pt idx="549">
                  <c:v>42775</c:v>
                </c:pt>
                <c:pt idx="550">
                  <c:v>42776</c:v>
                </c:pt>
                <c:pt idx="551">
                  <c:v>42779</c:v>
                </c:pt>
                <c:pt idx="552">
                  <c:v>42780</c:v>
                </c:pt>
                <c:pt idx="553">
                  <c:v>42781</c:v>
                </c:pt>
                <c:pt idx="554">
                  <c:v>42782</c:v>
                </c:pt>
                <c:pt idx="555">
                  <c:v>42783</c:v>
                </c:pt>
                <c:pt idx="556">
                  <c:v>42786</c:v>
                </c:pt>
                <c:pt idx="557">
                  <c:v>42787</c:v>
                </c:pt>
                <c:pt idx="558">
                  <c:v>42788</c:v>
                </c:pt>
                <c:pt idx="559">
                  <c:v>42789</c:v>
                </c:pt>
                <c:pt idx="560">
                  <c:v>42790</c:v>
                </c:pt>
                <c:pt idx="561">
                  <c:v>42793</c:v>
                </c:pt>
                <c:pt idx="562">
                  <c:v>42794</c:v>
                </c:pt>
                <c:pt idx="563">
                  <c:v>42795</c:v>
                </c:pt>
                <c:pt idx="564">
                  <c:v>42796</c:v>
                </c:pt>
                <c:pt idx="565">
                  <c:v>42797</c:v>
                </c:pt>
                <c:pt idx="566">
                  <c:v>42800</c:v>
                </c:pt>
                <c:pt idx="567">
                  <c:v>42801</c:v>
                </c:pt>
                <c:pt idx="568">
                  <c:v>42802</c:v>
                </c:pt>
                <c:pt idx="569">
                  <c:v>42803</c:v>
                </c:pt>
                <c:pt idx="570">
                  <c:v>42804</c:v>
                </c:pt>
                <c:pt idx="571">
                  <c:v>42807</c:v>
                </c:pt>
                <c:pt idx="572">
                  <c:v>42808</c:v>
                </c:pt>
                <c:pt idx="573">
                  <c:v>42809</c:v>
                </c:pt>
                <c:pt idx="574">
                  <c:v>42810</c:v>
                </c:pt>
                <c:pt idx="575">
                  <c:v>42811</c:v>
                </c:pt>
                <c:pt idx="576">
                  <c:v>42814</c:v>
                </c:pt>
                <c:pt idx="577">
                  <c:v>42815</c:v>
                </c:pt>
                <c:pt idx="578">
                  <c:v>42816</c:v>
                </c:pt>
                <c:pt idx="579">
                  <c:v>42817</c:v>
                </c:pt>
                <c:pt idx="580">
                  <c:v>42818</c:v>
                </c:pt>
                <c:pt idx="581">
                  <c:v>42821</c:v>
                </c:pt>
                <c:pt idx="582">
                  <c:v>42822</c:v>
                </c:pt>
                <c:pt idx="583">
                  <c:v>42823</c:v>
                </c:pt>
                <c:pt idx="584">
                  <c:v>42824</c:v>
                </c:pt>
                <c:pt idx="585">
                  <c:v>42825</c:v>
                </c:pt>
                <c:pt idx="586">
                  <c:v>42828</c:v>
                </c:pt>
                <c:pt idx="587">
                  <c:v>42829</c:v>
                </c:pt>
                <c:pt idx="588">
                  <c:v>42830</c:v>
                </c:pt>
                <c:pt idx="589">
                  <c:v>42831</c:v>
                </c:pt>
                <c:pt idx="590">
                  <c:v>42832</c:v>
                </c:pt>
                <c:pt idx="591">
                  <c:v>42835</c:v>
                </c:pt>
                <c:pt idx="592">
                  <c:v>42836</c:v>
                </c:pt>
                <c:pt idx="593">
                  <c:v>42837</c:v>
                </c:pt>
                <c:pt idx="594">
                  <c:v>42838</c:v>
                </c:pt>
                <c:pt idx="595">
                  <c:v>42839</c:v>
                </c:pt>
                <c:pt idx="596">
                  <c:v>42842</c:v>
                </c:pt>
                <c:pt idx="597">
                  <c:v>42843</c:v>
                </c:pt>
                <c:pt idx="598">
                  <c:v>42844</c:v>
                </c:pt>
                <c:pt idx="599">
                  <c:v>42845</c:v>
                </c:pt>
                <c:pt idx="600">
                  <c:v>42846</c:v>
                </c:pt>
                <c:pt idx="601">
                  <c:v>42849</c:v>
                </c:pt>
                <c:pt idx="602">
                  <c:v>42850</c:v>
                </c:pt>
                <c:pt idx="603">
                  <c:v>42851</c:v>
                </c:pt>
                <c:pt idx="604">
                  <c:v>42852</c:v>
                </c:pt>
                <c:pt idx="605">
                  <c:v>42853</c:v>
                </c:pt>
                <c:pt idx="606">
                  <c:v>42856</c:v>
                </c:pt>
                <c:pt idx="607">
                  <c:v>42857</c:v>
                </c:pt>
                <c:pt idx="608">
                  <c:v>42858</c:v>
                </c:pt>
                <c:pt idx="609">
                  <c:v>42859</c:v>
                </c:pt>
                <c:pt idx="610">
                  <c:v>42860</c:v>
                </c:pt>
                <c:pt idx="611">
                  <c:v>42863</c:v>
                </c:pt>
                <c:pt idx="612">
                  <c:v>42864</c:v>
                </c:pt>
                <c:pt idx="613">
                  <c:v>42865</c:v>
                </c:pt>
                <c:pt idx="614">
                  <c:v>42866</c:v>
                </c:pt>
                <c:pt idx="615">
                  <c:v>42867</c:v>
                </c:pt>
                <c:pt idx="616">
                  <c:v>42870</c:v>
                </c:pt>
                <c:pt idx="617">
                  <c:v>42871</c:v>
                </c:pt>
                <c:pt idx="618">
                  <c:v>42872</c:v>
                </c:pt>
                <c:pt idx="619">
                  <c:v>42873</c:v>
                </c:pt>
                <c:pt idx="620">
                  <c:v>42874</c:v>
                </c:pt>
                <c:pt idx="621">
                  <c:v>42877</c:v>
                </c:pt>
                <c:pt idx="622">
                  <c:v>42878</c:v>
                </c:pt>
                <c:pt idx="623">
                  <c:v>42879</c:v>
                </c:pt>
                <c:pt idx="624">
                  <c:v>42880</c:v>
                </c:pt>
                <c:pt idx="625">
                  <c:v>42881</c:v>
                </c:pt>
                <c:pt idx="626">
                  <c:v>42884</c:v>
                </c:pt>
                <c:pt idx="627">
                  <c:v>42885</c:v>
                </c:pt>
                <c:pt idx="628">
                  <c:v>42886</c:v>
                </c:pt>
                <c:pt idx="629">
                  <c:v>42887</c:v>
                </c:pt>
                <c:pt idx="630">
                  <c:v>42888</c:v>
                </c:pt>
                <c:pt idx="631">
                  <c:v>42891</c:v>
                </c:pt>
                <c:pt idx="632">
                  <c:v>42892</c:v>
                </c:pt>
                <c:pt idx="633">
                  <c:v>42893</c:v>
                </c:pt>
                <c:pt idx="634">
                  <c:v>42894</c:v>
                </c:pt>
                <c:pt idx="635">
                  <c:v>42895</c:v>
                </c:pt>
                <c:pt idx="636">
                  <c:v>42898</c:v>
                </c:pt>
                <c:pt idx="637">
                  <c:v>42899</c:v>
                </c:pt>
                <c:pt idx="638">
                  <c:v>42900</c:v>
                </c:pt>
                <c:pt idx="639">
                  <c:v>42901</c:v>
                </c:pt>
                <c:pt idx="640">
                  <c:v>42902</c:v>
                </c:pt>
                <c:pt idx="641">
                  <c:v>42905</c:v>
                </c:pt>
                <c:pt idx="642">
                  <c:v>42906</c:v>
                </c:pt>
                <c:pt idx="643">
                  <c:v>42907</c:v>
                </c:pt>
                <c:pt idx="644">
                  <c:v>42908</c:v>
                </c:pt>
                <c:pt idx="645">
                  <c:v>42909</c:v>
                </c:pt>
                <c:pt idx="646">
                  <c:v>42912</c:v>
                </c:pt>
                <c:pt idx="647">
                  <c:v>42913</c:v>
                </c:pt>
                <c:pt idx="648">
                  <c:v>42914</c:v>
                </c:pt>
                <c:pt idx="649">
                  <c:v>42915</c:v>
                </c:pt>
                <c:pt idx="650">
                  <c:v>42916</c:v>
                </c:pt>
                <c:pt idx="651">
                  <c:v>42919</c:v>
                </c:pt>
                <c:pt idx="652">
                  <c:v>42920</c:v>
                </c:pt>
                <c:pt idx="653">
                  <c:v>42921</c:v>
                </c:pt>
                <c:pt idx="654">
                  <c:v>42922</c:v>
                </c:pt>
                <c:pt idx="655">
                  <c:v>42923</c:v>
                </c:pt>
                <c:pt idx="656">
                  <c:v>42926</c:v>
                </c:pt>
                <c:pt idx="657">
                  <c:v>42927</c:v>
                </c:pt>
                <c:pt idx="658">
                  <c:v>42928</c:v>
                </c:pt>
                <c:pt idx="659">
                  <c:v>42929</c:v>
                </c:pt>
                <c:pt idx="660">
                  <c:v>42930</c:v>
                </c:pt>
                <c:pt idx="661">
                  <c:v>42933</c:v>
                </c:pt>
                <c:pt idx="662">
                  <c:v>42934</c:v>
                </c:pt>
                <c:pt idx="663">
                  <c:v>42935</c:v>
                </c:pt>
                <c:pt idx="664">
                  <c:v>42936</c:v>
                </c:pt>
                <c:pt idx="665">
                  <c:v>42937</c:v>
                </c:pt>
                <c:pt idx="666">
                  <c:v>42940</c:v>
                </c:pt>
                <c:pt idx="667">
                  <c:v>42941</c:v>
                </c:pt>
                <c:pt idx="668">
                  <c:v>42942</c:v>
                </c:pt>
                <c:pt idx="669">
                  <c:v>42943</c:v>
                </c:pt>
                <c:pt idx="670">
                  <c:v>42944</c:v>
                </c:pt>
                <c:pt idx="671">
                  <c:v>42947</c:v>
                </c:pt>
                <c:pt idx="672">
                  <c:v>42948</c:v>
                </c:pt>
                <c:pt idx="673">
                  <c:v>42949</c:v>
                </c:pt>
                <c:pt idx="674">
                  <c:v>42950</c:v>
                </c:pt>
                <c:pt idx="675">
                  <c:v>42951</c:v>
                </c:pt>
                <c:pt idx="676">
                  <c:v>42954</c:v>
                </c:pt>
                <c:pt idx="677">
                  <c:v>42955</c:v>
                </c:pt>
                <c:pt idx="678">
                  <c:v>42956</c:v>
                </c:pt>
                <c:pt idx="679">
                  <c:v>42957</c:v>
                </c:pt>
                <c:pt idx="680">
                  <c:v>42958</c:v>
                </c:pt>
                <c:pt idx="681">
                  <c:v>42961</c:v>
                </c:pt>
                <c:pt idx="682">
                  <c:v>42962</c:v>
                </c:pt>
                <c:pt idx="683">
                  <c:v>42963</c:v>
                </c:pt>
                <c:pt idx="684">
                  <c:v>42964</c:v>
                </c:pt>
                <c:pt idx="685">
                  <c:v>42965</c:v>
                </c:pt>
                <c:pt idx="686">
                  <c:v>42968</c:v>
                </c:pt>
                <c:pt idx="687">
                  <c:v>42969</c:v>
                </c:pt>
                <c:pt idx="688">
                  <c:v>42970</c:v>
                </c:pt>
                <c:pt idx="689">
                  <c:v>42971</c:v>
                </c:pt>
                <c:pt idx="690">
                  <c:v>42972</c:v>
                </c:pt>
                <c:pt idx="691">
                  <c:v>42975</c:v>
                </c:pt>
                <c:pt idx="692">
                  <c:v>42976</c:v>
                </c:pt>
                <c:pt idx="693">
                  <c:v>42977</c:v>
                </c:pt>
                <c:pt idx="694">
                  <c:v>42978</c:v>
                </c:pt>
                <c:pt idx="695">
                  <c:v>42979</c:v>
                </c:pt>
                <c:pt idx="696">
                  <c:v>42982</c:v>
                </c:pt>
                <c:pt idx="697">
                  <c:v>42983</c:v>
                </c:pt>
                <c:pt idx="698">
                  <c:v>42984</c:v>
                </c:pt>
                <c:pt idx="699">
                  <c:v>42985</c:v>
                </c:pt>
                <c:pt idx="700">
                  <c:v>42986</c:v>
                </c:pt>
                <c:pt idx="701">
                  <c:v>42989</c:v>
                </c:pt>
                <c:pt idx="702">
                  <c:v>42990</c:v>
                </c:pt>
                <c:pt idx="703">
                  <c:v>42991</c:v>
                </c:pt>
                <c:pt idx="704">
                  <c:v>42992</c:v>
                </c:pt>
                <c:pt idx="705">
                  <c:v>42993</c:v>
                </c:pt>
                <c:pt idx="706">
                  <c:v>42996</c:v>
                </c:pt>
                <c:pt idx="707">
                  <c:v>42997</c:v>
                </c:pt>
                <c:pt idx="708">
                  <c:v>42998</c:v>
                </c:pt>
                <c:pt idx="709">
                  <c:v>42999</c:v>
                </c:pt>
                <c:pt idx="710">
                  <c:v>43000</c:v>
                </c:pt>
                <c:pt idx="711">
                  <c:v>43003</c:v>
                </c:pt>
                <c:pt idx="712">
                  <c:v>43004</c:v>
                </c:pt>
                <c:pt idx="713">
                  <c:v>43005</c:v>
                </c:pt>
                <c:pt idx="714">
                  <c:v>43006</c:v>
                </c:pt>
                <c:pt idx="715">
                  <c:v>43007</c:v>
                </c:pt>
                <c:pt idx="716">
                  <c:v>43010</c:v>
                </c:pt>
                <c:pt idx="717">
                  <c:v>43011</c:v>
                </c:pt>
                <c:pt idx="718">
                  <c:v>43012</c:v>
                </c:pt>
                <c:pt idx="719">
                  <c:v>43013</c:v>
                </c:pt>
                <c:pt idx="720">
                  <c:v>43014</c:v>
                </c:pt>
                <c:pt idx="721">
                  <c:v>43017</c:v>
                </c:pt>
                <c:pt idx="722">
                  <c:v>43018</c:v>
                </c:pt>
                <c:pt idx="723">
                  <c:v>43019</c:v>
                </c:pt>
                <c:pt idx="724">
                  <c:v>43020</c:v>
                </c:pt>
                <c:pt idx="725">
                  <c:v>43021</c:v>
                </c:pt>
                <c:pt idx="726">
                  <c:v>43024</c:v>
                </c:pt>
                <c:pt idx="727">
                  <c:v>43025</c:v>
                </c:pt>
                <c:pt idx="728">
                  <c:v>43026</c:v>
                </c:pt>
                <c:pt idx="729">
                  <c:v>43027</c:v>
                </c:pt>
                <c:pt idx="730">
                  <c:v>43028</c:v>
                </c:pt>
                <c:pt idx="731">
                  <c:v>43031</c:v>
                </c:pt>
                <c:pt idx="732">
                  <c:v>43032</c:v>
                </c:pt>
                <c:pt idx="733">
                  <c:v>43033</c:v>
                </c:pt>
                <c:pt idx="734">
                  <c:v>43034</c:v>
                </c:pt>
                <c:pt idx="735">
                  <c:v>43035</c:v>
                </c:pt>
                <c:pt idx="736">
                  <c:v>43038</c:v>
                </c:pt>
                <c:pt idx="737">
                  <c:v>43039</c:v>
                </c:pt>
                <c:pt idx="738">
                  <c:v>43040</c:v>
                </c:pt>
                <c:pt idx="739">
                  <c:v>43041</c:v>
                </c:pt>
                <c:pt idx="740">
                  <c:v>43042</c:v>
                </c:pt>
                <c:pt idx="741">
                  <c:v>43045</c:v>
                </c:pt>
                <c:pt idx="742">
                  <c:v>43046</c:v>
                </c:pt>
                <c:pt idx="743">
                  <c:v>43047</c:v>
                </c:pt>
                <c:pt idx="744">
                  <c:v>43048</c:v>
                </c:pt>
                <c:pt idx="745">
                  <c:v>43049</c:v>
                </c:pt>
                <c:pt idx="746">
                  <c:v>43052</c:v>
                </c:pt>
                <c:pt idx="747">
                  <c:v>43053</c:v>
                </c:pt>
                <c:pt idx="748">
                  <c:v>43054</c:v>
                </c:pt>
                <c:pt idx="749">
                  <c:v>43055</c:v>
                </c:pt>
                <c:pt idx="750">
                  <c:v>43056</c:v>
                </c:pt>
                <c:pt idx="751">
                  <c:v>43059</c:v>
                </c:pt>
                <c:pt idx="752">
                  <c:v>43060</c:v>
                </c:pt>
                <c:pt idx="753">
                  <c:v>43061</c:v>
                </c:pt>
                <c:pt idx="754">
                  <c:v>43062</c:v>
                </c:pt>
                <c:pt idx="755">
                  <c:v>43063</c:v>
                </c:pt>
                <c:pt idx="756">
                  <c:v>43066</c:v>
                </c:pt>
                <c:pt idx="757">
                  <c:v>43067</c:v>
                </c:pt>
                <c:pt idx="758">
                  <c:v>43068</c:v>
                </c:pt>
                <c:pt idx="759">
                  <c:v>43069</c:v>
                </c:pt>
                <c:pt idx="760">
                  <c:v>43070</c:v>
                </c:pt>
                <c:pt idx="761">
                  <c:v>43073</c:v>
                </c:pt>
                <c:pt idx="762">
                  <c:v>43074</c:v>
                </c:pt>
                <c:pt idx="763">
                  <c:v>43075</c:v>
                </c:pt>
                <c:pt idx="764">
                  <c:v>43076</c:v>
                </c:pt>
                <c:pt idx="765">
                  <c:v>43077</c:v>
                </c:pt>
                <c:pt idx="766">
                  <c:v>43080</c:v>
                </c:pt>
                <c:pt idx="767">
                  <c:v>43081</c:v>
                </c:pt>
                <c:pt idx="768">
                  <c:v>43082</c:v>
                </c:pt>
                <c:pt idx="769">
                  <c:v>43083</c:v>
                </c:pt>
                <c:pt idx="770">
                  <c:v>43084</c:v>
                </c:pt>
                <c:pt idx="771">
                  <c:v>43087</c:v>
                </c:pt>
                <c:pt idx="772">
                  <c:v>43088</c:v>
                </c:pt>
                <c:pt idx="773">
                  <c:v>43089</c:v>
                </c:pt>
                <c:pt idx="774">
                  <c:v>43090</c:v>
                </c:pt>
                <c:pt idx="775">
                  <c:v>43091</c:v>
                </c:pt>
                <c:pt idx="776">
                  <c:v>43094</c:v>
                </c:pt>
                <c:pt idx="777">
                  <c:v>43095</c:v>
                </c:pt>
                <c:pt idx="778">
                  <c:v>43096</c:v>
                </c:pt>
                <c:pt idx="779">
                  <c:v>43097</c:v>
                </c:pt>
                <c:pt idx="780">
                  <c:v>43098</c:v>
                </c:pt>
                <c:pt idx="781">
                  <c:v>43101</c:v>
                </c:pt>
                <c:pt idx="782">
                  <c:v>43102</c:v>
                </c:pt>
                <c:pt idx="783">
                  <c:v>43103</c:v>
                </c:pt>
                <c:pt idx="784">
                  <c:v>43104</c:v>
                </c:pt>
                <c:pt idx="785">
                  <c:v>43105</c:v>
                </c:pt>
                <c:pt idx="786">
                  <c:v>43108</c:v>
                </c:pt>
                <c:pt idx="787">
                  <c:v>43109</c:v>
                </c:pt>
                <c:pt idx="788">
                  <c:v>43110</c:v>
                </c:pt>
                <c:pt idx="789">
                  <c:v>43111</c:v>
                </c:pt>
                <c:pt idx="790">
                  <c:v>43112</c:v>
                </c:pt>
                <c:pt idx="791">
                  <c:v>43115</c:v>
                </c:pt>
                <c:pt idx="792">
                  <c:v>43116</c:v>
                </c:pt>
                <c:pt idx="793">
                  <c:v>43117</c:v>
                </c:pt>
                <c:pt idx="794">
                  <c:v>43118</c:v>
                </c:pt>
                <c:pt idx="795">
                  <c:v>43119</c:v>
                </c:pt>
                <c:pt idx="796">
                  <c:v>43122</c:v>
                </c:pt>
                <c:pt idx="797">
                  <c:v>43123</c:v>
                </c:pt>
                <c:pt idx="798">
                  <c:v>43124</c:v>
                </c:pt>
                <c:pt idx="799">
                  <c:v>43125</c:v>
                </c:pt>
                <c:pt idx="800">
                  <c:v>43126</c:v>
                </c:pt>
                <c:pt idx="801">
                  <c:v>43129</c:v>
                </c:pt>
                <c:pt idx="802">
                  <c:v>43130</c:v>
                </c:pt>
                <c:pt idx="803">
                  <c:v>43131</c:v>
                </c:pt>
                <c:pt idx="804">
                  <c:v>43132</c:v>
                </c:pt>
                <c:pt idx="805">
                  <c:v>43133</c:v>
                </c:pt>
                <c:pt idx="806">
                  <c:v>43136</c:v>
                </c:pt>
                <c:pt idx="807">
                  <c:v>43137</c:v>
                </c:pt>
                <c:pt idx="808">
                  <c:v>43138</c:v>
                </c:pt>
                <c:pt idx="809">
                  <c:v>43139</c:v>
                </c:pt>
                <c:pt idx="810">
                  <c:v>43140</c:v>
                </c:pt>
                <c:pt idx="811">
                  <c:v>43143</c:v>
                </c:pt>
                <c:pt idx="812">
                  <c:v>43144</c:v>
                </c:pt>
                <c:pt idx="813">
                  <c:v>43145</c:v>
                </c:pt>
                <c:pt idx="814">
                  <c:v>43146</c:v>
                </c:pt>
                <c:pt idx="815">
                  <c:v>43147</c:v>
                </c:pt>
                <c:pt idx="816">
                  <c:v>43150</c:v>
                </c:pt>
                <c:pt idx="817">
                  <c:v>43151</c:v>
                </c:pt>
                <c:pt idx="818">
                  <c:v>43152</c:v>
                </c:pt>
                <c:pt idx="819">
                  <c:v>43153</c:v>
                </c:pt>
                <c:pt idx="820">
                  <c:v>43154</c:v>
                </c:pt>
                <c:pt idx="821">
                  <c:v>43157</c:v>
                </c:pt>
                <c:pt idx="822">
                  <c:v>43158</c:v>
                </c:pt>
                <c:pt idx="823">
                  <c:v>43159</c:v>
                </c:pt>
                <c:pt idx="824">
                  <c:v>43160</c:v>
                </c:pt>
                <c:pt idx="825">
                  <c:v>43161</c:v>
                </c:pt>
                <c:pt idx="826">
                  <c:v>43164</c:v>
                </c:pt>
                <c:pt idx="827">
                  <c:v>43165</c:v>
                </c:pt>
                <c:pt idx="828">
                  <c:v>43166</c:v>
                </c:pt>
                <c:pt idx="829">
                  <c:v>43167</c:v>
                </c:pt>
                <c:pt idx="830">
                  <c:v>43168</c:v>
                </c:pt>
                <c:pt idx="831">
                  <c:v>43171</c:v>
                </c:pt>
                <c:pt idx="832">
                  <c:v>43172</c:v>
                </c:pt>
                <c:pt idx="833">
                  <c:v>43173</c:v>
                </c:pt>
                <c:pt idx="834">
                  <c:v>43174</c:v>
                </c:pt>
                <c:pt idx="835">
                  <c:v>43175</c:v>
                </c:pt>
                <c:pt idx="836">
                  <c:v>43178</c:v>
                </c:pt>
                <c:pt idx="837">
                  <c:v>43179</c:v>
                </c:pt>
                <c:pt idx="838">
                  <c:v>43180</c:v>
                </c:pt>
                <c:pt idx="839">
                  <c:v>43181</c:v>
                </c:pt>
                <c:pt idx="840">
                  <c:v>43182</c:v>
                </c:pt>
                <c:pt idx="841">
                  <c:v>43185</c:v>
                </c:pt>
                <c:pt idx="842">
                  <c:v>43186</c:v>
                </c:pt>
                <c:pt idx="843">
                  <c:v>43187</c:v>
                </c:pt>
                <c:pt idx="844">
                  <c:v>43188</c:v>
                </c:pt>
                <c:pt idx="845">
                  <c:v>43189</c:v>
                </c:pt>
                <c:pt idx="846">
                  <c:v>43192</c:v>
                </c:pt>
                <c:pt idx="847">
                  <c:v>43193</c:v>
                </c:pt>
                <c:pt idx="848">
                  <c:v>43194</c:v>
                </c:pt>
                <c:pt idx="849">
                  <c:v>43195</c:v>
                </c:pt>
                <c:pt idx="850">
                  <c:v>43196</c:v>
                </c:pt>
                <c:pt idx="851">
                  <c:v>43199</c:v>
                </c:pt>
                <c:pt idx="852">
                  <c:v>43200</c:v>
                </c:pt>
                <c:pt idx="853">
                  <c:v>43201</c:v>
                </c:pt>
                <c:pt idx="854">
                  <c:v>43202</c:v>
                </c:pt>
                <c:pt idx="855">
                  <c:v>43203</c:v>
                </c:pt>
                <c:pt idx="856">
                  <c:v>43206</c:v>
                </c:pt>
                <c:pt idx="857">
                  <c:v>43207</c:v>
                </c:pt>
                <c:pt idx="858">
                  <c:v>43208</c:v>
                </c:pt>
                <c:pt idx="859">
                  <c:v>43209</c:v>
                </c:pt>
                <c:pt idx="860">
                  <c:v>43210</c:v>
                </c:pt>
                <c:pt idx="861">
                  <c:v>43213</c:v>
                </c:pt>
                <c:pt idx="862">
                  <c:v>43214</c:v>
                </c:pt>
                <c:pt idx="863">
                  <c:v>43215</c:v>
                </c:pt>
                <c:pt idx="864">
                  <c:v>43216</c:v>
                </c:pt>
                <c:pt idx="865">
                  <c:v>43217</c:v>
                </c:pt>
                <c:pt idx="866">
                  <c:v>43220</c:v>
                </c:pt>
                <c:pt idx="867">
                  <c:v>43221</c:v>
                </c:pt>
                <c:pt idx="868">
                  <c:v>43222</c:v>
                </c:pt>
                <c:pt idx="869">
                  <c:v>43223</c:v>
                </c:pt>
                <c:pt idx="870">
                  <c:v>43224</c:v>
                </c:pt>
                <c:pt idx="871">
                  <c:v>43227</c:v>
                </c:pt>
                <c:pt idx="872">
                  <c:v>43228</c:v>
                </c:pt>
                <c:pt idx="873">
                  <c:v>43229</c:v>
                </c:pt>
                <c:pt idx="874">
                  <c:v>43230</c:v>
                </c:pt>
                <c:pt idx="875">
                  <c:v>43231</c:v>
                </c:pt>
                <c:pt idx="876">
                  <c:v>43234</c:v>
                </c:pt>
                <c:pt idx="877">
                  <c:v>43235</c:v>
                </c:pt>
                <c:pt idx="878">
                  <c:v>43236</c:v>
                </c:pt>
                <c:pt idx="879">
                  <c:v>43237</c:v>
                </c:pt>
                <c:pt idx="880">
                  <c:v>43238</c:v>
                </c:pt>
                <c:pt idx="881">
                  <c:v>43241</c:v>
                </c:pt>
                <c:pt idx="882">
                  <c:v>43242</c:v>
                </c:pt>
                <c:pt idx="883">
                  <c:v>43243</c:v>
                </c:pt>
                <c:pt idx="884">
                  <c:v>43244</c:v>
                </c:pt>
                <c:pt idx="885">
                  <c:v>43245</c:v>
                </c:pt>
                <c:pt idx="886">
                  <c:v>43248</c:v>
                </c:pt>
                <c:pt idx="887">
                  <c:v>43249</c:v>
                </c:pt>
                <c:pt idx="888">
                  <c:v>43250</c:v>
                </c:pt>
                <c:pt idx="889">
                  <c:v>43251</c:v>
                </c:pt>
                <c:pt idx="890">
                  <c:v>43252</c:v>
                </c:pt>
                <c:pt idx="891">
                  <c:v>43255</c:v>
                </c:pt>
                <c:pt idx="892">
                  <c:v>43256</c:v>
                </c:pt>
                <c:pt idx="893">
                  <c:v>43257</c:v>
                </c:pt>
                <c:pt idx="894">
                  <c:v>43258</c:v>
                </c:pt>
                <c:pt idx="895">
                  <c:v>43259</c:v>
                </c:pt>
                <c:pt idx="896">
                  <c:v>43262</c:v>
                </c:pt>
                <c:pt idx="897">
                  <c:v>43263</c:v>
                </c:pt>
                <c:pt idx="898">
                  <c:v>43264</c:v>
                </c:pt>
                <c:pt idx="899">
                  <c:v>43265</c:v>
                </c:pt>
                <c:pt idx="900">
                  <c:v>43266</c:v>
                </c:pt>
                <c:pt idx="901">
                  <c:v>43269</c:v>
                </c:pt>
                <c:pt idx="902">
                  <c:v>43270</c:v>
                </c:pt>
                <c:pt idx="903">
                  <c:v>43271</c:v>
                </c:pt>
                <c:pt idx="904">
                  <c:v>43272</c:v>
                </c:pt>
                <c:pt idx="905">
                  <c:v>43273</c:v>
                </c:pt>
                <c:pt idx="906">
                  <c:v>43276</c:v>
                </c:pt>
                <c:pt idx="907">
                  <c:v>43277</c:v>
                </c:pt>
                <c:pt idx="908">
                  <c:v>43278</c:v>
                </c:pt>
                <c:pt idx="909">
                  <c:v>43279</c:v>
                </c:pt>
                <c:pt idx="910">
                  <c:v>43280</c:v>
                </c:pt>
                <c:pt idx="911">
                  <c:v>43283</c:v>
                </c:pt>
                <c:pt idx="912">
                  <c:v>43284</c:v>
                </c:pt>
                <c:pt idx="913">
                  <c:v>43285</c:v>
                </c:pt>
                <c:pt idx="914">
                  <c:v>43286</c:v>
                </c:pt>
                <c:pt idx="915">
                  <c:v>43287</c:v>
                </c:pt>
                <c:pt idx="916">
                  <c:v>43290</c:v>
                </c:pt>
                <c:pt idx="917">
                  <c:v>43291</c:v>
                </c:pt>
                <c:pt idx="918">
                  <c:v>43292</c:v>
                </c:pt>
                <c:pt idx="919">
                  <c:v>43293</c:v>
                </c:pt>
                <c:pt idx="920">
                  <c:v>43294</c:v>
                </c:pt>
                <c:pt idx="921">
                  <c:v>43297</c:v>
                </c:pt>
                <c:pt idx="922">
                  <c:v>43298</c:v>
                </c:pt>
                <c:pt idx="923">
                  <c:v>43299</c:v>
                </c:pt>
                <c:pt idx="924">
                  <c:v>43300</c:v>
                </c:pt>
                <c:pt idx="925">
                  <c:v>43301</c:v>
                </c:pt>
                <c:pt idx="926">
                  <c:v>43304</c:v>
                </c:pt>
                <c:pt idx="927">
                  <c:v>43305</c:v>
                </c:pt>
                <c:pt idx="928">
                  <c:v>43306</c:v>
                </c:pt>
                <c:pt idx="929">
                  <c:v>43307</c:v>
                </c:pt>
                <c:pt idx="930">
                  <c:v>43308</c:v>
                </c:pt>
                <c:pt idx="931">
                  <c:v>43311</c:v>
                </c:pt>
                <c:pt idx="932">
                  <c:v>43312</c:v>
                </c:pt>
                <c:pt idx="933">
                  <c:v>43313</c:v>
                </c:pt>
                <c:pt idx="934">
                  <c:v>43314</c:v>
                </c:pt>
                <c:pt idx="935">
                  <c:v>43315</c:v>
                </c:pt>
                <c:pt idx="936">
                  <c:v>43318</c:v>
                </c:pt>
                <c:pt idx="937">
                  <c:v>43319</c:v>
                </c:pt>
                <c:pt idx="938">
                  <c:v>43320</c:v>
                </c:pt>
                <c:pt idx="939">
                  <c:v>43321</c:v>
                </c:pt>
                <c:pt idx="940">
                  <c:v>43322</c:v>
                </c:pt>
                <c:pt idx="941">
                  <c:v>43325</c:v>
                </c:pt>
                <c:pt idx="942">
                  <c:v>43326</c:v>
                </c:pt>
                <c:pt idx="943">
                  <c:v>43327</c:v>
                </c:pt>
                <c:pt idx="944">
                  <c:v>43328</c:v>
                </c:pt>
                <c:pt idx="945">
                  <c:v>43329</c:v>
                </c:pt>
                <c:pt idx="946">
                  <c:v>43332</c:v>
                </c:pt>
                <c:pt idx="947">
                  <c:v>43333</c:v>
                </c:pt>
                <c:pt idx="948">
                  <c:v>43334</c:v>
                </c:pt>
                <c:pt idx="949">
                  <c:v>43335</c:v>
                </c:pt>
                <c:pt idx="950">
                  <c:v>43336</c:v>
                </c:pt>
                <c:pt idx="951">
                  <c:v>43339</c:v>
                </c:pt>
                <c:pt idx="952">
                  <c:v>43340</c:v>
                </c:pt>
                <c:pt idx="953">
                  <c:v>43341</c:v>
                </c:pt>
                <c:pt idx="954">
                  <c:v>43342</c:v>
                </c:pt>
                <c:pt idx="955">
                  <c:v>43343</c:v>
                </c:pt>
                <c:pt idx="956">
                  <c:v>43346</c:v>
                </c:pt>
                <c:pt idx="957">
                  <c:v>43347</c:v>
                </c:pt>
                <c:pt idx="958">
                  <c:v>43348</c:v>
                </c:pt>
                <c:pt idx="959">
                  <c:v>43349</c:v>
                </c:pt>
                <c:pt idx="960">
                  <c:v>43350</c:v>
                </c:pt>
                <c:pt idx="961">
                  <c:v>43353</c:v>
                </c:pt>
                <c:pt idx="962">
                  <c:v>43354</c:v>
                </c:pt>
                <c:pt idx="963">
                  <c:v>43355</c:v>
                </c:pt>
                <c:pt idx="964">
                  <c:v>43356</c:v>
                </c:pt>
                <c:pt idx="965">
                  <c:v>43357</c:v>
                </c:pt>
                <c:pt idx="966">
                  <c:v>43360</c:v>
                </c:pt>
                <c:pt idx="967">
                  <c:v>43361</c:v>
                </c:pt>
                <c:pt idx="968">
                  <c:v>43362</c:v>
                </c:pt>
                <c:pt idx="969">
                  <c:v>43363</c:v>
                </c:pt>
                <c:pt idx="970">
                  <c:v>43364</c:v>
                </c:pt>
                <c:pt idx="971">
                  <c:v>43367</c:v>
                </c:pt>
                <c:pt idx="972">
                  <c:v>43368</c:v>
                </c:pt>
                <c:pt idx="973">
                  <c:v>43369</c:v>
                </c:pt>
                <c:pt idx="974">
                  <c:v>43370</c:v>
                </c:pt>
                <c:pt idx="975">
                  <c:v>43371</c:v>
                </c:pt>
                <c:pt idx="976">
                  <c:v>43374</c:v>
                </c:pt>
                <c:pt idx="977">
                  <c:v>43375</c:v>
                </c:pt>
                <c:pt idx="978">
                  <c:v>43376</c:v>
                </c:pt>
                <c:pt idx="979">
                  <c:v>43377</c:v>
                </c:pt>
                <c:pt idx="980">
                  <c:v>43378</c:v>
                </c:pt>
                <c:pt idx="981">
                  <c:v>43381</c:v>
                </c:pt>
                <c:pt idx="982">
                  <c:v>43382</c:v>
                </c:pt>
                <c:pt idx="983">
                  <c:v>43383</c:v>
                </c:pt>
                <c:pt idx="984">
                  <c:v>43384</c:v>
                </c:pt>
                <c:pt idx="985">
                  <c:v>43385</c:v>
                </c:pt>
                <c:pt idx="986">
                  <c:v>43388</c:v>
                </c:pt>
                <c:pt idx="987">
                  <c:v>43389</c:v>
                </c:pt>
                <c:pt idx="988">
                  <c:v>43390</c:v>
                </c:pt>
                <c:pt idx="989">
                  <c:v>43391</c:v>
                </c:pt>
                <c:pt idx="990">
                  <c:v>43392</c:v>
                </c:pt>
                <c:pt idx="991">
                  <c:v>43395</c:v>
                </c:pt>
                <c:pt idx="992">
                  <c:v>43396</c:v>
                </c:pt>
                <c:pt idx="993">
                  <c:v>43397</c:v>
                </c:pt>
                <c:pt idx="994">
                  <c:v>43398</c:v>
                </c:pt>
                <c:pt idx="995">
                  <c:v>43399</c:v>
                </c:pt>
                <c:pt idx="996">
                  <c:v>43402</c:v>
                </c:pt>
                <c:pt idx="997">
                  <c:v>43403</c:v>
                </c:pt>
                <c:pt idx="998">
                  <c:v>43404</c:v>
                </c:pt>
                <c:pt idx="999">
                  <c:v>43405</c:v>
                </c:pt>
                <c:pt idx="1000">
                  <c:v>43406</c:v>
                </c:pt>
                <c:pt idx="1001">
                  <c:v>43409</c:v>
                </c:pt>
                <c:pt idx="1002">
                  <c:v>43410</c:v>
                </c:pt>
                <c:pt idx="1003">
                  <c:v>43411</c:v>
                </c:pt>
                <c:pt idx="1004">
                  <c:v>43412</c:v>
                </c:pt>
                <c:pt idx="1005">
                  <c:v>43413</c:v>
                </c:pt>
                <c:pt idx="1006">
                  <c:v>43416</c:v>
                </c:pt>
                <c:pt idx="1007">
                  <c:v>43417</c:v>
                </c:pt>
                <c:pt idx="1008">
                  <c:v>43418</c:v>
                </c:pt>
                <c:pt idx="1009">
                  <c:v>43419</c:v>
                </c:pt>
                <c:pt idx="1010">
                  <c:v>43420</c:v>
                </c:pt>
                <c:pt idx="1011">
                  <c:v>43423</c:v>
                </c:pt>
                <c:pt idx="1012">
                  <c:v>43424</c:v>
                </c:pt>
                <c:pt idx="1013">
                  <c:v>43425</c:v>
                </c:pt>
                <c:pt idx="1014">
                  <c:v>43426</c:v>
                </c:pt>
                <c:pt idx="1015">
                  <c:v>43427</c:v>
                </c:pt>
                <c:pt idx="1016">
                  <c:v>43430</c:v>
                </c:pt>
                <c:pt idx="1017">
                  <c:v>43431</c:v>
                </c:pt>
                <c:pt idx="1018">
                  <c:v>43432</c:v>
                </c:pt>
                <c:pt idx="1019">
                  <c:v>43433</c:v>
                </c:pt>
                <c:pt idx="1020">
                  <c:v>43434</c:v>
                </c:pt>
                <c:pt idx="1021">
                  <c:v>43437</c:v>
                </c:pt>
                <c:pt idx="1022">
                  <c:v>43438</c:v>
                </c:pt>
                <c:pt idx="1023">
                  <c:v>43439</c:v>
                </c:pt>
                <c:pt idx="1024">
                  <c:v>43440</c:v>
                </c:pt>
                <c:pt idx="1025">
                  <c:v>43441</c:v>
                </c:pt>
                <c:pt idx="1026">
                  <c:v>43444</c:v>
                </c:pt>
                <c:pt idx="1027">
                  <c:v>43445</c:v>
                </c:pt>
                <c:pt idx="1028">
                  <c:v>43446</c:v>
                </c:pt>
                <c:pt idx="1029">
                  <c:v>43447</c:v>
                </c:pt>
                <c:pt idx="1030">
                  <c:v>43448</c:v>
                </c:pt>
                <c:pt idx="1031">
                  <c:v>43451</c:v>
                </c:pt>
                <c:pt idx="1032">
                  <c:v>43452</c:v>
                </c:pt>
                <c:pt idx="1033">
                  <c:v>43453</c:v>
                </c:pt>
                <c:pt idx="1034">
                  <c:v>43454</c:v>
                </c:pt>
                <c:pt idx="1035">
                  <c:v>43455</c:v>
                </c:pt>
                <c:pt idx="1036">
                  <c:v>43458</c:v>
                </c:pt>
                <c:pt idx="1037">
                  <c:v>43459</c:v>
                </c:pt>
                <c:pt idx="1038">
                  <c:v>43460</c:v>
                </c:pt>
                <c:pt idx="1039">
                  <c:v>43461</c:v>
                </c:pt>
                <c:pt idx="1040">
                  <c:v>43462</c:v>
                </c:pt>
                <c:pt idx="1041">
                  <c:v>43465</c:v>
                </c:pt>
                <c:pt idx="1042">
                  <c:v>43466</c:v>
                </c:pt>
                <c:pt idx="1043">
                  <c:v>43467</c:v>
                </c:pt>
                <c:pt idx="1044">
                  <c:v>43468</c:v>
                </c:pt>
                <c:pt idx="1045">
                  <c:v>43469</c:v>
                </c:pt>
                <c:pt idx="1046">
                  <c:v>43472</c:v>
                </c:pt>
                <c:pt idx="1047">
                  <c:v>43473</c:v>
                </c:pt>
                <c:pt idx="1048">
                  <c:v>43474</c:v>
                </c:pt>
                <c:pt idx="1049">
                  <c:v>43475</c:v>
                </c:pt>
                <c:pt idx="1050">
                  <c:v>43476</c:v>
                </c:pt>
                <c:pt idx="1051">
                  <c:v>43479</c:v>
                </c:pt>
                <c:pt idx="1052">
                  <c:v>43480</c:v>
                </c:pt>
                <c:pt idx="1053">
                  <c:v>43481</c:v>
                </c:pt>
                <c:pt idx="1054">
                  <c:v>43482</c:v>
                </c:pt>
                <c:pt idx="1055">
                  <c:v>43483</c:v>
                </c:pt>
                <c:pt idx="1056">
                  <c:v>43486</c:v>
                </c:pt>
                <c:pt idx="1057">
                  <c:v>43487</c:v>
                </c:pt>
                <c:pt idx="1058">
                  <c:v>43488</c:v>
                </c:pt>
                <c:pt idx="1059">
                  <c:v>43489</c:v>
                </c:pt>
                <c:pt idx="1060">
                  <c:v>43490</c:v>
                </c:pt>
                <c:pt idx="1061">
                  <c:v>43493</c:v>
                </c:pt>
                <c:pt idx="1062">
                  <c:v>43494</c:v>
                </c:pt>
                <c:pt idx="1063">
                  <c:v>43495</c:v>
                </c:pt>
                <c:pt idx="1064">
                  <c:v>43496</c:v>
                </c:pt>
                <c:pt idx="1065">
                  <c:v>43497</c:v>
                </c:pt>
                <c:pt idx="1066">
                  <c:v>43500</c:v>
                </c:pt>
                <c:pt idx="1067">
                  <c:v>43501</c:v>
                </c:pt>
                <c:pt idx="1068">
                  <c:v>43502</c:v>
                </c:pt>
                <c:pt idx="1069">
                  <c:v>43503</c:v>
                </c:pt>
                <c:pt idx="1070">
                  <c:v>43504</c:v>
                </c:pt>
                <c:pt idx="1071">
                  <c:v>43507</c:v>
                </c:pt>
                <c:pt idx="1072">
                  <c:v>43508</c:v>
                </c:pt>
                <c:pt idx="1073">
                  <c:v>43509</c:v>
                </c:pt>
                <c:pt idx="1074">
                  <c:v>43510</c:v>
                </c:pt>
                <c:pt idx="1075">
                  <c:v>43511</c:v>
                </c:pt>
                <c:pt idx="1076">
                  <c:v>43514</c:v>
                </c:pt>
                <c:pt idx="1077">
                  <c:v>43515</c:v>
                </c:pt>
                <c:pt idx="1078">
                  <c:v>43516</c:v>
                </c:pt>
                <c:pt idx="1079">
                  <c:v>43517</c:v>
                </c:pt>
                <c:pt idx="1080">
                  <c:v>43518</c:v>
                </c:pt>
                <c:pt idx="1081">
                  <c:v>43521</c:v>
                </c:pt>
                <c:pt idx="1082">
                  <c:v>43522</c:v>
                </c:pt>
                <c:pt idx="1083">
                  <c:v>43523</c:v>
                </c:pt>
                <c:pt idx="1084">
                  <c:v>43524</c:v>
                </c:pt>
                <c:pt idx="1085">
                  <c:v>43525</c:v>
                </c:pt>
                <c:pt idx="1086">
                  <c:v>43528</c:v>
                </c:pt>
                <c:pt idx="1087">
                  <c:v>43529</c:v>
                </c:pt>
                <c:pt idx="1088">
                  <c:v>43530</c:v>
                </c:pt>
                <c:pt idx="1089">
                  <c:v>43531</c:v>
                </c:pt>
                <c:pt idx="1090">
                  <c:v>43532</c:v>
                </c:pt>
                <c:pt idx="1091">
                  <c:v>43535</c:v>
                </c:pt>
                <c:pt idx="1092">
                  <c:v>43536</c:v>
                </c:pt>
                <c:pt idx="1093">
                  <c:v>43537</c:v>
                </c:pt>
                <c:pt idx="1094">
                  <c:v>43538</c:v>
                </c:pt>
                <c:pt idx="1095">
                  <c:v>43539</c:v>
                </c:pt>
                <c:pt idx="1096">
                  <c:v>43542</c:v>
                </c:pt>
                <c:pt idx="1097">
                  <c:v>43543</c:v>
                </c:pt>
                <c:pt idx="1098">
                  <c:v>43544</c:v>
                </c:pt>
                <c:pt idx="1099">
                  <c:v>43545</c:v>
                </c:pt>
                <c:pt idx="1100">
                  <c:v>43546</c:v>
                </c:pt>
                <c:pt idx="1101">
                  <c:v>43549</c:v>
                </c:pt>
                <c:pt idx="1102">
                  <c:v>43550</c:v>
                </c:pt>
                <c:pt idx="1103">
                  <c:v>43551</c:v>
                </c:pt>
                <c:pt idx="1104">
                  <c:v>43552</c:v>
                </c:pt>
                <c:pt idx="1105">
                  <c:v>43553</c:v>
                </c:pt>
                <c:pt idx="1106">
                  <c:v>43556</c:v>
                </c:pt>
                <c:pt idx="1107">
                  <c:v>43557</c:v>
                </c:pt>
                <c:pt idx="1108">
                  <c:v>43558</c:v>
                </c:pt>
                <c:pt idx="1109">
                  <c:v>43559</c:v>
                </c:pt>
                <c:pt idx="1110">
                  <c:v>43560</c:v>
                </c:pt>
                <c:pt idx="1111">
                  <c:v>43563</c:v>
                </c:pt>
                <c:pt idx="1112">
                  <c:v>43564</c:v>
                </c:pt>
                <c:pt idx="1113">
                  <c:v>43565</c:v>
                </c:pt>
                <c:pt idx="1114">
                  <c:v>43566</c:v>
                </c:pt>
                <c:pt idx="1115">
                  <c:v>43567</c:v>
                </c:pt>
                <c:pt idx="1116">
                  <c:v>43570</c:v>
                </c:pt>
                <c:pt idx="1117">
                  <c:v>43571</c:v>
                </c:pt>
                <c:pt idx="1118">
                  <c:v>43572</c:v>
                </c:pt>
                <c:pt idx="1119">
                  <c:v>43573</c:v>
                </c:pt>
                <c:pt idx="1120">
                  <c:v>43574</c:v>
                </c:pt>
                <c:pt idx="1121">
                  <c:v>43577</c:v>
                </c:pt>
                <c:pt idx="1122">
                  <c:v>43578</c:v>
                </c:pt>
                <c:pt idx="1123">
                  <c:v>43579</c:v>
                </c:pt>
                <c:pt idx="1124">
                  <c:v>43580</c:v>
                </c:pt>
                <c:pt idx="1125">
                  <c:v>43581</c:v>
                </c:pt>
                <c:pt idx="1126">
                  <c:v>43584</c:v>
                </c:pt>
                <c:pt idx="1127">
                  <c:v>43585</c:v>
                </c:pt>
                <c:pt idx="1128">
                  <c:v>43586</c:v>
                </c:pt>
                <c:pt idx="1129">
                  <c:v>43587</c:v>
                </c:pt>
                <c:pt idx="1130">
                  <c:v>43588</c:v>
                </c:pt>
                <c:pt idx="1131">
                  <c:v>43591</c:v>
                </c:pt>
                <c:pt idx="1132">
                  <c:v>43592</c:v>
                </c:pt>
                <c:pt idx="1133">
                  <c:v>43593</c:v>
                </c:pt>
                <c:pt idx="1134">
                  <c:v>43594</c:v>
                </c:pt>
                <c:pt idx="1135">
                  <c:v>43595</c:v>
                </c:pt>
                <c:pt idx="1136">
                  <c:v>43598</c:v>
                </c:pt>
                <c:pt idx="1137">
                  <c:v>43599</c:v>
                </c:pt>
                <c:pt idx="1138">
                  <c:v>43600</c:v>
                </c:pt>
                <c:pt idx="1139">
                  <c:v>43601</c:v>
                </c:pt>
                <c:pt idx="1140">
                  <c:v>43602</c:v>
                </c:pt>
                <c:pt idx="1141">
                  <c:v>43605</c:v>
                </c:pt>
                <c:pt idx="1142">
                  <c:v>43606</c:v>
                </c:pt>
                <c:pt idx="1143">
                  <c:v>43607</c:v>
                </c:pt>
                <c:pt idx="1144">
                  <c:v>43608</c:v>
                </c:pt>
                <c:pt idx="1145">
                  <c:v>43609</c:v>
                </c:pt>
                <c:pt idx="1146">
                  <c:v>43612</c:v>
                </c:pt>
                <c:pt idx="1147">
                  <c:v>43613</c:v>
                </c:pt>
                <c:pt idx="1148">
                  <c:v>43614</c:v>
                </c:pt>
                <c:pt idx="1149">
                  <c:v>43615</c:v>
                </c:pt>
                <c:pt idx="1150">
                  <c:v>43616</c:v>
                </c:pt>
                <c:pt idx="1151">
                  <c:v>43619</c:v>
                </c:pt>
                <c:pt idx="1152">
                  <c:v>43620</c:v>
                </c:pt>
                <c:pt idx="1153">
                  <c:v>43621</c:v>
                </c:pt>
                <c:pt idx="1154">
                  <c:v>43622</c:v>
                </c:pt>
                <c:pt idx="1155">
                  <c:v>43623</c:v>
                </c:pt>
                <c:pt idx="1156">
                  <c:v>43626</c:v>
                </c:pt>
                <c:pt idx="1157">
                  <c:v>43627</c:v>
                </c:pt>
                <c:pt idx="1158">
                  <c:v>43628</c:v>
                </c:pt>
                <c:pt idx="1159">
                  <c:v>43629</c:v>
                </c:pt>
                <c:pt idx="1160">
                  <c:v>43630</c:v>
                </c:pt>
                <c:pt idx="1161">
                  <c:v>43633</c:v>
                </c:pt>
                <c:pt idx="1162">
                  <c:v>43634</c:v>
                </c:pt>
                <c:pt idx="1163">
                  <c:v>43635</c:v>
                </c:pt>
                <c:pt idx="1164">
                  <c:v>43636</c:v>
                </c:pt>
                <c:pt idx="1165">
                  <c:v>43637</c:v>
                </c:pt>
                <c:pt idx="1166">
                  <c:v>43640</c:v>
                </c:pt>
                <c:pt idx="1167">
                  <c:v>43641</c:v>
                </c:pt>
                <c:pt idx="1168">
                  <c:v>43642</c:v>
                </c:pt>
                <c:pt idx="1169">
                  <c:v>43643</c:v>
                </c:pt>
                <c:pt idx="1170">
                  <c:v>43644</c:v>
                </c:pt>
                <c:pt idx="1171">
                  <c:v>43647</c:v>
                </c:pt>
                <c:pt idx="1172">
                  <c:v>43648</c:v>
                </c:pt>
                <c:pt idx="1173">
                  <c:v>43649</c:v>
                </c:pt>
                <c:pt idx="1174">
                  <c:v>43650</c:v>
                </c:pt>
                <c:pt idx="1175">
                  <c:v>43651</c:v>
                </c:pt>
                <c:pt idx="1176">
                  <c:v>43654</c:v>
                </c:pt>
                <c:pt idx="1177">
                  <c:v>43655</c:v>
                </c:pt>
                <c:pt idx="1178">
                  <c:v>43656</c:v>
                </c:pt>
                <c:pt idx="1179">
                  <c:v>43657</c:v>
                </c:pt>
                <c:pt idx="1180">
                  <c:v>43658</c:v>
                </c:pt>
                <c:pt idx="1181">
                  <c:v>43661</c:v>
                </c:pt>
                <c:pt idx="1182">
                  <c:v>43662</c:v>
                </c:pt>
                <c:pt idx="1183">
                  <c:v>43663</c:v>
                </c:pt>
                <c:pt idx="1184">
                  <c:v>43664</c:v>
                </c:pt>
                <c:pt idx="1185">
                  <c:v>43665</c:v>
                </c:pt>
                <c:pt idx="1186">
                  <c:v>43668</c:v>
                </c:pt>
                <c:pt idx="1187">
                  <c:v>43669</c:v>
                </c:pt>
                <c:pt idx="1188">
                  <c:v>43670</c:v>
                </c:pt>
                <c:pt idx="1189">
                  <c:v>43671</c:v>
                </c:pt>
                <c:pt idx="1190">
                  <c:v>43672</c:v>
                </c:pt>
              </c:numCache>
            </c:numRef>
          </c:cat>
          <c:val>
            <c:numRef>
              <c:f>'Commodities Data'!$G$8:$G$1198</c:f>
              <c:numCache>
                <c:formatCode>#,##0</c:formatCode>
                <c:ptCount val="1191"/>
                <c:pt idx="0">
                  <c:v>100000</c:v>
                </c:pt>
                <c:pt idx="1">
                  <c:v>100000</c:v>
                </c:pt>
                <c:pt idx="2">
                  <c:v>100000</c:v>
                </c:pt>
                <c:pt idx="3">
                  <c:v>100000</c:v>
                </c:pt>
                <c:pt idx="4">
                  <c:v>100000</c:v>
                </c:pt>
                <c:pt idx="5">
                  <c:v>100000</c:v>
                </c:pt>
                <c:pt idx="6">
                  <c:v>100000</c:v>
                </c:pt>
                <c:pt idx="7">
                  <c:v>100000</c:v>
                </c:pt>
                <c:pt idx="8">
                  <c:v>100000</c:v>
                </c:pt>
                <c:pt idx="9">
                  <c:v>100000</c:v>
                </c:pt>
                <c:pt idx="10">
                  <c:v>100000</c:v>
                </c:pt>
                <c:pt idx="11">
                  <c:v>100000</c:v>
                </c:pt>
                <c:pt idx="12">
                  <c:v>100000</c:v>
                </c:pt>
                <c:pt idx="13">
                  <c:v>100000</c:v>
                </c:pt>
                <c:pt idx="14">
                  <c:v>100000</c:v>
                </c:pt>
                <c:pt idx="15">
                  <c:v>100000</c:v>
                </c:pt>
                <c:pt idx="16">
                  <c:v>100000</c:v>
                </c:pt>
                <c:pt idx="17">
                  <c:v>100000</c:v>
                </c:pt>
                <c:pt idx="18">
                  <c:v>100000</c:v>
                </c:pt>
                <c:pt idx="19">
                  <c:v>100000</c:v>
                </c:pt>
                <c:pt idx="20">
                  <c:v>100000</c:v>
                </c:pt>
                <c:pt idx="21">
                  <c:v>100000</c:v>
                </c:pt>
                <c:pt idx="22">
                  <c:v>100000</c:v>
                </c:pt>
                <c:pt idx="23">
                  <c:v>100000</c:v>
                </c:pt>
                <c:pt idx="24">
                  <c:v>100000</c:v>
                </c:pt>
                <c:pt idx="25">
                  <c:v>100000</c:v>
                </c:pt>
                <c:pt idx="26">
                  <c:v>100000</c:v>
                </c:pt>
                <c:pt idx="27">
                  <c:v>100000</c:v>
                </c:pt>
                <c:pt idx="28">
                  <c:v>100000</c:v>
                </c:pt>
                <c:pt idx="29">
                  <c:v>100000</c:v>
                </c:pt>
                <c:pt idx="30">
                  <c:v>100000</c:v>
                </c:pt>
                <c:pt idx="31">
                  <c:v>100000</c:v>
                </c:pt>
                <c:pt idx="32">
                  <c:v>100000</c:v>
                </c:pt>
                <c:pt idx="33">
                  <c:v>100000</c:v>
                </c:pt>
                <c:pt idx="34">
                  <c:v>100000</c:v>
                </c:pt>
                <c:pt idx="35">
                  <c:v>100000</c:v>
                </c:pt>
                <c:pt idx="36">
                  <c:v>100000</c:v>
                </c:pt>
                <c:pt idx="37">
                  <c:v>100000</c:v>
                </c:pt>
                <c:pt idx="38">
                  <c:v>100000</c:v>
                </c:pt>
                <c:pt idx="39">
                  <c:v>100000</c:v>
                </c:pt>
                <c:pt idx="40">
                  <c:v>100000</c:v>
                </c:pt>
                <c:pt idx="41">
                  <c:v>100000</c:v>
                </c:pt>
                <c:pt idx="42">
                  <c:v>100000</c:v>
                </c:pt>
                <c:pt idx="43">
                  <c:v>100000</c:v>
                </c:pt>
                <c:pt idx="44">
                  <c:v>100000</c:v>
                </c:pt>
                <c:pt idx="45">
                  <c:v>100000</c:v>
                </c:pt>
                <c:pt idx="46">
                  <c:v>100000</c:v>
                </c:pt>
                <c:pt idx="47">
                  <c:v>100000</c:v>
                </c:pt>
                <c:pt idx="48">
                  <c:v>100000</c:v>
                </c:pt>
                <c:pt idx="49">
                  <c:v>100000</c:v>
                </c:pt>
                <c:pt idx="50">
                  <c:v>100000</c:v>
                </c:pt>
                <c:pt idx="51">
                  <c:v>100000</c:v>
                </c:pt>
                <c:pt idx="52">
                  <c:v>100000</c:v>
                </c:pt>
                <c:pt idx="53">
                  <c:v>100000</c:v>
                </c:pt>
                <c:pt idx="54">
                  <c:v>100000</c:v>
                </c:pt>
                <c:pt idx="55">
                  <c:v>100000</c:v>
                </c:pt>
                <c:pt idx="56">
                  <c:v>100000</c:v>
                </c:pt>
                <c:pt idx="57">
                  <c:v>100000</c:v>
                </c:pt>
                <c:pt idx="58">
                  <c:v>100000</c:v>
                </c:pt>
                <c:pt idx="59">
                  <c:v>100000</c:v>
                </c:pt>
                <c:pt idx="60">
                  <c:v>100000</c:v>
                </c:pt>
                <c:pt idx="61">
                  <c:v>100000</c:v>
                </c:pt>
                <c:pt idx="62">
                  <c:v>100000</c:v>
                </c:pt>
                <c:pt idx="63">
                  <c:v>100000</c:v>
                </c:pt>
                <c:pt idx="64">
                  <c:v>100000</c:v>
                </c:pt>
                <c:pt idx="65">
                  <c:v>100000</c:v>
                </c:pt>
                <c:pt idx="66">
                  <c:v>100000</c:v>
                </c:pt>
                <c:pt idx="67">
                  <c:v>100000</c:v>
                </c:pt>
                <c:pt idx="68">
                  <c:v>100000</c:v>
                </c:pt>
                <c:pt idx="69">
                  <c:v>100000</c:v>
                </c:pt>
                <c:pt idx="70">
                  <c:v>100000</c:v>
                </c:pt>
                <c:pt idx="71">
                  <c:v>100000</c:v>
                </c:pt>
                <c:pt idx="72">
                  <c:v>100000</c:v>
                </c:pt>
                <c:pt idx="73">
                  <c:v>100000</c:v>
                </c:pt>
                <c:pt idx="74">
                  <c:v>100000</c:v>
                </c:pt>
                <c:pt idx="75">
                  <c:v>100000</c:v>
                </c:pt>
                <c:pt idx="76">
                  <c:v>100000</c:v>
                </c:pt>
                <c:pt idx="77">
                  <c:v>100000</c:v>
                </c:pt>
                <c:pt idx="78">
                  <c:v>100000</c:v>
                </c:pt>
                <c:pt idx="79">
                  <c:v>100000</c:v>
                </c:pt>
                <c:pt idx="80">
                  <c:v>100000</c:v>
                </c:pt>
                <c:pt idx="81">
                  <c:v>100000</c:v>
                </c:pt>
                <c:pt idx="82">
                  <c:v>100000</c:v>
                </c:pt>
                <c:pt idx="83">
                  <c:v>100000</c:v>
                </c:pt>
                <c:pt idx="84">
                  <c:v>100000</c:v>
                </c:pt>
                <c:pt idx="85">
                  <c:v>100000</c:v>
                </c:pt>
                <c:pt idx="86">
                  <c:v>100000</c:v>
                </c:pt>
                <c:pt idx="87">
                  <c:v>100000</c:v>
                </c:pt>
                <c:pt idx="88">
                  <c:v>100000</c:v>
                </c:pt>
                <c:pt idx="89">
                  <c:v>100000</c:v>
                </c:pt>
                <c:pt idx="90">
                  <c:v>100000</c:v>
                </c:pt>
                <c:pt idx="91">
                  <c:v>100000</c:v>
                </c:pt>
                <c:pt idx="92">
                  <c:v>100000</c:v>
                </c:pt>
                <c:pt idx="93">
                  <c:v>100000</c:v>
                </c:pt>
                <c:pt idx="94">
                  <c:v>100000</c:v>
                </c:pt>
                <c:pt idx="95">
                  <c:v>100000</c:v>
                </c:pt>
                <c:pt idx="96">
                  <c:v>100000</c:v>
                </c:pt>
                <c:pt idx="97">
                  <c:v>100000</c:v>
                </c:pt>
                <c:pt idx="98">
                  <c:v>100000</c:v>
                </c:pt>
                <c:pt idx="99">
                  <c:v>100000</c:v>
                </c:pt>
                <c:pt idx="100">
                  <c:v>100000</c:v>
                </c:pt>
                <c:pt idx="101">
                  <c:v>100000</c:v>
                </c:pt>
                <c:pt idx="102">
                  <c:v>100000</c:v>
                </c:pt>
                <c:pt idx="103">
                  <c:v>100000</c:v>
                </c:pt>
                <c:pt idx="104">
                  <c:v>100000</c:v>
                </c:pt>
                <c:pt idx="105">
                  <c:v>100000</c:v>
                </c:pt>
                <c:pt idx="106">
                  <c:v>100000</c:v>
                </c:pt>
                <c:pt idx="107">
                  <c:v>100000</c:v>
                </c:pt>
                <c:pt idx="108">
                  <c:v>100000</c:v>
                </c:pt>
                <c:pt idx="109">
                  <c:v>100000</c:v>
                </c:pt>
                <c:pt idx="110">
                  <c:v>100000</c:v>
                </c:pt>
                <c:pt idx="111">
                  <c:v>100000</c:v>
                </c:pt>
                <c:pt idx="112">
                  <c:v>100000</c:v>
                </c:pt>
                <c:pt idx="113">
                  <c:v>100000</c:v>
                </c:pt>
                <c:pt idx="114">
                  <c:v>100000</c:v>
                </c:pt>
                <c:pt idx="115">
                  <c:v>100000</c:v>
                </c:pt>
                <c:pt idx="116">
                  <c:v>100000</c:v>
                </c:pt>
                <c:pt idx="117">
                  <c:v>100000</c:v>
                </c:pt>
                <c:pt idx="118">
                  <c:v>100000</c:v>
                </c:pt>
                <c:pt idx="119">
                  <c:v>100000</c:v>
                </c:pt>
                <c:pt idx="120">
                  <c:v>100000</c:v>
                </c:pt>
                <c:pt idx="121">
                  <c:v>100000</c:v>
                </c:pt>
                <c:pt idx="122">
                  <c:v>100000</c:v>
                </c:pt>
                <c:pt idx="123">
                  <c:v>100000</c:v>
                </c:pt>
                <c:pt idx="124">
                  <c:v>100000</c:v>
                </c:pt>
                <c:pt idx="125">
                  <c:v>100000</c:v>
                </c:pt>
                <c:pt idx="126">
                  <c:v>100000</c:v>
                </c:pt>
                <c:pt idx="127">
                  <c:v>100000</c:v>
                </c:pt>
                <c:pt idx="128">
                  <c:v>100000</c:v>
                </c:pt>
                <c:pt idx="129">
                  <c:v>100000</c:v>
                </c:pt>
                <c:pt idx="130">
                  <c:v>100000</c:v>
                </c:pt>
                <c:pt idx="131">
                  <c:v>100000</c:v>
                </c:pt>
                <c:pt idx="132">
                  <c:v>100000</c:v>
                </c:pt>
                <c:pt idx="133">
                  <c:v>100000</c:v>
                </c:pt>
                <c:pt idx="134">
                  <c:v>100000</c:v>
                </c:pt>
                <c:pt idx="135">
                  <c:v>100000</c:v>
                </c:pt>
                <c:pt idx="136">
                  <c:v>100000</c:v>
                </c:pt>
                <c:pt idx="137">
                  <c:v>100000</c:v>
                </c:pt>
                <c:pt idx="138">
                  <c:v>100000</c:v>
                </c:pt>
                <c:pt idx="139">
                  <c:v>100000</c:v>
                </c:pt>
                <c:pt idx="140">
                  <c:v>100000</c:v>
                </c:pt>
                <c:pt idx="141">
                  <c:v>100000</c:v>
                </c:pt>
                <c:pt idx="142">
                  <c:v>100000</c:v>
                </c:pt>
                <c:pt idx="143">
                  <c:v>100000</c:v>
                </c:pt>
                <c:pt idx="144">
                  <c:v>100000</c:v>
                </c:pt>
                <c:pt idx="145">
                  <c:v>100000</c:v>
                </c:pt>
                <c:pt idx="146">
                  <c:v>100000</c:v>
                </c:pt>
                <c:pt idx="147">
                  <c:v>100000</c:v>
                </c:pt>
                <c:pt idx="148">
                  <c:v>100000</c:v>
                </c:pt>
                <c:pt idx="149">
                  <c:v>100000</c:v>
                </c:pt>
                <c:pt idx="150">
                  <c:v>100000</c:v>
                </c:pt>
                <c:pt idx="151">
                  <c:v>100000</c:v>
                </c:pt>
                <c:pt idx="152">
                  <c:v>100000</c:v>
                </c:pt>
                <c:pt idx="153">
                  <c:v>100000</c:v>
                </c:pt>
                <c:pt idx="154">
                  <c:v>100000</c:v>
                </c:pt>
                <c:pt idx="155">
                  <c:v>100000</c:v>
                </c:pt>
                <c:pt idx="156">
                  <c:v>100000</c:v>
                </c:pt>
                <c:pt idx="157">
                  <c:v>100000</c:v>
                </c:pt>
                <c:pt idx="158">
                  <c:v>100000</c:v>
                </c:pt>
                <c:pt idx="159">
                  <c:v>100000</c:v>
                </c:pt>
                <c:pt idx="160">
                  <c:v>100000</c:v>
                </c:pt>
                <c:pt idx="161">
                  <c:v>100000</c:v>
                </c:pt>
                <c:pt idx="162">
                  <c:v>100000</c:v>
                </c:pt>
                <c:pt idx="163">
                  <c:v>100000</c:v>
                </c:pt>
                <c:pt idx="164">
                  <c:v>100000</c:v>
                </c:pt>
                <c:pt idx="165">
                  <c:v>100000</c:v>
                </c:pt>
                <c:pt idx="166">
                  <c:v>100000</c:v>
                </c:pt>
                <c:pt idx="167">
                  <c:v>100000</c:v>
                </c:pt>
                <c:pt idx="168">
                  <c:v>100000</c:v>
                </c:pt>
                <c:pt idx="169">
                  <c:v>100000</c:v>
                </c:pt>
                <c:pt idx="170">
                  <c:v>100000</c:v>
                </c:pt>
                <c:pt idx="171">
                  <c:v>100000</c:v>
                </c:pt>
                <c:pt idx="172">
                  <c:v>100000</c:v>
                </c:pt>
                <c:pt idx="173">
                  <c:v>100000</c:v>
                </c:pt>
                <c:pt idx="174">
                  <c:v>100000</c:v>
                </c:pt>
                <c:pt idx="175">
                  <c:v>100000</c:v>
                </c:pt>
                <c:pt idx="176">
                  <c:v>100000</c:v>
                </c:pt>
                <c:pt idx="177">
                  <c:v>100000</c:v>
                </c:pt>
                <c:pt idx="178">
                  <c:v>100000</c:v>
                </c:pt>
                <c:pt idx="179">
                  <c:v>100000</c:v>
                </c:pt>
                <c:pt idx="180">
                  <c:v>100000</c:v>
                </c:pt>
                <c:pt idx="181">
                  <c:v>100000</c:v>
                </c:pt>
                <c:pt idx="182">
                  <c:v>100000</c:v>
                </c:pt>
                <c:pt idx="183">
                  <c:v>100000</c:v>
                </c:pt>
                <c:pt idx="184">
                  <c:v>100000</c:v>
                </c:pt>
                <c:pt idx="185">
                  <c:v>100000</c:v>
                </c:pt>
                <c:pt idx="186">
                  <c:v>100000</c:v>
                </c:pt>
                <c:pt idx="187">
                  <c:v>100000</c:v>
                </c:pt>
                <c:pt idx="188">
                  <c:v>100000</c:v>
                </c:pt>
                <c:pt idx="189">
                  <c:v>100000</c:v>
                </c:pt>
                <c:pt idx="190">
                  <c:v>100000</c:v>
                </c:pt>
                <c:pt idx="191">
                  <c:v>100000</c:v>
                </c:pt>
                <c:pt idx="192">
                  <c:v>100000</c:v>
                </c:pt>
                <c:pt idx="193">
                  <c:v>100000</c:v>
                </c:pt>
                <c:pt idx="194">
                  <c:v>100000</c:v>
                </c:pt>
                <c:pt idx="195">
                  <c:v>100000</c:v>
                </c:pt>
                <c:pt idx="196">
                  <c:v>100000</c:v>
                </c:pt>
                <c:pt idx="197">
                  <c:v>100000</c:v>
                </c:pt>
                <c:pt idx="198">
                  <c:v>100000</c:v>
                </c:pt>
                <c:pt idx="199">
                  <c:v>100000</c:v>
                </c:pt>
                <c:pt idx="200">
                  <c:v>100000</c:v>
                </c:pt>
                <c:pt idx="201">
                  <c:v>100000</c:v>
                </c:pt>
                <c:pt idx="202">
                  <c:v>100000</c:v>
                </c:pt>
                <c:pt idx="203">
                  <c:v>100000</c:v>
                </c:pt>
                <c:pt idx="204">
                  <c:v>100000</c:v>
                </c:pt>
                <c:pt idx="205">
                  <c:v>100000</c:v>
                </c:pt>
                <c:pt idx="206">
                  <c:v>100000</c:v>
                </c:pt>
                <c:pt idx="207">
                  <c:v>100000</c:v>
                </c:pt>
                <c:pt idx="208">
                  <c:v>100000</c:v>
                </c:pt>
                <c:pt idx="209">
                  <c:v>100000</c:v>
                </c:pt>
                <c:pt idx="210">
                  <c:v>100000</c:v>
                </c:pt>
                <c:pt idx="211">
                  <c:v>100000</c:v>
                </c:pt>
                <c:pt idx="212">
                  <c:v>100000</c:v>
                </c:pt>
                <c:pt idx="213">
                  <c:v>100000</c:v>
                </c:pt>
                <c:pt idx="214">
                  <c:v>100000</c:v>
                </c:pt>
                <c:pt idx="215">
                  <c:v>100000</c:v>
                </c:pt>
                <c:pt idx="216">
                  <c:v>100000</c:v>
                </c:pt>
                <c:pt idx="217">
                  <c:v>100000</c:v>
                </c:pt>
                <c:pt idx="218">
                  <c:v>100000</c:v>
                </c:pt>
                <c:pt idx="219">
                  <c:v>100000</c:v>
                </c:pt>
                <c:pt idx="220">
                  <c:v>100000</c:v>
                </c:pt>
                <c:pt idx="221">
                  <c:v>100000</c:v>
                </c:pt>
                <c:pt idx="222">
                  <c:v>100000</c:v>
                </c:pt>
                <c:pt idx="223">
                  <c:v>100000</c:v>
                </c:pt>
                <c:pt idx="224">
                  <c:v>100000</c:v>
                </c:pt>
                <c:pt idx="225">
                  <c:v>100000</c:v>
                </c:pt>
                <c:pt idx="226">
                  <c:v>100000</c:v>
                </c:pt>
                <c:pt idx="227">
                  <c:v>100000</c:v>
                </c:pt>
                <c:pt idx="228">
                  <c:v>100000</c:v>
                </c:pt>
                <c:pt idx="229">
                  <c:v>100000</c:v>
                </c:pt>
                <c:pt idx="230">
                  <c:v>100000</c:v>
                </c:pt>
                <c:pt idx="231">
                  <c:v>100000</c:v>
                </c:pt>
                <c:pt idx="232">
                  <c:v>100000</c:v>
                </c:pt>
                <c:pt idx="233">
                  <c:v>100000</c:v>
                </c:pt>
                <c:pt idx="234">
                  <c:v>100000</c:v>
                </c:pt>
                <c:pt idx="235">
                  <c:v>100000</c:v>
                </c:pt>
                <c:pt idx="236">
                  <c:v>100000</c:v>
                </c:pt>
                <c:pt idx="237">
                  <c:v>100000</c:v>
                </c:pt>
                <c:pt idx="238">
                  <c:v>100000</c:v>
                </c:pt>
                <c:pt idx="239">
                  <c:v>100000</c:v>
                </c:pt>
                <c:pt idx="240">
                  <c:v>100000</c:v>
                </c:pt>
                <c:pt idx="241">
                  <c:v>100000</c:v>
                </c:pt>
                <c:pt idx="242">
                  <c:v>100000</c:v>
                </c:pt>
                <c:pt idx="243">
                  <c:v>100000</c:v>
                </c:pt>
                <c:pt idx="244">
                  <c:v>100000</c:v>
                </c:pt>
                <c:pt idx="245">
                  <c:v>100000</c:v>
                </c:pt>
                <c:pt idx="246">
                  <c:v>100000</c:v>
                </c:pt>
                <c:pt idx="247">
                  <c:v>100000</c:v>
                </c:pt>
                <c:pt idx="248">
                  <c:v>100000</c:v>
                </c:pt>
                <c:pt idx="249">
                  <c:v>100000</c:v>
                </c:pt>
                <c:pt idx="250">
                  <c:v>100000</c:v>
                </c:pt>
                <c:pt idx="251">
                  <c:v>100000</c:v>
                </c:pt>
                <c:pt idx="252">
                  <c:v>100000</c:v>
                </c:pt>
                <c:pt idx="253">
                  <c:v>100000</c:v>
                </c:pt>
                <c:pt idx="254">
                  <c:v>100000</c:v>
                </c:pt>
                <c:pt idx="255">
                  <c:v>100000</c:v>
                </c:pt>
                <c:pt idx="256">
                  <c:v>100000</c:v>
                </c:pt>
                <c:pt idx="257">
                  <c:v>100000</c:v>
                </c:pt>
                <c:pt idx="258">
                  <c:v>100000</c:v>
                </c:pt>
                <c:pt idx="259">
                  <c:v>100000</c:v>
                </c:pt>
                <c:pt idx="260">
                  <c:v>100000</c:v>
                </c:pt>
                <c:pt idx="261">
                  <c:v>100000</c:v>
                </c:pt>
                <c:pt idx="262">
                  <c:v>100000</c:v>
                </c:pt>
                <c:pt idx="263">
                  <c:v>100000</c:v>
                </c:pt>
                <c:pt idx="264">
                  <c:v>100000</c:v>
                </c:pt>
                <c:pt idx="265">
                  <c:v>100000</c:v>
                </c:pt>
                <c:pt idx="266">
                  <c:v>100000</c:v>
                </c:pt>
                <c:pt idx="267">
                  <c:v>100000</c:v>
                </c:pt>
                <c:pt idx="268">
                  <c:v>100000</c:v>
                </c:pt>
                <c:pt idx="269">
                  <c:v>100000</c:v>
                </c:pt>
                <c:pt idx="270">
                  <c:v>100000</c:v>
                </c:pt>
                <c:pt idx="271">
                  <c:v>100000</c:v>
                </c:pt>
                <c:pt idx="272">
                  <c:v>100000</c:v>
                </c:pt>
                <c:pt idx="273">
                  <c:v>100000</c:v>
                </c:pt>
                <c:pt idx="274">
                  <c:v>100000</c:v>
                </c:pt>
                <c:pt idx="275">
                  <c:v>100000</c:v>
                </c:pt>
                <c:pt idx="276">
                  <c:v>100000</c:v>
                </c:pt>
                <c:pt idx="277">
                  <c:v>100000</c:v>
                </c:pt>
                <c:pt idx="278">
                  <c:v>100000</c:v>
                </c:pt>
                <c:pt idx="279">
                  <c:v>100000</c:v>
                </c:pt>
                <c:pt idx="280">
                  <c:v>100000</c:v>
                </c:pt>
                <c:pt idx="281">
                  <c:v>100000</c:v>
                </c:pt>
                <c:pt idx="282">
                  <c:v>100000</c:v>
                </c:pt>
                <c:pt idx="283">
                  <c:v>100000</c:v>
                </c:pt>
                <c:pt idx="284">
                  <c:v>100000</c:v>
                </c:pt>
                <c:pt idx="285">
                  <c:v>100000</c:v>
                </c:pt>
                <c:pt idx="286">
                  <c:v>100000</c:v>
                </c:pt>
                <c:pt idx="287">
                  <c:v>100000</c:v>
                </c:pt>
                <c:pt idx="288">
                  <c:v>100000</c:v>
                </c:pt>
                <c:pt idx="289">
                  <c:v>100000</c:v>
                </c:pt>
                <c:pt idx="290">
                  <c:v>100000</c:v>
                </c:pt>
                <c:pt idx="291">
                  <c:v>100000</c:v>
                </c:pt>
                <c:pt idx="292">
                  <c:v>100000</c:v>
                </c:pt>
                <c:pt idx="293">
                  <c:v>100000</c:v>
                </c:pt>
                <c:pt idx="294">
                  <c:v>100000</c:v>
                </c:pt>
                <c:pt idx="295">
                  <c:v>100000</c:v>
                </c:pt>
                <c:pt idx="296">
                  <c:v>100000</c:v>
                </c:pt>
                <c:pt idx="297">
                  <c:v>100000</c:v>
                </c:pt>
                <c:pt idx="298">
                  <c:v>100000</c:v>
                </c:pt>
                <c:pt idx="299">
                  <c:v>100000</c:v>
                </c:pt>
                <c:pt idx="300">
                  <c:v>100000</c:v>
                </c:pt>
                <c:pt idx="301">
                  <c:v>100000</c:v>
                </c:pt>
                <c:pt idx="302">
                  <c:v>100000</c:v>
                </c:pt>
                <c:pt idx="303">
                  <c:v>100000</c:v>
                </c:pt>
                <c:pt idx="304">
                  <c:v>100000</c:v>
                </c:pt>
                <c:pt idx="305">
                  <c:v>100000</c:v>
                </c:pt>
                <c:pt idx="306">
                  <c:v>100000</c:v>
                </c:pt>
                <c:pt idx="307">
                  <c:v>100000</c:v>
                </c:pt>
                <c:pt idx="308">
                  <c:v>100000</c:v>
                </c:pt>
                <c:pt idx="309">
                  <c:v>100000</c:v>
                </c:pt>
                <c:pt idx="310">
                  <c:v>100000</c:v>
                </c:pt>
                <c:pt idx="311">
                  <c:v>100000</c:v>
                </c:pt>
                <c:pt idx="312">
                  <c:v>100000</c:v>
                </c:pt>
                <c:pt idx="313">
                  <c:v>100000</c:v>
                </c:pt>
                <c:pt idx="314">
                  <c:v>100000</c:v>
                </c:pt>
                <c:pt idx="315">
                  <c:v>100000</c:v>
                </c:pt>
                <c:pt idx="316">
                  <c:v>100000</c:v>
                </c:pt>
                <c:pt idx="317">
                  <c:v>100000</c:v>
                </c:pt>
                <c:pt idx="318">
                  <c:v>100000</c:v>
                </c:pt>
                <c:pt idx="319">
                  <c:v>100000</c:v>
                </c:pt>
                <c:pt idx="320">
                  <c:v>100000</c:v>
                </c:pt>
                <c:pt idx="321">
                  <c:v>100000</c:v>
                </c:pt>
                <c:pt idx="322">
                  <c:v>100000</c:v>
                </c:pt>
                <c:pt idx="323">
                  <c:v>100000</c:v>
                </c:pt>
                <c:pt idx="324">
                  <c:v>100000</c:v>
                </c:pt>
                <c:pt idx="325">
                  <c:v>100000</c:v>
                </c:pt>
                <c:pt idx="326">
                  <c:v>100000</c:v>
                </c:pt>
                <c:pt idx="327">
                  <c:v>100000</c:v>
                </c:pt>
                <c:pt idx="328">
                  <c:v>100000</c:v>
                </c:pt>
                <c:pt idx="329">
                  <c:v>100000</c:v>
                </c:pt>
                <c:pt idx="330">
                  <c:v>100000</c:v>
                </c:pt>
                <c:pt idx="331">
                  <c:v>100000</c:v>
                </c:pt>
                <c:pt idx="332">
                  <c:v>100000</c:v>
                </c:pt>
                <c:pt idx="333">
                  <c:v>100000</c:v>
                </c:pt>
                <c:pt idx="334">
                  <c:v>100000</c:v>
                </c:pt>
                <c:pt idx="335">
                  <c:v>100000</c:v>
                </c:pt>
                <c:pt idx="336">
                  <c:v>100000</c:v>
                </c:pt>
                <c:pt idx="337">
                  <c:v>100000</c:v>
                </c:pt>
                <c:pt idx="338">
                  <c:v>100000</c:v>
                </c:pt>
                <c:pt idx="339">
                  <c:v>100000</c:v>
                </c:pt>
                <c:pt idx="340">
                  <c:v>100000</c:v>
                </c:pt>
                <c:pt idx="341">
                  <c:v>100000</c:v>
                </c:pt>
                <c:pt idx="342">
                  <c:v>100000</c:v>
                </c:pt>
                <c:pt idx="343">
                  <c:v>100000</c:v>
                </c:pt>
                <c:pt idx="344">
                  <c:v>100000</c:v>
                </c:pt>
                <c:pt idx="345">
                  <c:v>100000</c:v>
                </c:pt>
                <c:pt idx="346">
                  <c:v>100000</c:v>
                </c:pt>
                <c:pt idx="347">
                  <c:v>100000</c:v>
                </c:pt>
                <c:pt idx="348">
                  <c:v>100000</c:v>
                </c:pt>
                <c:pt idx="349">
                  <c:v>100000</c:v>
                </c:pt>
                <c:pt idx="350">
                  <c:v>100000</c:v>
                </c:pt>
                <c:pt idx="351">
                  <c:v>100000</c:v>
                </c:pt>
                <c:pt idx="352">
                  <c:v>100000</c:v>
                </c:pt>
                <c:pt idx="353">
                  <c:v>100000</c:v>
                </c:pt>
                <c:pt idx="354">
                  <c:v>100000</c:v>
                </c:pt>
                <c:pt idx="355">
                  <c:v>100000</c:v>
                </c:pt>
                <c:pt idx="356">
                  <c:v>100000</c:v>
                </c:pt>
                <c:pt idx="357">
                  <c:v>100000</c:v>
                </c:pt>
                <c:pt idx="358">
                  <c:v>100000</c:v>
                </c:pt>
                <c:pt idx="359">
                  <c:v>100000</c:v>
                </c:pt>
                <c:pt idx="360">
                  <c:v>100000</c:v>
                </c:pt>
                <c:pt idx="361">
                  <c:v>100000</c:v>
                </c:pt>
                <c:pt idx="362">
                  <c:v>100000</c:v>
                </c:pt>
                <c:pt idx="363">
                  <c:v>100000</c:v>
                </c:pt>
                <c:pt idx="364">
                  <c:v>100000</c:v>
                </c:pt>
                <c:pt idx="365">
                  <c:v>100000</c:v>
                </c:pt>
                <c:pt idx="366">
                  <c:v>100000</c:v>
                </c:pt>
                <c:pt idx="367">
                  <c:v>100000</c:v>
                </c:pt>
                <c:pt idx="368">
                  <c:v>100000</c:v>
                </c:pt>
                <c:pt idx="369">
                  <c:v>100000</c:v>
                </c:pt>
                <c:pt idx="370">
                  <c:v>100000</c:v>
                </c:pt>
                <c:pt idx="371">
                  <c:v>100000</c:v>
                </c:pt>
                <c:pt idx="372">
                  <c:v>100000</c:v>
                </c:pt>
                <c:pt idx="373">
                  <c:v>100000</c:v>
                </c:pt>
                <c:pt idx="374">
                  <c:v>100000</c:v>
                </c:pt>
                <c:pt idx="375">
                  <c:v>100000</c:v>
                </c:pt>
                <c:pt idx="376">
                  <c:v>100000</c:v>
                </c:pt>
                <c:pt idx="377">
                  <c:v>100000</c:v>
                </c:pt>
                <c:pt idx="378">
                  <c:v>100000</c:v>
                </c:pt>
                <c:pt idx="379">
                  <c:v>100000</c:v>
                </c:pt>
                <c:pt idx="380">
                  <c:v>100000</c:v>
                </c:pt>
                <c:pt idx="381">
                  <c:v>100000</c:v>
                </c:pt>
                <c:pt idx="382">
                  <c:v>100000</c:v>
                </c:pt>
                <c:pt idx="383">
                  <c:v>100000</c:v>
                </c:pt>
                <c:pt idx="384">
                  <c:v>100000</c:v>
                </c:pt>
                <c:pt idx="385">
                  <c:v>100000</c:v>
                </c:pt>
                <c:pt idx="386">
                  <c:v>100000</c:v>
                </c:pt>
                <c:pt idx="387">
                  <c:v>100000</c:v>
                </c:pt>
                <c:pt idx="388">
                  <c:v>100000</c:v>
                </c:pt>
                <c:pt idx="389">
                  <c:v>100000</c:v>
                </c:pt>
                <c:pt idx="390">
                  <c:v>100000</c:v>
                </c:pt>
                <c:pt idx="391">
                  <c:v>100000</c:v>
                </c:pt>
                <c:pt idx="392">
                  <c:v>100000</c:v>
                </c:pt>
                <c:pt idx="393">
                  <c:v>100000</c:v>
                </c:pt>
                <c:pt idx="394">
                  <c:v>100000</c:v>
                </c:pt>
                <c:pt idx="395">
                  <c:v>100000</c:v>
                </c:pt>
                <c:pt idx="396">
                  <c:v>100000</c:v>
                </c:pt>
                <c:pt idx="397">
                  <c:v>100000</c:v>
                </c:pt>
                <c:pt idx="398">
                  <c:v>100000</c:v>
                </c:pt>
                <c:pt idx="399">
                  <c:v>100000</c:v>
                </c:pt>
                <c:pt idx="400">
                  <c:v>100000</c:v>
                </c:pt>
                <c:pt idx="401">
                  <c:v>100000</c:v>
                </c:pt>
                <c:pt idx="402">
                  <c:v>100000</c:v>
                </c:pt>
                <c:pt idx="403">
                  <c:v>100000</c:v>
                </c:pt>
                <c:pt idx="404">
                  <c:v>100000</c:v>
                </c:pt>
                <c:pt idx="405">
                  <c:v>100000</c:v>
                </c:pt>
                <c:pt idx="406">
                  <c:v>100000</c:v>
                </c:pt>
                <c:pt idx="407">
                  <c:v>100000</c:v>
                </c:pt>
                <c:pt idx="408">
                  <c:v>100000</c:v>
                </c:pt>
                <c:pt idx="409">
                  <c:v>100000</c:v>
                </c:pt>
                <c:pt idx="410">
                  <c:v>100000</c:v>
                </c:pt>
                <c:pt idx="411">
                  <c:v>100000</c:v>
                </c:pt>
                <c:pt idx="412">
                  <c:v>100000</c:v>
                </c:pt>
                <c:pt idx="413">
                  <c:v>100000</c:v>
                </c:pt>
                <c:pt idx="414">
                  <c:v>100000</c:v>
                </c:pt>
                <c:pt idx="415">
                  <c:v>100000</c:v>
                </c:pt>
                <c:pt idx="416">
                  <c:v>100000</c:v>
                </c:pt>
                <c:pt idx="417">
                  <c:v>100000</c:v>
                </c:pt>
                <c:pt idx="418">
                  <c:v>100000</c:v>
                </c:pt>
                <c:pt idx="419">
                  <c:v>100000</c:v>
                </c:pt>
                <c:pt idx="420">
                  <c:v>100000</c:v>
                </c:pt>
                <c:pt idx="421">
                  <c:v>100000</c:v>
                </c:pt>
                <c:pt idx="422">
                  <c:v>100000</c:v>
                </c:pt>
                <c:pt idx="423">
                  <c:v>100000</c:v>
                </c:pt>
                <c:pt idx="424">
                  <c:v>100000</c:v>
                </c:pt>
                <c:pt idx="425">
                  <c:v>100000</c:v>
                </c:pt>
                <c:pt idx="426">
                  <c:v>100000</c:v>
                </c:pt>
                <c:pt idx="427">
                  <c:v>100000</c:v>
                </c:pt>
                <c:pt idx="428">
                  <c:v>100000</c:v>
                </c:pt>
                <c:pt idx="429">
                  <c:v>100000</c:v>
                </c:pt>
                <c:pt idx="430">
                  <c:v>100000</c:v>
                </c:pt>
                <c:pt idx="431">
                  <c:v>100000</c:v>
                </c:pt>
                <c:pt idx="432">
                  <c:v>100000</c:v>
                </c:pt>
                <c:pt idx="433">
                  <c:v>100000</c:v>
                </c:pt>
                <c:pt idx="434">
                  <c:v>100000</c:v>
                </c:pt>
                <c:pt idx="435">
                  <c:v>100000</c:v>
                </c:pt>
                <c:pt idx="436">
                  <c:v>100000</c:v>
                </c:pt>
                <c:pt idx="437">
                  <c:v>100000</c:v>
                </c:pt>
                <c:pt idx="438">
                  <c:v>100000</c:v>
                </c:pt>
                <c:pt idx="439">
                  <c:v>100000</c:v>
                </c:pt>
                <c:pt idx="440">
                  <c:v>100000</c:v>
                </c:pt>
                <c:pt idx="441">
                  <c:v>100000</c:v>
                </c:pt>
                <c:pt idx="442">
                  <c:v>100000</c:v>
                </c:pt>
                <c:pt idx="443">
                  <c:v>100000</c:v>
                </c:pt>
                <c:pt idx="444">
                  <c:v>100000</c:v>
                </c:pt>
                <c:pt idx="445">
                  <c:v>100000</c:v>
                </c:pt>
                <c:pt idx="446">
                  <c:v>100000</c:v>
                </c:pt>
                <c:pt idx="447">
                  <c:v>100000</c:v>
                </c:pt>
                <c:pt idx="448">
                  <c:v>100000</c:v>
                </c:pt>
                <c:pt idx="449">
                  <c:v>100000</c:v>
                </c:pt>
                <c:pt idx="450">
                  <c:v>100000</c:v>
                </c:pt>
                <c:pt idx="451">
                  <c:v>100000</c:v>
                </c:pt>
                <c:pt idx="452">
                  <c:v>100000</c:v>
                </c:pt>
                <c:pt idx="453">
                  <c:v>100000</c:v>
                </c:pt>
                <c:pt idx="454">
                  <c:v>100000</c:v>
                </c:pt>
                <c:pt idx="455">
                  <c:v>100000</c:v>
                </c:pt>
                <c:pt idx="456">
                  <c:v>100000</c:v>
                </c:pt>
                <c:pt idx="457">
                  <c:v>100000</c:v>
                </c:pt>
                <c:pt idx="458">
                  <c:v>100000</c:v>
                </c:pt>
                <c:pt idx="459">
                  <c:v>100000</c:v>
                </c:pt>
                <c:pt idx="460">
                  <c:v>100000</c:v>
                </c:pt>
                <c:pt idx="461">
                  <c:v>100000</c:v>
                </c:pt>
                <c:pt idx="462">
                  <c:v>100000</c:v>
                </c:pt>
                <c:pt idx="463">
                  <c:v>100000</c:v>
                </c:pt>
                <c:pt idx="464">
                  <c:v>100000</c:v>
                </c:pt>
                <c:pt idx="465">
                  <c:v>100000</c:v>
                </c:pt>
                <c:pt idx="466">
                  <c:v>100000</c:v>
                </c:pt>
                <c:pt idx="467">
                  <c:v>100000</c:v>
                </c:pt>
                <c:pt idx="468">
                  <c:v>100000</c:v>
                </c:pt>
                <c:pt idx="469">
                  <c:v>100000</c:v>
                </c:pt>
                <c:pt idx="470">
                  <c:v>100000</c:v>
                </c:pt>
                <c:pt idx="471">
                  <c:v>100000</c:v>
                </c:pt>
                <c:pt idx="472">
                  <c:v>100000</c:v>
                </c:pt>
                <c:pt idx="473">
                  <c:v>100000</c:v>
                </c:pt>
                <c:pt idx="474">
                  <c:v>100000</c:v>
                </c:pt>
                <c:pt idx="475">
                  <c:v>100000</c:v>
                </c:pt>
                <c:pt idx="476">
                  <c:v>100000</c:v>
                </c:pt>
                <c:pt idx="477">
                  <c:v>100000</c:v>
                </c:pt>
                <c:pt idx="478">
                  <c:v>100000</c:v>
                </c:pt>
                <c:pt idx="479">
                  <c:v>100000</c:v>
                </c:pt>
                <c:pt idx="480">
                  <c:v>100000</c:v>
                </c:pt>
                <c:pt idx="481">
                  <c:v>100000</c:v>
                </c:pt>
                <c:pt idx="482">
                  <c:v>100000</c:v>
                </c:pt>
                <c:pt idx="483">
                  <c:v>100000</c:v>
                </c:pt>
                <c:pt idx="484">
                  <c:v>100000</c:v>
                </c:pt>
                <c:pt idx="485">
                  <c:v>100000</c:v>
                </c:pt>
                <c:pt idx="486">
                  <c:v>100000</c:v>
                </c:pt>
                <c:pt idx="487">
                  <c:v>100000</c:v>
                </c:pt>
                <c:pt idx="488">
                  <c:v>100000</c:v>
                </c:pt>
                <c:pt idx="489">
                  <c:v>100000</c:v>
                </c:pt>
                <c:pt idx="490">
                  <c:v>100000</c:v>
                </c:pt>
                <c:pt idx="491">
                  <c:v>100000</c:v>
                </c:pt>
                <c:pt idx="492">
                  <c:v>100000</c:v>
                </c:pt>
                <c:pt idx="493">
                  <c:v>100000</c:v>
                </c:pt>
                <c:pt idx="494">
                  <c:v>100000</c:v>
                </c:pt>
                <c:pt idx="495">
                  <c:v>100000</c:v>
                </c:pt>
                <c:pt idx="496">
                  <c:v>100000</c:v>
                </c:pt>
                <c:pt idx="497">
                  <c:v>100000</c:v>
                </c:pt>
                <c:pt idx="498">
                  <c:v>100000</c:v>
                </c:pt>
                <c:pt idx="499">
                  <c:v>100000</c:v>
                </c:pt>
                <c:pt idx="500">
                  <c:v>100000</c:v>
                </c:pt>
                <c:pt idx="501">
                  <c:v>100000</c:v>
                </c:pt>
                <c:pt idx="502">
                  <c:v>100000</c:v>
                </c:pt>
                <c:pt idx="503">
                  <c:v>100000</c:v>
                </c:pt>
                <c:pt idx="504">
                  <c:v>100000</c:v>
                </c:pt>
                <c:pt idx="505">
                  <c:v>100000</c:v>
                </c:pt>
                <c:pt idx="506">
                  <c:v>100000</c:v>
                </c:pt>
                <c:pt idx="507">
                  <c:v>100000</c:v>
                </c:pt>
                <c:pt idx="508">
                  <c:v>100000</c:v>
                </c:pt>
                <c:pt idx="509">
                  <c:v>100000</c:v>
                </c:pt>
                <c:pt idx="510">
                  <c:v>100000</c:v>
                </c:pt>
                <c:pt idx="511">
                  <c:v>100000</c:v>
                </c:pt>
                <c:pt idx="512">
                  <c:v>100000</c:v>
                </c:pt>
                <c:pt idx="513">
                  <c:v>100000</c:v>
                </c:pt>
                <c:pt idx="514">
                  <c:v>100000</c:v>
                </c:pt>
                <c:pt idx="515">
                  <c:v>100000</c:v>
                </c:pt>
                <c:pt idx="516">
                  <c:v>100000</c:v>
                </c:pt>
                <c:pt idx="517">
                  <c:v>100000</c:v>
                </c:pt>
                <c:pt idx="518">
                  <c:v>100000</c:v>
                </c:pt>
                <c:pt idx="519">
                  <c:v>100000</c:v>
                </c:pt>
                <c:pt idx="520">
                  <c:v>100000</c:v>
                </c:pt>
                <c:pt idx="521">
                  <c:v>100000</c:v>
                </c:pt>
                <c:pt idx="522">
                  <c:v>100000</c:v>
                </c:pt>
                <c:pt idx="523">
                  <c:v>100000</c:v>
                </c:pt>
                <c:pt idx="524">
                  <c:v>100000</c:v>
                </c:pt>
                <c:pt idx="525">
                  <c:v>100000</c:v>
                </c:pt>
                <c:pt idx="526">
                  <c:v>100000</c:v>
                </c:pt>
                <c:pt idx="527">
                  <c:v>100000</c:v>
                </c:pt>
                <c:pt idx="528">
                  <c:v>100000</c:v>
                </c:pt>
                <c:pt idx="529">
                  <c:v>100000</c:v>
                </c:pt>
                <c:pt idx="530">
                  <c:v>100000</c:v>
                </c:pt>
                <c:pt idx="531">
                  <c:v>100000</c:v>
                </c:pt>
                <c:pt idx="532">
                  <c:v>100000</c:v>
                </c:pt>
                <c:pt idx="533">
                  <c:v>100000</c:v>
                </c:pt>
                <c:pt idx="534">
                  <c:v>100000</c:v>
                </c:pt>
                <c:pt idx="535">
                  <c:v>100000</c:v>
                </c:pt>
                <c:pt idx="536">
                  <c:v>100000</c:v>
                </c:pt>
                <c:pt idx="537">
                  <c:v>100000</c:v>
                </c:pt>
                <c:pt idx="538">
                  <c:v>100000</c:v>
                </c:pt>
                <c:pt idx="539">
                  <c:v>100000</c:v>
                </c:pt>
                <c:pt idx="540">
                  <c:v>100000</c:v>
                </c:pt>
                <c:pt idx="541">
                  <c:v>100000</c:v>
                </c:pt>
                <c:pt idx="542">
                  <c:v>100000</c:v>
                </c:pt>
                <c:pt idx="543">
                  <c:v>100000</c:v>
                </c:pt>
                <c:pt idx="544">
                  <c:v>100000</c:v>
                </c:pt>
                <c:pt idx="545">
                  <c:v>100000</c:v>
                </c:pt>
                <c:pt idx="546">
                  <c:v>100000</c:v>
                </c:pt>
                <c:pt idx="547">
                  <c:v>100000</c:v>
                </c:pt>
                <c:pt idx="548">
                  <c:v>100000</c:v>
                </c:pt>
                <c:pt idx="549">
                  <c:v>100000</c:v>
                </c:pt>
                <c:pt idx="550">
                  <c:v>100000</c:v>
                </c:pt>
                <c:pt idx="551">
                  <c:v>100000</c:v>
                </c:pt>
                <c:pt idx="552">
                  <c:v>100000</c:v>
                </c:pt>
                <c:pt idx="553">
                  <c:v>100000</c:v>
                </c:pt>
                <c:pt idx="554">
                  <c:v>100000</c:v>
                </c:pt>
                <c:pt idx="555">
                  <c:v>100000</c:v>
                </c:pt>
                <c:pt idx="556">
                  <c:v>100000</c:v>
                </c:pt>
                <c:pt idx="557">
                  <c:v>100000</c:v>
                </c:pt>
                <c:pt idx="558">
                  <c:v>100000</c:v>
                </c:pt>
                <c:pt idx="559">
                  <c:v>100000</c:v>
                </c:pt>
                <c:pt idx="560">
                  <c:v>100000</c:v>
                </c:pt>
                <c:pt idx="561">
                  <c:v>100000</c:v>
                </c:pt>
                <c:pt idx="562">
                  <c:v>100000</c:v>
                </c:pt>
                <c:pt idx="563">
                  <c:v>100000</c:v>
                </c:pt>
                <c:pt idx="564">
                  <c:v>100000</c:v>
                </c:pt>
                <c:pt idx="565">
                  <c:v>100000</c:v>
                </c:pt>
                <c:pt idx="566">
                  <c:v>100000</c:v>
                </c:pt>
                <c:pt idx="567">
                  <c:v>100000</c:v>
                </c:pt>
                <c:pt idx="568">
                  <c:v>100000</c:v>
                </c:pt>
                <c:pt idx="569">
                  <c:v>100000</c:v>
                </c:pt>
                <c:pt idx="570">
                  <c:v>100000</c:v>
                </c:pt>
                <c:pt idx="571">
                  <c:v>100000</c:v>
                </c:pt>
                <c:pt idx="572">
                  <c:v>100000</c:v>
                </c:pt>
                <c:pt idx="573">
                  <c:v>100000</c:v>
                </c:pt>
                <c:pt idx="574">
                  <c:v>100000</c:v>
                </c:pt>
                <c:pt idx="575">
                  <c:v>100000</c:v>
                </c:pt>
                <c:pt idx="576">
                  <c:v>100000</c:v>
                </c:pt>
                <c:pt idx="577">
                  <c:v>100000</c:v>
                </c:pt>
                <c:pt idx="578">
                  <c:v>100000</c:v>
                </c:pt>
                <c:pt idx="579">
                  <c:v>100000</c:v>
                </c:pt>
                <c:pt idx="580">
                  <c:v>100000</c:v>
                </c:pt>
                <c:pt idx="581">
                  <c:v>100000</c:v>
                </c:pt>
                <c:pt idx="582">
                  <c:v>100000</c:v>
                </c:pt>
                <c:pt idx="583">
                  <c:v>100000</c:v>
                </c:pt>
                <c:pt idx="584">
                  <c:v>100000</c:v>
                </c:pt>
                <c:pt idx="585">
                  <c:v>100000</c:v>
                </c:pt>
                <c:pt idx="586">
                  <c:v>100000</c:v>
                </c:pt>
                <c:pt idx="587">
                  <c:v>100000</c:v>
                </c:pt>
                <c:pt idx="588">
                  <c:v>100000</c:v>
                </c:pt>
                <c:pt idx="589">
                  <c:v>100000</c:v>
                </c:pt>
                <c:pt idx="590">
                  <c:v>100000</c:v>
                </c:pt>
                <c:pt idx="591">
                  <c:v>100000</c:v>
                </c:pt>
                <c:pt idx="592">
                  <c:v>100000</c:v>
                </c:pt>
                <c:pt idx="593">
                  <c:v>100000</c:v>
                </c:pt>
                <c:pt idx="594">
                  <c:v>100000</c:v>
                </c:pt>
                <c:pt idx="595">
                  <c:v>100000</c:v>
                </c:pt>
                <c:pt idx="596">
                  <c:v>100000</c:v>
                </c:pt>
                <c:pt idx="597">
                  <c:v>100000</c:v>
                </c:pt>
                <c:pt idx="598">
                  <c:v>100000</c:v>
                </c:pt>
                <c:pt idx="599">
                  <c:v>100000</c:v>
                </c:pt>
                <c:pt idx="600">
                  <c:v>100000</c:v>
                </c:pt>
                <c:pt idx="601">
                  <c:v>100000</c:v>
                </c:pt>
                <c:pt idx="602">
                  <c:v>100000</c:v>
                </c:pt>
                <c:pt idx="603">
                  <c:v>100000</c:v>
                </c:pt>
                <c:pt idx="604">
                  <c:v>100000</c:v>
                </c:pt>
                <c:pt idx="605">
                  <c:v>100000</c:v>
                </c:pt>
                <c:pt idx="606">
                  <c:v>100000</c:v>
                </c:pt>
                <c:pt idx="607">
                  <c:v>100000</c:v>
                </c:pt>
                <c:pt idx="608">
                  <c:v>100000</c:v>
                </c:pt>
                <c:pt idx="609">
                  <c:v>100000</c:v>
                </c:pt>
                <c:pt idx="610">
                  <c:v>100000</c:v>
                </c:pt>
                <c:pt idx="611">
                  <c:v>100000</c:v>
                </c:pt>
                <c:pt idx="612">
                  <c:v>100000</c:v>
                </c:pt>
                <c:pt idx="613">
                  <c:v>100000</c:v>
                </c:pt>
                <c:pt idx="614">
                  <c:v>100000</c:v>
                </c:pt>
                <c:pt idx="615">
                  <c:v>100000</c:v>
                </c:pt>
                <c:pt idx="616">
                  <c:v>100000</c:v>
                </c:pt>
                <c:pt idx="617">
                  <c:v>100000</c:v>
                </c:pt>
                <c:pt idx="618">
                  <c:v>100000</c:v>
                </c:pt>
                <c:pt idx="619">
                  <c:v>100000</c:v>
                </c:pt>
                <c:pt idx="620">
                  <c:v>100000</c:v>
                </c:pt>
                <c:pt idx="621">
                  <c:v>100000</c:v>
                </c:pt>
                <c:pt idx="622">
                  <c:v>100000</c:v>
                </c:pt>
                <c:pt idx="623">
                  <c:v>100000</c:v>
                </c:pt>
                <c:pt idx="624">
                  <c:v>100000</c:v>
                </c:pt>
                <c:pt idx="625">
                  <c:v>100000</c:v>
                </c:pt>
                <c:pt idx="626">
                  <c:v>100000</c:v>
                </c:pt>
                <c:pt idx="627">
                  <c:v>100000</c:v>
                </c:pt>
                <c:pt idx="628">
                  <c:v>100000</c:v>
                </c:pt>
                <c:pt idx="629">
                  <c:v>100000</c:v>
                </c:pt>
                <c:pt idx="630">
                  <c:v>100000</c:v>
                </c:pt>
                <c:pt idx="631">
                  <c:v>100000</c:v>
                </c:pt>
                <c:pt idx="632">
                  <c:v>100000</c:v>
                </c:pt>
                <c:pt idx="633">
                  <c:v>100000</c:v>
                </c:pt>
                <c:pt idx="634">
                  <c:v>100000</c:v>
                </c:pt>
                <c:pt idx="635">
                  <c:v>100000</c:v>
                </c:pt>
                <c:pt idx="636">
                  <c:v>100000</c:v>
                </c:pt>
                <c:pt idx="637">
                  <c:v>100000</c:v>
                </c:pt>
                <c:pt idx="638">
                  <c:v>100000</c:v>
                </c:pt>
                <c:pt idx="639">
                  <c:v>100000</c:v>
                </c:pt>
                <c:pt idx="640">
                  <c:v>100000</c:v>
                </c:pt>
                <c:pt idx="641">
                  <c:v>100000</c:v>
                </c:pt>
                <c:pt idx="642">
                  <c:v>100000</c:v>
                </c:pt>
                <c:pt idx="643">
                  <c:v>100000</c:v>
                </c:pt>
                <c:pt idx="644">
                  <c:v>100000</c:v>
                </c:pt>
                <c:pt idx="645">
                  <c:v>100000</c:v>
                </c:pt>
                <c:pt idx="646">
                  <c:v>100000</c:v>
                </c:pt>
                <c:pt idx="647">
                  <c:v>100000</c:v>
                </c:pt>
                <c:pt idx="648">
                  <c:v>100000</c:v>
                </c:pt>
                <c:pt idx="649">
                  <c:v>100000</c:v>
                </c:pt>
                <c:pt idx="650">
                  <c:v>100000</c:v>
                </c:pt>
                <c:pt idx="651">
                  <c:v>100000</c:v>
                </c:pt>
                <c:pt idx="652">
                  <c:v>100000</c:v>
                </c:pt>
                <c:pt idx="653">
                  <c:v>100000</c:v>
                </c:pt>
                <c:pt idx="654">
                  <c:v>100000</c:v>
                </c:pt>
                <c:pt idx="655">
                  <c:v>100000</c:v>
                </c:pt>
                <c:pt idx="656">
                  <c:v>100000</c:v>
                </c:pt>
                <c:pt idx="657">
                  <c:v>100000</c:v>
                </c:pt>
                <c:pt idx="658">
                  <c:v>100000</c:v>
                </c:pt>
                <c:pt idx="659">
                  <c:v>100000</c:v>
                </c:pt>
                <c:pt idx="660">
                  <c:v>100000</c:v>
                </c:pt>
                <c:pt idx="661">
                  <c:v>100000</c:v>
                </c:pt>
                <c:pt idx="662">
                  <c:v>100000</c:v>
                </c:pt>
                <c:pt idx="663">
                  <c:v>100000</c:v>
                </c:pt>
                <c:pt idx="664">
                  <c:v>100000</c:v>
                </c:pt>
                <c:pt idx="665">
                  <c:v>100000</c:v>
                </c:pt>
                <c:pt idx="666">
                  <c:v>100000</c:v>
                </c:pt>
                <c:pt idx="667">
                  <c:v>100000</c:v>
                </c:pt>
                <c:pt idx="668">
                  <c:v>100000</c:v>
                </c:pt>
                <c:pt idx="669">
                  <c:v>100000</c:v>
                </c:pt>
                <c:pt idx="670">
                  <c:v>100000</c:v>
                </c:pt>
                <c:pt idx="671">
                  <c:v>100000</c:v>
                </c:pt>
                <c:pt idx="672">
                  <c:v>100000</c:v>
                </c:pt>
                <c:pt idx="673">
                  <c:v>100000</c:v>
                </c:pt>
                <c:pt idx="674">
                  <c:v>100000</c:v>
                </c:pt>
                <c:pt idx="675">
                  <c:v>100000</c:v>
                </c:pt>
                <c:pt idx="676">
                  <c:v>100000</c:v>
                </c:pt>
                <c:pt idx="677">
                  <c:v>100000</c:v>
                </c:pt>
                <c:pt idx="678">
                  <c:v>100000</c:v>
                </c:pt>
                <c:pt idx="679">
                  <c:v>100000</c:v>
                </c:pt>
                <c:pt idx="680">
                  <c:v>100000</c:v>
                </c:pt>
                <c:pt idx="681">
                  <c:v>100000</c:v>
                </c:pt>
                <c:pt idx="682">
                  <c:v>100000</c:v>
                </c:pt>
                <c:pt idx="683">
                  <c:v>100000</c:v>
                </c:pt>
                <c:pt idx="684">
                  <c:v>100000</c:v>
                </c:pt>
                <c:pt idx="685">
                  <c:v>100000</c:v>
                </c:pt>
                <c:pt idx="686">
                  <c:v>100000</c:v>
                </c:pt>
                <c:pt idx="687">
                  <c:v>100000</c:v>
                </c:pt>
                <c:pt idx="688">
                  <c:v>100000</c:v>
                </c:pt>
                <c:pt idx="689">
                  <c:v>100000</c:v>
                </c:pt>
                <c:pt idx="690">
                  <c:v>100000</c:v>
                </c:pt>
                <c:pt idx="691">
                  <c:v>100000</c:v>
                </c:pt>
                <c:pt idx="692">
                  <c:v>100000</c:v>
                </c:pt>
                <c:pt idx="693">
                  <c:v>100000</c:v>
                </c:pt>
                <c:pt idx="694">
                  <c:v>100000</c:v>
                </c:pt>
                <c:pt idx="695">
                  <c:v>100000</c:v>
                </c:pt>
                <c:pt idx="696">
                  <c:v>100000</c:v>
                </c:pt>
                <c:pt idx="697">
                  <c:v>100000</c:v>
                </c:pt>
                <c:pt idx="698">
                  <c:v>100000</c:v>
                </c:pt>
                <c:pt idx="699">
                  <c:v>100000</c:v>
                </c:pt>
                <c:pt idx="700">
                  <c:v>100000</c:v>
                </c:pt>
                <c:pt idx="701">
                  <c:v>100000</c:v>
                </c:pt>
                <c:pt idx="702">
                  <c:v>100000</c:v>
                </c:pt>
                <c:pt idx="703">
                  <c:v>100000</c:v>
                </c:pt>
                <c:pt idx="704">
                  <c:v>100000</c:v>
                </c:pt>
                <c:pt idx="705">
                  <c:v>100000</c:v>
                </c:pt>
                <c:pt idx="706">
                  <c:v>100000</c:v>
                </c:pt>
                <c:pt idx="707">
                  <c:v>100000</c:v>
                </c:pt>
                <c:pt idx="708">
                  <c:v>100000</c:v>
                </c:pt>
                <c:pt idx="709">
                  <c:v>100000</c:v>
                </c:pt>
                <c:pt idx="710">
                  <c:v>100000</c:v>
                </c:pt>
                <c:pt idx="711">
                  <c:v>100000</c:v>
                </c:pt>
                <c:pt idx="712">
                  <c:v>100000</c:v>
                </c:pt>
                <c:pt idx="713">
                  <c:v>100000</c:v>
                </c:pt>
                <c:pt idx="714">
                  <c:v>100000</c:v>
                </c:pt>
                <c:pt idx="715">
                  <c:v>100000</c:v>
                </c:pt>
                <c:pt idx="716">
                  <c:v>100000</c:v>
                </c:pt>
                <c:pt idx="717">
                  <c:v>100000</c:v>
                </c:pt>
                <c:pt idx="718">
                  <c:v>100000</c:v>
                </c:pt>
                <c:pt idx="719">
                  <c:v>100000</c:v>
                </c:pt>
                <c:pt idx="720">
                  <c:v>100000</c:v>
                </c:pt>
                <c:pt idx="721">
                  <c:v>100000</c:v>
                </c:pt>
                <c:pt idx="722">
                  <c:v>100000</c:v>
                </c:pt>
                <c:pt idx="723">
                  <c:v>100000</c:v>
                </c:pt>
                <c:pt idx="724">
                  <c:v>100000</c:v>
                </c:pt>
                <c:pt idx="725">
                  <c:v>100000</c:v>
                </c:pt>
                <c:pt idx="726">
                  <c:v>100000</c:v>
                </c:pt>
                <c:pt idx="727">
                  <c:v>100000</c:v>
                </c:pt>
                <c:pt idx="728">
                  <c:v>100000</c:v>
                </c:pt>
                <c:pt idx="729">
                  <c:v>100000</c:v>
                </c:pt>
                <c:pt idx="730">
                  <c:v>100000</c:v>
                </c:pt>
                <c:pt idx="731">
                  <c:v>100000</c:v>
                </c:pt>
                <c:pt idx="732">
                  <c:v>100000</c:v>
                </c:pt>
                <c:pt idx="733">
                  <c:v>100000</c:v>
                </c:pt>
                <c:pt idx="734">
                  <c:v>100000</c:v>
                </c:pt>
                <c:pt idx="735">
                  <c:v>100000</c:v>
                </c:pt>
                <c:pt idx="736">
                  <c:v>100000</c:v>
                </c:pt>
                <c:pt idx="737">
                  <c:v>100000</c:v>
                </c:pt>
                <c:pt idx="738">
                  <c:v>100000</c:v>
                </c:pt>
                <c:pt idx="739">
                  <c:v>100000</c:v>
                </c:pt>
                <c:pt idx="740">
                  <c:v>100000</c:v>
                </c:pt>
                <c:pt idx="741">
                  <c:v>100000</c:v>
                </c:pt>
                <c:pt idx="742">
                  <c:v>100000</c:v>
                </c:pt>
                <c:pt idx="743">
                  <c:v>100000</c:v>
                </c:pt>
                <c:pt idx="744">
                  <c:v>100000</c:v>
                </c:pt>
                <c:pt idx="745">
                  <c:v>100000</c:v>
                </c:pt>
                <c:pt idx="746">
                  <c:v>100000</c:v>
                </c:pt>
                <c:pt idx="747">
                  <c:v>100000</c:v>
                </c:pt>
                <c:pt idx="748">
                  <c:v>100000</c:v>
                </c:pt>
                <c:pt idx="749">
                  <c:v>100000</c:v>
                </c:pt>
                <c:pt idx="750">
                  <c:v>100000</c:v>
                </c:pt>
                <c:pt idx="751">
                  <c:v>100000</c:v>
                </c:pt>
                <c:pt idx="752">
                  <c:v>100000</c:v>
                </c:pt>
                <c:pt idx="753">
                  <c:v>100000</c:v>
                </c:pt>
                <c:pt idx="754">
                  <c:v>100000</c:v>
                </c:pt>
                <c:pt idx="755">
                  <c:v>100000</c:v>
                </c:pt>
                <c:pt idx="756">
                  <c:v>100000</c:v>
                </c:pt>
                <c:pt idx="757">
                  <c:v>100000</c:v>
                </c:pt>
                <c:pt idx="758">
                  <c:v>100000</c:v>
                </c:pt>
                <c:pt idx="759">
                  <c:v>100000</c:v>
                </c:pt>
                <c:pt idx="760">
                  <c:v>100000</c:v>
                </c:pt>
                <c:pt idx="761">
                  <c:v>100000</c:v>
                </c:pt>
                <c:pt idx="762">
                  <c:v>100000</c:v>
                </c:pt>
                <c:pt idx="763">
                  <c:v>100000</c:v>
                </c:pt>
                <c:pt idx="764">
                  <c:v>100000</c:v>
                </c:pt>
                <c:pt idx="765">
                  <c:v>100000</c:v>
                </c:pt>
                <c:pt idx="766">
                  <c:v>100000</c:v>
                </c:pt>
                <c:pt idx="767">
                  <c:v>100000</c:v>
                </c:pt>
                <c:pt idx="768">
                  <c:v>100000</c:v>
                </c:pt>
                <c:pt idx="769">
                  <c:v>100000</c:v>
                </c:pt>
                <c:pt idx="770">
                  <c:v>100000</c:v>
                </c:pt>
                <c:pt idx="771">
                  <c:v>100000</c:v>
                </c:pt>
                <c:pt idx="772">
                  <c:v>100000</c:v>
                </c:pt>
                <c:pt idx="773">
                  <c:v>100000</c:v>
                </c:pt>
                <c:pt idx="774">
                  <c:v>100000</c:v>
                </c:pt>
                <c:pt idx="775">
                  <c:v>100000</c:v>
                </c:pt>
                <c:pt idx="776">
                  <c:v>100000</c:v>
                </c:pt>
                <c:pt idx="777">
                  <c:v>100000</c:v>
                </c:pt>
                <c:pt idx="778">
                  <c:v>100000</c:v>
                </c:pt>
                <c:pt idx="779">
                  <c:v>100000</c:v>
                </c:pt>
                <c:pt idx="780">
                  <c:v>100000</c:v>
                </c:pt>
                <c:pt idx="781">
                  <c:v>100000</c:v>
                </c:pt>
                <c:pt idx="782">
                  <c:v>100000</c:v>
                </c:pt>
                <c:pt idx="783">
                  <c:v>100000</c:v>
                </c:pt>
                <c:pt idx="784">
                  <c:v>100000</c:v>
                </c:pt>
                <c:pt idx="785">
                  <c:v>100000</c:v>
                </c:pt>
                <c:pt idx="786">
                  <c:v>100000</c:v>
                </c:pt>
                <c:pt idx="787">
                  <c:v>100000</c:v>
                </c:pt>
                <c:pt idx="788">
                  <c:v>100000</c:v>
                </c:pt>
                <c:pt idx="789">
                  <c:v>100000</c:v>
                </c:pt>
                <c:pt idx="790">
                  <c:v>100000</c:v>
                </c:pt>
                <c:pt idx="791">
                  <c:v>100000</c:v>
                </c:pt>
                <c:pt idx="792">
                  <c:v>100000</c:v>
                </c:pt>
                <c:pt idx="793">
                  <c:v>100000</c:v>
                </c:pt>
                <c:pt idx="794">
                  <c:v>100000</c:v>
                </c:pt>
                <c:pt idx="795">
                  <c:v>100000</c:v>
                </c:pt>
                <c:pt idx="796">
                  <c:v>100000</c:v>
                </c:pt>
                <c:pt idx="797">
                  <c:v>100000</c:v>
                </c:pt>
                <c:pt idx="798">
                  <c:v>100000</c:v>
                </c:pt>
                <c:pt idx="799">
                  <c:v>100000</c:v>
                </c:pt>
                <c:pt idx="800">
                  <c:v>100000</c:v>
                </c:pt>
                <c:pt idx="801">
                  <c:v>100000</c:v>
                </c:pt>
                <c:pt idx="802">
                  <c:v>100000</c:v>
                </c:pt>
                <c:pt idx="803">
                  <c:v>100000</c:v>
                </c:pt>
                <c:pt idx="804">
                  <c:v>100000</c:v>
                </c:pt>
                <c:pt idx="805">
                  <c:v>100000</c:v>
                </c:pt>
                <c:pt idx="806">
                  <c:v>100000</c:v>
                </c:pt>
                <c:pt idx="807">
                  <c:v>100000</c:v>
                </c:pt>
                <c:pt idx="808">
                  <c:v>100000</c:v>
                </c:pt>
                <c:pt idx="809">
                  <c:v>100000</c:v>
                </c:pt>
                <c:pt idx="810">
                  <c:v>100000</c:v>
                </c:pt>
                <c:pt idx="811">
                  <c:v>100000</c:v>
                </c:pt>
                <c:pt idx="812">
                  <c:v>100000</c:v>
                </c:pt>
                <c:pt idx="813">
                  <c:v>100000</c:v>
                </c:pt>
                <c:pt idx="814">
                  <c:v>100000</c:v>
                </c:pt>
                <c:pt idx="815">
                  <c:v>100000</c:v>
                </c:pt>
                <c:pt idx="816">
                  <c:v>100000</c:v>
                </c:pt>
                <c:pt idx="817">
                  <c:v>100000</c:v>
                </c:pt>
                <c:pt idx="818">
                  <c:v>100000</c:v>
                </c:pt>
                <c:pt idx="819">
                  <c:v>100000</c:v>
                </c:pt>
                <c:pt idx="820">
                  <c:v>100000</c:v>
                </c:pt>
                <c:pt idx="821">
                  <c:v>100000</c:v>
                </c:pt>
                <c:pt idx="822">
                  <c:v>100000</c:v>
                </c:pt>
                <c:pt idx="823">
                  <c:v>100000</c:v>
                </c:pt>
                <c:pt idx="824">
                  <c:v>100000</c:v>
                </c:pt>
                <c:pt idx="825">
                  <c:v>100000</c:v>
                </c:pt>
                <c:pt idx="826">
                  <c:v>100000</c:v>
                </c:pt>
                <c:pt idx="827">
                  <c:v>100000</c:v>
                </c:pt>
                <c:pt idx="828">
                  <c:v>100000</c:v>
                </c:pt>
                <c:pt idx="829">
                  <c:v>100000</c:v>
                </c:pt>
                <c:pt idx="830">
                  <c:v>100000</c:v>
                </c:pt>
                <c:pt idx="831">
                  <c:v>100000</c:v>
                </c:pt>
                <c:pt idx="832">
                  <c:v>100000</c:v>
                </c:pt>
                <c:pt idx="833">
                  <c:v>100000</c:v>
                </c:pt>
                <c:pt idx="834">
                  <c:v>100000</c:v>
                </c:pt>
                <c:pt idx="835">
                  <c:v>100000</c:v>
                </c:pt>
                <c:pt idx="836">
                  <c:v>100000</c:v>
                </c:pt>
                <c:pt idx="837">
                  <c:v>100000</c:v>
                </c:pt>
                <c:pt idx="838">
                  <c:v>100000</c:v>
                </c:pt>
                <c:pt idx="839">
                  <c:v>100000</c:v>
                </c:pt>
                <c:pt idx="840">
                  <c:v>100000</c:v>
                </c:pt>
                <c:pt idx="841">
                  <c:v>100000</c:v>
                </c:pt>
                <c:pt idx="842">
                  <c:v>100000</c:v>
                </c:pt>
                <c:pt idx="843">
                  <c:v>100000</c:v>
                </c:pt>
                <c:pt idx="844">
                  <c:v>100000</c:v>
                </c:pt>
                <c:pt idx="845">
                  <c:v>100000</c:v>
                </c:pt>
                <c:pt idx="846">
                  <c:v>100000</c:v>
                </c:pt>
                <c:pt idx="847">
                  <c:v>100000</c:v>
                </c:pt>
                <c:pt idx="848">
                  <c:v>100000</c:v>
                </c:pt>
                <c:pt idx="849">
                  <c:v>100000</c:v>
                </c:pt>
                <c:pt idx="850">
                  <c:v>100000</c:v>
                </c:pt>
                <c:pt idx="851">
                  <c:v>100000</c:v>
                </c:pt>
                <c:pt idx="852">
                  <c:v>100000</c:v>
                </c:pt>
                <c:pt idx="853">
                  <c:v>100000</c:v>
                </c:pt>
                <c:pt idx="854">
                  <c:v>100000</c:v>
                </c:pt>
                <c:pt idx="855">
                  <c:v>100000</c:v>
                </c:pt>
                <c:pt idx="856">
                  <c:v>100000</c:v>
                </c:pt>
                <c:pt idx="857">
                  <c:v>100000</c:v>
                </c:pt>
                <c:pt idx="858">
                  <c:v>100000</c:v>
                </c:pt>
                <c:pt idx="859">
                  <c:v>100000</c:v>
                </c:pt>
                <c:pt idx="860">
                  <c:v>100000</c:v>
                </c:pt>
                <c:pt idx="861">
                  <c:v>100000</c:v>
                </c:pt>
                <c:pt idx="862">
                  <c:v>100000</c:v>
                </c:pt>
                <c:pt idx="863">
                  <c:v>100000</c:v>
                </c:pt>
                <c:pt idx="864">
                  <c:v>100000</c:v>
                </c:pt>
                <c:pt idx="865">
                  <c:v>100000</c:v>
                </c:pt>
                <c:pt idx="866">
                  <c:v>100000</c:v>
                </c:pt>
                <c:pt idx="867">
                  <c:v>100000</c:v>
                </c:pt>
                <c:pt idx="868">
                  <c:v>100000</c:v>
                </c:pt>
                <c:pt idx="869">
                  <c:v>100000</c:v>
                </c:pt>
                <c:pt idx="870">
                  <c:v>100000</c:v>
                </c:pt>
                <c:pt idx="871">
                  <c:v>100000</c:v>
                </c:pt>
                <c:pt idx="872">
                  <c:v>100000</c:v>
                </c:pt>
                <c:pt idx="873">
                  <c:v>100000</c:v>
                </c:pt>
                <c:pt idx="874">
                  <c:v>100000</c:v>
                </c:pt>
                <c:pt idx="875">
                  <c:v>100000</c:v>
                </c:pt>
                <c:pt idx="876">
                  <c:v>100000</c:v>
                </c:pt>
                <c:pt idx="877">
                  <c:v>100000</c:v>
                </c:pt>
                <c:pt idx="878">
                  <c:v>100000</c:v>
                </c:pt>
                <c:pt idx="879">
                  <c:v>100000</c:v>
                </c:pt>
                <c:pt idx="880">
                  <c:v>100000</c:v>
                </c:pt>
                <c:pt idx="881">
                  <c:v>100000</c:v>
                </c:pt>
                <c:pt idx="882">
                  <c:v>100000</c:v>
                </c:pt>
                <c:pt idx="883">
                  <c:v>100000</c:v>
                </c:pt>
                <c:pt idx="884">
                  <c:v>100000</c:v>
                </c:pt>
                <c:pt idx="885">
                  <c:v>100000</c:v>
                </c:pt>
                <c:pt idx="886">
                  <c:v>100000</c:v>
                </c:pt>
                <c:pt idx="887">
                  <c:v>100000</c:v>
                </c:pt>
                <c:pt idx="888">
                  <c:v>100000</c:v>
                </c:pt>
                <c:pt idx="889">
                  <c:v>100000</c:v>
                </c:pt>
                <c:pt idx="890">
                  <c:v>100000</c:v>
                </c:pt>
                <c:pt idx="891">
                  <c:v>100000</c:v>
                </c:pt>
                <c:pt idx="892">
                  <c:v>100000</c:v>
                </c:pt>
                <c:pt idx="893">
                  <c:v>100000</c:v>
                </c:pt>
                <c:pt idx="894">
                  <c:v>100000</c:v>
                </c:pt>
                <c:pt idx="895">
                  <c:v>100000</c:v>
                </c:pt>
                <c:pt idx="896">
                  <c:v>100000</c:v>
                </c:pt>
                <c:pt idx="897">
                  <c:v>100000</c:v>
                </c:pt>
                <c:pt idx="898">
                  <c:v>100000</c:v>
                </c:pt>
                <c:pt idx="899">
                  <c:v>100000</c:v>
                </c:pt>
                <c:pt idx="900">
                  <c:v>100000</c:v>
                </c:pt>
                <c:pt idx="901">
                  <c:v>100000</c:v>
                </c:pt>
                <c:pt idx="902">
                  <c:v>100000</c:v>
                </c:pt>
                <c:pt idx="903">
                  <c:v>100000</c:v>
                </c:pt>
                <c:pt idx="904">
                  <c:v>100000</c:v>
                </c:pt>
                <c:pt idx="905">
                  <c:v>100000</c:v>
                </c:pt>
                <c:pt idx="906">
                  <c:v>100000</c:v>
                </c:pt>
                <c:pt idx="907">
                  <c:v>100000</c:v>
                </c:pt>
                <c:pt idx="908">
                  <c:v>100000</c:v>
                </c:pt>
                <c:pt idx="909">
                  <c:v>100000</c:v>
                </c:pt>
                <c:pt idx="910">
                  <c:v>100000</c:v>
                </c:pt>
                <c:pt idx="911">
                  <c:v>100000</c:v>
                </c:pt>
                <c:pt idx="912">
                  <c:v>100000</c:v>
                </c:pt>
                <c:pt idx="913">
                  <c:v>100000</c:v>
                </c:pt>
                <c:pt idx="914">
                  <c:v>100000</c:v>
                </c:pt>
                <c:pt idx="915">
                  <c:v>100000</c:v>
                </c:pt>
                <c:pt idx="916">
                  <c:v>100000</c:v>
                </c:pt>
                <c:pt idx="917">
                  <c:v>100000</c:v>
                </c:pt>
                <c:pt idx="918">
                  <c:v>100000</c:v>
                </c:pt>
                <c:pt idx="919">
                  <c:v>100000</c:v>
                </c:pt>
                <c:pt idx="920">
                  <c:v>100000</c:v>
                </c:pt>
                <c:pt idx="921">
                  <c:v>100000</c:v>
                </c:pt>
                <c:pt idx="922">
                  <c:v>100000</c:v>
                </c:pt>
                <c:pt idx="923">
                  <c:v>100000</c:v>
                </c:pt>
                <c:pt idx="924">
                  <c:v>100000</c:v>
                </c:pt>
                <c:pt idx="925">
                  <c:v>100000</c:v>
                </c:pt>
                <c:pt idx="926">
                  <c:v>100000</c:v>
                </c:pt>
                <c:pt idx="927">
                  <c:v>100000</c:v>
                </c:pt>
                <c:pt idx="928">
                  <c:v>100000</c:v>
                </c:pt>
                <c:pt idx="929">
                  <c:v>100000</c:v>
                </c:pt>
                <c:pt idx="930">
                  <c:v>100000</c:v>
                </c:pt>
                <c:pt idx="931">
                  <c:v>100000</c:v>
                </c:pt>
                <c:pt idx="932">
                  <c:v>100000</c:v>
                </c:pt>
                <c:pt idx="933">
                  <c:v>100000</c:v>
                </c:pt>
                <c:pt idx="934">
                  <c:v>100000</c:v>
                </c:pt>
                <c:pt idx="935">
                  <c:v>100000</c:v>
                </c:pt>
                <c:pt idx="936">
                  <c:v>100000</c:v>
                </c:pt>
                <c:pt idx="937">
                  <c:v>100000</c:v>
                </c:pt>
                <c:pt idx="938">
                  <c:v>100000</c:v>
                </c:pt>
                <c:pt idx="939">
                  <c:v>100000</c:v>
                </c:pt>
                <c:pt idx="940">
                  <c:v>100000</c:v>
                </c:pt>
                <c:pt idx="941">
                  <c:v>100000</c:v>
                </c:pt>
                <c:pt idx="942">
                  <c:v>100000</c:v>
                </c:pt>
                <c:pt idx="943">
                  <c:v>100000</c:v>
                </c:pt>
                <c:pt idx="944">
                  <c:v>100000</c:v>
                </c:pt>
                <c:pt idx="945">
                  <c:v>100000</c:v>
                </c:pt>
                <c:pt idx="946">
                  <c:v>100000</c:v>
                </c:pt>
                <c:pt idx="947">
                  <c:v>100000</c:v>
                </c:pt>
                <c:pt idx="948">
                  <c:v>100000</c:v>
                </c:pt>
                <c:pt idx="949">
                  <c:v>100000</c:v>
                </c:pt>
                <c:pt idx="950">
                  <c:v>100000</c:v>
                </c:pt>
                <c:pt idx="951">
                  <c:v>100000</c:v>
                </c:pt>
                <c:pt idx="952">
                  <c:v>100000</c:v>
                </c:pt>
                <c:pt idx="953">
                  <c:v>100000</c:v>
                </c:pt>
                <c:pt idx="954">
                  <c:v>100000</c:v>
                </c:pt>
                <c:pt idx="955">
                  <c:v>100000</c:v>
                </c:pt>
                <c:pt idx="956">
                  <c:v>100000</c:v>
                </c:pt>
                <c:pt idx="957">
                  <c:v>100000</c:v>
                </c:pt>
                <c:pt idx="958">
                  <c:v>100000</c:v>
                </c:pt>
                <c:pt idx="959">
                  <c:v>100000</c:v>
                </c:pt>
                <c:pt idx="960">
                  <c:v>100000</c:v>
                </c:pt>
                <c:pt idx="961">
                  <c:v>100000</c:v>
                </c:pt>
                <c:pt idx="962">
                  <c:v>100000</c:v>
                </c:pt>
                <c:pt idx="963">
                  <c:v>100000</c:v>
                </c:pt>
                <c:pt idx="964">
                  <c:v>100000</c:v>
                </c:pt>
                <c:pt idx="965">
                  <c:v>100000</c:v>
                </c:pt>
                <c:pt idx="966">
                  <c:v>100000</c:v>
                </c:pt>
                <c:pt idx="967">
                  <c:v>100000</c:v>
                </c:pt>
                <c:pt idx="968">
                  <c:v>100000</c:v>
                </c:pt>
                <c:pt idx="969">
                  <c:v>100000</c:v>
                </c:pt>
                <c:pt idx="970">
                  <c:v>100000</c:v>
                </c:pt>
                <c:pt idx="971">
                  <c:v>100000</c:v>
                </c:pt>
                <c:pt idx="972">
                  <c:v>100000</c:v>
                </c:pt>
                <c:pt idx="973">
                  <c:v>100000</c:v>
                </c:pt>
                <c:pt idx="974">
                  <c:v>100000</c:v>
                </c:pt>
                <c:pt idx="975">
                  <c:v>100000</c:v>
                </c:pt>
                <c:pt idx="976">
                  <c:v>100000</c:v>
                </c:pt>
                <c:pt idx="977">
                  <c:v>100000</c:v>
                </c:pt>
                <c:pt idx="978">
                  <c:v>100000</c:v>
                </c:pt>
                <c:pt idx="979">
                  <c:v>100000</c:v>
                </c:pt>
                <c:pt idx="980">
                  <c:v>100000</c:v>
                </c:pt>
                <c:pt idx="981">
                  <c:v>100000</c:v>
                </c:pt>
                <c:pt idx="982">
                  <c:v>100000</c:v>
                </c:pt>
                <c:pt idx="983">
                  <c:v>100000</c:v>
                </c:pt>
                <c:pt idx="984">
                  <c:v>100000</c:v>
                </c:pt>
                <c:pt idx="985">
                  <c:v>100000</c:v>
                </c:pt>
                <c:pt idx="986">
                  <c:v>100000</c:v>
                </c:pt>
                <c:pt idx="987">
                  <c:v>100000</c:v>
                </c:pt>
                <c:pt idx="988">
                  <c:v>100000</c:v>
                </c:pt>
                <c:pt idx="989">
                  <c:v>100000</c:v>
                </c:pt>
                <c:pt idx="990">
                  <c:v>100000</c:v>
                </c:pt>
                <c:pt idx="991">
                  <c:v>100000</c:v>
                </c:pt>
                <c:pt idx="992">
                  <c:v>100000</c:v>
                </c:pt>
                <c:pt idx="993">
                  <c:v>100000</c:v>
                </c:pt>
                <c:pt idx="994">
                  <c:v>100000</c:v>
                </c:pt>
                <c:pt idx="995">
                  <c:v>100000</c:v>
                </c:pt>
                <c:pt idx="996">
                  <c:v>100000</c:v>
                </c:pt>
                <c:pt idx="997">
                  <c:v>100000</c:v>
                </c:pt>
                <c:pt idx="998">
                  <c:v>100000</c:v>
                </c:pt>
                <c:pt idx="999">
                  <c:v>100000</c:v>
                </c:pt>
                <c:pt idx="1000">
                  <c:v>100000</c:v>
                </c:pt>
                <c:pt idx="1001">
                  <c:v>100000</c:v>
                </c:pt>
                <c:pt idx="1002">
                  <c:v>100000</c:v>
                </c:pt>
                <c:pt idx="1003">
                  <c:v>100000</c:v>
                </c:pt>
                <c:pt idx="1004">
                  <c:v>100000</c:v>
                </c:pt>
                <c:pt idx="1005">
                  <c:v>100000</c:v>
                </c:pt>
                <c:pt idx="1006">
                  <c:v>100000</c:v>
                </c:pt>
                <c:pt idx="1007">
                  <c:v>100000</c:v>
                </c:pt>
                <c:pt idx="1008">
                  <c:v>100000</c:v>
                </c:pt>
                <c:pt idx="1009">
                  <c:v>100000</c:v>
                </c:pt>
                <c:pt idx="1010">
                  <c:v>100000</c:v>
                </c:pt>
                <c:pt idx="1011">
                  <c:v>100000</c:v>
                </c:pt>
                <c:pt idx="1012">
                  <c:v>100000</c:v>
                </c:pt>
                <c:pt idx="1013">
                  <c:v>100000</c:v>
                </c:pt>
                <c:pt idx="1014">
                  <c:v>100000</c:v>
                </c:pt>
                <c:pt idx="1015">
                  <c:v>100000</c:v>
                </c:pt>
                <c:pt idx="1016">
                  <c:v>100000</c:v>
                </c:pt>
                <c:pt idx="1017">
                  <c:v>100000</c:v>
                </c:pt>
                <c:pt idx="1018">
                  <c:v>100000</c:v>
                </c:pt>
                <c:pt idx="1019">
                  <c:v>100000</c:v>
                </c:pt>
                <c:pt idx="1020">
                  <c:v>100000</c:v>
                </c:pt>
                <c:pt idx="1021">
                  <c:v>100000</c:v>
                </c:pt>
                <c:pt idx="1022">
                  <c:v>100000</c:v>
                </c:pt>
                <c:pt idx="1023">
                  <c:v>100000</c:v>
                </c:pt>
                <c:pt idx="1024">
                  <c:v>100000</c:v>
                </c:pt>
                <c:pt idx="1025">
                  <c:v>100000</c:v>
                </c:pt>
                <c:pt idx="1026">
                  <c:v>100000</c:v>
                </c:pt>
                <c:pt idx="1027">
                  <c:v>100000</c:v>
                </c:pt>
                <c:pt idx="1028">
                  <c:v>100000</c:v>
                </c:pt>
                <c:pt idx="1029">
                  <c:v>100000</c:v>
                </c:pt>
                <c:pt idx="1030">
                  <c:v>100000</c:v>
                </c:pt>
                <c:pt idx="1031">
                  <c:v>100000</c:v>
                </c:pt>
                <c:pt idx="1032">
                  <c:v>100000</c:v>
                </c:pt>
                <c:pt idx="1033">
                  <c:v>100000</c:v>
                </c:pt>
                <c:pt idx="1034">
                  <c:v>100000</c:v>
                </c:pt>
                <c:pt idx="1035">
                  <c:v>100000</c:v>
                </c:pt>
                <c:pt idx="1036">
                  <c:v>100000</c:v>
                </c:pt>
                <c:pt idx="1037">
                  <c:v>100000</c:v>
                </c:pt>
                <c:pt idx="1038">
                  <c:v>100000</c:v>
                </c:pt>
                <c:pt idx="1039">
                  <c:v>100000</c:v>
                </c:pt>
                <c:pt idx="1040">
                  <c:v>100000</c:v>
                </c:pt>
                <c:pt idx="1041">
                  <c:v>100000</c:v>
                </c:pt>
                <c:pt idx="1042">
                  <c:v>100000</c:v>
                </c:pt>
                <c:pt idx="1043">
                  <c:v>100000</c:v>
                </c:pt>
                <c:pt idx="1044">
                  <c:v>100000</c:v>
                </c:pt>
                <c:pt idx="1045">
                  <c:v>100000</c:v>
                </c:pt>
                <c:pt idx="1046">
                  <c:v>100000</c:v>
                </c:pt>
                <c:pt idx="1047">
                  <c:v>100000</c:v>
                </c:pt>
                <c:pt idx="1048">
                  <c:v>100000</c:v>
                </c:pt>
                <c:pt idx="1049">
                  <c:v>100000</c:v>
                </c:pt>
                <c:pt idx="1050">
                  <c:v>100000</c:v>
                </c:pt>
                <c:pt idx="1051">
                  <c:v>100000</c:v>
                </c:pt>
                <c:pt idx="1052">
                  <c:v>100000</c:v>
                </c:pt>
                <c:pt idx="1053">
                  <c:v>100000</c:v>
                </c:pt>
                <c:pt idx="1054">
                  <c:v>100000</c:v>
                </c:pt>
                <c:pt idx="1055">
                  <c:v>100000</c:v>
                </c:pt>
                <c:pt idx="1056">
                  <c:v>100000</c:v>
                </c:pt>
                <c:pt idx="1057">
                  <c:v>100000</c:v>
                </c:pt>
                <c:pt idx="1058">
                  <c:v>100000</c:v>
                </c:pt>
                <c:pt idx="1059">
                  <c:v>100000</c:v>
                </c:pt>
                <c:pt idx="1060">
                  <c:v>100000</c:v>
                </c:pt>
                <c:pt idx="1061">
                  <c:v>100000</c:v>
                </c:pt>
                <c:pt idx="1062">
                  <c:v>100000</c:v>
                </c:pt>
                <c:pt idx="1063">
                  <c:v>100000</c:v>
                </c:pt>
                <c:pt idx="1064">
                  <c:v>100000</c:v>
                </c:pt>
                <c:pt idx="1065">
                  <c:v>100000</c:v>
                </c:pt>
                <c:pt idx="1066">
                  <c:v>100000</c:v>
                </c:pt>
                <c:pt idx="1067">
                  <c:v>100000</c:v>
                </c:pt>
                <c:pt idx="1068">
                  <c:v>100000</c:v>
                </c:pt>
                <c:pt idx="1069">
                  <c:v>100000</c:v>
                </c:pt>
                <c:pt idx="1070">
                  <c:v>100000</c:v>
                </c:pt>
                <c:pt idx="1071">
                  <c:v>100000</c:v>
                </c:pt>
                <c:pt idx="1072">
                  <c:v>100000</c:v>
                </c:pt>
                <c:pt idx="1073">
                  <c:v>100000</c:v>
                </c:pt>
                <c:pt idx="1074">
                  <c:v>100000</c:v>
                </c:pt>
                <c:pt idx="1075">
                  <c:v>100000</c:v>
                </c:pt>
                <c:pt idx="1076">
                  <c:v>100000</c:v>
                </c:pt>
                <c:pt idx="1077">
                  <c:v>100000</c:v>
                </c:pt>
                <c:pt idx="1078">
                  <c:v>100000</c:v>
                </c:pt>
                <c:pt idx="1079">
                  <c:v>100000</c:v>
                </c:pt>
                <c:pt idx="1080">
                  <c:v>100000</c:v>
                </c:pt>
                <c:pt idx="1081">
                  <c:v>100000</c:v>
                </c:pt>
                <c:pt idx="1082">
                  <c:v>100000</c:v>
                </c:pt>
                <c:pt idx="1083">
                  <c:v>100000</c:v>
                </c:pt>
                <c:pt idx="1084">
                  <c:v>100000</c:v>
                </c:pt>
                <c:pt idx="1085">
                  <c:v>100000</c:v>
                </c:pt>
                <c:pt idx="1086">
                  <c:v>100000</c:v>
                </c:pt>
                <c:pt idx="1087">
                  <c:v>100000</c:v>
                </c:pt>
                <c:pt idx="1088">
                  <c:v>100000</c:v>
                </c:pt>
                <c:pt idx="1089">
                  <c:v>100000</c:v>
                </c:pt>
                <c:pt idx="1090">
                  <c:v>100000</c:v>
                </c:pt>
                <c:pt idx="1091">
                  <c:v>100000</c:v>
                </c:pt>
                <c:pt idx="1092">
                  <c:v>100000</c:v>
                </c:pt>
                <c:pt idx="1093">
                  <c:v>100000</c:v>
                </c:pt>
                <c:pt idx="1094">
                  <c:v>100000</c:v>
                </c:pt>
                <c:pt idx="1095">
                  <c:v>100000</c:v>
                </c:pt>
                <c:pt idx="1096">
                  <c:v>100000</c:v>
                </c:pt>
                <c:pt idx="1097">
                  <c:v>100000</c:v>
                </c:pt>
                <c:pt idx="1098">
                  <c:v>100000</c:v>
                </c:pt>
                <c:pt idx="1099">
                  <c:v>100000</c:v>
                </c:pt>
                <c:pt idx="1100">
                  <c:v>100000</c:v>
                </c:pt>
                <c:pt idx="1101">
                  <c:v>100000</c:v>
                </c:pt>
                <c:pt idx="1102">
                  <c:v>100000</c:v>
                </c:pt>
                <c:pt idx="1103">
                  <c:v>100000</c:v>
                </c:pt>
                <c:pt idx="1104">
                  <c:v>100000</c:v>
                </c:pt>
                <c:pt idx="1105">
                  <c:v>100000</c:v>
                </c:pt>
                <c:pt idx="1106">
                  <c:v>100000</c:v>
                </c:pt>
                <c:pt idx="1107">
                  <c:v>100000</c:v>
                </c:pt>
                <c:pt idx="1108">
                  <c:v>100000</c:v>
                </c:pt>
                <c:pt idx="1109">
                  <c:v>100000</c:v>
                </c:pt>
                <c:pt idx="1110">
                  <c:v>100000</c:v>
                </c:pt>
                <c:pt idx="1111">
                  <c:v>100000</c:v>
                </c:pt>
                <c:pt idx="1112">
                  <c:v>100000</c:v>
                </c:pt>
                <c:pt idx="1113">
                  <c:v>100000</c:v>
                </c:pt>
                <c:pt idx="1114">
                  <c:v>100000</c:v>
                </c:pt>
                <c:pt idx="1115">
                  <c:v>100000</c:v>
                </c:pt>
                <c:pt idx="1116">
                  <c:v>100000</c:v>
                </c:pt>
                <c:pt idx="1117">
                  <c:v>100000</c:v>
                </c:pt>
                <c:pt idx="1118">
                  <c:v>100000</c:v>
                </c:pt>
                <c:pt idx="1119">
                  <c:v>100000</c:v>
                </c:pt>
                <c:pt idx="1120">
                  <c:v>100000</c:v>
                </c:pt>
                <c:pt idx="1121">
                  <c:v>100000</c:v>
                </c:pt>
                <c:pt idx="1122">
                  <c:v>100000</c:v>
                </c:pt>
                <c:pt idx="1123">
                  <c:v>100000</c:v>
                </c:pt>
                <c:pt idx="1124">
                  <c:v>100000</c:v>
                </c:pt>
                <c:pt idx="1125">
                  <c:v>100000</c:v>
                </c:pt>
                <c:pt idx="1126">
                  <c:v>100000</c:v>
                </c:pt>
                <c:pt idx="1127">
                  <c:v>100000</c:v>
                </c:pt>
                <c:pt idx="1128">
                  <c:v>100000</c:v>
                </c:pt>
                <c:pt idx="1129">
                  <c:v>100000</c:v>
                </c:pt>
                <c:pt idx="1130">
                  <c:v>100000</c:v>
                </c:pt>
                <c:pt idx="1131">
                  <c:v>100000</c:v>
                </c:pt>
                <c:pt idx="1132">
                  <c:v>100000</c:v>
                </c:pt>
                <c:pt idx="1133">
                  <c:v>100000</c:v>
                </c:pt>
                <c:pt idx="1134">
                  <c:v>100000</c:v>
                </c:pt>
                <c:pt idx="1135">
                  <c:v>100000</c:v>
                </c:pt>
                <c:pt idx="1136">
                  <c:v>100000</c:v>
                </c:pt>
                <c:pt idx="1137">
                  <c:v>100000</c:v>
                </c:pt>
                <c:pt idx="1138">
                  <c:v>100000</c:v>
                </c:pt>
                <c:pt idx="1139">
                  <c:v>100000</c:v>
                </c:pt>
                <c:pt idx="1140">
                  <c:v>100000</c:v>
                </c:pt>
                <c:pt idx="1141">
                  <c:v>100000</c:v>
                </c:pt>
                <c:pt idx="1142">
                  <c:v>100000</c:v>
                </c:pt>
                <c:pt idx="1143">
                  <c:v>100000</c:v>
                </c:pt>
                <c:pt idx="1144">
                  <c:v>100000</c:v>
                </c:pt>
                <c:pt idx="1145">
                  <c:v>100000</c:v>
                </c:pt>
                <c:pt idx="1146">
                  <c:v>100000</c:v>
                </c:pt>
                <c:pt idx="1147">
                  <c:v>100000</c:v>
                </c:pt>
                <c:pt idx="1148">
                  <c:v>100000</c:v>
                </c:pt>
                <c:pt idx="1149">
                  <c:v>100000</c:v>
                </c:pt>
                <c:pt idx="1150">
                  <c:v>100000</c:v>
                </c:pt>
                <c:pt idx="1151">
                  <c:v>100000</c:v>
                </c:pt>
                <c:pt idx="1152">
                  <c:v>100000</c:v>
                </c:pt>
                <c:pt idx="1153">
                  <c:v>100000</c:v>
                </c:pt>
                <c:pt idx="1154">
                  <c:v>100000</c:v>
                </c:pt>
                <c:pt idx="1155">
                  <c:v>100000</c:v>
                </c:pt>
                <c:pt idx="1156">
                  <c:v>100000</c:v>
                </c:pt>
                <c:pt idx="1157">
                  <c:v>100000</c:v>
                </c:pt>
                <c:pt idx="1158">
                  <c:v>100000</c:v>
                </c:pt>
                <c:pt idx="1159">
                  <c:v>100000</c:v>
                </c:pt>
                <c:pt idx="1160">
                  <c:v>100000</c:v>
                </c:pt>
                <c:pt idx="1161">
                  <c:v>100000</c:v>
                </c:pt>
                <c:pt idx="1162">
                  <c:v>100000</c:v>
                </c:pt>
                <c:pt idx="1163">
                  <c:v>100000</c:v>
                </c:pt>
                <c:pt idx="1164">
                  <c:v>100000</c:v>
                </c:pt>
                <c:pt idx="1165">
                  <c:v>100000</c:v>
                </c:pt>
                <c:pt idx="1166">
                  <c:v>100000</c:v>
                </c:pt>
                <c:pt idx="1167">
                  <c:v>100000</c:v>
                </c:pt>
                <c:pt idx="1168">
                  <c:v>100000</c:v>
                </c:pt>
                <c:pt idx="1169">
                  <c:v>100000</c:v>
                </c:pt>
                <c:pt idx="1170">
                  <c:v>100000</c:v>
                </c:pt>
                <c:pt idx="1171">
                  <c:v>100000</c:v>
                </c:pt>
                <c:pt idx="1173">
                  <c:v>100000</c:v>
                </c:pt>
                <c:pt idx="1174">
                  <c:v>100000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4-A496-4BB1-AE6D-C6D8C7FB4D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1475984"/>
        <c:axId val="1131475656"/>
        <c:extLst/>
      </c:lineChart>
      <c:dateAx>
        <c:axId val="804409880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405616"/>
        <c:crosses val="autoZero"/>
        <c:auto val="0"/>
        <c:lblOffset val="100"/>
        <c:baseTimeUnit val="days"/>
        <c:majorUnit val="2"/>
        <c:majorTimeUnit val="months"/>
        <c:minorUnit val="2"/>
        <c:minorTimeUnit val="months"/>
      </c:dateAx>
      <c:valAx>
        <c:axId val="804405616"/>
        <c:scaling>
          <c:orientation val="minMax"/>
          <c:max val="18000"/>
          <c:min val="60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cap="all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$/MT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cap="all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409880"/>
        <c:crosses val="autoZero"/>
        <c:crossBetween val="between"/>
      </c:valAx>
      <c:valAx>
        <c:axId val="113147565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cap="all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LME Inventory (MT)</a:t>
                </a:r>
              </a:p>
            </c:rich>
          </c:tx>
          <c:layout>
            <c:manualLayout>
              <c:xMode val="edge"/>
              <c:yMode val="edge"/>
              <c:x val="0.95718170324583918"/>
              <c:y val="0.29439874084366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cap="all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1475984"/>
        <c:crosses val="max"/>
        <c:crossBetween val="between"/>
      </c:valAx>
      <c:dateAx>
        <c:axId val="1131475984"/>
        <c:scaling>
          <c:orientation val="minMax"/>
        </c:scaling>
        <c:delete val="1"/>
        <c:axPos val="b"/>
        <c:numFmt formatCode="[$-409]mmm\-yy;@" sourceLinked="1"/>
        <c:majorTickMark val="out"/>
        <c:minorTickMark val="none"/>
        <c:tickLblPos val="nextTo"/>
        <c:crossAx val="1131475656"/>
        <c:crosses val="autoZero"/>
        <c:auto val="0"/>
        <c:lblOffset val="100"/>
        <c:baseTimeUnit val="days"/>
      </c:dateAx>
      <c:spPr>
        <a:noFill/>
        <a:ln w="12700">
          <a:noFill/>
        </a:ln>
        <a:effectLst/>
      </c:spPr>
    </c:plotArea>
    <c:legend>
      <c:legendPos val="r"/>
      <c:layout>
        <c:manualLayout>
          <c:xMode val="edge"/>
          <c:yMode val="edge"/>
          <c:x val="4.036448242738376E-2"/>
          <c:y val="0.85523244606961202"/>
          <c:w val="0.81026819635345426"/>
          <c:h val="0.1078230724382904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1400" b="1"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2000"/>
            </a:pPr>
            <a:r>
              <a:rPr lang="en-AU" sz="2000"/>
              <a:t>Metals impact on Model </a:t>
            </a:r>
            <a:r>
              <a:rPr lang="en-AU" sz="2000" baseline="0"/>
              <a:t>S P100</a:t>
            </a:r>
            <a:endParaRPr lang="en-AU" sz="2000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784784495891601E-2"/>
          <c:y val="0.12028526570048309"/>
          <c:w val="0.9034809523809525"/>
          <c:h val="0.59530712560386478"/>
        </c:manualLayout>
      </c:layout>
      <c:barChart>
        <c:barDir val="col"/>
        <c:grouping val="stacked"/>
        <c:varyColors val="0"/>
        <c:ser>
          <c:idx val="4"/>
          <c:order val="0"/>
          <c:tx>
            <c:strRef>
              <c:f>MS!$B$1</c:f>
              <c:strCache>
                <c:ptCount val="1"/>
                <c:pt idx="0">
                  <c:v>LiOH</c:v>
                </c:pt>
              </c:strCache>
            </c:strRef>
          </c:tx>
          <c:spPr>
            <a:gradFill flip="none" rotWithShape="1">
              <a:gsLst>
                <a:gs pos="0">
                  <a:srgbClr val="FF0000">
                    <a:shade val="30000"/>
                    <a:satMod val="115000"/>
                  </a:srgbClr>
                </a:gs>
                <a:gs pos="50000">
                  <a:srgbClr val="FF0000">
                    <a:shade val="67500"/>
                    <a:satMod val="115000"/>
                  </a:srgbClr>
                </a:gs>
                <a:gs pos="100000">
                  <a:srgbClr val="FF0000">
                    <a:shade val="100000"/>
                    <a:satMod val="115000"/>
                  </a:srgbClr>
                </a:gs>
              </a:gsLst>
              <a:lin ang="16200000" scaled="1"/>
              <a:tileRect/>
            </a:gradFill>
            <a:ln>
              <a:noFill/>
            </a:ln>
            <a:effectLst>
              <a:outerShdw blurRad="63500" dist="38100" dir="5400000" rotWithShape="0">
                <a:srgbClr val="000000">
                  <a:alpha val="45000"/>
                </a:srgbClr>
              </a:outerShdw>
            </a:effectLst>
            <a:scene3d>
              <a:camera prst="orthographicFront">
                <a:rot lat="0" lon="0" rev="0"/>
              </a:camera>
              <a:lightRig rig="glow" dir="t">
                <a:rot lat="0" lon="0" rev="6360000"/>
              </a:lightRig>
            </a:scene3d>
            <a:sp3d contourW="1000" prstMaterial="flat">
              <a:bevelT w="95250" h="101600"/>
              <a:contourClr>
                <a:scrgbClr r="0" g="0" b="0">
                  <a:satMod val="300000"/>
                </a:scrgbClr>
              </a:contourClr>
            </a:sp3d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MS!$I$2:$I$20</c:f>
              <c:strCache>
                <c:ptCount val="19"/>
                <c:pt idx="0">
                  <c:v>Jan-18</c:v>
                </c:pt>
                <c:pt idx="1">
                  <c:v>Feb-18</c:v>
                </c:pt>
                <c:pt idx="2">
                  <c:v>Mar-18</c:v>
                </c:pt>
                <c:pt idx="3">
                  <c:v>Apr-18</c:v>
                </c:pt>
                <c:pt idx="4">
                  <c:v>May-18</c:v>
                </c:pt>
                <c:pt idx="5">
                  <c:v>Jun-18</c:v>
                </c:pt>
                <c:pt idx="6">
                  <c:v>Jul-18</c:v>
                </c:pt>
                <c:pt idx="7">
                  <c:v>Aug-18</c:v>
                </c:pt>
                <c:pt idx="8">
                  <c:v>Sep-18</c:v>
                </c:pt>
                <c:pt idx="9">
                  <c:v>Oct-18</c:v>
                </c:pt>
                <c:pt idx="10">
                  <c:v>Nov-18</c:v>
                </c:pt>
                <c:pt idx="11">
                  <c:v>Dec-18</c:v>
                </c:pt>
                <c:pt idx="12">
                  <c:v>Jan-19</c:v>
                </c:pt>
                <c:pt idx="13">
                  <c:v>Feb-19</c:v>
                </c:pt>
                <c:pt idx="14">
                  <c:v>Mar-19</c:v>
                </c:pt>
                <c:pt idx="15">
                  <c:v>Apr-19</c:v>
                </c:pt>
                <c:pt idx="16">
                  <c:v>May-19</c:v>
                </c:pt>
                <c:pt idx="17">
                  <c:v>Jun-19</c:v>
                </c:pt>
                <c:pt idx="18">
                  <c:v>Jul-19</c:v>
                </c:pt>
              </c:strCache>
            </c:strRef>
          </c:cat>
          <c:val>
            <c:numRef>
              <c:f>MS!$J$2:$J$20</c:f>
              <c:numCache>
                <c:formatCode>_("$"* #,##0.00_);_("$"* \(#,##0.00\);_("$"* "-"??_);_(@_)</c:formatCode>
                <c:ptCount val="19"/>
                <c:pt idx="0">
                  <c:v>867.50567546768241</c:v>
                </c:pt>
                <c:pt idx="1">
                  <c:v>839.42939122395444</c:v>
                </c:pt>
                <c:pt idx="2">
                  <c:v>898.20955240947262</c:v>
                </c:pt>
                <c:pt idx="3">
                  <c:v>873.70081267069816</c:v>
                </c:pt>
                <c:pt idx="4">
                  <c:v>937.70917996508683</c:v>
                </c:pt>
                <c:pt idx="5">
                  <c:v>877.7996093535794</c:v>
                </c:pt>
                <c:pt idx="6">
                  <c:v>833.92333151132095</c:v>
                </c:pt>
                <c:pt idx="7">
                  <c:v>916.80968328545623</c:v>
                </c:pt>
                <c:pt idx="8">
                  <c:v>911.79742178796675</c:v>
                </c:pt>
                <c:pt idx="9">
                  <c:v>943.73564509941093</c:v>
                </c:pt>
                <c:pt idx="10">
                  <c:v>960.15320157771805</c:v>
                </c:pt>
                <c:pt idx="11">
                  <c:v>954.52900976577484</c:v>
                </c:pt>
                <c:pt idx="12">
                  <c:v>986.79408631475201</c:v>
                </c:pt>
                <c:pt idx="13">
                  <c:v>986.79408631475201</c:v>
                </c:pt>
                <c:pt idx="14">
                  <c:v>986.79408631475201</c:v>
                </c:pt>
                <c:pt idx="15">
                  <c:v>986.79408631475201</c:v>
                </c:pt>
                <c:pt idx="16">
                  <c:v>986.79408631475201</c:v>
                </c:pt>
                <c:pt idx="17">
                  <c:v>986.79408631475201</c:v>
                </c:pt>
                <c:pt idx="18">
                  <c:v>970.81372298569306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BC-4351-A028-99FEFA16FBD5}"/>
            </c:ext>
          </c:extLst>
        </c:ser>
        <c:ser>
          <c:idx val="0"/>
          <c:order val="1"/>
          <c:tx>
            <c:strRef>
              <c:f>MS!$C$1</c:f>
              <c:strCache>
                <c:ptCount val="1"/>
                <c:pt idx="0">
                  <c:v>Nickel</c:v>
                </c:pt>
              </c:strCache>
            </c:strRef>
          </c:tx>
          <c:spPr>
            <a:gradFill flip="none" rotWithShape="1">
              <a:gsLst>
                <a:gs pos="0">
                  <a:srgbClr val="0000FF">
                    <a:shade val="30000"/>
                    <a:satMod val="115000"/>
                  </a:srgbClr>
                </a:gs>
                <a:gs pos="50000">
                  <a:srgbClr val="0000FF">
                    <a:shade val="67500"/>
                    <a:satMod val="115000"/>
                  </a:srgbClr>
                </a:gs>
                <a:gs pos="100000">
                  <a:srgbClr val="0000FF">
                    <a:shade val="100000"/>
                    <a:satMod val="115000"/>
                  </a:srgbClr>
                </a:gs>
              </a:gsLst>
              <a:lin ang="16200000" scaled="1"/>
              <a:tileRect/>
            </a:gradFill>
            <a:ln>
              <a:noFill/>
            </a:ln>
            <a:effectLst>
              <a:outerShdw blurRad="63500" dist="38100" dir="5400000" rotWithShape="0">
                <a:srgbClr val="000000">
                  <a:alpha val="45000"/>
                </a:srgbClr>
              </a:outerShdw>
            </a:effectLst>
            <a:scene3d>
              <a:camera prst="orthographicFront">
                <a:rot lat="0" lon="0" rev="0"/>
              </a:camera>
              <a:lightRig rig="glow" dir="t">
                <a:rot lat="0" lon="0" rev="6360000"/>
              </a:lightRig>
            </a:scene3d>
            <a:sp3d contourW="1000" prstMaterial="flat">
              <a:bevelT w="95250" h="101600"/>
              <a:contourClr>
                <a:scrgbClr r="0" g="0" b="0">
                  <a:satMod val="300000"/>
                </a:scrgbClr>
              </a:contourClr>
            </a:sp3d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MS!$I$2:$I$20</c:f>
              <c:strCache>
                <c:ptCount val="19"/>
                <c:pt idx="0">
                  <c:v>Jan-18</c:v>
                </c:pt>
                <c:pt idx="1">
                  <c:v>Feb-18</c:v>
                </c:pt>
                <c:pt idx="2">
                  <c:v>Mar-18</c:v>
                </c:pt>
                <c:pt idx="3">
                  <c:v>Apr-18</c:v>
                </c:pt>
                <c:pt idx="4">
                  <c:v>May-18</c:v>
                </c:pt>
                <c:pt idx="5">
                  <c:v>Jun-18</c:v>
                </c:pt>
                <c:pt idx="6">
                  <c:v>Jul-18</c:v>
                </c:pt>
                <c:pt idx="7">
                  <c:v>Aug-18</c:v>
                </c:pt>
                <c:pt idx="8">
                  <c:v>Sep-18</c:v>
                </c:pt>
                <c:pt idx="9">
                  <c:v>Oct-18</c:v>
                </c:pt>
                <c:pt idx="10">
                  <c:v>Nov-18</c:v>
                </c:pt>
                <c:pt idx="11">
                  <c:v>Dec-18</c:v>
                </c:pt>
                <c:pt idx="12">
                  <c:v>Jan-19</c:v>
                </c:pt>
                <c:pt idx="13">
                  <c:v>Feb-19</c:v>
                </c:pt>
                <c:pt idx="14">
                  <c:v>Mar-19</c:v>
                </c:pt>
                <c:pt idx="15">
                  <c:v>Apr-19</c:v>
                </c:pt>
                <c:pt idx="16">
                  <c:v>May-19</c:v>
                </c:pt>
                <c:pt idx="17">
                  <c:v>Jun-19</c:v>
                </c:pt>
                <c:pt idx="18">
                  <c:v>Jul-19</c:v>
                </c:pt>
              </c:strCache>
            </c:strRef>
          </c:cat>
          <c:val>
            <c:numRef>
              <c:f>MS!$K$2:$K$20</c:f>
              <c:numCache>
                <c:formatCode>_("$"* #,##0.00_);_("$"* \(#,##0.00\);_("$"* "-"??_);_(@_)</c:formatCode>
                <c:ptCount val="19"/>
                <c:pt idx="0">
                  <c:v>1070.5022563624259</c:v>
                </c:pt>
                <c:pt idx="1">
                  <c:v>1131.9393671772721</c:v>
                </c:pt>
                <c:pt idx="2">
                  <c:v>1114.4792409681556</c:v>
                </c:pt>
                <c:pt idx="3">
                  <c:v>1157.7155511760916</c:v>
                </c:pt>
                <c:pt idx="4">
                  <c:v>1195.9709910862809</c:v>
                </c:pt>
                <c:pt idx="5">
                  <c:v>1257.6377240882857</c:v>
                </c:pt>
                <c:pt idx="6">
                  <c:v>1148.4231265347055</c:v>
                </c:pt>
                <c:pt idx="7">
                  <c:v>1116.3112039824186</c:v>
                </c:pt>
                <c:pt idx="8">
                  <c:v>1041.5628021121249</c:v>
                </c:pt>
                <c:pt idx="9">
                  <c:v>1025.2914856364828</c:v>
                </c:pt>
                <c:pt idx="10">
                  <c:v>935.7747782609564</c:v>
                </c:pt>
                <c:pt idx="11">
                  <c:v>901.8160705878081</c:v>
                </c:pt>
                <c:pt idx="12">
                  <c:v>956.04232937853919</c:v>
                </c:pt>
                <c:pt idx="13">
                  <c:v>1056.1222105235088</c:v>
                </c:pt>
                <c:pt idx="14">
                  <c:v>1084.5166002651727</c:v>
                </c:pt>
                <c:pt idx="15">
                  <c:v>1062.0137140688573</c:v>
                </c:pt>
                <c:pt idx="16">
                  <c:v>1002.0630370487708</c:v>
                </c:pt>
                <c:pt idx="17">
                  <c:v>994.40551309532407</c:v>
                </c:pt>
                <c:pt idx="18">
                  <c:v>1127.8123085913182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BC-4351-A028-99FEFA16FBD5}"/>
            </c:ext>
          </c:extLst>
        </c:ser>
        <c:ser>
          <c:idx val="1"/>
          <c:order val="2"/>
          <c:tx>
            <c:strRef>
              <c:f>MS!$D$1</c:f>
              <c:strCache>
                <c:ptCount val="1"/>
                <c:pt idx="0">
                  <c:v>Cobalt</c:v>
                </c:pt>
              </c:strCache>
            </c:strRef>
          </c:tx>
          <c:spPr>
            <a:gradFill flip="none" rotWithShape="1">
              <a:gsLst>
                <a:gs pos="0">
                  <a:srgbClr val="008000">
                    <a:shade val="30000"/>
                    <a:satMod val="115000"/>
                  </a:srgbClr>
                </a:gs>
                <a:gs pos="50000">
                  <a:srgbClr val="008000">
                    <a:shade val="67500"/>
                    <a:satMod val="115000"/>
                  </a:srgbClr>
                </a:gs>
                <a:gs pos="100000">
                  <a:srgbClr val="008000">
                    <a:shade val="100000"/>
                    <a:satMod val="115000"/>
                  </a:srgbClr>
                </a:gs>
              </a:gsLst>
              <a:lin ang="16200000" scaled="1"/>
              <a:tileRect/>
            </a:gradFill>
            <a:ln>
              <a:noFill/>
            </a:ln>
            <a:effectLst>
              <a:outerShdw blurRad="63500" dist="38100" dir="5400000" rotWithShape="0">
                <a:srgbClr val="000000">
                  <a:alpha val="45000"/>
                </a:srgbClr>
              </a:outerShdw>
            </a:effectLst>
            <a:scene3d>
              <a:camera prst="orthographicFront">
                <a:rot lat="0" lon="0" rev="0"/>
              </a:camera>
              <a:lightRig rig="glow" dir="t">
                <a:rot lat="0" lon="0" rev="6360000"/>
              </a:lightRig>
            </a:scene3d>
            <a:sp3d contourW="1000" prstMaterial="flat">
              <a:bevelT w="95250" h="101600"/>
              <a:contourClr>
                <a:scrgbClr r="0" g="0" b="0">
                  <a:satMod val="300000"/>
                </a:scrgbClr>
              </a:contourClr>
            </a:sp3d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MS!$I$2:$I$20</c:f>
              <c:strCache>
                <c:ptCount val="19"/>
                <c:pt idx="0">
                  <c:v>Jan-18</c:v>
                </c:pt>
                <c:pt idx="1">
                  <c:v>Feb-18</c:v>
                </c:pt>
                <c:pt idx="2">
                  <c:v>Mar-18</c:v>
                </c:pt>
                <c:pt idx="3">
                  <c:v>Apr-18</c:v>
                </c:pt>
                <c:pt idx="4">
                  <c:v>May-18</c:v>
                </c:pt>
                <c:pt idx="5">
                  <c:v>Jun-18</c:v>
                </c:pt>
                <c:pt idx="6">
                  <c:v>Jul-18</c:v>
                </c:pt>
                <c:pt idx="7">
                  <c:v>Aug-18</c:v>
                </c:pt>
                <c:pt idx="8">
                  <c:v>Sep-18</c:v>
                </c:pt>
                <c:pt idx="9">
                  <c:v>Oct-18</c:v>
                </c:pt>
                <c:pt idx="10">
                  <c:v>Nov-18</c:v>
                </c:pt>
                <c:pt idx="11">
                  <c:v>Dec-18</c:v>
                </c:pt>
                <c:pt idx="12">
                  <c:v>Jan-19</c:v>
                </c:pt>
                <c:pt idx="13">
                  <c:v>Feb-19</c:v>
                </c:pt>
                <c:pt idx="14">
                  <c:v>Mar-19</c:v>
                </c:pt>
                <c:pt idx="15">
                  <c:v>Apr-19</c:v>
                </c:pt>
                <c:pt idx="16">
                  <c:v>May-19</c:v>
                </c:pt>
                <c:pt idx="17">
                  <c:v>Jun-19</c:v>
                </c:pt>
                <c:pt idx="18">
                  <c:v>Jul-19</c:v>
                </c:pt>
              </c:strCache>
            </c:strRef>
          </c:cat>
          <c:val>
            <c:numRef>
              <c:f>MS!$L$2:$L$20</c:f>
              <c:numCache>
                <c:formatCode>_("$"* #,##0.00_);_("$"* \(#,##0.00\);_("$"* "-"??_);_(@_)</c:formatCode>
                <c:ptCount val="19"/>
                <c:pt idx="0">
                  <c:v>699.75910944685575</c:v>
                </c:pt>
                <c:pt idx="1">
                  <c:v>732.29751148971661</c:v>
                </c:pt>
                <c:pt idx="2">
                  <c:v>796.57956042409921</c:v>
                </c:pt>
                <c:pt idx="3">
                  <c:v>824.03964208896002</c:v>
                </c:pt>
                <c:pt idx="4">
                  <c:v>817.5260065172871</c:v>
                </c:pt>
                <c:pt idx="5">
                  <c:v>735.88224794656014</c:v>
                </c:pt>
                <c:pt idx="6">
                  <c:v>640.3452157032001</c:v>
                </c:pt>
                <c:pt idx="7">
                  <c:v>573.96532471012051</c:v>
                </c:pt>
                <c:pt idx="8">
                  <c:v>563.86929231719853</c:v>
                </c:pt>
                <c:pt idx="9">
                  <c:v>549.51619373526603</c:v>
                </c:pt>
                <c:pt idx="10">
                  <c:v>498.17951389896479</c:v>
                </c:pt>
                <c:pt idx="11">
                  <c:v>500.67357260799997</c:v>
                </c:pt>
                <c:pt idx="12">
                  <c:v>374.57626859227827</c:v>
                </c:pt>
                <c:pt idx="13">
                  <c:v>290.95177180608005</c:v>
                </c:pt>
                <c:pt idx="14">
                  <c:v>284.0027679104</c:v>
                </c:pt>
                <c:pt idx="15">
                  <c:v>304.87724601600007</c:v>
                </c:pt>
                <c:pt idx="16">
                  <c:v>309.55250813175655</c:v>
                </c:pt>
                <c:pt idx="17">
                  <c:v>261.12241725736322</c:v>
                </c:pt>
                <c:pt idx="18">
                  <c:v>247.81047715750748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BC-4351-A028-99FEFA16FBD5}"/>
            </c:ext>
          </c:extLst>
        </c:ser>
        <c:ser>
          <c:idx val="2"/>
          <c:order val="3"/>
          <c:tx>
            <c:strRef>
              <c:f>MS!$E$1</c:f>
              <c:strCache>
                <c:ptCount val="1"/>
                <c:pt idx="0">
                  <c:v>Copper</c:v>
                </c:pt>
              </c:strCache>
            </c:strRef>
          </c:tx>
          <c:spPr>
            <a:gradFill flip="none" rotWithShape="1">
              <a:gsLst>
                <a:gs pos="0">
                  <a:srgbClr val="744D00">
                    <a:shade val="30000"/>
                    <a:satMod val="115000"/>
                  </a:srgbClr>
                </a:gs>
                <a:gs pos="50000">
                  <a:srgbClr val="744D00">
                    <a:shade val="67500"/>
                    <a:satMod val="115000"/>
                  </a:srgbClr>
                </a:gs>
                <a:gs pos="100000">
                  <a:srgbClr val="744D00">
                    <a:shade val="100000"/>
                    <a:satMod val="115000"/>
                  </a:srgbClr>
                </a:gs>
              </a:gsLst>
              <a:lin ang="5400000" scaled="1"/>
              <a:tileRect/>
            </a:gradFill>
            <a:ln>
              <a:noFill/>
            </a:ln>
            <a:effectLst>
              <a:outerShdw blurRad="63500" dist="38100" dir="5400000" rotWithShape="0">
                <a:srgbClr val="000000">
                  <a:alpha val="45000"/>
                </a:srgbClr>
              </a:outerShdw>
            </a:effectLst>
            <a:scene3d>
              <a:camera prst="orthographicFront">
                <a:rot lat="0" lon="0" rev="0"/>
              </a:camera>
              <a:lightRig rig="glow" dir="t">
                <a:rot lat="0" lon="0" rev="6360000"/>
              </a:lightRig>
            </a:scene3d>
            <a:sp3d contourW="1000" prstMaterial="flat">
              <a:bevelT w="95250" h="101600"/>
              <a:contourClr>
                <a:scrgbClr r="0" g="0" b="0">
                  <a:satMod val="300000"/>
                </a:scrgbClr>
              </a:contourClr>
            </a:sp3d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MS!$I$2:$I$20</c:f>
              <c:strCache>
                <c:ptCount val="19"/>
                <c:pt idx="0">
                  <c:v>Jan-18</c:v>
                </c:pt>
                <c:pt idx="1">
                  <c:v>Feb-18</c:v>
                </c:pt>
                <c:pt idx="2">
                  <c:v>Mar-18</c:v>
                </c:pt>
                <c:pt idx="3">
                  <c:v>Apr-18</c:v>
                </c:pt>
                <c:pt idx="4">
                  <c:v>May-18</c:v>
                </c:pt>
                <c:pt idx="5">
                  <c:v>Jun-18</c:v>
                </c:pt>
                <c:pt idx="6">
                  <c:v>Jul-18</c:v>
                </c:pt>
                <c:pt idx="7">
                  <c:v>Aug-18</c:v>
                </c:pt>
                <c:pt idx="8">
                  <c:v>Sep-18</c:v>
                </c:pt>
                <c:pt idx="9">
                  <c:v>Oct-18</c:v>
                </c:pt>
                <c:pt idx="10">
                  <c:v>Nov-18</c:v>
                </c:pt>
                <c:pt idx="11">
                  <c:v>Dec-18</c:v>
                </c:pt>
                <c:pt idx="12">
                  <c:v>Jan-19</c:v>
                </c:pt>
                <c:pt idx="13">
                  <c:v>Feb-19</c:v>
                </c:pt>
                <c:pt idx="14">
                  <c:v>Mar-19</c:v>
                </c:pt>
                <c:pt idx="15">
                  <c:v>Apr-19</c:v>
                </c:pt>
                <c:pt idx="16">
                  <c:v>May-19</c:v>
                </c:pt>
                <c:pt idx="17">
                  <c:v>Jun-19</c:v>
                </c:pt>
                <c:pt idx="18">
                  <c:v>Jul-19</c:v>
                </c:pt>
              </c:strCache>
            </c:strRef>
          </c:cat>
          <c:val>
            <c:numRef>
              <c:f>MS!$M$2:$M$20</c:f>
              <c:numCache>
                <c:formatCode>_("$"* #,##0.00_);_("$"* \(#,##0.00\);_("$"* "-"??_);_(@_)</c:formatCode>
                <c:ptCount val="19"/>
                <c:pt idx="0">
                  <c:v>147.45097336956525</c:v>
                </c:pt>
                <c:pt idx="1">
                  <c:v>146.08604625000001</c:v>
                </c:pt>
                <c:pt idx="2">
                  <c:v>141.64921363636367</c:v>
                </c:pt>
                <c:pt idx="3">
                  <c:v>142.6830035714286</c:v>
                </c:pt>
                <c:pt idx="4">
                  <c:v>142.31122173913045</c:v>
                </c:pt>
                <c:pt idx="5">
                  <c:v>145.23812142857145</c:v>
                </c:pt>
                <c:pt idx="6">
                  <c:v>130.3281375</c:v>
                </c:pt>
                <c:pt idx="7">
                  <c:v>126.20097065217392</c:v>
                </c:pt>
                <c:pt idx="8">
                  <c:v>126.15839812499999</c:v>
                </c:pt>
                <c:pt idx="9">
                  <c:v>129.67838804347826</c:v>
                </c:pt>
                <c:pt idx="10">
                  <c:v>129.18494147727273</c:v>
                </c:pt>
                <c:pt idx="11">
                  <c:v>126.38525357142858</c:v>
                </c:pt>
                <c:pt idx="12">
                  <c:v>123.83925489130435</c:v>
                </c:pt>
                <c:pt idx="13">
                  <c:v>131.36516437500001</c:v>
                </c:pt>
                <c:pt idx="14">
                  <c:v>134.26283035714286</c:v>
                </c:pt>
                <c:pt idx="15">
                  <c:v>134.28229261363637</c:v>
                </c:pt>
                <c:pt idx="16">
                  <c:v>125.58702880434784</c:v>
                </c:pt>
                <c:pt idx="17">
                  <c:v>122.64439125000001</c:v>
                </c:pt>
                <c:pt idx="18">
                  <c:v>123.87392934782609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3BC-4351-A028-99FEFA16FBD5}"/>
            </c:ext>
          </c:extLst>
        </c:ser>
        <c:ser>
          <c:idx val="3"/>
          <c:order val="4"/>
          <c:tx>
            <c:strRef>
              <c:f>MS!$F$1</c:f>
              <c:strCache>
                <c:ptCount val="1"/>
                <c:pt idx="0">
                  <c:v>Aluminum</c:v>
                </c:pt>
              </c:strCache>
            </c:strRef>
          </c:tx>
          <c:spPr>
            <a:gradFill flip="none" rotWithShape="1">
              <a:gsLst>
                <a:gs pos="0">
                  <a:srgbClr val="7030A0">
                    <a:shade val="30000"/>
                    <a:satMod val="115000"/>
                  </a:srgbClr>
                </a:gs>
                <a:gs pos="50000">
                  <a:srgbClr val="7030A0">
                    <a:shade val="67500"/>
                    <a:satMod val="115000"/>
                  </a:srgbClr>
                </a:gs>
                <a:gs pos="100000">
                  <a:srgbClr val="7030A0">
                    <a:shade val="100000"/>
                    <a:satMod val="115000"/>
                  </a:srgbClr>
                </a:gs>
              </a:gsLst>
              <a:lin ang="16200000" scaled="1"/>
              <a:tileRect/>
            </a:gradFill>
            <a:ln>
              <a:noFill/>
            </a:ln>
            <a:effectLst>
              <a:outerShdw blurRad="63500" dist="38100" dir="5400000" rotWithShape="0">
                <a:srgbClr val="000000">
                  <a:alpha val="45000"/>
                </a:srgbClr>
              </a:outerShdw>
            </a:effectLst>
            <a:scene3d>
              <a:camera prst="orthographicFront">
                <a:rot lat="0" lon="0" rev="0"/>
              </a:camera>
              <a:lightRig rig="glow" dir="t">
                <a:rot lat="0" lon="0" rev="6360000"/>
              </a:lightRig>
            </a:scene3d>
            <a:sp3d contourW="1000" prstMaterial="flat">
              <a:bevelT w="95250" h="101600"/>
              <a:contourClr>
                <a:scrgbClr r="0" g="0" b="0">
                  <a:satMod val="300000"/>
                </a:scrgbClr>
              </a:contourClr>
            </a:sp3d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MS!$I$2:$I$20</c:f>
              <c:strCache>
                <c:ptCount val="19"/>
                <c:pt idx="0">
                  <c:v>Jan-18</c:v>
                </c:pt>
                <c:pt idx="1">
                  <c:v>Feb-18</c:v>
                </c:pt>
                <c:pt idx="2">
                  <c:v>Mar-18</c:v>
                </c:pt>
                <c:pt idx="3">
                  <c:v>Apr-18</c:v>
                </c:pt>
                <c:pt idx="4">
                  <c:v>May-18</c:v>
                </c:pt>
                <c:pt idx="5">
                  <c:v>Jun-18</c:v>
                </c:pt>
                <c:pt idx="6">
                  <c:v>Jul-18</c:v>
                </c:pt>
                <c:pt idx="7">
                  <c:v>Aug-18</c:v>
                </c:pt>
                <c:pt idx="8">
                  <c:v>Sep-18</c:v>
                </c:pt>
                <c:pt idx="9">
                  <c:v>Oct-18</c:v>
                </c:pt>
                <c:pt idx="10">
                  <c:v>Nov-18</c:v>
                </c:pt>
                <c:pt idx="11">
                  <c:v>Dec-18</c:v>
                </c:pt>
                <c:pt idx="12">
                  <c:v>Jan-19</c:v>
                </c:pt>
                <c:pt idx="13">
                  <c:v>Feb-19</c:v>
                </c:pt>
                <c:pt idx="14">
                  <c:v>Mar-19</c:v>
                </c:pt>
                <c:pt idx="15">
                  <c:v>Apr-19</c:v>
                </c:pt>
                <c:pt idx="16">
                  <c:v>May-19</c:v>
                </c:pt>
                <c:pt idx="17">
                  <c:v>Jun-19</c:v>
                </c:pt>
                <c:pt idx="18">
                  <c:v>Jul-19</c:v>
                </c:pt>
              </c:strCache>
            </c:strRef>
          </c:cat>
          <c:val>
            <c:numRef>
              <c:f>MS!$N$2:$N$20</c:f>
              <c:numCache>
                <c:formatCode>_("$"* #,##0.00_);_("$"* \(#,##0.00\);_("$"* "-"??_);_(@_)</c:formatCode>
                <c:ptCount val="19"/>
                <c:pt idx="0">
                  <c:v>2323.476191304348</c:v>
                </c:pt>
                <c:pt idx="1">
                  <c:v>2292.0114045</c:v>
                </c:pt>
                <c:pt idx="2">
                  <c:v>2169.8371222727274</c:v>
                </c:pt>
                <c:pt idx="3">
                  <c:v>2355.1908028571429</c:v>
                </c:pt>
                <c:pt idx="4">
                  <c:v>2416.9267965217387</c:v>
                </c:pt>
                <c:pt idx="5">
                  <c:v>2350.663561904762</c:v>
                </c:pt>
                <c:pt idx="6">
                  <c:v>2187.4333322727275</c:v>
                </c:pt>
                <c:pt idx="7">
                  <c:v>2156.1237878260868</c:v>
                </c:pt>
                <c:pt idx="8">
                  <c:v>2128.8393854999999</c:v>
                </c:pt>
                <c:pt idx="9">
                  <c:v>2132.4071569565217</c:v>
                </c:pt>
                <c:pt idx="10">
                  <c:v>2036.4449577272728</c:v>
                </c:pt>
                <c:pt idx="11">
                  <c:v>2015.1349776190475</c:v>
                </c:pt>
                <c:pt idx="12">
                  <c:v>1947.7782669565217</c:v>
                </c:pt>
                <c:pt idx="13">
                  <c:v>1957.1056285</c:v>
                </c:pt>
                <c:pt idx="14">
                  <c:v>1965.7480314285715</c:v>
                </c:pt>
                <c:pt idx="15">
                  <c:v>1939.4031727272727</c:v>
                </c:pt>
                <c:pt idx="16">
                  <c:v>1941.5185380000003</c:v>
                </c:pt>
                <c:pt idx="17">
                  <c:v>1941.5185380000003</c:v>
                </c:pt>
                <c:pt idx="18">
                  <c:v>1941.5185380000003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3BC-4351-A028-99FEFA16FBD5}"/>
            </c:ext>
          </c:extLst>
        </c:ser>
        <c:ser>
          <c:idx val="5"/>
          <c:order val="5"/>
          <c:tx>
            <c:strRef>
              <c:f>MS!$O$1</c:f>
              <c:strCache>
                <c:ptCount val="1"/>
                <c:pt idx="0">
                  <c:v>Steel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>
              <a:outerShdw blurRad="63500" dist="38100" dir="5400000" rotWithShape="0">
                <a:srgbClr val="000000">
                  <a:alpha val="45000"/>
                </a:srgbClr>
              </a:outerShdw>
            </a:effectLst>
            <a:scene3d>
              <a:camera prst="orthographicFront">
                <a:rot lat="0" lon="0" rev="0"/>
              </a:camera>
              <a:lightRig rig="glow" dir="t">
                <a:rot lat="0" lon="0" rev="6360000"/>
              </a:lightRig>
            </a:scene3d>
            <a:sp3d contourW="1000" prstMaterial="flat">
              <a:bevelT w="95250" h="101600"/>
              <a:contourClr>
                <a:scrgbClr r="0" g="0" b="0">
                  <a:satMod val="300000"/>
                </a:scrgbClr>
              </a:contourClr>
            </a:sp3d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MS!$O$2:$O$20</c:f>
              <c:numCache>
                <c:formatCode>_("$"* #,##0.00_);_("$"* \(#,##0.00\);_("$"* "-"??_);_(@_)</c:formatCode>
                <c:ptCount val="19"/>
                <c:pt idx="0">
                  <c:v>54.466949999999997</c:v>
                </c:pt>
                <c:pt idx="1">
                  <c:v>60.806900000000006</c:v>
                </c:pt>
                <c:pt idx="2">
                  <c:v>67.161749999999998</c:v>
                </c:pt>
                <c:pt idx="3">
                  <c:v>70.700499999999991</c:v>
                </c:pt>
                <c:pt idx="4">
                  <c:v>72.563000000000002</c:v>
                </c:pt>
                <c:pt idx="5">
                  <c:v>73.829499999999996</c:v>
                </c:pt>
                <c:pt idx="6">
                  <c:v>74.53725</c:v>
                </c:pt>
                <c:pt idx="7">
                  <c:v>73.680499999999995</c:v>
                </c:pt>
                <c:pt idx="8">
                  <c:v>71.855249999999998</c:v>
                </c:pt>
                <c:pt idx="9">
                  <c:v>69.590450000000004</c:v>
                </c:pt>
                <c:pt idx="10">
                  <c:v>66.454000000000008</c:v>
                </c:pt>
                <c:pt idx="11">
                  <c:v>63.481449999999995</c:v>
                </c:pt>
                <c:pt idx="12">
                  <c:v>58.48995</c:v>
                </c:pt>
                <c:pt idx="13">
                  <c:v>57.581050000000005</c:v>
                </c:pt>
                <c:pt idx="14">
                  <c:v>57.700249999999997</c:v>
                </c:pt>
                <c:pt idx="15">
                  <c:v>58.273899999999998</c:v>
                </c:pt>
                <c:pt idx="16">
                  <c:v>52.969499999999996</c:v>
                </c:pt>
                <c:pt idx="17">
                  <c:v>48.581450000000004</c:v>
                </c:pt>
                <c:pt idx="18">
                  <c:v>48.581450000000004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3BC-4351-A028-99FEFA16FB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8"/>
        <c:overlap val="100"/>
        <c:axId val="1706111368"/>
        <c:axId val="1706111696"/>
      </c:barChart>
      <c:lineChart>
        <c:grouping val="standard"/>
        <c:varyColors val="0"/>
        <c:ser>
          <c:idx val="6"/>
          <c:order val="6"/>
          <c:tx>
            <c:strRef>
              <c:f>MS!$P$1</c:f>
              <c:strCache>
                <c:ptCount val="1"/>
                <c:pt idx="0">
                  <c:v>Total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63500" dist="38100" dir="5400000" rotWithShape="0">
                <a:srgbClr val="000000">
                  <a:alpha val="45000"/>
                </a:srgbClr>
              </a:outerShdw>
            </a:effectLst>
          </c:spPr>
          <c:marker>
            <c:symbol val="none"/>
          </c:marker>
          <c:dLbls>
            <c:dLbl>
              <c:idx val="0"/>
              <c:layout>
                <c:manualLayout>
                  <c:x val="-3.2311904761904764E-2"/>
                  <c:y val="-3.080289855072466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C123-46E0-A6FD-499174A715E5}"/>
                </c:ext>
              </c:extLst>
            </c:dLbl>
            <c:dLbl>
              <c:idx val="1"/>
              <c:layout>
                <c:manualLayout>
                  <c:x val="-2.9288095238095255E-2"/>
                  <c:y val="-2.926908212560386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8-A3BC-4351-A028-99FEFA16FBD5}"/>
                </c:ext>
              </c:extLst>
            </c:dLbl>
            <c:dLbl>
              <c:idx val="2"/>
              <c:layout>
                <c:manualLayout>
                  <c:x val="-2.6264285714285716E-2"/>
                  <c:y val="-3.387053140096618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A3BC-4351-A028-99FEFA16FBD5}"/>
                </c:ext>
              </c:extLst>
            </c:dLbl>
            <c:dLbl>
              <c:idx val="4"/>
              <c:layout>
                <c:manualLayout>
                  <c:x val="-2.7272222222222222E-2"/>
                  <c:y val="-2.620144927536231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A-A3BC-4351-A028-99FEFA16FBD5}"/>
                </c:ext>
              </c:extLst>
            </c:dLbl>
            <c:dLbl>
              <c:idx val="5"/>
              <c:layout>
                <c:manualLayout>
                  <c:x val="-2.5256349206349206E-2"/>
                  <c:y val="-3.233671497584541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A3BC-4351-A028-99FEFA16FBD5}"/>
                </c:ext>
              </c:extLst>
            </c:dLbl>
            <c:dLbl>
              <c:idx val="6"/>
              <c:layout>
                <c:manualLayout>
                  <c:x val="-2.6264285714285789E-2"/>
                  <c:y val="-3.233671497584541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C-A3BC-4351-A028-99FEFA16FBD5}"/>
                </c:ext>
              </c:extLst>
            </c:dLbl>
            <c:dLbl>
              <c:idx val="7"/>
              <c:layout>
                <c:manualLayout>
                  <c:x val="-2.7272222222222295E-2"/>
                  <c:y val="-3.080289855072463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D-A3BC-4351-A028-99FEFA16FBD5}"/>
                </c:ext>
              </c:extLst>
            </c:dLbl>
            <c:dLbl>
              <c:idx val="8"/>
              <c:layout>
                <c:manualLayout>
                  <c:x val="-2.5256349206349206E-2"/>
                  <c:y val="-2.620144927536231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E-A3BC-4351-A028-99FEFA16FBD5}"/>
                </c:ext>
              </c:extLst>
            </c:dLbl>
            <c:dLbl>
              <c:idx val="9"/>
              <c:layout>
                <c:manualLayout>
                  <c:x val="-2.6264285714285716E-2"/>
                  <c:y val="-5.074251207729468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F-A3BC-4351-A028-99FEFA16FBD5}"/>
                </c:ext>
              </c:extLst>
            </c:dLbl>
            <c:dLbl>
              <c:idx val="10"/>
              <c:layout>
                <c:manualLayout>
                  <c:x val="-2.9288095238095238E-2"/>
                  <c:y val="-4.46072463768116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0-A3BC-4351-A028-99FEFA16FBD5}"/>
                </c:ext>
              </c:extLst>
            </c:dLbl>
            <c:dLbl>
              <c:idx val="11"/>
              <c:layout>
                <c:manualLayout>
                  <c:x val="-2.8280158730158805E-2"/>
                  <c:y val="-3.847198067632850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1-A3BC-4351-A028-99FEFA16FBD5}"/>
                </c:ext>
              </c:extLst>
            </c:dLbl>
            <c:dLbl>
              <c:idx val="12"/>
              <c:layout>
                <c:manualLayout>
                  <c:x val="-3.0296031746031744E-2"/>
                  <c:y val="-3.080289855072463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2-A3BC-4351-A028-99FEFA16FBD5}"/>
                </c:ext>
              </c:extLst>
            </c:dLbl>
            <c:dLbl>
              <c:idx val="14"/>
              <c:layout>
                <c:manualLayout>
                  <c:x val="-2.8280158730158732E-2"/>
                  <c:y val="-3.080289855072463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3-A3BC-4351-A028-99FEFA16FBD5}"/>
                </c:ext>
              </c:extLst>
            </c:dLbl>
            <c:dLbl>
              <c:idx val="15"/>
              <c:layout>
                <c:manualLayout>
                  <c:x val="-2.7272222222222222E-2"/>
                  <c:y val="-2.620144927536231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4-A3BC-4351-A028-99FEFA16FBD5}"/>
                </c:ext>
              </c:extLst>
            </c:dLbl>
            <c:dLbl>
              <c:idx val="16"/>
              <c:layout>
                <c:manualLayout>
                  <c:x val="-2.7272222222222371E-2"/>
                  <c:y val="-2.926908212560386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5-A3BC-4351-A028-99FEFA16FBD5}"/>
                </c:ext>
              </c:extLst>
            </c:dLbl>
            <c:dLbl>
              <c:idx val="17"/>
              <c:layout>
                <c:manualLayout>
                  <c:x val="-1.7192857142857142E-2"/>
                  <c:y val="-2.926908212560386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6-A3BC-4351-A028-99FEFA16FBD5}"/>
                </c:ext>
              </c:extLst>
            </c:dLbl>
            <c:numFmt formatCode="&quot;$&quot;#,##0" sourceLinked="0"/>
            <c:spPr>
              <a:solidFill>
                <a:srgbClr val="FFFF00"/>
              </a:solidFill>
              <a:ln>
                <a:noFill/>
              </a:ln>
              <a:effectLst/>
            </c:spPr>
            <c:txPr>
              <a:bodyPr rot="0" vert="horz" lIns="0" tIns="0" rIns="0" bIns="0"/>
              <a:lstStyle/>
              <a:p>
                <a:pPr>
                  <a:defRPr>
                    <a:solidFill>
                      <a:sysClr val="windowText" lastClr="00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MS!$P$2:$P$20</c:f>
              <c:numCache>
                <c:formatCode>_("$"* #,##0.00_);_("$"* \(#,##0.00\);_("$"* "-"??_);_(@_)</c:formatCode>
                <c:ptCount val="19"/>
                <c:pt idx="0">
                  <c:v>5163.1611559508774</c:v>
                </c:pt>
                <c:pt idx="1">
                  <c:v>5202.5706206409432</c:v>
                </c:pt>
                <c:pt idx="2">
                  <c:v>5187.9164397108188</c:v>
                </c:pt>
                <c:pt idx="3">
                  <c:v>5424.0303123643216</c:v>
                </c:pt>
                <c:pt idx="4">
                  <c:v>5583.0071958295239</c:v>
                </c:pt>
                <c:pt idx="5">
                  <c:v>5441.0507647217582</c:v>
                </c:pt>
                <c:pt idx="6">
                  <c:v>5014.9903935219545</c:v>
                </c:pt>
                <c:pt idx="7">
                  <c:v>4963.0914704562565</c:v>
                </c:pt>
                <c:pt idx="8">
                  <c:v>4844.0825498422901</c:v>
                </c:pt>
                <c:pt idx="9">
                  <c:v>4850.2193194711599</c:v>
                </c:pt>
                <c:pt idx="10">
                  <c:v>4626.1913929421844</c:v>
                </c:pt>
                <c:pt idx="11">
                  <c:v>4562.0203341520591</c:v>
                </c:pt>
                <c:pt idx="12">
                  <c:v>4447.5201561333952</c:v>
                </c:pt>
                <c:pt idx="13">
                  <c:v>4479.9199115193405</c:v>
                </c:pt>
                <c:pt idx="14">
                  <c:v>4513.024566276039</c:v>
                </c:pt>
                <c:pt idx="15">
                  <c:v>4485.644411740519</c:v>
                </c:pt>
                <c:pt idx="16">
                  <c:v>4418.4846982996278</c:v>
                </c:pt>
                <c:pt idx="17">
                  <c:v>4355.0663959174399</c:v>
                </c:pt>
                <c:pt idx="18">
                  <c:v>4460.4104260823451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3BC-4351-A028-99FEFA16FB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6111368"/>
        <c:axId val="1706111696"/>
      </c:lineChart>
      <c:catAx>
        <c:axId val="1706111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706111696"/>
        <c:crosses val="autoZero"/>
        <c:auto val="1"/>
        <c:lblAlgn val="ctr"/>
        <c:lblOffset val="100"/>
        <c:noMultiLvlLbl val="0"/>
      </c:catAx>
      <c:valAx>
        <c:axId val="170611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AU"/>
                  <a:t>$/CAR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706111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6"/>
        <c:txPr>
          <a:bodyPr rot="0" vert="horz"/>
          <a:lstStyle/>
          <a:p>
            <a:pPr>
              <a:defRPr>
                <a:noFill/>
              </a:defRPr>
            </a:pPr>
            <a:endParaRPr lang="en-US"/>
          </a:p>
        </c:txPr>
      </c:legendEntry>
      <c:layout>
        <c:manualLayout>
          <c:xMode val="edge"/>
          <c:yMode val="edge"/>
          <c:x val="0.24307214285714285"/>
          <c:y val="0.81163937198067637"/>
          <c:w val="0.49772865079365081"/>
          <c:h val="3.4978985507246374E-2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1400" b="1"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100" baseline="0">
                <a:solidFill>
                  <a:schemeClr val="bg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2000"/>
              <a:t>Cobalt (LME and Fastmarkets)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100" baseline="0">
              <a:solidFill>
                <a:schemeClr val="bg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839704495356105"/>
          <c:y val="0.13706113782128945"/>
          <c:w val="0.8224197142341888"/>
          <c:h val="0.65942961178793491"/>
        </c:manualLayout>
      </c:layout>
      <c:lineChart>
        <c:grouping val="standard"/>
        <c:varyColors val="0"/>
        <c:ser>
          <c:idx val="0"/>
          <c:order val="0"/>
          <c:tx>
            <c:strRef>
              <c:f>'Commodities Data'!$H$2</c:f>
              <c:strCache>
                <c:ptCount val="1"/>
                <c:pt idx="0">
                  <c:v>LME Co cash price</c:v>
                </c:pt>
              </c:strCache>
            </c:strRef>
          </c:tx>
          <c:spPr>
            <a:ln w="38100" cap="rnd">
              <a:solidFill>
                <a:srgbClr val="00FF00"/>
              </a:solidFill>
              <a:round/>
            </a:ln>
            <a:effectLst>
              <a:outerShdw blurRad="63500" dist="38100" dir="5400000" rotWithShape="0">
                <a:srgbClr val="000000">
                  <a:alpha val="45000"/>
                </a:srgbClr>
              </a:outerShdw>
            </a:effectLst>
          </c:spPr>
          <c:marker>
            <c:symbol val="none"/>
          </c:marker>
          <c:cat>
            <c:numRef>
              <c:f>'Commodities Data'!$B$466:$B$1800</c:f>
              <c:numCache>
                <c:formatCode>[$-409]mmm\-yy;@</c:formatCode>
                <c:ptCount val="1335"/>
                <c:pt idx="0">
                  <c:v>42648</c:v>
                </c:pt>
                <c:pt idx="1">
                  <c:v>42649</c:v>
                </c:pt>
                <c:pt idx="2">
                  <c:v>42650</c:v>
                </c:pt>
                <c:pt idx="3">
                  <c:v>42653</c:v>
                </c:pt>
                <c:pt idx="4">
                  <c:v>42654</c:v>
                </c:pt>
                <c:pt idx="5">
                  <c:v>42655</c:v>
                </c:pt>
                <c:pt idx="6">
                  <c:v>42656</c:v>
                </c:pt>
                <c:pt idx="7">
                  <c:v>42657</c:v>
                </c:pt>
                <c:pt idx="8">
                  <c:v>42660</c:v>
                </c:pt>
                <c:pt idx="9">
                  <c:v>42661</c:v>
                </c:pt>
                <c:pt idx="10">
                  <c:v>42662</c:v>
                </c:pt>
                <c:pt idx="11">
                  <c:v>42663</c:v>
                </c:pt>
                <c:pt idx="12">
                  <c:v>42664</c:v>
                </c:pt>
                <c:pt idx="13">
                  <c:v>42667</c:v>
                </c:pt>
                <c:pt idx="14">
                  <c:v>42668</c:v>
                </c:pt>
                <c:pt idx="15">
                  <c:v>42669</c:v>
                </c:pt>
                <c:pt idx="16">
                  <c:v>42670</c:v>
                </c:pt>
                <c:pt idx="17">
                  <c:v>42671</c:v>
                </c:pt>
                <c:pt idx="18">
                  <c:v>42674</c:v>
                </c:pt>
                <c:pt idx="19">
                  <c:v>42675</c:v>
                </c:pt>
                <c:pt idx="20">
                  <c:v>42676</c:v>
                </c:pt>
                <c:pt idx="21">
                  <c:v>42677</c:v>
                </c:pt>
                <c:pt idx="22">
                  <c:v>42678</c:v>
                </c:pt>
                <c:pt idx="23">
                  <c:v>42681</c:v>
                </c:pt>
                <c:pt idx="24">
                  <c:v>42682</c:v>
                </c:pt>
                <c:pt idx="25">
                  <c:v>42683</c:v>
                </c:pt>
                <c:pt idx="26">
                  <c:v>42684</c:v>
                </c:pt>
                <c:pt idx="27">
                  <c:v>42685</c:v>
                </c:pt>
                <c:pt idx="28">
                  <c:v>42688</c:v>
                </c:pt>
                <c:pt idx="29">
                  <c:v>42689</c:v>
                </c:pt>
                <c:pt idx="30">
                  <c:v>42690</c:v>
                </c:pt>
                <c:pt idx="31">
                  <c:v>42691</c:v>
                </c:pt>
                <c:pt idx="32">
                  <c:v>42692</c:v>
                </c:pt>
                <c:pt idx="33">
                  <c:v>42695</c:v>
                </c:pt>
                <c:pt idx="34">
                  <c:v>42696</c:v>
                </c:pt>
                <c:pt idx="35">
                  <c:v>42697</c:v>
                </c:pt>
                <c:pt idx="36">
                  <c:v>42698</c:v>
                </c:pt>
                <c:pt idx="37">
                  <c:v>42699</c:v>
                </c:pt>
                <c:pt idx="38">
                  <c:v>42702</c:v>
                </c:pt>
                <c:pt idx="39">
                  <c:v>42703</c:v>
                </c:pt>
                <c:pt idx="40">
                  <c:v>42704</c:v>
                </c:pt>
                <c:pt idx="41">
                  <c:v>42705</c:v>
                </c:pt>
                <c:pt idx="42">
                  <c:v>42706</c:v>
                </c:pt>
                <c:pt idx="43">
                  <c:v>42709</c:v>
                </c:pt>
                <c:pt idx="44">
                  <c:v>42710</c:v>
                </c:pt>
                <c:pt idx="45">
                  <c:v>42711</c:v>
                </c:pt>
                <c:pt idx="46">
                  <c:v>42712</c:v>
                </c:pt>
                <c:pt idx="47">
                  <c:v>42713</c:v>
                </c:pt>
                <c:pt idx="48">
                  <c:v>42716</c:v>
                </c:pt>
                <c:pt idx="49">
                  <c:v>42717</c:v>
                </c:pt>
                <c:pt idx="50">
                  <c:v>42718</c:v>
                </c:pt>
                <c:pt idx="51">
                  <c:v>42719</c:v>
                </c:pt>
                <c:pt idx="52">
                  <c:v>42720</c:v>
                </c:pt>
                <c:pt idx="53">
                  <c:v>42723</c:v>
                </c:pt>
                <c:pt idx="54">
                  <c:v>42724</c:v>
                </c:pt>
                <c:pt idx="55">
                  <c:v>42725</c:v>
                </c:pt>
                <c:pt idx="56">
                  <c:v>42726</c:v>
                </c:pt>
                <c:pt idx="57">
                  <c:v>42727</c:v>
                </c:pt>
                <c:pt idx="58">
                  <c:v>42730</c:v>
                </c:pt>
                <c:pt idx="59">
                  <c:v>42731</c:v>
                </c:pt>
                <c:pt idx="60">
                  <c:v>42732</c:v>
                </c:pt>
                <c:pt idx="61">
                  <c:v>42733</c:v>
                </c:pt>
                <c:pt idx="62">
                  <c:v>42734</c:v>
                </c:pt>
                <c:pt idx="63">
                  <c:v>42737</c:v>
                </c:pt>
                <c:pt idx="64">
                  <c:v>42738</c:v>
                </c:pt>
                <c:pt idx="65">
                  <c:v>42739</c:v>
                </c:pt>
                <c:pt idx="66">
                  <c:v>42740</c:v>
                </c:pt>
                <c:pt idx="67">
                  <c:v>42741</c:v>
                </c:pt>
                <c:pt idx="68">
                  <c:v>42744</c:v>
                </c:pt>
                <c:pt idx="69">
                  <c:v>42745</c:v>
                </c:pt>
                <c:pt idx="70">
                  <c:v>42746</c:v>
                </c:pt>
                <c:pt idx="71">
                  <c:v>42747</c:v>
                </c:pt>
                <c:pt idx="72">
                  <c:v>42748</c:v>
                </c:pt>
                <c:pt idx="73">
                  <c:v>42751</c:v>
                </c:pt>
                <c:pt idx="74">
                  <c:v>42752</c:v>
                </c:pt>
                <c:pt idx="75">
                  <c:v>42753</c:v>
                </c:pt>
                <c:pt idx="76">
                  <c:v>42754</c:v>
                </c:pt>
                <c:pt idx="77">
                  <c:v>42755</c:v>
                </c:pt>
                <c:pt idx="78">
                  <c:v>42758</c:v>
                </c:pt>
                <c:pt idx="79">
                  <c:v>42759</c:v>
                </c:pt>
                <c:pt idx="80">
                  <c:v>42760</c:v>
                </c:pt>
                <c:pt idx="81">
                  <c:v>42761</c:v>
                </c:pt>
                <c:pt idx="82">
                  <c:v>42762</c:v>
                </c:pt>
                <c:pt idx="83">
                  <c:v>42765</c:v>
                </c:pt>
                <c:pt idx="84">
                  <c:v>42766</c:v>
                </c:pt>
                <c:pt idx="85">
                  <c:v>42767</c:v>
                </c:pt>
                <c:pt idx="86">
                  <c:v>42768</c:v>
                </c:pt>
                <c:pt idx="87">
                  <c:v>42769</c:v>
                </c:pt>
                <c:pt idx="88">
                  <c:v>42772</c:v>
                </c:pt>
                <c:pt idx="89">
                  <c:v>42773</c:v>
                </c:pt>
                <c:pt idx="90">
                  <c:v>42774</c:v>
                </c:pt>
                <c:pt idx="91">
                  <c:v>42775</c:v>
                </c:pt>
                <c:pt idx="92">
                  <c:v>42776</c:v>
                </c:pt>
                <c:pt idx="93">
                  <c:v>42779</c:v>
                </c:pt>
                <c:pt idx="94">
                  <c:v>42780</c:v>
                </c:pt>
                <c:pt idx="95">
                  <c:v>42781</c:v>
                </c:pt>
                <c:pt idx="96">
                  <c:v>42782</c:v>
                </c:pt>
                <c:pt idx="97">
                  <c:v>42783</c:v>
                </c:pt>
                <c:pt idx="98">
                  <c:v>42786</c:v>
                </c:pt>
                <c:pt idx="99">
                  <c:v>42787</c:v>
                </c:pt>
                <c:pt idx="100">
                  <c:v>42788</c:v>
                </c:pt>
                <c:pt idx="101">
                  <c:v>42789</c:v>
                </c:pt>
                <c:pt idx="102">
                  <c:v>42790</c:v>
                </c:pt>
                <c:pt idx="103">
                  <c:v>42793</c:v>
                </c:pt>
                <c:pt idx="104">
                  <c:v>42794</c:v>
                </c:pt>
                <c:pt idx="105">
                  <c:v>42795</c:v>
                </c:pt>
                <c:pt idx="106">
                  <c:v>42796</c:v>
                </c:pt>
                <c:pt idx="107">
                  <c:v>42797</c:v>
                </c:pt>
                <c:pt idx="108">
                  <c:v>42800</c:v>
                </c:pt>
                <c:pt idx="109">
                  <c:v>42801</c:v>
                </c:pt>
                <c:pt idx="110">
                  <c:v>42802</c:v>
                </c:pt>
                <c:pt idx="111">
                  <c:v>42803</c:v>
                </c:pt>
                <c:pt idx="112">
                  <c:v>42804</c:v>
                </c:pt>
                <c:pt idx="113">
                  <c:v>42807</c:v>
                </c:pt>
                <c:pt idx="114">
                  <c:v>42808</c:v>
                </c:pt>
                <c:pt idx="115">
                  <c:v>42809</c:v>
                </c:pt>
                <c:pt idx="116">
                  <c:v>42810</c:v>
                </c:pt>
                <c:pt idx="117">
                  <c:v>42811</c:v>
                </c:pt>
                <c:pt idx="118">
                  <c:v>42814</c:v>
                </c:pt>
                <c:pt idx="119">
                  <c:v>42815</c:v>
                </c:pt>
                <c:pt idx="120">
                  <c:v>42816</c:v>
                </c:pt>
                <c:pt idx="121">
                  <c:v>42817</c:v>
                </c:pt>
                <c:pt idx="122">
                  <c:v>42818</c:v>
                </c:pt>
                <c:pt idx="123">
                  <c:v>42821</c:v>
                </c:pt>
                <c:pt idx="124">
                  <c:v>42822</c:v>
                </c:pt>
                <c:pt idx="125">
                  <c:v>42823</c:v>
                </c:pt>
                <c:pt idx="126">
                  <c:v>42824</c:v>
                </c:pt>
                <c:pt idx="127">
                  <c:v>42825</c:v>
                </c:pt>
                <c:pt idx="128">
                  <c:v>42828</c:v>
                </c:pt>
                <c:pt idx="129">
                  <c:v>42829</c:v>
                </c:pt>
                <c:pt idx="130">
                  <c:v>42830</c:v>
                </c:pt>
                <c:pt idx="131">
                  <c:v>42831</c:v>
                </c:pt>
                <c:pt idx="132">
                  <c:v>42832</c:v>
                </c:pt>
                <c:pt idx="133">
                  <c:v>42835</c:v>
                </c:pt>
                <c:pt idx="134">
                  <c:v>42836</c:v>
                </c:pt>
                <c:pt idx="135">
                  <c:v>42837</c:v>
                </c:pt>
                <c:pt idx="136">
                  <c:v>42838</c:v>
                </c:pt>
                <c:pt idx="137">
                  <c:v>42839</c:v>
                </c:pt>
                <c:pt idx="138">
                  <c:v>42842</c:v>
                </c:pt>
                <c:pt idx="139">
                  <c:v>42843</c:v>
                </c:pt>
                <c:pt idx="140">
                  <c:v>42844</c:v>
                </c:pt>
                <c:pt idx="141">
                  <c:v>42845</c:v>
                </c:pt>
                <c:pt idx="142">
                  <c:v>42846</c:v>
                </c:pt>
                <c:pt idx="143">
                  <c:v>42849</c:v>
                </c:pt>
                <c:pt idx="144">
                  <c:v>42850</c:v>
                </c:pt>
                <c:pt idx="145">
                  <c:v>42851</c:v>
                </c:pt>
                <c:pt idx="146">
                  <c:v>42852</c:v>
                </c:pt>
                <c:pt idx="147">
                  <c:v>42853</c:v>
                </c:pt>
                <c:pt idx="148">
                  <c:v>42856</c:v>
                </c:pt>
                <c:pt idx="149">
                  <c:v>42857</c:v>
                </c:pt>
                <c:pt idx="150">
                  <c:v>42858</c:v>
                </c:pt>
                <c:pt idx="151">
                  <c:v>42859</c:v>
                </c:pt>
                <c:pt idx="152">
                  <c:v>42860</c:v>
                </c:pt>
                <c:pt idx="153">
                  <c:v>42863</c:v>
                </c:pt>
                <c:pt idx="154">
                  <c:v>42864</c:v>
                </c:pt>
                <c:pt idx="155">
                  <c:v>42865</c:v>
                </c:pt>
                <c:pt idx="156">
                  <c:v>42866</c:v>
                </c:pt>
                <c:pt idx="157">
                  <c:v>42867</c:v>
                </c:pt>
                <c:pt idx="158">
                  <c:v>42870</c:v>
                </c:pt>
                <c:pt idx="159">
                  <c:v>42871</c:v>
                </c:pt>
                <c:pt idx="160">
                  <c:v>42872</c:v>
                </c:pt>
                <c:pt idx="161">
                  <c:v>42873</c:v>
                </c:pt>
                <c:pt idx="162">
                  <c:v>42874</c:v>
                </c:pt>
                <c:pt idx="163">
                  <c:v>42877</c:v>
                </c:pt>
                <c:pt idx="164">
                  <c:v>42878</c:v>
                </c:pt>
                <c:pt idx="165">
                  <c:v>42879</c:v>
                </c:pt>
                <c:pt idx="166">
                  <c:v>42880</c:v>
                </c:pt>
                <c:pt idx="167">
                  <c:v>42881</c:v>
                </c:pt>
                <c:pt idx="168">
                  <c:v>42884</c:v>
                </c:pt>
                <c:pt idx="169">
                  <c:v>42885</c:v>
                </c:pt>
                <c:pt idx="170">
                  <c:v>42886</c:v>
                </c:pt>
                <c:pt idx="171">
                  <c:v>42887</c:v>
                </c:pt>
                <c:pt idx="172">
                  <c:v>42888</c:v>
                </c:pt>
                <c:pt idx="173">
                  <c:v>42891</c:v>
                </c:pt>
                <c:pt idx="174">
                  <c:v>42892</c:v>
                </c:pt>
                <c:pt idx="175">
                  <c:v>42893</c:v>
                </c:pt>
                <c:pt idx="176">
                  <c:v>42894</c:v>
                </c:pt>
                <c:pt idx="177">
                  <c:v>42895</c:v>
                </c:pt>
                <c:pt idx="178">
                  <c:v>42898</c:v>
                </c:pt>
                <c:pt idx="179">
                  <c:v>42899</c:v>
                </c:pt>
                <c:pt idx="180">
                  <c:v>42900</c:v>
                </c:pt>
                <c:pt idx="181">
                  <c:v>42901</c:v>
                </c:pt>
                <c:pt idx="182">
                  <c:v>42902</c:v>
                </c:pt>
                <c:pt idx="183">
                  <c:v>42905</c:v>
                </c:pt>
                <c:pt idx="184">
                  <c:v>42906</c:v>
                </c:pt>
                <c:pt idx="185">
                  <c:v>42907</c:v>
                </c:pt>
                <c:pt idx="186">
                  <c:v>42908</c:v>
                </c:pt>
                <c:pt idx="187">
                  <c:v>42909</c:v>
                </c:pt>
                <c:pt idx="188">
                  <c:v>42912</c:v>
                </c:pt>
                <c:pt idx="189">
                  <c:v>42913</c:v>
                </c:pt>
                <c:pt idx="190">
                  <c:v>42914</c:v>
                </c:pt>
                <c:pt idx="191">
                  <c:v>42915</c:v>
                </c:pt>
                <c:pt idx="192">
                  <c:v>42916</c:v>
                </c:pt>
                <c:pt idx="193">
                  <c:v>42919</c:v>
                </c:pt>
                <c:pt idx="194">
                  <c:v>42920</c:v>
                </c:pt>
                <c:pt idx="195">
                  <c:v>42921</c:v>
                </c:pt>
                <c:pt idx="196">
                  <c:v>42922</c:v>
                </c:pt>
                <c:pt idx="197">
                  <c:v>42923</c:v>
                </c:pt>
                <c:pt idx="198">
                  <c:v>42926</c:v>
                </c:pt>
                <c:pt idx="199">
                  <c:v>42927</c:v>
                </c:pt>
                <c:pt idx="200">
                  <c:v>42928</c:v>
                </c:pt>
                <c:pt idx="201">
                  <c:v>42929</c:v>
                </c:pt>
                <c:pt idx="202">
                  <c:v>42930</c:v>
                </c:pt>
                <c:pt idx="203">
                  <c:v>42933</c:v>
                </c:pt>
                <c:pt idx="204">
                  <c:v>42934</c:v>
                </c:pt>
                <c:pt idx="205">
                  <c:v>42935</c:v>
                </c:pt>
                <c:pt idx="206">
                  <c:v>42936</c:v>
                </c:pt>
                <c:pt idx="207">
                  <c:v>42937</c:v>
                </c:pt>
                <c:pt idx="208">
                  <c:v>42940</c:v>
                </c:pt>
                <c:pt idx="209">
                  <c:v>42941</c:v>
                </c:pt>
                <c:pt idx="210">
                  <c:v>42942</c:v>
                </c:pt>
                <c:pt idx="211">
                  <c:v>42943</c:v>
                </c:pt>
                <c:pt idx="212">
                  <c:v>42944</c:v>
                </c:pt>
                <c:pt idx="213">
                  <c:v>42947</c:v>
                </c:pt>
                <c:pt idx="214">
                  <c:v>42948</c:v>
                </c:pt>
                <c:pt idx="215">
                  <c:v>42949</c:v>
                </c:pt>
                <c:pt idx="216">
                  <c:v>42950</c:v>
                </c:pt>
                <c:pt idx="217">
                  <c:v>42951</c:v>
                </c:pt>
                <c:pt idx="218">
                  <c:v>42954</c:v>
                </c:pt>
                <c:pt idx="219">
                  <c:v>42955</c:v>
                </c:pt>
                <c:pt idx="220">
                  <c:v>42956</c:v>
                </c:pt>
                <c:pt idx="221">
                  <c:v>42957</c:v>
                </c:pt>
                <c:pt idx="222">
                  <c:v>42958</c:v>
                </c:pt>
                <c:pt idx="223">
                  <c:v>42961</c:v>
                </c:pt>
                <c:pt idx="224">
                  <c:v>42962</c:v>
                </c:pt>
                <c:pt idx="225">
                  <c:v>42963</c:v>
                </c:pt>
                <c:pt idx="226">
                  <c:v>42964</c:v>
                </c:pt>
                <c:pt idx="227">
                  <c:v>42965</c:v>
                </c:pt>
                <c:pt idx="228">
                  <c:v>42968</c:v>
                </c:pt>
                <c:pt idx="229">
                  <c:v>42969</c:v>
                </c:pt>
                <c:pt idx="230">
                  <c:v>42970</c:v>
                </c:pt>
                <c:pt idx="231">
                  <c:v>42971</c:v>
                </c:pt>
                <c:pt idx="232">
                  <c:v>42972</c:v>
                </c:pt>
                <c:pt idx="233">
                  <c:v>42975</c:v>
                </c:pt>
                <c:pt idx="234">
                  <c:v>42976</c:v>
                </c:pt>
                <c:pt idx="235">
                  <c:v>42977</c:v>
                </c:pt>
                <c:pt idx="236">
                  <c:v>42978</c:v>
                </c:pt>
                <c:pt idx="237">
                  <c:v>42979</c:v>
                </c:pt>
                <c:pt idx="238">
                  <c:v>42982</c:v>
                </c:pt>
                <c:pt idx="239">
                  <c:v>42983</c:v>
                </c:pt>
                <c:pt idx="240">
                  <c:v>42984</c:v>
                </c:pt>
                <c:pt idx="241">
                  <c:v>42985</c:v>
                </c:pt>
                <c:pt idx="242">
                  <c:v>42986</c:v>
                </c:pt>
                <c:pt idx="243">
                  <c:v>42989</c:v>
                </c:pt>
                <c:pt idx="244">
                  <c:v>42990</c:v>
                </c:pt>
                <c:pt idx="245">
                  <c:v>42991</c:v>
                </c:pt>
                <c:pt idx="246">
                  <c:v>42992</c:v>
                </c:pt>
                <c:pt idx="247">
                  <c:v>42993</c:v>
                </c:pt>
                <c:pt idx="248">
                  <c:v>42996</c:v>
                </c:pt>
                <c:pt idx="249">
                  <c:v>42997</c:v>
                </c:pt>
                <c:pt idx="250">
                  <c:v>42998</c:v>
                </c:pt>
                <c:pt idx="251">
                  <c:v>42999</c:v>
                </c:pt>
                <c:pt idx="252">
                  <c:v>43000</c:v>
                </c:pt>
                <c:pt idx="253">
                  <c:v>43003</c:v>
                </c:pt>
                <c:pt idx="254">
                  <c:v>43004</c:v>
                </c:pt>
                <c:pt idx="255">
                  <c:v>43005</c:v>
                </c:pt>
                <c:pt idx="256">
                  <c:v>43006</c:v>
                </c:pt>
                <c:pt idx="257">
                  <c:v>43007</c:v>
                </c:pt>
                <c:pt idx="258">
                  <c:v>43010</c:v>
                </c:pt>
                <c:pt idx="259">
                  <c:v>43011</c:v>
                </c:pt>
                <c:pt idx="260">
                  <c:v>43012</c:v>
                </c:pt>
                <c:pt idx="261">
                  <c:v>43013</c:v>
                </c:pt>
                <c:pt idx="262">
                  <c:v>43014</c:v>
                </c:pt>
                <c:pt idx="263">
                  <c:v>43017</c:v>
                </c:pt>
                <c:pt idx="264">
                  <c:v>43018</c:v>
                </c:pt>
                <c:pt idx="265">
                  <c:v>43019</c:v>
                </c:pt>
                <c:pt idx="266">
                  <c:v>43020</c:v>
                </c:pt>
                <c:pt idx="267">
                  <c:v>43021</c:v>
                </c:pt>
                <c:pt idx="268">
                  <c:v>43024</c:v>
                </c:pt>
                <c:pt idx="269">
                  <c:v>43025</c:v>
                </c:pt>
                <c:pt idx="270">
                  <c:v>43026</c:v>
                </c:pt>
                <c:pt idx="271">
                  <c:v>43027</c:v>
                </c:pt>
                <c:pt idx="272">
                  <c:v>43028</c:v>
                </c:pt>
                <c:pt idx="273">
                  <c:v>43031</c:v>
                </c:pt>
                <c:pt idx="274">
                  <c:v>43032</c:v>
                </c:pt>
                <c:pt idx="275">
                  <c:v>43033</c:v>
                </c:pt>
                <c:pt idx="276">
                  <c:v>43034</c:v>
                </c:pt>
                <c:pt idx="277">
                  <c:v>43035</c:v>
                </c:pt>
                <c:pt idx="278">
                  <c:v>43038</c:v>
                </c:pt>
                <c:pt idx="279">
                  <c:v>43039</c:v>
                </c:pt>
                <c:pt idx="280">
                  <c:v>43040</c:v>
                </c:pt>
                <c:pt idx="281">
                  <c:v>43041</c:v>
                </c:pt>
                <c:pt idx="282">
                  <c:v>43042</c:v>
                </c:pt>
                <c:pt idx="283">
                  <c:v>43045</c:v>
                </c:pt>
                <c:pt idx="284">
                  <c:v>43046</c:v>
                </c:pt>
                <c:pt idx="285">
                  <c:v>43047</c:v>
                </c:pt>
                <c:pt idx="286">
                  <c:v>43048</c:v>
                </c:pt>
                <c:pt idx="287">
                  <c:v>43049</c:v>
                </c:pt>
                <c:pt idx="288">
                  <c:v>43052</c:v>
                </c:pt>
                <c:pt idx="289">
                  <c:v>43053</c:v>
                </c:pt>
                <c:pt idx="290">
                  <c:v>43054</c:v>
                </c:pt>
                <c:pt idx="291">
                  <c:v>43055</c:v>
                </c:pt>
                <c:pt idx="292">
                  <c:v>43056</c:v>
                </c:pt>
                <c:pt idx="293">
                  <c:v>43059</c:v>
                </c:pt>
                <c:pt idx="294">
                  <c:v>43060</c:v>
                </c:pt>
                <c:pt idx="295">
                  <c:v>43061</c:v>
                </c:pt>
                <c:pt idx="296">
                  <c:v>43062</c:v>
                </c:pt>
                <c:pt idx="297">
                  <c:v>43063</c:v>
                </c:pt>
                <c:pt idx="298">
                  <c:v>43066</c:v>
                </c:pt>
                <c:pt idx="299">
                  <c:v>43067</c:v>
                </c:pt>
                <c:pt idx="300">
                  <c:v>43068</c:v>
                </c:pt>
                <c:pt idx="301">
                  <c:v>43069</c:v>
                </c:pt>
                <c:pt idx="302">
                  <c:v>43070</c:v>
                </c:pt>
                <c:pt idx="303">
                  <c:v>43073</c:v>
                </c:pt>
                <c:pt idx="304">
                  <c:v>43074</c:v>
                </c:pt>
                <c:pt idx="305">
                  <c:v>43075</c:v>
                </c:pt>
                <c:pt idx="306">
                  <c:v>43076</c:v>
                </c:pt>
                <c:pt idx="307">
                  <c:v>43077</c:v>
                </c:pt>
                <c:pt idx="308">
                  <c:v>43080</c:v>
                </c:pt>
                <c:pt idx="309">
                  <c:v>43081</c:v>
                </c:pt>
                <c:pt idx="310">
                  <c:v>43082</c:v>
                </c:pt>
                <c:pt idx="311">
                  <c:v>43083</c:v>
                </c:pt>
                <c:pt idx="312">
                  <c:v>43084</c:v>
                </c:pt>
                <c:pt idx="313">
                  <c:v>43087</c:v>
                </c:pt>
                <c:pt idx="314">
                  <c:v>43088</c:v>
                </c:pt>
                <c:pt idx="315">
                  <c:v>43089</c:v>
                </c:pt>
                <c:pt idx="316">
                  <c:v>43090</c:v>
                </c:pt>
                <c:pt idx="317">
                  <c:v>43091</c:v>
                </c:pt>
                <c:pt idx="318">
                  <c:v>43094</c:v>
                </c:pt>
                <c:pt idx="319">
                  <c:v>43095</c:v>
                </c:pt>
                <c:pt idx="320">
                  <c:v>43096</c:v>
                </c:pt>
                <c:pt idx="321">
                  <c:v>43097</c:v>
                </c:pt>
                <c:pt idx="322">
                  <c:v>43098</c:v>
                </c:pt>
                <c:pt idx="323">
                  <c:v>43101</c:v>
                </c:pt>
                <c:pt idx="324">
                  <c:v>43102</c:v>
                </c:pt>
                <c:pt idx="325">
                  <c:v>43103</c:v>
                </c:pt>
                <c:pt idx="326">
                  <c:v>43104</c:v>
                </c:pt>
                <c:pt idx="327">
                  <c:v>43105</c:v>
                </c:pt>
                <c:pt idx="328">
                  <c:v>43108</c:v>
                </c:pt>
                <c:pt idx="329">
                  <c:v>43109</c:v>
                </c:pt>
                <c:pt idx="330">
                  <c:v>43110</c:v>
                </c:pt>
                <c:pt idx="331">
                  <c:v>43111</c:v>
                </c:pt>
                <c:pt idx="332">
                  <c:v>43112</c:v>
                </c:pt>
                <c:pt idx="333">
                  <c:v>43115</c:v>
                </c:pt>
                <c:pt idx="334">
                  <c:v>43116</c:v>
                </c:pt>
                <c:pt idx="335">
                  <c:v>43117</c:v>
                </c:pt>
                <c:pt idx="336">
                  <c:v>43118</c:v>
                </c:pt>
                <c:pt idx="337">
                  <c:v>43119</c:v>
                </c:pt>
                <c:pt idx="338">
                  <c:v>43122</c:v>
                </c:pt>
                <c:pt idx="339">
                  <c:v>43123</c:v>
                </c:pt>
                <c:pt idx="340">
                  <c:v>43124</c:v>
                </c:pt>
                <c:pt idx="341">
                  <c:v>43125</c:v>
                </c:pt>
                <c:pt idx="342">
                  <c:v>43126</c:v>
                </c:pt>
                <c:pt idx="343">
                  <c:v>43129</c:v>
                </c:pt>
                <c:pt idx="344">
                  <c:v>43130</c:v>
                </c:pt>
                <c:pt idx="345">
                  <c:v>43131</c:v>
                </c:pt>
                <c:pt idx="346">
                  <c:v>43132</c:v>
                </c:pt>
                <c:pt idx="347">
                  <c:v>43133</c:v>
                </c:pt>
                <c:pt idx="348">
                  <c:v>43136</c:v>
                </c:pt>
                <c:pt idx="349">
                  <c:v>43137</c:v>
                </c:pt>
                <c:pt idx="350">
                  <c:v>43138</c:v>
                </c:pt>
                <c:pt idx="351">
                  <c:v>43139</c:v>
                </c:pt>
                <c:pt idx="352">
                  <c:v>43140</c:v>
                </c:pt>
                <c:pt idx="353">
                  <c:v>43143</c:v>
                </c:pt>
                <c:pt idx="354">
                  <c:v>43144</c:v>
                </c:pt>
                <c:pt idx="355">
                  <c:v>43145</c:v>
                </c:pt>
                <c:pt idx="356">
                  <c:v>43146</c:v>
                </c:pt>
                <c:pt idx="357">
                  <c:v>43147</c:v>
                </c:pt>
                <c:pt idx="358">
                  <c:v>43150</c:v>
                </c:pt>
                <c:pt idx="359">
                  <c:v>43151</c:v>
                </c:pt>
                <c:pt idx="360">
                  <c:v>43152</c:v>
                </c:pt>
                <c:pt idx="361">
                  <c:v>43153</c:v>
                </c:pt>
                <c:pt idx="362">
                  <c:v>43154</c:v>
                </c:pt>
                <c:pt idx="363">
                  <c:v>43157</c:v>
                </c:pt>
                <c:pt idx="364">
                  <c:v>43158</c:v>
                </c:pt>
                <c:pt idx="365">
                  <c:v>43159</c:v>
                </c:pt>
                <c:pt idx="366">
                  <c:v>43160</c:v>
                </c:pt>
                <c:pt idx="367">
                  <c:v>43161</c:v>
                </c:pt>
                <c:pt idx="368">
                  <c:v>43164</c:v>
                </c:pt>
                <c:pt idx="369">
                  <c:v>43165</c:v>
                </c:pt>
                <c:pt idx="370">
                  <c:v>43166</c:v>
                </c:pt>
                <c:pt idx="371">
                  <c:v>43167</c:v>
                </c:pt>
                <c:pt idx="372">
                  <c:v>43168</c:v>
                </c:pt>
                <c:pt idx="373">
                  <c:v>43171</c:v>
                </c:pt>
                <c:pt idx="374">
                  <c:v>43172</c:v>
                </c:pt>
                <c:pt idx="375">
                  <c:v>43173</c:v>
                </c:pt>
                <c:pt idx="376">
                  <c:v>43174</c:v>
                </c:pt>
                <c:pt idx="377">
                  <c:v>43175</c:v>
                </c:pt>
                <c:pt idx="378">
                  <c:v>43178</c:v>
                </c:pt>
                <c:pt idx="379">
                  <c:v>43179</c:v>
                </c:pt>
                <c:pt idx="380">
                  <c:v>43180</c:v>
                </c:pt>
                <c:pt idx="381">
                  <c:v>43181</c:v>
                </c:pt>
                <c:pt idx="382">
                  <c:v>43182</c:v>
                </c:pt>
                <c:pt idx="383">
                  <c:v>43185</c:v>
                </c:pt>
                <c:pt idx="384">
                  <c:v>43186</c:v>
                </c:pt>
                <c:pt idx="385">
                  <c:v>43187</c:v>
                </c:pt>
                <c:pt idx="386">
                  <c:v>43188</c:v>
                </c:pt>
                <c:pt idx="387">
                  <c:v>43189</c:v>
                </c:pt>
                <c:pt idx="388">
                  <c:v>43192</c:v>
                </c:pt>
                <c:pt idx="389">
                  <c:v>43193</c:v>
                </c:pt>
                <c:pt idx="390">
                  <c:v>43194</c:v>
                </c:pt>
                <c:pt idx="391">
                  <c:v>43195</c:v>
                </c:pt>
                <c:pt idx="392">
                  <c:v>43196</c:v>
                </c:pt>
                <c:pt idx="393">
                  <c:v>43199</c:v>
                </c:pt>
                <c:pt idx="394">
                  <c:v>43200</c:v>
                </c:pt>
                <c:pt idx="395">
                  <c:v>43201</c:v>
                </c:pt>
                <c:pt idx="396">
                  <c:v>43202</c:v>
                </c:pt>
                <c:pt idx="397">
                  <c:v>43203</c:v>
                </c:pt>
                <c:pt idx="398">
                  <c:v>43206</c:v>
                </c:pt>
                <c:pt idx="399">
                  <c:v>43207</c:v>
                </c:pt>
                <c:pt idx="400">
                  <c:v>43208</c:v>
                </c:pt>
                <c:pt idx="401">
                  <c:v>43209</c:v>
                </c:pt>
                <c:pt idx="402">
                  <c:v>43210</c:v>
                </c:pt>
                <c:pt idx="403">
                  <c:v>43213</c:v>
                </c:pt>
                <c:pt idx="404">
                  <c:v>43214</c:v>
                </c:pt>
                <c:pt idx="405">
                  <c:v>43215</c:v>
                </c:pt>
                <c:pt idx="406">
                  <c:v>43216</c:v>
                </c:pt>
                <c:pt idx="407">
                  <c:v>43217</c:v>
                </c:pt>
                <c:pt idx="408">
                  <c:v>43220</c:v>
                </c:pt>
                <c:pt idx="409">
                  <c:v>43221</c:v>
                </c:pt>
                <c:pt idx="410">
                  <c:v>43222</c:v>
                </c:pt>
                <c:pt idx="411">
                  <c:v>43223</c:v>
                </c:pt>
                <c:pt idx="412">
                  <c:v>43224</c:v>
                </c:pt>
                <c:pt idx="413">
                  <c:v>43227</c:v>
                </c:pt>
                <c:pt idx="414">
                  <c:v>43228</c:v>
                </c:pt>
                <c:pt idx="415">
                  <c:v>43229</c:v>
                </c:pt>
                <c:pt idx="416">
                  <c:v>43230</c:v>
                </c:pt>
                <c:pt idx="417">
                  <c:v>43231</c:v>
                </c:pt>
                <c:pt idx="418">
                  <c:v>43234</c:v>
                </c:pt>
                <c:pt idx="419">
                  <c:v>43235</c:v>
                </c:pt>
                <c:pt idx="420">
                  <c:v>43236</c:v>
                </c:pt>
                <c:pt idx="421">
                  <c:v>43237</c:v>
                </c:pt>
                <c:pt idx="422">
                  <c:v>43238</c:v>
                </c:pt>
                <c:pt idx="423">
                  <c:v>43241</c:v>
                </c:pt>
                <c:pt idx="424">
                  <c:v>43242</c:v>
                </c:pt>
                <c:pt idx="425">
                  <c:v>43243</c:v>
                </c:pt>
                <c:pt idx="426">
                  <c:v>43244</c:v>
                </c:pt>
                <c:pt idx="427">
                  <c:v>43245</c:v>
                </c:pt>
                <c:pt idx="428">
                  <c:v>43248</c:v>
                </c:pt>
                <c:pt idx="429">
                  <c:v>43249</c:v>
                </c:pt>
                <c:pt idx="430">
                  <c:v>43250</c:v>
                </c:pt>
                <c:pt idx="431">
                  <c:v>43251</c:v>
                </c:pt>
                <c:pt idx="432">
                  <c:v>43252</c:v>
                </c:pt>
                <c:pt idx="433">
                  <c:v>43255</c:v>
                </c:pt>
                <c:pt idx="434">
                  <c:v>43256</c:v>
                </c:pt>
                <c:pt idx="435">
                  <c:v>43257</c:v>
                </c:pt>
                <c:pt idx="436">
                  <c:v>43258</c:v>
                </c:pt>
                <c:pt idx="437">
                  <c:v>43259</c:v>
                </c:pt>
                <c:pt idx="438">
                  <c:v>43262</c:v>
                </c:pt>
                <c:pt idx="439">
                  <c:v>43263</c:v>
                </c:pt>
                <c:pt idx="440">
                  <c:v>43264</c:v>
                </c:pt>
                <c:pt idx="441">
                  <c:v>43265</c:v>
                </c:pt>
                <c:pt idx="442">
                  <c:v>43266</c:v>
                </c:pt>
                <c:pt idx="443">
                  <c:v>43269</c:v>
                </c:pt>
                <c:pt idx="444">
                  <c:v>43270</c:v>
                </c:pt>
                <c:pt idx="445">
                  <c:v>43271</c:v>
                </c:pt>
                <c:pt idx="446">
                  <c:v>43272</c:v>
                </c:pt>
                <c:pt idx="447">
                  <c:v>43273</c:v>
                </c:pt>
                <c:pt idx="448">
                  <c:v>43276</c:v>
                </c:pt>
                <c:pt idx="449">
                  <c:v>43277</c:v>
                </c:pt>
                <c:pt idx="450">
                  <c:v>43278</c:v>
                </c:pt>
                <c:pt idx="451">
                  <c:v>43279</c:v>
                </c:pt>
                <c:pt idx="452">
                  <c:v>43280</c:v>
                </c:pt>
                <c:pt idx="453">
                  <c:v>43283</c:v>
                </c:pt>
                <c:pt idx="454">
                  <c:v>43284</c:v>
                </c:pt>
                <c:pt idx="455">
                  <c:v>43285</c:v>
                </c:pt>
                <c:pt idx="456">
                  <c:v>43286</c:v>
                </c:pt>
                <c:pt idx="457">
                  <c:v>43287</c:v>
                </c:pt>
                <c:pt idx="458">
                  <c:v>43290</c:v>
                </c:pt>
                <c:pt idx="459">
                  <c:v>43291</c:v>
                </c:pt>
                <c:pt idx="460">
                  <c:v>43292</c:v>
                </c:pt>
                <c:pt idx="461">
                  <c:v>43293</c:v>
                </c:pt>
                <c:pt idx="462">
                  <c:v>43294</c:v>
                </c:pt>
                <c:pt idx="463">
                  <c:v>43297</c:v>
                </c:pt>
                <c:pt idx="464">
                  <c:v>43298</c:v>
                </c:pt>
                <c:pt idx="465">
                  <c:v>43299</c:v>
                </c:pt>
                <c:pt idx="466">
                  <c:v>43300</c:v>
                </c:pt>
                <c:pt idx="467">
                  <c:v>43301</c:v>
                </c:pt>
                <c:pt idx="468">
                  <c:v>43304</c:v>
                </c:pt>
                <c:pt idx="469">
                  <c:v>43305</c:v>
                </c:pt>
                <c:pt idx="470">
                  <c:v>43306</c:v>
                </c:pt>
                <c:pt idx="471">
                  <c:v>43307</c:v>
                </c:pt>
                <c:pt idx="472">
                  <c:v>43308</c:v>
                </c:pt>
                <c:pt idx="473">
                  <c:v>43311</c:v>
                </c:pt>
                <c:pt idx="474">
                  <c:v>43312</c:v>
                </c:pt>
                <c:pt idx="475">
                  <c:v>43313</c:v>
                </c:pt>
                <c:pt idx="476">
                  <c:v>43314</c:v>
                </c:pt>
                <c:pt idx="477">
                  <c:v>43315</c:v>
                </c:pt>
                <c:pt idx="478">
                  <c:v>43318</c:v>
                </c:pt>
                <c:pt idx="479">
                  <c:v>43319</c:v>
                </c:pt>
                <c:pt idx="480">
                  <c:v>43320</c:v>
                </c:pt>
                <c:pt idx="481">
                  <c:v>43321</c:v>
                </c:pt>
                <c:pt idx="482">
                  <c:v>43322</c:v>
                </c:pt>
                <c:pt idx="483">
                  <c:v>43325</c:v>
                </c:pt>
                <c:pt idx="484">
                  <c:v>43326</c:v>
                </c:pt>
                <c:pt idx="485">
                  <c:v>43327</c:v>
                </c:pt>
                <c:pt idx="486">
                  <c:v>43328</c:v>
                </c:pt>
                <c:pt idx="487">
                  <c:v>43329</c:v>
                </c:pt>
                <c:pt idx="488">
                  <c:v>43332</c:v>
                </c:pt>
                <c:pt idx="489">
                  <c:v>43333</c:v>
                </c:pt>
                <c:pt idx="490">
                  <c:v>43334</c:v>
                </c:pt>
                <c:pt idx="491">
                  <c:v>43335</c:v>
                </c:pt>
                <c:pt idx="492">
                  <c:v>43336</c:v>
                </c:pt>
                <c:pt idx="493">
                  <c:v>43339</c:v>
                </c:pt>
                <c:pt idx="494">
                  <c:v>43340</c:v>
                </c:pt>
                <c:pt idx="495">
                  <c:v>43341</c:v>
                </c:pt>
                <c:pt idx="496">
                  <c:v>43342</c:v>
                </c:pt>
                <c:pt idx="497">
                  <c:v>43343</c:v>
                </c:pt>
                <c:pt idx="498">
                  <c:v>43346</c:v>
                </c:pt>
                <c:pt idx="499">
                  <c:v>43347</c:v>
                </c:pt>
                <c:pt idx="500">
                  <c:v>43348</c:v>
                </c:pt>
                <c:pt idx="501">
                  <c:v>43349</c:v>
                </c:pt>
                <c:pt idx="502">
                  <c:v>43350</c:v>
                </c:pt>
                <c:pt idx="503">
                  <c:v>43353</c:v>
                </c:pt>
                <c:pt idx="504">
                  <c:v>43354</c:v>
                </c:pt>
                <c:pt idx="505">
                  <c:v>43355</c:v>
                </c:pt>
                <c:pt idx="506">
                  <c:v>43356</c:v>
                </c:pt>
                <c:pt idx="507">
                  <c:v>43357</c:v>
                </c:pt>
                <c:pt idx="508">
                  <c:v>43360</c:v>
                </c:pt>
                <c:pt idx="509">
                  <c:v>43361</c:v>
                </c:pt>
                <c:pt idx="510">
                  <c:v>43362</c:v>
                </c:pt>
                <c:pt idx="511">
                  <c:v>43363</c:v>
                </c:pt>
                <c:pt idx="512">
                  <c:v>43364</c:v>
                </c:pt>
                <c:pt idx="513">
                  <c:v>43367</c:v>
                </c:pt>
                <c:pt idx="514">
                  <c:v>43368</c:v>
                </c:pt>
                <c:pt idx="515">
                  <c:v>43369</c:v>
                </c:pt>
                <c:pt idx="516">
                  <c:v>43370</c:v>
                </c:pt>
                <c:pt idx="517">
                  <c:v>43371</c:v>
                </c:pt>
                <c:pt idx="518">
                  <c:v>43374</c:v>
                </c:pt>
                <c:pt idx="519">
                  <c:v>43375</c:v>
                </c:pt>
                <c:pt idx="520">
                  <c:v>43376</c:v>
                </c:pt>
                <c:pt idx="521">
                  <c:v>43377</c:v>
                </c:pt>
                <c:pt idx="522">
                  <c:v>43378</c:v>
                </c:pt>
                <c:pt idx="523">
                  <c:v>43381</c:v>
                </c:pt>
                <c:pt idx="524">
                  <c:v>43382</c:v>
                </c:pt>
                <c:pt idx="525">
                  <c:v>43383</c:v>
                </c:pt>
                <c:pt idx="526">
                  <c:v>43384</c:v>
                </c:pt>
                <c:pt idx="527">
                  <c:v>43385</c:v>
                </c:pt>
                <c:pt idx="528">
                  <c:v>43388</c:v>
                </c:pt>
                <c:pt idx="529">
                  <c:v>43389</c:v>
                </c:pt>
                <c:pt idx="530">
                  <c:v>43390</c:v>
                </c:pt>
                <c:pt idx="531">
                  <c:v>43391</c:v>
                </c:pt>
                <c:pt idx="532">
                  <c:v>43392</c:v>
                </c:pt>
                <c:pt idx="533">
                  <c:v>43395</c:v>
                </c:pt>
                <c:pt idx="534">
                  <c:v>43396</c:v>
                </c:pt>
                <c:pt idx="535">
                  <c:v>43397</c:v>
                </c:pt>
                <c:pt idx="536">
                  <c:v>43398</c:v>
                </c:pt>
                <c:pt idx="537">
                  <c:v>43399</c:v>
                </c:pt>
                <c:pt idx="538">
                  <c:v>43402</c:v>
                </c:pt>
                <c:pt idx="539">
                  <c:v>43403</c:v>
                </c:pt>
                <c:pt idx="540">
                  <c:v>43404</c:v>
                </c:pt>
                <c:pt idx="541">
                  <c:v>43405</c:v>
                </c:pt>
                <c:pt idx="542">
                  <c:v>43406</c:v>
                </c:pt>
                <c:pt idx="543">
                  <c:v>43409</c:v>
                </c:pt>
                <c:pt idx="544">
                  <c:v>43410</c:v>
                </c:pt>
                <c:pt idx="545">
                  <c:v>43411</c:v>
                </c:pt>
                <c:pt idx="546">
                  <c:v>43412</c:v>
                </c:pt>
                <c:pt idx="547">
                  <c:v>43413</c:v>
                </c:pt>
                <c:pt idx="548">
                  <c:v>43416</c:v>
                </c:pt>
                <c:pt idx="549">
                  <c:v>43417</c:v>
                </c:pt>
                <c:pt idx="550">
                  <c:v>43418</c:v>
                </c:pt>
                <c:pt idx="551">
                  <c:v>43419</c:v>
                </c:pt>
                <c:pt idx="552">
                  <c:v>43420</c:v>
                </c:pt>
                <c:pt idx="553">
                  <c:v>43423</c:v>
                </c:pt>
                <c:pt idx="554">
                  <c:v>43424</c:v>
                </c:pt>
                <c:pt idx="555">
                  <c:v>43425</c:v>
                </c:pt>
                <c:pt idx="556">
                  <c:v>43426</c:v>
                </c:pt>
                <c:pt idx="557">
                  <c:v>43427</c:v>
                </c:pt>
                <c:pt idx="558">
                  <c:v>43430</c:v>
                </c:pt>
                <c:pt idx="559">
                  <c:v>43431</c:v>
                </c:pt>
                <c:pt idx="560">
                  <c:v>43432</c:v>
                </c:pt>
                <c:pt idx="561">
                  <c:v>43433</c:v>
                </c:pt>
                <c:pt idx="562">
                  <c:v>43434</c:v>
                </c:pt>
                <c:pt idx="563">
                  <c:v>43437</c:v>
                </c:pt>
                <c:pt idx="564">
                  <c:v>43438</c:v>
                </c:pt>
                <c:pt idx="565">
                  <c:v>43439</c:v>
                </c:pt>
                <c:pt idx="566">
                  <c:v>43440</c:v>
                </c:pt>
                <c:pt idx="567">
                  <c:v>43441</c:v>
                </c:pt>
                <c:pt idx="568">
                  <c:v>43444</c:v>
                </c:pt>
                <c:pt idx="569">
                  <c:v>43445</c:v>
                </c:pt>
                <c:pt idx="570">
                  <c:v>43446</c:v>
                </c:pt>
                <c:pt idx="571">
                  <c:v>43447</c:v>
                </c:pt>
                <c:pt idx="572">
                  <c:v>43448</c:v>
                </c:pt>
                <c:pt idx="573">
                  <c:v>43451</c:v>
                </c:pt>
                <c:pt idx="574">
                  <c:v>43452</c:v>
                </c:pt>
                <c:pt idx="575">
                  <c:v>43453</c:v>
                </c:pt>
                <c:pt idx="576">
                  <c:v>43454</c:v>
                </c:pt>
                <c:pt idx="577">
                  <c:v>43455</c:v>
                </c:pt>
                <c:pt idx="578">
                  <c:v>43458</c:v>
                </c:pt>
                <c:pt idx="579">
                  <c:v>43459</c:v>
                </c:pt>
                <c:pt idx="580">
                  <c:v>43460</c:v>
                </c:pt>
                <c:pt idx="581">
                  <c:v>43461</c:v>
                </c:pt>
                <c:pt idx="582">
                  <c:v>43462</c:v>
                </c:pt>
                <c:pt idx="583">
                  <c:v>43465</c:v>
                </c:pt>
                <c:pt idx="584">
                  <c:v>43466</c:v>
                </c:pt>
                <c:pt idx="585">
                  <c:v>43467</c:v>
                </c:pt>
                <c:pt idx="586">
                  <c:v>43468</c:v>
                </c:pt>
                <c:pt idx="587">
                  <c:v>43469</c:v>
                </c:pt>
                <c:pt idx="588">
                  <c:v>43472</c:v>
                </c:pt>
                <c:pt idx="589">
                  <c:v>43473</c:v>
                </c:pt>
                <c:pt idx="590">
                  <c:v>43474</c:v>
                </c:pt>
                <c:pt idx="591">
                  <c:v>43475</c:v>
                </c:pt>
                <c:pt idx="592">
                  <c:v>43476</c:v>
                </c:pt>
                <c:pt idx="593">
                  <c:v>43479</c:v>
                </c:pt>
                <c:pt idx="594">
                  <c:v>43480</c:v>
                </c:pt>
                <c:pt idx="595">
                  <c:v>43481</c:v>
                </c:pt>
                <c:pt idx="596">
                  <c:v>43482</c:v>
                </c:pt>
                <c:pt idx="597">
                  <c:v>43483</c:v>
                </c:pt>
                <c:pt idx="598">
                  <c:v>43486</c:v>
                </c:pt>
                <c:pt idx="599">
                  <c:v>43487</c:v>
                </c:pt>
                <c:pt idx="600">
                  <c:v>43488</c:v>
                </c:pt>
                <c:pt idx="601">
                  <c:v>43489</c:v>
                </c:pt>
                <c:pt idx="602">
                  <c:v>43490</c:v>
                </c:pt>
                <c:pt idx="603">
                  <c:v>43493</c:v>
                </c:pt>
                <c:pt idx="604">
                  <c:v>43494</c:v>
                </c:pt>
                <c:pt idx="605">
                  <c:v>43495</c:v>
                </c:pt>
                <c:pt idx="606">
                  <c:v>43496</c:v>
                </c:pt>
                <c:pt idx="607">
                  <c:v>43497</c:v>
                </c:pt>
                <c:pt idx="608">
                  <c:v>43500</c:v>
                </c:pt>
                <c:pt idx="609">
                  <c:v>43501</c:v>
                </c:pt>
                <c:pt idx="610">
                  <c:v>43502</c:v>
                </c:pt>
                <c:pt idx="611">
                  <c:v>43503</c:v>
                </c:pt>
                <c:pt idx="612">
                  <c:v>43504</c:v>
                </c:pt>
                <c:pt idx="613">
                  <c:v>43507</c:v>
                </c:pt>
                <c:pt idx="614">
                  <c:v>43508</c:v>
                </c:pt>
                <c:pt idx="615">
                  <c:v>43509</c:v>
                </c:pt>
                <c:pt idx="616">
                  <c:v>43510</c:v>
                </c:pt>
                <c:pt idx="617">
                  <c:v>43511</c:v>
                </c:pt>
                <c:pt idx="618">
                  <c:v>43514</c:v>
                </c:pt>
                <c:pt idx="619">
                  <c:v>43515</c:v>
                </c:pt>
                <c:pt idx="620">
                  <c:v>43516</c:v>
                </c:pt>
                <c:pt idx="621">
                  <c:v>43517</c:v>
                </c:pt>
                <c:pt idx="622">
                  <c:v>43518</c:v>
                </c:pt>
                <c:pt idx="623">
                  <c:v>43521</c:v>
                </c:pt>
                <c:pt idx="624">
                  <c:v>43522</c:v>
                </c:pt>
                <c:pt idx="625">
                  <c:v>43523</c:v>
                </c:pt>
                <c:pt idx="626">
                  <c:v>43524</c:v>
                </c:pt>
                <c:pt idx="627">
                  <c:v>43525</c:v>
                </c:pt>
                <c:pt idx="628">
                  <c:v>43528</c:v>
                </c:pt>
                <c:pt idx="629">
                  <c:v>43529</c:v>
                </c:pt>
                <c:pt idx="630">
                  <c:v>43530</c:v>
                </c:pt>
                <c:pt idx="631">
                  <c:v>43531</c:v>
                </c:pt>
                <c:pt idx="632">
                  <c:v>43532</c:v>
                </c:pt>
                <c:pt idx="633">
                  <c:v>43535</c:v>
                </c:pt>
                <c:pt idx="634">
                  <c:v>43536</c:v>
                </c:pt>
                <c:pt idx="635">
                  <c:v>43537</c:v>
                </c:pt>
                <c:pt idx="636">
                  <c:v>43538</c:v>
                </c:pt>
                <c:pt idx="637">
                  <c:v>43539</c:v>
                </c:pt>
                <c:pt idx="638">
                  <c:v>43542</c:v>
                </c:pt>
                <c:pt idx="639">
                  <c:v>43543</c:v>
                </c:pt>
                <c:pt idx="640">
                  <c:v>43544</c:v>
                </c:pt>
                <c:pt idx="641">
                  <c:v>43545</c:v>
                </c:pt>
                <c:pt idx="642">
                  <c:v>43546</c:v>
                </c:pt>
                <c:pt idx="643">
                  <c:v>43549</c:v>
                </c:pt>
                <c:pt idx="644">
                  <c:v>43550</c:v>
                </c:pt>
                <c:pt idx="645">
                  <c:v>43551</c:v>
                </c:pt>
                <c:pt idx="646">
                  <c:v>43552</c:v>
                </c:pt>
                <c:pt idx="647">
                  <c:v>43553</c:v>
                </c:pt>
                <c:pt idx="648">
                  <c:v>43556</c:v>
                </c:pt>
                <c:pt idx="649">
                  <c:v>43557</c:v>
                </c:pt>
                <c:pt idx="650">
                  <c:v>43558</c:v>
                </c:pt>
                <c:pt idx="651">
                  <c:v>43559</c:v>
                </c:pt>
                <c:pt idx="652">
                  <c:v>43560</c:v>
                </c:pt>
                <c:pt idx="653">
                  <c:v>43563</c:v>
                </c:pt>
                <c:pt idx="654">
                  <c:v>43564</c:v>
                </c:pt>
                <c:pt idx="655">
                  <c:v>43565</c:v>
                </c:pt>
                <c:pt idx="656">
                  <c:v>43566</c:v>
                </c:pt>
                <c:pt idx="657">
                  <c:v>43567</c:v>
                </c:pt>
                <c:pt idx="658">
                  <c:v>43570</c:v>
                </c:pt>
                <c:pt idx="659">
                  <c:v>43571</c:v>
                </c:pt>
                <c:pt idx="660">
                  <c:v>43572</c:v>
                </c:pt>
                <c:pt idx="661">
                  <c:v>43573</c:v>
                </c:pt>
                <c:pt idx="662">
                  <c:v>43574</c:v>
                </c:pt>
                <c:pt idx="663">
                  <c:v>43577</c:v>
                </c:pt>
                <c:pt idx="664">
                  <c:v>43578</c:v>
                </c:pt>
                <c:pt idx="665">
                  <c:v>43579</c:v>
                </c:pt>
                <c:pt idx="666">
                  <c:v>43580</c:v>
                </c:pt>
                <c:pt idx="667">
                  <c:v>43581</c:v>
                </c:pt>
                <c:pt idx="668">
                  <c:v>43584</c:v>
                </c:pt>
                <c:pt idx="669">
                  <c:v>43585</c:v>
                </c:pt>
                <c:pt idx="670">
                  <c:v>43586</c:v>
                </c:pt>
                <c:pt idx="671">
                  <c:v>43587</c:v>
                </c:pt>
                <c:pt idx="672">
                  <c:v>43588</c:v>
                </c:pt>
                <c:pt idx="673">
                  <c:v>43591</c:v>
                </c:pt>
                <c:pt idx="674">
                  <c:v>43592</c:v>
                </c:pt>
                <c:pt idx="675">
                  <c:v>43593</c:v>
                </c:pt>
                <c:pt idx="676">
                  <c:v>43594</c:v>
                </c:pt>
                <c:pt idx="677">
                  <c:v>43595</c:v>
                </c:pt>
                <c:pt idx="678">
                  <c:v>43598</c:v>
                </c:pt>
                <c:pt idx="679">
                  <c:v>43599</c:v>
                </c:pt>
                <c:pt idx="680">
                  <c:v>43600</c:v>
                </c:pt>
                <c:pt idx="681">
                  <c:v>43601</c:v>
                </c:pt>
                <c:pt idx="682">
                  <c:v>43602</c:v>
                </c:pt>
                <c:pt idx="683">
                  <c:v>43605</c:v>
                </c:pt>
                <c:pt idx="684">
                  <c:v>43606</c:v>
                </c:pt>
                <c:pt idx="685">
                  <c:v>43607</c:v>
                </c:pt>
                <c:pt idx="686">
                  <c:v>43608</c:v>
                </c:pt>
                <c:pt idx="687">
                  <c:v>43609</c:v>
                </c:pt>
                <c:pt idx="688">
                  <c:v>43612</c:v>
                </c:pt>
                <c:pt idx="689">
                  <c:v>43613</c:v>
                </c:pt>
                <c:pt idx="690">
                  <c:v>43614</c:v>
                </c:pt>
                <c:pt idx="691">
                  <c:v>43615</c:v>
                </c:pt>
                <c:pt idx="692">
                  <c:v>43616</c:v>
                </c:pt>
                <c:pt idx="693">
                  <c:v>43619</c:v>
                </c:pt>
                <c:pt idx="694">
                  <c:v>43620</c:v>
                </c:pt>
                <c:pt idx="695">
                  <c:v>43621</c:v>
                </c:pt>
                <c:pt idx="696">
                  <c:v>43622</c:v>
                </c:pt>
                <c:pt idx="697">
                  <c:v>43623</c:v>
                </c:pt>
                <c:pt idx="698">
                  <c:v>43626</c:v>
                </c:pt>
                <c:pt idx="699">
                  <c:v>43627</c:v>
                </c:pt>
                <c:pt idx="700">
                  <c:v>43628</c:v>
                </c:pt>
                <c:pt idx="701">
                  <c:v>43629</c:v>
                </c:pt>
                <c:pt idx="702">
                  <c:v>43630</c:v>
                </c:pt>
                <c:pt idx="703">
                  <c:v>43633</c:v>
                </c:pt>
                <c:pt idx="704">
                  <c:v>43634</c:v>
                </c:pt>
                <c:pt idx="705">
                  <c:v>43635</c:v>
                </c:pt>
                <c:pt idx="706">
                  <c:v>43636</c:v>
                </c:pt>
                <c:pt idx="707">
                  <c:v>43637</c:v>
                </c:pt>
                <c:pt idx="708">
                  <c:v>43640</c:v>
                </c:pt>
                <c:pt idx="709">
                  <c:v>43641</c:v>
                </c:pt>
                <c:pt idx="710">
                  <c:v>43642</c:v>
                </c:pt>
                <c:pt idx="711">
                  <c:v>43643</c:v>
                </c:pt>
                <c:pt idx="712">
                  <c:v>43644</c:v>
                </c:pt>
                <c:pt idx="713">
                  <c:v>43647</c:v>
                </c:pt>
                <c:pt idx="714">
                  <c:v>43648</c:v>
                </c:pt>
                <c:pt idx="715">
                  <c:v>43649</c:v>
                </c:pt>
                <c:pt idx="716">
                  <c:v>43650</c:v>
                </c:pt>
                <c:pt idx="717">
                  <c:v>43651</c:v>
                </c:pt>
                <c:pt idx="718">
                  <c:v>43654</c:v>
                </c:pt>
                <c:pt idx="719">
                  <c:v>43655</c:v>
                </c:pt>
                <c:pt idx="720">
                  <c:v>43656</c:v>
                </c:pt>
                <c:pt idx="721">
                  <c:v>43657</c:v>
                </c:pt>
                <c:pt idx="722">
                  <c:v>43658</c:v>
                </c:pt>
                <c:pt idx="723">
                  <c:v>43661</c:v>
                </c:pt>
                <c:pt idx="724">
                  <c:v>43662</c:v>
                </c:pt>
                <c:pt idx="725">
                  <c:v>43663</c:v>
                </c:pt>
                <c:pt idx="726">
                  <c:v>43664</c:v>
                </c:pt>
                <c:pt idx="727">
                  <c:v>43665</c:v>
                </c:pt>
                <c:pt idx="728">
                  <c:v>43668</c:v>
                </c:pt>
                <c:pt idx="729">
                  <c:v>43669</c:v>
                </c:pt>
                <c:pt idx="730">
                  <c:v>43670</c:v>
                </c:pt>
                <c:pt idx="731">
                  <c:v>43671</c:v>
                </c:pt>
                <c:pt idx="732">
                  <c:v>43672</c:v>
                </c:pt>
                <c:pt idx="733">
                  <c:v>43675</c:v>
                </c:pt>
                <c:pt idx="734">
                  <c:v>43676</c:v>
                </c:pt>
                <c:pt idx="735">
                  <c:v>43677</c:v>
                </c:pt>
                <c:pt idx="736">
                  <c:v>43678</c:v>
                </c:pt>
                <c:pt idx="737">
                  <c:v>43679</c:v>
                </c:pt>
              </c:numCache>
            </c:numRef>
          </c:cat>
          <c:val>
            <c:numRef>
              <c:f>'Commodities Data'!$H$466:$H$1800</c:f>
              <c:numCache>
                <c:formatCode>#,##0</c:formatCode>
                <c:ptCount val="1335"/>
                <c:pt idx="0">
                  <c:v>27750</c:v>
                </c:pt>
                <c:pt idx="1">
                  <c:v>28250</c:v>
                </c:pt>
                <c:pt idx="2">
                  <c:v>28250</c:v>
                </c:pt>
                <c:pt idx="3">
                  <c:v>28250</c:v>
                </c:pt>
                <c:pt idx="4">
                  <c:v>28500</c:v>
                </c:pt>
                <c:pt idx="5">
                  <c:v>28500</c:v>
                </c:pt>
                <c:pt idx="6">
                  <c:v>28250</c:v>
                </c:pt>
                <c:pt idx="7">
                  <c:v>28250</c:v>
                </c:pt>
                <c:pt idx="8">
                  <c:v>28000</c:v>
                </c:pt>
                <c:pt idx="9">
                  <c:v>28250</c:v>
                </c:pt>
                <c:pt idx="10">
                  <c:v>28250</c:v>
                </c:pt>
                <c:pt idx="11">
                  <c:v>28250</c:v>
                </c:pt>
                <c:pt idx="12">
                  <c:v>28000</c:v>
                </c:pt>
                <c:pt idx="13">
                  <c:v>28500</c:v>
                </c:pt>
                <c:pt idx="14">
                  <c:v>28648</c:v>
                </c:pt>
                <c:pt idx="15">
                  <c:v>28146</c:v>
                </c:pt>
                <c:pt idx="16">
                  <c:v>28494</c:v>
                </c:pt>
                <c:pt idx="17">
                  <c:v>28244</c:v>
                </c:pt>
                <c:pt idx="18">
                  <c:v>28537</c:v>
                </c:pt>
                <c:pt idx="19">
                  <c:v>28235</c:v>
                </c:pt>
                <c:pt idx="20">
                  <c:v>28250</c:v>
                </c:pt>
                <c:pt idx="21">
                  <c:v>28550</c:v>
                </c:pt>
                <c:pt idx="22">
                  <c:v>28750</c:v>
                </c:pt>
                <c:pt idx="23">
                  <c:v>28750</c:v>
                </c:pt>
                <c:pt idx="24">
                  <c:v>28900</c:v>
                </c:pt>
                <c:pt idx="25">
                  <c:v>29000</c:v>
                </c:pt>
                <c:pt idx="26">
                  <c:v>29050</c:v>
                </c:pt>
                <c:pt idx="27">
                  <c:v>29250</c:v>
                </c:pt>
                <c:pt idx="28">
                  <c:v>29250</c:v>
                </c:pt>
                <c:pt idx="29">
                  <c:v>29250</c:v>
                </c:pt>
                <c:pt idx="30">
                  <c:v>29250</c:v>
                </c:pt>
                <c:pt idx="31">
                  <c:v>29500</c:v>
                </c:pt>
                <c:pt idx="32">
                  <c:v>29750</c:v>
                </c:pt>
                <c:pt idx="33">
                  <c:v>30000</c:v>
                </c:pt>
                <c:pt idx="34">
                  <c:v>30000</c:v>
                </c:pt>
                <c:pt idx="35">
                  <c:v>30000</c:v>
                </c:pt>
                <c:pt idx="36">
                  <c:v>29250</c:v>
                </c:pt>
                <c:pt idx="37">
                  <c:v>29750</c:v>
                </c:pt>
                <c:pt idx="38">
                  <c:v>29500</c:v>
                </c:pt>
                <c:pt idx="39">
                  <c:v>29700</c:v>
                </c:pt>
                <c:pt idx="40">
                  <c:v>29750</c:v>
                </c:pt>
                <c:pt idx="41">
                  <c:v>29750</c:v>
                </c:pt>
                <c:pt idx="42">
                  <c:v>29750</c:v>
                </c:pt>
                <c:pt idx="43">
                  <c:v>30750</c:v>
                </c:pt>
                <c:pt idx="44">
                  <c:v>30500</c:v>
                </c:pt>
                <c:pt idx="45">
                  <c:v>30700</c:v>
                </c:pt>
                <c:pt idx="46">
                  <c:v>30704</c:v>
                </c:pt>
                <c:pt idx="47">
                  <c:v>31455</c:v>
                </c:pt>
                <c:pt idx="48">
                  <c:v>31456</c:v>
                </c:pt>
                <c:pt idx="49">
                  <c:v>31207</c:v>
                </c:pt>
                <c:pt idx="50">
                  <c:v>31833</c:v>
                </c:pt>
                <c:pt idx="51">
                  <c:v>31962</c:v>
                </c:pt>
                <c:pt idx="52">
                  <c:v>32163.5</c:v>
                </c:pt>
                <c:pt idx="53">
                  <c:v>32215</c:v>
                </c:pt>
                <c:pt idx="54">
                  <c:v>31970</c:v>
                </c:pt>
                <c:pt idx="55">
                  <c:v>32221</c:v>
                </c:pt>
                <c:pt idx="56">
                  <c:v>32477</c:v>
                </c:pt>
                <c:pt idx="57">
                  <c:v>32728</c:v>
                </c:pt>
                <c:pt idx="58">
                  <c:v>32728</c:v>
                </c:pt>
                <c:pt idx="59">
                  <c:v>32728</c:v>
                </c:pt>
                <c:pt idx="60">
                  <c:v>32729</c:v>
                </c:pt>
                <c:pt idx="61">
                  <c:v>32483</c:v>
                </c:pt>
                <c:pt idx="62">
                  <c:v>32734</c:v>
                </c:pt>
                <c:pt idx="63">
                  <c:v>32734</c:v>
                </c:pt>
                <c:pt idx="64">
                  <c:v>32735</c:v>
                </c:pt>
                <c:pt idx="65">
                  <c:v>32736</c:v>
                </c:pt>
                <c:pt idx="66">
                  <c:v>32739.5</c:v>
                </c:pt>
                <c:pt idx="67">
                  <c:v>32740.5</c:v>
                </c:pt>
                <c:pt idx="68">
                  <c:v>32742</c:v>
                </c:pt>
                <c:pt idx="69">
                  <c:v>32993</c:v>
                </c:pt>
                <c:pt idx="70">
                  <c:v>33244</c:v>
                </c:pt>
                <c:pt idx="71">
                  <c:v>33499</c:v>
                </c:pt>
                <c:pt idx="72">
                  <c:v>34449</c:v>
                </c:pt>
                <c:pt idx="73">
                  <c:v>34750</c:v>
                </c:pt>
                <c:pt idx="74">
                  <c:v>35000</c:v>
                </c:pt>
                <c:pt idx="75">
                  <c:v>35250</c:v>
                </c:pt>
                <c:pt idx="76">
                  <c:v>35250</c:v>
                </c:pt>
                <c:pt idx="77">
                  <c:v>35750</c:v>
                </c:pt>
                <c:pt idx="78">
                  <c:v>35750</c:v>
                </c:pt>
                <c:pt idx="79">
                  <c:v>36000</c:v>
                </c:pt>
                <c:pt idx="80">
                  <c:v>36000</c:v>
                </c:pt>
                <c:pt idx="81">
                  <c:v>36500</c:v>
                </c:pt>
                <c:pt idx="82">
                  <c:v>37000</c:v>
                </c:pt>
                <c:pt idx="83">
                  <c:v>37000</c:v>
                </c:pt>
                <c:pt idx="84">
                  <c:v>37000</c:v>
                </c:pt>
                <c:pt idx="85">
                  <c:v>37500</c:v>
                </c:pt>
                <c:pt idx="86">
                  <c:v>37500</c:v>
                </c:pt>
                <c:pt idx="87">
                  <c:v>37500</c:v>
                </c:pt>
                <c:pt idx="88">
                  <c:v>37750</c:v>
                </c:pt>
                <c:pt idx="89">
                  <c:v>38250</c:v>
                </c:pt>
                <c:pt idx="90">
                  <c:v>38750</c:v>
                </c:pt>
                <c:pt idx="91">
                  <c:v>39500</c:v>
                </c:pt>
                <c:pt idx="92">
                  <c:v>39850</c:v>
                </c:pt>
                <c:pt idx="93">
                  <c:v>42250</c:v>
                </c:pt>
                <c:pt idx="94">
                  <c:v>42500</c:v>
                </c:pt>
                <c:pt idx="95">
                  <c:v>43000</c:v>
                </c:pt>
                <c:pt idx="96">
                  <c:v>43250</c:v>
                </c:pt>
                <c:pt idx="97">
                  <c:v>44250</c:v>
                </c:pt>
                <c:pt idx="98">
                  <c:v>47750</c:v>
                </c:pt>
                <c:pt idx="99">
                  <c:v>47750</c:v>
                </c:pt>
                <c:pt idx="100">
                  <c:v>47750</c:v>
                </c:pt>
                <c:pt idx="101">
                  <c:v>47750</c:v>
                </c:pt>
                <c:pt idx="102">
                  <c:v>47750</c:v>
                </c:pt>
                <c:pt idx="103">
                  <c:v>49250</c:v>
                </c:pt>
                <c:pt idx="104">
                  <c:v>50250</c:v>
                </c:pt>
                <c:pt idx="105">
                  <c:v>51250</c:v>
                </c:pt>
                <c:pt idx="106">
                  <c:v>51250</c:v>
                </c:pt>
                <c:pt idx="107">
                  <c:v>51000</c:v>
                </c:pt>
                <c:pt idx="108">
                  <c:v>50850</c:v>
                </c:pt>
                <c:pt idx="109">
                  <c:v>50750</c:v>
                </c:pt>
                <c:pt idx="110">
                  <c:v>50750</c:v>
                </c:pt>
                <c:pt idx="111">
                  <c:v>52250</c:v>
                </c:pt>
                <c:pt idx="112">
                  <c:v>52250</c:v>
                </c:pt>
                <c:pt idx="113">
                  <c:v>52250</c:v>
                </c:pt>
                <c:pt idx="114">
                  <c:v>53000</c:v>
                </c:pt>
                <c:pt idx="115">
                  <c:v>53250</c:v>
                </c:pt>
                <c:pt idx="116">
                  <c:v>53250</c:v>
                </c:pt>
                <c:pt idx="117">
                  <c:v>52750</c:v>
                </c:pt>
                <c:pt idx="118">
                  <c:v>52750</c:v>
                </c:pt>
                <c:pt idx="119">
                  <c:v>52750</c:v>
                </c:pt>
                <c:pt idx="120">
                  <c:v>54000</c:v>
                </c:pt>
                <c:pt idx="121">
                  <c:v>54000</c:v>
                </c:pt>
                <c:pt idx="122">
                  <c:v>53750</c:v>
                </c:pt>
                <c:pt idx="123">
                  <c:v>53750</c:v>
                </c:pt>
                <c:pt idx="124">
                  <c:v>53750</c:v>
                </c:pt>
                <c:pt idx="125">
                  <c:v>54750</c:v>
                </c:pt>
                <c:pt idx="126">
                  <c:v>54750</c:v>
                </c:pt>
                <c:pt idx="127">
                  <c:v>54500</c:v>
                </c:pt>
                <c:pt idx="128">
                  <c:v>55750</c:v>
                </c:pt>
                <c:pt idx="129">
                  <c:v>55750</c:v>
                </c:pt>
                <c:pt idx="130">
                  <c:v>56250</c:v>
                </c:pt>
                <c:pt idx="131">
                  <c:v>55750</c:v>
                </c:pt>
                <c:pt idx="132">
                  <c:v>55500</c:v>
                </c:pt>
                <c:pt idx="133">
                  <c:v>55250</c:v>
                </c:pt>
                <c:pt idx="134">
                  <c:v>55750</c:v>
                </c:pt>
                <c:pt idx="135">
                  <c:v>55250</c:v>
                </c:pt>
                <c:pt idx="136">
                  <c:v>55250</c:v>
                </c:pt>
                <c:pt idx="137">
                  <c:v>55250</c:v>
                </c:pt>
                <c:pt idx="138">
                  <c:v>55250</c:v>
                </c:pt>
                <c:pt idx="139">
                  <c:v>55250</c:v>
                </c:pt>
                <c:pt idx="140">
                  <c:v>55000</c:v>
                </c:pt>
                <c:pt idx="141">
                  <c:v>54750</c:v>
                </c:pt>
                <c:pt idx="142">
                  <c:v>54750</c:v>
                </c:pt>
                <c:pt idx="143">
                  <c:v>55000</c:v>
                </c:pt>
                <c:pt idx="144">
                  <c:v>55000</c:v>
                </c:pt>
                <c:pt idx="145">
                  <c:v>55000</c:v>
                </c:pt>
                <c:pt idx="146">
                  <c:v>55250</c:v>
                </c:pt>
                <c:pt idx="147">
                  <c:v>55000</c:v>
                </c:pt>
                <c:pt idx="148">
                  <c:v>55000</c:v>
                </c:pt>
                <c:pt idx="149">
                  <c:v>54750</c:v>
                </c:pt>
                <c:pt idx="150">
                  <c:v>54750</c:v>
                </c:pt>
                <c:pt idx="151">
                  <c:v>55050</c:v>
                </c:pt>
                <c:pt idx="152">
                  <c:v>55050</c:v>
                </c:pt>
                <c:pt idx="153">
                  <c:v>54450</c:v>
                </c:pt>
                <c:pt idx="154">
                  <c:v>54550</c:v>
                </c:pt>
                <c:pt idx="155">
                  <c:v>54550</c:v>
                </c:pt>
                <c:pt idx="156">
                  <c:v>54550</c:v>
                </c:pt>
                <c:pt idx="157">
                  <c:v>54550</c:v>
                </c:pt>
                <c:pt idx="158">
                  <c:v>54550</c:v>
                </c:pt>
                <c:pt idx="159">
                  <c:v>55543.75</c:v>
                </c:pt>
                <c:pt idx="160">
                  <c:v>55537</c:v>
                </c:pt>
                <c:pt idx="161">
                  <c:v>54500</c:v>
                </c:pt>
                <c:pt idx="162">
                  <c:v>54250</c:v>
                </c:pt>
                <c:pt idx="163">
                  <c:v>54500</c:v>
                </c:pt>
                <c:pt idx="164">
                  <c:v>54500</c:v>
                </c:pt>
                <c:pt idx="165">
                  <c:v>54500</c:v>
                </c:pt>
                <c:pt idx="166">
                  <c:v>55350</c:v>
                </c:pt>
                <c:pt idx="167">
                  <c:v>55850</c:v>
                </c:pt>
                <c:pt idx="168">
                  <c:v>55850</c:v>
                </c:pt>
                <c:pt idx="169">
                  <c:v>56100</c:v>
                </c:pt>
                <c:pt idx="170">
                  <c:v>56350</c:v>
                </c:pt>
                <c:pt idx="171">
                  <c:v>55850</c:v>
                </c:pt>
                <c:pt idx="172">
                  <c:v>56350</c:v>
                </c:pt>
                <c:pt idx="173">
                  <c:v>56350</c:v>
                </c:pt>
                <c:pt idx="174">
                  <c:v>56100</c:v>
                </c:pt>
                <c:pt idx="175">
                  <c:v>56225</c:v>
                </c:pt>
                <c:pt idx="176">
                  <c:v>56350</c:v>
                </c:pt>
                <c:pt idx="177">
                  <c:v>56000</c:v>
                </c:pt>
                <c:pt idx="178">
                  <c:v>56350</c:v>
                </c:pt>
                <c:pt idx="179">
                  <c:v>56600</c:v>
                </c:pt>
                <c:pt idx="180">
                  <c:v>56600</c:v>
                </c:pt>
                <c:pt idx="181">
                  <c:v>56600</c:v>
                </c:pt>
                <c:pt idx="182">
                  <c:v>57750</c:v>
                </c:pt>
                <c:pt idx="183">
                  <c:v>57500</c:v>
                </c:pt>
                <c:pt idx="184">
                  <c:v>58250</c:v>
                </c:pt>
                <c:pt idx="185">
                  <c:v>58250</c:v>
                </c:pt>
                <c:pt idx="186">
                  <c:v>58125</c:v>
                </c:pt>
                <c:pt idx="187">
                  <c:v>58250</c:v>
                </c:pt>
                <c:pt idx="188">
                  <c:v>58750</c:v>
                </c:pt>
                <c:pt idx="189">
                  <c:v>58750</c:v>
                </c:pt>
                <c:pt idx="190">
                  <c:v>59300</c:v>
                </c:pt>
                <c:pt idx="191">
                  <c:v>59796</c:v>
                </c:pt>
                <c:pt idx="192">
                  <c:v>59792</c:v>
                </c:pt>
                <c:pt idx="193">
                  <c:v>59460</c:v>
                </c:pt>
                <c:pt idx="194">
                  <c:v>58709</c:v>
                </c:pt>
                <c:pt idx="195">
                  <c:v>58708</c:v>
                </c:pt>
                <c:pt idx="196">
                  <c:v>61000</c:v>
                </c:pt>
                <c:pt idx="197">
                  <c:v>60000</c:v>
                </c:pt>
                <c:pt idx="198">
                  <c:v>59750</c:v>
                </c:pt>
                <c:pt idx="199">
                  <c:v>59720</c:v>
                </c:pt>
                <c:pt idx="200">
                  <c:v>59190</c:v>
                </c:pt>
                <c:pt idx="201">
                  <c:v>59160</c:v>
                </c:pt>
                <c:pt idx="202">
                  <c:v>59130</c:v>
                </c:pt>
                <c:pt idx="203">
                  <c:v>58700</c:v>
                </c:pt>
                <c:pt idx="204">
                  <c:v>58500</c:v>
                </c:pt>
                <c:pt idx="205">
                  <c:v>58500</c:v>
                </c:pt>
                <c:pt idx="206">
                  <c:v>58600</c:v>
                </c:pt>
                <c:pt idx="207">
                  <c:v>58010</c:v>
                </c:pt>
                <c:pt idx="208">
                  <c:v>57700</c:v>
                </c:pt>
                <c:pt idx="209">
                  <c:v>56940</c:v>
                </c:pt>
                <c:pt idx="210">
                  <c:v>56940</c:v>
                </c:pt>
                <c:pt idx="211">
                  <c:v>56940</c:v>
                </c:pt>
                <c:pt idx="212">
                  <c:v>56930</c:v>
                </c:pt>
                <c:pt idx="213">
                  <c:v>56940</c:v>
                </c:pt>
                <c:pt idx="214">
                  <c:v>56940</c:v>
                </c:pt>
                <c:pt idx="215">
                  <c:v>55750</c:v>
                </c:pt>
                <c:pt idx="216">
                  <c:v>58000</c:v>
                </c:pt>
                <c:pt idx="217">
                  <c:v>59000</c:v>
                </c:pt>
                <c:pt idx="218">
                  <c:v>57500</c:v>
                </c:pt>
                <c:pt idx="219">
                  <c:v>57150</c:v>
                </c:pt>
                <c:pt idx="220">
                  <c:v>57200</c:v>
                </c:pt>
                <c:pt idx="221">
                  <c:v>57200</c:v>
                </c:pt>
                <c:pt idx="222">
                  <c:v>56750</c:v>
                </c:pt>
                <c:pt idx="223">
                  <c:v>56770</c:v>
                </c:pt>
                <c:pt idx="224">
                  <c:v>56780</c:v>
                </c:pt>
                <c:pt idx="225">
                  <c:v>56788</c:v>
                </c:pt>
                <c:pt idx="226">
                  <c:v>56796</c:v>
                </c:pt>
                <c:pt idx="227">
                  <c:v>60296</c:v>
                </c:pt>
                <c:pt idx="228">
                  <c:v>59813</c:v>
                </c:pt>
                <c:pt idx="229">
                  <c:v>60000</c:v>
                </c:pt>
                <c:pt idx="230">
                  <c:v>60000</c:v>
                </c:pt>
                <c:pt idx="231">
                  <c:v>60000</c:v>
                </c:pt>
                <c:pt idx="232">
                  <c:v>60750</c:v>
                </c:pt>
                <c:pt idx="233">
                  <c:v>60750</c:v>
                </c:pt>
                <c:pt idx="234">
                  <c:v>61250</c:v>
                </c:pt>
                <c:pt idx="235">
                  <c:v>60750</c:v>
                </c:pt>
                <c:pt idx="236">
                  <c:v>60750</c:v>
                </c:pt>
                <c:pt idx="237">
                  <c:v>60750</c:v>
                </c:pt>
                <c:pt idx="238">
                  <c:v>60750</c:v>
                </c:pt>
                <c:pt idx="239">
                  <c:v>60750</c:v>
                </c:pt>
                <c:pt idx="240">
                  <c:v>60850</c:v>
                </c:pt>
                <c:pt idx="241">
                  <c:v>60850</c:v>
                </c:pt>
                <c:pt idx="242">
                  <c:v>60850</c:v>
                </c:pt>
                <c:pt idx="243">
                  <c:v>60850</c:v>
                </c:pt>
                <c:pt idx="244">
                  <c:v>60650</c:v>
                </c:pt>
                <c:pt idx="245">
                  <c:v>60650</c:v>
                </c:pt>
                <c:pt idx="246">
                  <c:v>60650</c:v>
                </c:pt>
                <c:pt idx="247">
                  <c:v>61850</c:v>
                </c:pt>
                <c:pt idx="248">
                  <c:v>59850</c:v>
                </c:pt>
                <c:pt idx="249">
                  <c:v>59844.5</c:v>
                </c:pt>
                <c:pt idx="250">
                  <c:v>59339</c:v>
                </c:pt>
                <c:pt idx="251">
                  <c:v>59340</c:v>
                </c:pt>
                <c:pt idx="252">
                  <c:v>59341</c:v>
                </c:pt>
                <c:pt idx="253">
                  <c:v>59342</c:v>
                </c:pt>
                <c:pt idx="254">
                  <c:v>59369</c:v>
                </c:pt>
                <c:pt idx="255">
                  <c:v>58864</c:v>
                </c:pt>
                <c:pt idx="256">
                  <c:v>58865</c:v>
                </c:pt>
                <c:pt idx="257">
                  <c:v>59094</c:v>
                </c:pt>
                <c:pt idx="258">
                  <c:v>59589</c:v>
                </c:pt>
                <c:pt idx="259">
                  <c:v>59651</c:v>
                </c:pt>
                <c:pt idx="260">
                  <c:v>58927</c:v>
                </c:pt>
                <c:pt idx="261">
                  <c:v>58952</c:v>
                </c:pt>
                <c:pt idx="262">
                  <c:v>58533</c:v>
                </c:pt>
                <c:pt idx="263">
                  <c:v>59290.5</c:v>
                </c:pt>
                <c:pt idx="264">
                  <c:v>59292</c:v>
                </c:pt>
                <c:pt idx="265">
                  <c:v>59542.5</c:v>
                </c:pt>
                <c:pt idx="266">
                  <c:v>59543.5</c:v>
                </c:pt>
                <c:pt idx="267">
                  <c:v>59538</c:v>
                </c:pt>
                <c:pt idx="268">
                  <c:v>60039</c:v>
                </c:pt>
                <c:pt idx="269">
                  <c:v>60040</c:v>
                </c:pt>
                <c:pt idx="270">
                  <c:v>60286</c:v>
                </c:pt>
                <c:pt idx="271">
                  <c:v>60282</c:v>
                </c:pt>
                <c:pt idx="272">
                  <c:v>61028</c:v>
                </c:pt>
                <c:pt idx="273">
                  <c:v>60024</c:v>
                </c:pt>
                <c:pt idx="274">
                  <c:v>60520</c:v>
                </c:pt>
                <c:pt idx="275">
                  <c:v>60516.5</c:v>
                </c:pt>
                <c:pt idx="276">
                  <c:v>60125</c:v>
                </c:pt>
                <c:pt idx="277">
                  <c:v>60550</c:v>
                </c:pt>
                <c:pt idx="278">
                  <c:v>61160</c:v>
                </c:pt>
                <c:pt idx="279">
                  <c:v>60500</c:v>
                </c:pt>
                <c:pt idx="280">
                  <c:v>61992</c:v>
                </c:pt>
                <c:pt idx="281">
                  <c:v>61370</c:v>
                </c:pt>
                <c:pt idx="282">
                  <c:v>60860</c:v>
                </c:pt>
                <c:pt idx="283">
                  <c:v>60860</c:v>
                </c:pt>
                <c:pt idx="284">
                  <c:v>60855</c:v>
                </c:pt>
                <c:pt idx="285">
                  <c:v>60040</c:v>
                </c:pt>
                <c:pt idx="286">
                  <c:v>61250</c:v>
                </c:pt>
                <c:pt idx="287">
                  <c:v>60750</c:v>
                </c:pt>
                <c:pt idx="288">
                  <c:v>60000</c:v>
                </c:pt>
                <c:pt idx="289">
                  <c:v>60000</c:v>
                </c:pt>
                <c:pt idx="290">
                  <c:v>61000</c:v>
                </c:pt>
                <c:pt idx="291">
                  <c:v>61000</c:v>
                </c:pt>
                <c:pt idx="292">
                  <c:v>61500</c:v>
                </c:pt>
                <c:pt idx="293">
                  <c:v>60750</c:v>
                </c:pt>
                <c:pt idx="294">
                  <c:v>61250</c:v>
                </c:pt>
                <c:pt idx="295">
                  <c:v>61000</c:v>
                </c:pt>
                <c:pt idx="296">
                  <c:v>61750</c:v>
                </c:pt>
                <c:pt idx="297">
                  <c:v>63250</c:v>
                </c:pt>
                <c:pt idx="298">
                  <c:v>64250</c:v>
                </c:pt>
                <c:pt idx="299">
                  <c:v>68800</c:v>
                </c:pt>
                <c:pt idx="300">
                  <c:v>66790</c:v>
                </c:pt>
                <c:pt idx="301">
                  <c:v>67280</c:v>
                </c:pt>
                <c:pt idx="302">
                  <c:v>66775</c:v>
                </c:pt>
                <c:pt idx="303">
                  <c:v>68776</c:v>
                </c:pt>
                <c:pt idx="304">
                  <c:v>69944</c:v>
                </c:pt>
                <c:pt idx="305">
                  <c:v>70099</c:v>
                </c:pt>
                <c:pt idx="306">
                  <c:v>69900</c:v>
                </c:pt>
                <c:pt idx="307">
                  <c:v>74500</c:v>
                </c:pt>
                <c:pt idx="308">
                  <c:v>74750</c:v>
                </c:pt>
                <c:pt idx="309">
                  <c:v>72750</c:v>
                </c:pt>
                <c:pt idx="310">
                  <c:v>70965</c:v>
                </c:pt>
                <c:pt idx="311">
                  <c:v>72205</c:v>
                </c:pt>
                <c:pt idx="312">
                  <c:v>72205</c:v>
                </c:pt>
                <c:pt idx="313">
                  <c:v>72205</c:v>
                </c:pt>
                <c:pt idx="314">
                  <c:v>74205</c:v>
                </c:pt>
                <c:pt idx="315">
                  <c:v>74705</c:v>
                </c:pt>
                <c:pt idx="316">
                  <c:v>75205</c:v>
                </c:pt>
                <c:pt idx="317">
                  <c:v>75205</c:v>
                </c:pt>
                <c:pt idx="318">
                  <c:v>75205</c:v>
                </c:pt>
                <c:pt idx="319">
                  <c:v>75205</c:v>
                </c:pt>
                <c:pt idx="320">
                  <c:v>75205</c:v>
                </c:pt>
                <c:pt idx="321">
                  <c:v>75205</c:v>
                </c:pt>
                <c:pt idx="322">
                  <c:v>75205</c:v>
                </c:pt>
                <c:pt idx="323">
                  <c:v>75205</c:v>
                </c:pt>
                <c:pt idx="324">
                  <c:v>75205</c:v>
                </c:pt>
                <c:pt idx="325">
                  <c:v>75205</c:v>
                </c:pt>
                <c:pt idx="326">
                  <c:v>75170</c:v>
                </c:pt>
                <c:pt idx="327">
                  <c:v>75170</c:v>
                </c:pt>
                <c:pt idx="328">
                  <c:v>75160</c:v>
                </c:pt>
                <c:pt idx="329">
                  <c:v>75160</c:v>
                </c:pt>
                <c:pt idx="330">
                  <c:v>75098</c:v>
                </c:pt>
                <c:pt idx="331">
                  <c:v>75092</c:v>
                </c:pt>
                <c:pt idx="332">
                  <c:v>74947</c:v>
                </c:pt>
                <c:pt idx="333">
                  <c:v>77861</c:v>
                </c:pt>
                <c:pt idx="334">
                  <c:v>76860</c:v>
                </c:pt>
                <c:pt idx="335">
                  <c:v>76860</c:v>
                </c:pt>
                <c:pt idx="336">
                  <c:v>76869</c:v>
                </c:pt>
                <c:pt idx="337">
                  <c:v>79369.5</c:v>
                </c:pt>
                <c:pt idx="338">
                  <c:v>79358</c:v>
                </c:pt>
                <c:pt idx="339">
                  <c:v>79362</c:v>
                </c:pt>
                <c:pt idx="340">
                  <c:v>79363</c:v>
                </c:pt>
                <c:pt idx="341">
                  <c:v>79372.5</c:v>
                </c:pt>
                <c:pt idx="342">
                  <c:v>79623</c:v>
                </c:pt>
                <c:pt idx="343">
                  <c:v>79613</c:v>
                </c:pt>
                <c:pt idx="344">
                  <c:v>79867.5</c:v>
                </c:pt>
                <c:pt idx="345">
                  <c:v>79872</c:v>
                </c:pt>
                <c:pt idx="346">
                  <c:v>79881.5</c:v>
                </c:pt>
                <c:pt idx="347">
                  <c:v>80382</c:v>
                </c:pt>
                <c:pt idx="348">
                  <c:v>80379</c:v>
                </c:pt>
                <c:pt idx="349">
                  <c:v>80800</c:v>
                </c:pt>
                <c:pt idx="350">
                  <c:v>80799</c:v>
                </c:pt>
                <c:pt idx="351">
                  <c:v>81298</c:v>
                </c:pt>
                <c:pt idx="352">
                  <c:v>81292</c:v>
                </c:pt>
                <c:pt idx="353">
                  <c:v>81280.5</c:v>
                </c:pt>
                <c:pt idx="354">
                  <c:v>81264</c:v>
                </c:pt>
                <c:pt idx="355">
                  <c:v>81013</c:v>
                </c:pt>
                <c:pt idx="356">
                  <c:v>81511.5</c:v>
                </c:pt>
                <c:pt idx="357">
                  <c:v>81326.5</c:v>
                </c:pt>
                <c:pt idx="358">
                  <c:v>81000</c:v>
                </c:pt>
                <c:pt idx="359">
                  <c:v>79253</c:v>
                </c:pt>
                <c:pt idx="360">
                  <c:v>79503</c:v>
                </c:pt>
                <c:pt idx="361">
                  <c:v>80854</c:v>
                </c:pt>
                <c:pt idx="362">
                  <c:v>80725</c:v>
                </c:pt>
                <c:pt idx="363">
                  <c:v>81390</c:v>
                </c:pt>
                <c:pt idx="364">
                  <c:v>80900</c:v>
                </c:pt>
                <c:pt idx="365">
                  <c:v>81000</c:v>
                </c:pt>
                <c:pt idx="366">
                  <c:v>81000</c:v>
                </c:pt>
                <c:pt idx="367">
                  <c:v>79250</c:v>
                </c:pt>
                <c:pt idx="368">
                  <c:v>80500</c:v>
                </c:pt>
                <c:pt idx="369">
                  <c:v>83020</c:v>
                </c:pt>
                <c:pt idx="370">
                  <c:v>83020</c:v>
                </c:pt>
                <c:pt idx="371">
                  <c:v>84020</c:v>
                </c:pt>
                <c:pt idx="372">
                  <c:v>84020</c:v>
                </c:pt>
                <c:pt idx="373">
                  <c:v>84020</c:v>
                </c:pt>
                <c:pt idx="374">
                  <c:v>84500</c:v>
                </c:pt>
                <c:pt idx="375">
                  <c:v>85500</c:v>
                </c:pt>
                <c:pt idx="376">
                  <c:v>87125</c:v>
                </c:pt>
                <c:pt idx="377">
                  <c:v>88375</c:v>
                </c:pt>
                <c:pt idx="378">
                  <c:v>88605</c:v>
                </c:pt>
                <c:pt idx="379">
                  <c:v>89608</c:v>
                </c:pt>
                <c:pt idx="380">
                  <c:v>94800</c:v>
                </c:pt>
                <c:pt idx="381">
                  <c:v>94300</c:v>
                </c:pt>
                <c:pt idx="382">
                  <c:v>94050</c:v>
                </c:pt>
                <c:pt idx="383">
                  <c:v>94050</c:v>
                </c:pt>
                <c:pt idx="384">
                  <c:v>93300</c:v>
                </c:pt>
                <c:pt idx="385">
                  <c:v>93300</c:v>
                </c:pt>
                <c:pt idx="386">
                  <c:v>93550</c:v>
                </c:pt>
                <c:pt idx="387">
                  <c:v>93550</c:v>
                </c:pt>
                <c:pt idx="388">
                  <c:v>93550</c:v>
                </c:pt>
                <c:pt idx="389">
                  <c:v>93050</c:v>
                </c:pt>
                <c:pt idx="390">
                  <c:v>89050</c:v>
                </c:pt>
                <c:pt idx="391">
                  <c:v>91050</c:v>
                </c:pt>
                <c:pt idx="392">
                  <c:v>91250</c:v>
                </c:pt>
                <c:pt idx="393">
                  <c:v>91250</c:v>
                </c:pt>
                <c:pt idx="394">
                  <c:v>91250</c:v>
                </c:pt>
                <c:pt idx="395">
                  <c:v>91250</c:v>
                </c:pt>
                <c:pt idx="396">
                  <c:v>92000</c:v>
                </c:pt>
                <c:pt idx="397">
                  <c:v>92000</c:v>
                </c:pt>
                <c:pt idx="398">
                  <c:v>91250</c:v>
                </c:pt>
                <c:pt idx="399">
                  <c:v>92000</c:v>
                </c:pt>
                <c:pt idx="400">
                  <c:v>91250</c:v>
                </c:pt>
                <c:pt idx="401">
                  <c:v>91250</c:v>
                </c:pt>
                <c:pt idx="402">
                  <c:v>91250</c:v>
                </c:pt>
                <c:pt idx="403">
                  <c:v>91250</c:v>
                </c:pt>
                <c:pt idx="404">
                  <c:v>91250</c:v>
                </c:pt>
                <c:pt idx="405">
                  <c:v>88500</c:v>
                </c:pt>
                <c:pt idx="406">
                  <c:v>88500</c:v>
                </c:pt>
                <c:pt idx="407">
                  <c:v>88500</c:v>
                </c:pt>
                <c:pt idx="408">
                  <c:v>88500</c:v>
                </c:pt>
                <c:pt idx="409">
                  <c:v>88500</c:v>
                </c:pt>
                <c:pt idx="410">
                  <c:v>90000</c:v>
                </c:pt>
                <c:pt idx="411">
                  <c:v>88500</c:v>
                </c:pt>
                <c:pt idx="412">
                  <c:v>88500</c:v>
                </c:pt>
                <c:pt idx="413">
                  <c:v>88500</c:v>
                </c:pt>
                <c:pt idx="414">
                  <c:v>88500</c:v>
                </c:pt>
                <c:pt idx="415">
                  <c:v>88500</c:v>
                </c:pt>
                <c:pt idx="416">
                  <c:v>89000</c:v>
                </c:pt>
                <c:pt idx="417">
                  <c:v>90500</c:v>
                </c:pt>
                <c:pt idx="418">
                  <c:v>91000</c:v>
                </c:pt>
                <c:pt idx="419">
                  <c:v>90750</c:v>
                </c:pt>
                <c:pt idx="420">
                  <c:v>90750</c:v>
                </c:pt>
                <c:pt idx="421">
                  <c:v>90750</c:v>
                </c:pt>
                <c:pt idx="422">
                  <c:v>90750</c:v>
                </c:pt>
                <c:pt idx="423">
                  <c:v>92000</c:v>
                </c:pt>
                <c:pt idx="424">
                  <c:v>92500</c:v>
                </c:pt>
                <c:pt idx="425">
                  <c:v>92250</c:v>
                </c:pt>
                <c:pt idx="426">
                  <c:v>90750</c:v>
                </c:pt>
                <c:pt idx="427">
                  <c:v>90750</c:v>
                </c:pt>
                <c:pt idx="428">
                  <c:v>90750</c:v>
                </c:pt>
                <c:pt idx="429">
                  <c:v>90500</c:v>
                </c:pt>
                <c:pt idx="430">
                  <c:v>90500</c:v>
                </c:pt>
                <c:pt idx="431">
                  <c:v>90000</c:v>
                </c:pt>
                <c:pt idx="432">
                  <c:v>88000</c:v>
                </c:pt>
                <c:pt idx="433">
                  <c:v>87750</c:v>
                </c:pt>
                <c:pt idx="434">
                  <c:v>86750</c:v>
                </c:pt>
                <c:pt idx="435">
                  <c:v>83750</c:v>
                </c:pt>
                <c:pt idx="436">
                  <c:v>82000</c:v>
                </c:pt>
                <c:pt idx="437">
                  <c:v>82750</c:v>
                </c:pt>
                <c:pt idx="438">
                  <c:v>82250</c:v>
                </c:pt>
                <c:pt idx="439">
                  <c:v>80750</c:v>
                </c:pt>
                <c:pt idx="440">
                  <c:v>81000</c:v>
                </c:pt>
                <c:pt idx="441">
                  <c:v>81250</c:v>
                </c:pt>
                <c:pt idx="442">
                  <c:v>79750</c:v>
                </c:pt>
                <c:pt idx="443">
                  <c:v>80000</c:v>
                </c:pt>
                <c:pt idx="444">
                  <c:v>80000</c:v>
                </c:pt>
                <c:pt idx="445">
                  <c:v>80250</c:v>
                </c:pt>
                <c:pt idx="446">
                  <c:v>80000</c:v>
                </c:pt>
                <c:pt idx="447">
                  <c:v>79150</c:v>
                </c:pt>
                <c:pt idx="448">
                  <c:v>78750</c:v>
                </c:pt>
                <c:pt idx="449">
                  <c:v>77250</c:v>
                </c:pt>
                <c:pt idx="450">
                  <c:v>78750</c:v>
                </c:pt>
                <c:pt idx="451">
                  <c:v>77250</c:v>
                </c:pt>
                <c:pt idx="452">
                  <c:v>77550</c:v>
                </c:pt>
                <c:pt idx="453">
                  <c:v>74750</c:v>
                </c:pt>
                <c:pt idx="454">
                  <c:v>74750</c:v>
                </c:pt>
                <c:pt idx="455">
                  <c:v>71750</c:v>
                </c:pt>
                <c:pt idx="456">
                  <c:v>72250</c:v>
                </c:pt>
                <c:pt idx="457">
                  <c:v>73000</c:v>
                </c:pt>
                <c:pt idx="458">
                  <c:v>73000</c:v>
                </c:pt>
                <c:pt idx="459">
                  <c:v>69750</c:v>
                </c:pt>
                <c:pt idx="460">
                  <c:v>70250</c:v>
                </c:pt>
                <c:pt idx="461">
                  <c:v>70250</c:v>
                </c:pt>
                <c:pt idx="462">
                  <c:v>70250</c:v>
                </c:pt>
                <c:pt idx="463">
                  <c:v>67750</c:v>
                </c:pt>
                <c:pt idx="464">
                  <c:v>69750</c:v>
                </c:pt>
                <c:pt idx="465">
                  <c:v>69750</c:v>
                </c:pt>
                <c:pt idx="466">
                  <c:v>69750</c:v>
                </c:pt>
                <c:pt idx="467">
                  <c:v>69750</c:v>
                </c:pt>
                <c:pt idx="468">
                  <c:v>69750</c:v>
                </c:pt>
                <c:pt idx="469">
                  <c:v>69750</c:v>
                </c:pt>
                <c:pt idx="470">
                  <c:v>69750</c:v>
                </c:pt>
                <c:pt idx="471">
                  <c:v>69750</c:v>
                </c:pt>
                <c:pt idx="472">
                  <c:v>69750</c:v>
                </c:pt>
                <c:pt idx="473">
                  <c:v>69750</c:v>
                </c:pt>
                <c:pt idx="474">
                  <c:v>69000</c:v>
                </c:pt>
                <c:pt idx="475">
                  <c:v>67000</c:v>
                </c:pt>
                <c:pt idx="476">
                  <c:v>66025</c:v>
                </c:pt>
                <c:pt idx="477">
                  <c:v>64284</c:v>
                </c:pt>
                <c:pt idx="478">
                  <c:v>58743</c:v>
                </c:pt>
                <c:pt idx="479">
                  <c:v>55151.5</c:v>
                </c:pt>
                <c:pt idx="480">
                  <c:v>61500</c:v>
                </c:pt>
                <c:pt idx="481">
                  <c:v>61750</c:v>
                </c:pt>
                <c:pt idx="482">
                  <c:v>61650</c:v>
                </c:pt>
                <c:pt idx="483">
                  <c:v>63872</c:v>
                </c:pt>
                <c:pt idx="484">
                  <c:v>63864</c:v>
                </c:pt>
                <c:pt idx="485">
                  <c:v>63855</c:v>
                </c:pt>
                <c:pt idx="486">
                  <c:v>63847</c:v>
                </c:pt>
                <c:pt idx="487">
                  <c:v>63847</c:v>
                </c:pt>
                <c:pt idx="488">
                  <c:v>63814</c:v>
                </c:pt>
                <c:pt idx="489">
                  <c:v>63806</c:v>
                </c:pt>
                <c:pt idx="490">
                  <c:v>63806</c:v>
                </c:pt>
                <c:pt idx="491">
                  <c:v>63806</c:v>
                </c:pt>
                <c:pt idx="492">
                  <c:v>63806</c:v>
                </c:pt>
                <c:pt idx="493">
                  <c:v>63806</c:v>
                </c:pt>
                <c:pt idx="494">
                  <c:v>63806</c:v>
                </c:pt>
                <c:pt idx="495">
                  <c:v>65056</c:v>
                </c:pt>
                <c:pt idx="496">
                  <c:v>65056</c:v>
                </c:pt>
                <c:pt idx="497">
                  <c:v>64306</c:v>
                </c:pt>
                <c:pt idx="498">
                  <c:v>64306</c:v>
                </c:pt>
                <c:pt idx="499">
                  <c:v>64306</c:v>
                </c:pt>
                <c:pt idx="500">
                  <c:v>62306</c:v>
                </c:pt>
                <c:pt idx="501">
                  <c:v>62306</c:v>
                </c:pt>
                <c:pt idx="502">
                  <c:v>61556</c:v>
                </c:pt>
                <c:pt idx="503">
                  <c:v>61556</c:v>
                </c:pt>
                <c:pt idx="504">
                  <c:v>61556</c:v>
                </c:pt>
                <c:pt idx="505">
                  <c:v>62806</c:v>
                </c:pt>
                <c:pt idx="506">
                  <c:v>62556</c:v>
                </c:pt>
                <c:pt idx="507">
                  <c:v>62556</c:v>
                </c:pt>
                <c:pt idx="508">
                  <c:v>62556</c:v>
                </c:pt>
                <c:pt idx="509">
                  <c:v>62561.5</c:v>
                </c:pt>
                <c:pt idx="510">
                  <c:v>62567</c:v>
                </c:pt>
                <c:pt idx="511">
                  <c:v>59583</c:v>
                </c:pt>
                <c:pt idx="512">
                  <c:v>61839</c:v>
                </c:pt>
                <c:pt idx="513">
                  <c:v>61844</c:v>
                </c:pt>
                <c:pt idx="514">
                  <c:v>61849</c:v>
                </c:pt>
                <c:pt idx="515">
                  <c:v>61854</c:v>
                </c:pt>
                <c:pt idx="516">
                  <c:v>61869</c:v>
                </c:pt>
                <c:pt idx="517">
                  <c:v>61874</c:v>
                </c:pt>
                <c:pt idx="518">
                  <c:v>57880</c:v>
                </c:pt>
                <c:pt idx="519">
                  <c:v>62635.5</c:v>
                </c:pt>
                <c:pt idx="520">
                  <c:v>54890.5</c:v>
                </c:pt>
                <c:pt idx="521">
                  <c:v>61660.5</c:v>
                </c:pt>
                <c:pt idx="522">
                  <c:v>56750</c:v>
                </c:pt>
                <c:pt idx="523">
                  <c:v>62492</c:v>
                </c:pt>
                <c:pt idx="524">
                  <c:v>62234</c:v>
                </c:pt>
                <c:pt idx="525">
                  <c:v>62225.5</c:v>
                </c:pt>
                <c:pt idx="526">
                  <c:v>62217</c:v>
                </c:pt>
                <c:pt idx="527">
                  <c:v>62208.5</c:v>
                </c:pt>
                <c:pt idx="528">
                  <c:v>62200</c:v>
                </c:pt>
                <c:pt idx="529">
                  <c:v>62192</c:v>
                </c:pt>
                <c:pt idx="530">
                  <c:v>62184</c:v>
                </c:pt>
                <c:pt idx="531">
                  <c:v>61176</c:v>
                </c:pt>
                <c:pt idx="532">
                  <c:v>60418</c:v>
                </c:pt>
                <c:pt idx="533">
                  <c:v>60410</c:v>
                </c:pt>
                <c:pt idx="534">
                  <c:v>60402</c:v>
                </c:pt>
                <c:pt idx="535">
                  <c:v>60394</c:v>
                </c:pt>
                <c:pt idx="536">
                  <c:v>60386</c:v>
                </c:pt>
                <c:pt idx="537">
                  <c:v>60377.5</c:v>
                </c:pt>
                <c:pt idx="538">
                  <c:v>59619</c:v>
                </c:pt>
                <c:pt idx="539">
                  <c:v>59611</c:v>
                </c:pt>
                <c:pt idx="540">
                  <c:v>59853</c:v>
                </c:pt>
                <c:pt idx="541">
                  <c:v>58094</c:v>
                </c:pt>
                <c:pt idx="542">
                  <c:v>58085</c:v>
                </c:pt>
                <c:pt idx="543">
                  <c:v>52500</c:v>
                </c:pt>
                <c:pt idx="544">
                  <c:v>54505.5</c:v>
                </c:pt>
                <c:pt idx="545">
                  <c:v>55000</c:v>
                </c:pt>
                <c:pt idx="546">
                  <c:v>55000</c:v>
                </c:pt>
                <c:pt idx="547">
                  <c:v>51000</c:v>
                </c:pt>
                <c:pt idx="548">
                  <c:v>55000</c:v>
                </c:pt>
                <c:pt idx="549">
                  <c:v>55000</c:v>
                </c:pt>
                <c:pt idx="550">
                  <c:v>55000</c:v>
                </c:pt>
                <c:pt idx="551">
                  <c:v>55000</c:v>
                </c:pt>
                <c:pt idx="552">
                  <c:v>55000</c:v>
                </c:pt>
                <c:pt idx="553">
                  <c:v>55000</c:v>
                </c:pt>
                <c:pt idx="554">
                  <c:v>55000</c:v>
                </c:pt>
                <c:pt idx="555">
                  <c:v>55000</c:v>
                </c:pt>
                <c:pt idx="556">
                  <c:v>55000</c:v>
                </c:pt>
                <c:pt idx="557">
                  <c:v>55000</c:v>
                </c:pt>
                <c:pt idx="558">
                  <c:v>55000</c:v>
                </c:pt>
                <c:pt idx="559">
                  <c:v>55000</c:v>
                </c:pt>
                <c:pt idx="560">
                  <c:v>55000</c:v>
                </c:pt>
                <c:pt idx="561">
                  <c:v>55000</c:v>
                </c:pt>
                <c:pt idx="562">
                  <c:v>55000</c:v>
                </c:pt>
                <c:pt idx="563">
                  <c:v>55000</c:v>
                </c:pt>
                <c:pt idx="564">
                  <c:v>55000</c:v>
                </c:pt>
                <c:pt idx="565">
                  <c:v>55000</c:v>
                </c:pt>
                <c:pt idx="566">
                  <c:v>55000</c:v>
                </c:pt>
                <c:pt idx="567">
                  <c:v>55000</c:v>
                </c:pt>
                <c:pt idx="568">
                  <c:v>55000</c:v>
                </c:pt>
                <c:pt idx="569">
                  <c:v>55000</c:v>
                </c:pt>
                <c:pt idx="570">
                  <c:v>55000</c:v>
                </c:pt>
                <c:pt idx="571">
                  <c:v>55000</c:v>
                </c:pt>
                <c:pt idx="572">
                  <c:v>55000</c:v>
                </c:pt>
                <c:pt idx="573">
                  <c:v>58000</c:v>
                </c:pt>
                <c:pt idx="574">
                  <c:v>57000</c:v>
                </c:pt>
                <c:pt idx="575">
                  <c:v>55000</c:v>
                </c:pt>
                <c:pt idx="576">
                  <c:v>55000</c:v>
                </c:pt>
                <c:pt idx="577">
                  <c:v>55000</c:v>
                </c:pt>
                <c:pt idx="578">
                  <c:v>55000</c:v>
                </c:pt>
                <c:pt idx="579">
                  <c:v>55000</c:v>
                </c:pt>
                <c:pt idx="580">
                  <c:v>55000</c:v>
                </c:pt>
                <c:pt idx="581">
                  <c:v>55000</c:v>
                </c:pt>
                <c:pt idx="582">
                  <c:v>55000</c:v>
                </c:pt>
                <c:pt idx="583">
                  <c:v>55000</c:v>
                </c:pt>
                <c:pt idx="584">
                  <c:v>55000</c:v>
                </c:pt>
                <c:pt idx="585">
                  <c:v>47000</c:v>
                </c:pt>
                <c:pt idx="586">
                  <c:v>47000</c:v>
                </c:pt>
                <c:pt idx="587">
                  <c:v>45000</c:v>
                </c:pt>
                <c:pt idx="588">
                  <c:v>44000</c:v>
                </c:pt>
                <c:pt idx="589">
                  <c:v>44000</c:v>
                </c:pt>
                <c:pt idx="590">
                  <c:v>44000</c:v>
                </c:pt>
                <c:pt idx="591">
                  <c:v>45000</c:v>
                </c:pt>
                <c:pt idx="592">
                  <c:v>42000</c:v>
                </c:pt>
                <c:pt idx="593">
                  <c:v>40000</c:v>
                </c:pt>
                <c:pt idx="594">
                  <c:v>45000</c:v>
                </c:pt>
                <c:pt idx="595">
                  <c:v>40000</c:v>
                </c:pt>
                <c:pt idx="596">
                  <c:v>40000</c:v>
                </c:pt>
                <c:pt idx="597">
                  <c:v>38000</c:v>
                </c:pt>
                <c:pt idx="598">
                  <c:v>38000</c:v>
                </c:pt>
                <c:pt idx="599">
                  <c:v>38000</c:v>
                </c:pt>
                <c:pt idx="600">
                  <c:v>38000</c:v>
                </c:pt>
                <c:pt idx="601">
                  <c:v>38000</c:v>
                </c:pt>
                <c:pt idx="602">
                  <c:v>38000</c:v>
                </c:pt>
                <c:pt idx="603">
                  <c:v>38000</c:v>
                </c:pt>
                <c:pt idx="604">
                  <c:v>36500</c:v>
                </c:pt>
                <c:pt idx="605">
                  <c:v>36000</c:v>
                </c:pt>
                <c:pt idx="606">
                  <c:v>34000</c:v>
                </c:pt>
                <c:pt idx="607">
                  <c:v>34000</c:v>
                </c:pt>
                <c:pt idx="608">
                  <c:v>34000</c:v>
                </c:pt>
                <c:pt idx="609">
                  <c:v>33000</c:v>
                </c:pt>
                <c:pt idx="610">
                  <c:v>33000</c:v>
                </c:pt>
                <c:pt idx="611">
                  <c:v>33000</c:v>
                </c:pt>
                <c:pt idx="612">
                  <c:v>33000</c:v>
                </c:pt>
                <c:pt idx="613">
                  <c:v>32000</c:v>
                </c:pt>
                <c:pt idx="614">
                  <c:v>32000</c:v>
                </c:pt>
                <c:pt idx="615">
                  <c:v>32000</c:v>
                </c:pt>
                <c:pt idx="616">
                  <c:v>31000</c:v>
                </c:pt>
                <c:pt idx="617">
                  <c:v>31000</c:v>
                </c:pt>
                <c:pt idx="618">
                  <c:v>31000</c:v>
                </c:pt>
                <c:pt idx="619">
                  <c:v>31000</c:v>
                </c:pt>
                <c:pt idx="620">
                  <c:v>31000</c:v>
                </c:pt>
                <c:pt idx="621">
                  <c:v>31000</c:v>
                </c:pt>
                <c:pt idx="622">
                  <c:v>31000</c:v>
                </c:pt>
                <c:pt idx="623">
                  <c:v>32000</c:v>
                </c:pt>
                <c:pt idx="624">
                  <c:v>32000</c:v>
                </c:pt>
                <c:pt idx="625">
                  <c:v>32000</c:v>
                </c:pt>
                <c:pt idx="626">
                  <c:v>33000</c:v>
                </c:pt>
                <c:pt idx="627">
                  <c:v>33000</c:v>
                </c:pt>
                <c:pt idx="628">
                  <c:v>33000</c:v>
                </c:pt>
                <c:pt idx="629">
                  <c:v>33000</c:v>
                </c:pt>
                <c:pt idx="630">
                  <c:v>33000</c:v>
                </c:pt>
                <c:pt idx="631">
                  <c:v>35000</c:v>
                </c:pt>
                <c:pt idx="632">
                  <c:v>33000</c:v>
                </c:pt>
                <c:pt idx="633">
                  <c:v>32000</c:v>
                </c:pt>
                <c:pt idx="634">
                  <c:v>32000</c:v>
                </c:pt>
                <c:pt idx="635">
                  <c:v>32000</c:v>
                </c:pt>
                <c:pt idx="636">
                  <c:v>31000</c:v>
                </c:pt>
                <c:pt idx="637">
                  <c:v>30000</c:v>
                </c:pt>
                <c:pt idx="638">
                  <c:v>30000</c:v>
                </c:pt>
                <c:pt idx="639">
                  <c:v>31000</c:v>
                </c:pt>
                <c:pt idx="640">
                  <c:v>30000</c:v>
                </c:pt>
                <c:pt idx="641">
                  <c:v>30000</c:v>
                </c:pt>
                <c:pt idx="642">
                  <c:v>30000</c:v>
                </c:pt>
                <c:pt idx="643">
                  <c:v>30000</c:v>
                </c:pt>
                <c:pt idx="644">
                  <c:v>30000</c:v>
                </c:pt>
                <c:pt idx="645">
                  <c:v>30000</c:v>
                </c:pt>
                <c:pt idx="646">
                  <c:v>30000</c:v>
                </c:pt>
                <c:pt idx="647">
                  <c:v>30000</c:v>
                </c:pt>
                <c:pt idx="648">
                  <c:v>30000</c:v>
                </c:pt>
                <c:pt idx="649">
                  <c:v>31500</c:v>
                </c:pt>
                <c:pt idx="650">
                  <c:v>31500</c:v>
                </c:pt>
                <c:pt idx="651">
                  <c:v>31500</c:v>
                </c:pt>
                <c:pt idx="652">
                  <c:v>32000</c:v>
                </c:pt>
                <c:pt idx="653">
                  <c:v>32000</c:v>
                </c:pt>
                <c:pt idx="654">
                  <c:v>33000</c:v>
                </c:pt>
                <c:pt idx="655">
                  <c:v>33000</c:v>
                </c:pt>
                <c:pt idx="656">
                  <c:v>34500</c:v>
                </c:pt>
                <c:pt idx="657">
                  <c:v>34500</c:v>
                </c:pt>
                <c:pt idx="658">
                  <c:v>35000</c:v>
                </c:pt>
                <c:pt idx="659">
                  <c:v>34500</c:v>
                </c:pt>
                <c:pt idx="660">
                  <c:v>35000</c:v>
                </c:pt>
                <c:pt idx="661">
                  <c:v>35000</c:v>
                </c:pt>
                <c:pt idx="662">
                  <c:v>35000</c:v>
                </c:pt>
                <c:pt idx="663">
                  <c:v>35000</c:v>
                </c:pt>
                <c:pt idx="664">
                  <c:v>34500</c:v>
                </c:pt>
                <c:pt idx="665">
                  <c:v>34500</c:v>
                </c:pt>
                <c:pt idx="666">
                  <c:v>34500</c:v>
                </c:pt>
                <c:pt idx="667">
                  <c:v>34500</c:v>
                </c:pt>
                <c:pt idx="668">
                  <c:v>34500</c:v>
                </c:pt>
                <c:pt idx="669">
                  <c:v>34500</c:v>
                </c:pt>
                <c:pt idx="670">
                  <c:v>34500</c:v>
                </c:pt>
                <c:pt idx="671">
                  <c:v>34500</c:v>
                </c:pt>
                <c:pt idx="672">
                  <c:v>34500</c:v>
                </c:pt>
                <c:pt idx="673">
                  <c:v>34500</c:v>
                </c:pt>
                <c:pt idx="674">
                  <c:v>34500</c:v>
                </c:pt>
                <c:pt idx="675">
                  <c:v>34500</c:v>
                </c:pt>
                <c:pt idx="676">
                  <c:v>34500</c:v>
                </c:pt>
                <c:pt idx="677">
                  <c:v>34500</c:v>
                </c:pt>
                <c:pt idx="678">
                  <c:v>34500</c:v>
                </c:pt>
                <c:pt idx="679">
                  <c:v>34500</c:v>
                </c:pt>
                <c:pt idx="680">
                  <c:v>34500</c:v>
                </c:pt>
                <c:pt idx="681">
                  <c:v>34500</c:v>
                </c:pt>
                <c:pt idx="682">
                  <c:v>34500</c:v>
                </c:pt>
                <c:pt idx="683">
                  <c:v>34500</c:v>
                </c:pt>
                <c:pt idx="684">
                  <c:v>34500</c:v>
                </c:pt>
                <c:pt idx="685">
                  <c:v>34250</c:v>
                </c:pt>
                <c:pt idx="686">
                  <c:v>34250</c:v>
                </c:pt>
                <c:pt idx="687">
                  <c:v>33500</c:v>
                </c:pt>
                <c:pt idx="688">
                  <c:v>33500</c:v>
                </c:pt>
                <c:pt idx="689">
                  <c:v>33500</c:v>
                </c:pt>
                <c:pt idx="690">
                  <c:v>33500</c:v>
                </c:pt>
                <c:pt idx="691">
                  <c:v>33500</c:v>
                </c:pt>
                <c:pt idx="692">
                  <c:v>32000</c:v>
                </c:pt>
                <c:pt idx="693">
                  <c:v>32000</c:v>
                </c:pt>
                <c:pt idx="694">
                  <c:v>32000</c:v>
                </c:pt>
                <c:pt idx="695">
                  <c:v>32000</c:v>
                </c:pt>
                <c:pt idx="696">
                  <c:v>31000</c:v>
                </c:pt>
                <c:pt idx="697">
                  <c:v>28000</c:v>
                </c:pt>
                <c:pt idx="698">
                  <c:v>28000</c:v>
                </c:pt>
                <c:pt idx="699">
                  <c:v>28000</c:v>
                </c:pt>
                <c:pt idx="700">
                  <c:v>28000</c:v>
                </c:pt>
                <c:pt idx="701">
                  <c:v>28000</c:v>
                </c:pt>
                <c:pt idx="702">
                  <c:v>28000</c:v>
                </c:pt>
                <c:pt idx="703">
                  <c:v>28000</c:v>
                </c:pt>
                <c:pt idx="704">
                  <c:v>28000</c:v>
                </c:pt>
                <c:pt idx="705">
                  <c:v>28000</c:v>
                </c:pt>
                <c:pt idx="706">
                  <c:v>28000</c:v>
                </c:pt>
                <c:pt idx="707">
                  <c:v>28000</c:v>
                </c:pt>
                <c:pt idx="708">
                  <c:v>28000</c:v>
                </c:pt>
                <c:pt idx="709">
                  <c:v>28000</c:v>
                </c:pt>
                <c:pt idx="710">
                  <c:v>27860</c:v>
                </c:pt>
                <c:pt idx="711">
                  <c:v>28720</c:v>
                </c:pt>
                <c:pt idx="712">
                  <c:v>28600</c:v>
                </c:pt>
                <c:pt idx="713">
                  <c:v>28600</c:v>
                </c:pt>
                <c:pt idx="714" formatCode="_(&quot;$&quot;* #,##0_);_(&quot;$&quot;* \(#,##0\);_(&quot;$&quot;* &quot;-&quot;??_);_(@_)">
                  <c:v>28600</c:v>
                </c:pt>
                <c:pt idx="715" formatCode="_(&quot;$&quot;* #,##0_);_(&quot;$&quot;* \(#,##0\);_(&quot;$&quot;* &quot;-&quot;??_);_(@_)">
                  <c:v>28600</c:v>
                </c:pt>
                <c:pt idx="716" formatCode="_(&quot;$&quot;* #,##0_);_(&quot;$&quot;* \(#,##0\);_(&quot;$&quot;* &quot;-&quot;??_);_(@_)">
                  <c:v>28600</c:v>
                </c:pt>
                <c:pt idx="717" formatCode="_(&quot;$&quot;* #,##0_);_(&quot;$&quot;* \(#,##0\);_(&quot;$&quot;* &quot;-&quot;??_);_(@_)">
                  <c:v>28600</c:v>
                </c:pt>
                <c:pt idx="718" formatCode="_(&quot;$&quot;* #,##0_);_(&quot;$&quot;* \(#,##0\);_(&quot;$&quot;* &quot;-&quot;??_);_(@_)">
                  <c:v>28600</c:v>
                </c:pt>
                <c:pt idx="719" formatCode="_(&quot;$&quot;* #,##0_);_(&quot;$&quot;* \(#,##0\);_(&quot;$&quot;* &quot;-&quot;??_);_(@_)">
                  <c:v>26647</c:v>
                </c:pt>
                <c:pt idx="720" formatCode="_(&quot;$&quot;* #,##0_);_(&quot;$&quot;* \(#,##0\);_(&quot;$&quot;* &quot;-&quot;??_);_(@_)">
                  <c:v>26650</c:v>
                </c:pt>
                <c:pt idx="721" formatCode="_(&quot;$&quot;* #,##0_);_(&quot;$&quot;* \(#,##0\);_(&quot;$&quot;* &quot;-&quot;??_);_(@_)">
                  <c:v>26650</c:v>
                </c:pt>
                <c:pt idx="722" formatCode="_(&quot;$&quot;* #,##0_);_(&quot;$&quot;* \(#,##0\);_(&quot;$&quot;* &quot;-&quot;??_);_(@_)">
                  <c:v>26650</c:v>
                </c:pt>
                <c:pt idx="723" formatCode="_(&quot;$&quot;* #,##0_);_(&quot;$&quot;* \(#,##0\);_(&quot;$&quot;* &quot;-&quot;??_);_(@_)">
                  <c:v>27584</c:v>
                </c:pt>
                <c:pt idx="724" formatCode="_(&quot;$&quot;* #,##0_);_(&quot;$&quot;* \(#,##0\);_(&quot;$&quot;* &quot;-&quot;??_);_(@_)">
                  <c:v>27583</c:v>
                </c:pt>
                <c:pt idx="725" formatCode="_(&quot;$&quot;* #,##0_);_(&quot;$&quot;* \(#,##0\);_(&quot;$&quot;* &quot;-&quot;??_);_(@_)">
                  <c:v>27583</c:v>
                </c:pt>
                <c:pt idx="726" formatCode="_(&quot;$&quot;* #,##0_);_(&quot;$&quot;* \(#,##0\);_(&quot;$&quot;* &quot;-&quot;??_);_(@_)">
                  <c:v>27592</c:v>
                </c:pt>
                <c:pt idx="727" formatCode="_(&quot;$&quot;* #,##0_);_(&quot;$&quot;* \(#,##0\);_(&quot;$&quot;* &quot;-&quot;??_);_(@_)">
                  <c:v>27596</c:v>
                </c:pt>
                <c:pt idx="728" formatCode="_(&quot;$&quot;* #,##0_);_(&quot;$&quot;* \(#,##0\);_(&quot;$&quot;* &quot;-&quot;??_);_(@_)">
                  <c:v>27583</c:v>
                </c:pt>
                <c:pt idx="729" formatCode="_(&quot;$&quot;* #,##0_);_(&quot;$&quot;* \(#,##0\);_(&quot;$&quot;* &quot;-&quot;??_);_(@_)">
                  <c:v>27583.5</c:v>
                </c:pt>
                <c:pt idx="730" formatCode="_(&quot;$&quot;* #,##0_);_(&quot;$&quot;* \(#,##0\);_(&quot;$&quot;* &quot;-&quot;??_);_(@_)">
                  <c:v>27584</c:v>
                </c:pt>
                <c:pt idx="731" formatCode="_(&quot;$&quot;* #,##0_);_(&quot;$&quot;* \(#,##0\);_(&quot;$&quot;* &quot;-&quot;??_);_(@_)">
                  <c:v>27593</c:v>
                </c:pt>
                <c:pt idx="732" formatCode="_(&quot;$&quot;* #,##0_);_(&quot;$&quot;* \(#,##0\);_(&quot;$&quot;* &quot;-&quot;??_);_(@_)">
                  <c:v>25597</c:v>
                </c:pt>
                <c:pt idx="733" formatCode="_(&quot;$&quot;* #,##0_);_(&quot;$&quot;* \(#,##0\);_(&quot;$&quot;* &quot;-&quot;??_);_(@_)">
                  <c:v>25584</c:v>
                </c:pt>
                <c:pt idx="734" formatCode="_(&quot;$&quot;* #,##0_);_(&quot;$&quot;* \(#,##0\);_(&quot;$&quot;* &quot;-&quot;??_);_(@_)">
                  <c:v>25584</c:v>
                </c:pt>
                <c:pt idx="735" formatCode="_(&quot;$&quot;* #,##0_);_(&quot;$&quot;* \(#,##0\);_(&quot;$&quot;* &quot;-&quot;??_);_(@_)">
                  <c:v>25584</c:v>
                </c:pt>
                <c:pt idx="736" formatCode="_(&quot;$&quot;* #,##0_);_(&quot;$&quot;* \(#,##0\);_(&quot;$&quot;* &quot;-&quot;??_);_(@_)">
                  <c:v>25593</c:v>
                </c:pt>
                <c:pt idx="737" formatCode="_(&quot;$&quot;* #,##0_);_(&quot;$&quot;* \(#,##0\);_(&quot;$&quot;* &quot;-&quot;??_);_(@_)">
                  <c:v>25593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BD-4A6F-887C-C06CD58F6258}"/>
            </c:ext>
          </c:extLst>
        </c:ser>
        <c:ser>
          <c:idx val="1"/>
          <c:order val="1"/>
          <c:tx>
            <c:strRef>
              <c:f>'Commodities Data'!$M$2</c:f>
              <c:strCache>
                <c:ptCount val="1"/>
                <c:pt idx="0">
                  <c:v>Fastmarkets- Cobalt LOW</c:v>
                </c:pt>
              </c:strCache>
            </c:strRef>
          </c:tx>
          <c:spPr>
            <a:ln w="38100" cap="rnd">
              <a:solidFill>
                <a:srgbClr val="008000"/>
              </a:solidFill>
              <a:round/>
            </a:ln>
            <a:effectLst>
              <a:outerShdw blurRad="63500" dist="38100" dir="5400000" rotWithShape="0">
                <a:srgbClr val="000000">
                  <a:alpha val="45000"/>
                </a:srgbClr>
              </a:outerShdw>
            </a:effectLst>
          </c:spPr>
          <c:marker>
            <c:symbol val="none"/>
          </c:marker>
          <c:cat>
            <c:numRef>
              <c:f>'Commodities Data'!$B$466:$B$1800</c:f>
              <c:numCache>
                <c:formatCode>[$-409]mmm\-yy;@</c:formatCode>
                <c:ptCount val="1335"/>
                <c:pt idx="0">
                  <c:v>42648</c:v>
                </c:pt>
                <c:pt idx="1">
                  <c:v>42649</c:v>
                </c:pt>
                <c:pt idx="2">
                  <c:v>42650</c:v>
                </c:pt>
                <c:pt idx="3">
                  <c:v>42653</c:v>
                </c:pt>
                <c:pt idx="4">
                  <c:v>42654</c:v>
                </c:pt>
                <c:pt idx="5">
                  <c:v>42655</c:v>
                </c:pt>
                <c:pt idx="6">
                  <c:v>42656</c:v>
                </c:pt>
                <c:pt idx="7">
                  <c:v>42657</c:v>
                </c:pt>
                <c:pt idx="8">
                  <c:v>42660</c:v>
                </c:pt>
                <c:pt idx="9">
                  <c:v>42661</c:v>
                </c:pt>
                <c:pt idx="10">
                  <c:v>42662</c:v>
                </c:pt>
                <c:pt idx="11">
                  <c:v>42663</c:v>
                </c:pt>
                <c:pt idx="12">
                  <c:v>42664</c:v>
                </c:pt>
                <c:pt idx="13">
                  <c:v>42667</c:v>
                </c:pt>
                <c:pt idx="14">
                  <c:v>42668</c:v>
                </c:pt>
                <c:pt idx="15">
                  <c:v>42669</c:v>
                </c:pt>
                <c:pt idx="16">
                  <c:v>42670</c:v>
                </c:pt>
                <c:pt idx="17">
                  <c:v>42671</c:v>
                </c:pt>
                <c:pt idx="18">
                  <c:v>42674</c:v>
                </c:pt>
                <c:pt idx="19">
                  <c:v>42675</c:v>
                </c:pt>
                <c:pt idx="20">
                  <c:v>42676</c:v>
                </c:pt>
                <c:pt idx="21">
                  <c:v>42677</c:v>
                </c:pt>
                <c:pt idx="22">
                  <c:v>42678</c:v>
                </c:pt>
                <c:pt idx="23">
                  <c:v>42681</c:v>
                </c:pt>
                <c:pt idx="24">
                  <c:v>42682</c:v>
                </c:pt>
                <c:pt idx="25">
                  <c:v>42683</c:v>
                </c:pt>
                <c:pt idx="26">
                  <c:v>42684</c:v>
                </c:pt>
                <c:pt idx="27">
                  <c:v>42685</c:v>
                </c:pt>
                <c:pt idx="28">
                  <c:v>42688</c:v>
                </c:pt>
                <c:pt idx="29">
                  <c:v>42689</c:v>
                </c:pt>
                <c:pt idx="30">
                  <c:v>42690</c:v>
                </c:pt>
                <c:pt idx="31">
                  <c:v>42691</c:v>
                </c:pt>
                <c:pt idx="32">
                  <c:v>42692</c:v>
                </c:pt>
                <c:pt idx="33">
                  <c:v>42695</c:v>
                </c:pt>
                <c:pt idx="34">
                  <c:v>42696</c:v>
                </c:pt>
                <c:pt idx="35">
                  <c:v>42697</c:v>
                </c:pt>
                <c:pt idx="36">
                  <c:v>42698</c:v>
                </c:pt>
                <c:pt idx="37">
                  <c:v>42699</c:v>
                </c:pt>
                <c:pt idx="38">
                  <c:v>42702</c:v>
                </c:pt>
                <c:pt idx="39">
                  <c:v>42703</c:v>
                </c:pt>
                <c:pt idx="40">
                  <c:v>42704</c:v>
                </c:pt>
                <c:pt idx="41">
                  <c:v>42705</c:v>
                </c:pt>
                <c:pt idx="42">
                  <c:v>42706</c:v>
                </c:pt>
                <c:pt idx="43">
                  <c:v>42709</c:v>
                </c:pt>
                <c:pt idx="44">
                  <c:v>42710</c:v>
                </c:pt>
                <c:pt idx="45">
                  <c:v>42711</c:v>
                </c:pt>
                <c:pt idx="46">
                  <c:v>42712</c:v>
                </c:pt>
                <c:pt idx="47">
                  <c:v>42713</c:v>
                </c:pt>
                <c:pt idx="48">
                  <c:v>42716</c:v>
                </c:pt>
                <c:pt idx="49">
                  <c:v>42717</c:v>
                </c:pt>
                <c:pt idx="50">
                  <c:v>42718</c:v>
                </c:pt>
                <c:pt idx="51">
                  <c:v>42719</c:v>
                </c:pt>
                <c:pt idx="52">
                  <c:v>42720</c:v>
                </c:pt>
                <c:pt idx="53">
                  <c:v>42723</c:v>
                </c:pt>
                <c:pt idx="54">
                  <c:v>42724</c:v>
                </c:pt>
                <c:pt idx="55">
                  <c:v>42725</c:v>
                </c:pt>
                <c:pt idx="56">
                  <c:v>42726</c:v>
                </c:pt>
                <c:pt idx="57">
                  <c:v>42727</c:v>
                </c:pt>
                <c:pt idx="58">
                  <c:v>42730</c:v>
                </c:pt>
                <c:pt idx="59">
                  <c:v>42731</c:v>
                </c:pt>
                <c:pt idx="60">
                  <c:v>42732</c:v>
                </c:pt>
                <c:pt idx="61">
                  <c:v>42733</c:v>
                </c:pt>
                <c:pt idx="62">
                  <c:v>42734</c:v>
                </c:pt>
                <c:pt idx="63">
                  <c:v>42737</c:v>
                </c:pt>
                <c:pt idx="64">
                  <c:v>42738</c:v>
                </c:pt>
                <c:pt idx="65">
                  <c:v>42739</c:v>
                </c:pt>
                <c:pt idx="66">
                  <c:v>42740</c:v>
                </c:pt>
                <c:pt idx="67">
                  <c:v>42741</c:v>
                </c:pt>
                <c:pt idx="68">
                  <c:v>42744</c:v>
                </c:pt>
                <c:pt idx="69">
                  <c:v>42745</c:v>
                </c:pt>
                <c:pt idx="70">
                  <c:v>42746</c:v>
                </c:pt>
                <c:pt idx="71">
                  <c:v>42747</c:v>
                </c:pt>
                <c:pt idx="72">
                  <c:v>42748</c:v>
                </c:pt>
                <c:pt idx="73">
                  <c:v>42751</c:v>
                </c:pt>
                <c:pt idx="74">
                  <c:v>42752</c:v>
                </c:pt>
                <c:pt idx="75">
                  <c:v>42753</c:v>
                </c:pt>
                <c:pt idx="76">
                  <c:v>42754</c:v>
                </c:pt>
                <c:pt idx="77">
                  <c:v>42755</c:v>
                </c:pt>
                <c:pt idx="78">
                  <c:v>42758</c:v>
                </c:pt>
                <c:pt idx="79">
                  <c:v>42759</c:v>
                </c:pt>
                <c:pt idx="80">
                  <c:v>42760</c:v>
                </c:pt>
                <c:pt idx="81">
                  <c:v>42761</c:v>
                </c:pt>
                <c:pt idx="82">
                  <c:v>42762</c:v>
                </c:pt>
                <c:pt idx="83">
                  <c:v>42765</c:v>
                </c:pt>
                <c:pt idx="84">
                  <c:v>42766</c:v>
                </c:pt>
                <c:pt idx="85">
                  <c:v>42767</c:v>
                </c:pt>
                <c:pt idx="86">
                  <c:v>42768</c:v>
                </c:pt>
                <c:pt idx="87">
                  <c:v>42769</c:v>
                </c:pt>
                <c:pt idx="88">
                  <c:v>42772</c:v>
                </c:pt>
                <c:pt idx="89">
                  <c:v>42773</c:v>
                </c:pt>
                <c:pt idx="90">
                  <c:v>42774</c:v>
                </c:pt>
                <c:pt idx="91">
                  <c:v>42775</c:v>
                </c:pt>
                <c:pt idx="92">
                  <c:v>42776</c:v>
                </c:pt>
                <c:pt idx="93">
                  <c:v>42779</c:v>
                </c:pt>
                <c:pt idx="94">
                  <c:v>42780</c:v>
                </c:pt>
                <c:pt idx="95">
                  <c:v>42781</c:v>
                </c:pt>
                <c:pt idx="96">
                  <c:v>42782</c:v>
                </c:pt>
                <c:pt idx="97">
                  <c:v>42783</c:v>
                </c:pt>
                <c:pt idx="98">
                  <c:v>42786</c:v>
                </c:pt>
                <c:pt idx="99">
                  <c:v>42787</c:v>
                </c:pt>
                <c:pt idx="100">
                  <c:v>42788</c:v>
                </c:pt>
                <c:pt idx="101">
                  <c:v>42789</c:v>
                </c:pt>
                <c:pt idx="102">
                  <c:v>42790</c:v>
                </c:pt>
                <c:pt idx="103">
                  <c:v>42793</c:v>
                </c:pt>
                <c:pt idx="104">
                  <c:v>42794</c:v>
                </c:pt>
                <c:pt idx="105">
                  <c:v>42795</c:v>
                </c:pt>
                <c:pt idx="106">
                  <c:v>42796</c:v>
                </c:pt>
                <c:pt idx="107">
                  <c:v>42797</c:v>
                </c:pt>
                <c:pt idx="108">
                  <c:v>42800</c:v>
                </c:pt>
                <c:pt idx="109">
                  <c:v>42801</c:v>
                </c:pt>
                <c:pt idx="110">
                  <c:v>42802</c:v>
                </c:pt>
                <c:pt idx="111">
                  <c:v>42803</c:v>
                </c:pt>
                <c:pt idx="112">
                  <c:v>42804</c:v>
                </c:pt>
                <c:pt idx="113">
                  <c:v>42807</c:v>
                </c:pt>
                <c:pt idx="114">
                  <c:v>42808</c:v>
                </c:pt>
                <c:pt idx="115">
                  <c:v>42809</c:v>
                </c:pt>
                <c:pt idx="116">
                  <c:v>42810</c:v>
                </c:pt>
                <c:pt idx="117">
                  <c:v>42811</c:v>
                </c:pt>
                <c:pt idx="118">
                  <c:v>42814</c:v>
                </c:pt>
                <c:pt idx="119">
                  <c:v>42815</c:v>
                </c:pt>
                <c:pt idx="120">
                  <c:v>42816</c:v>
                </c:pt>
                <c:pt idx="121">
                  <c:v>42817</c:v>
                </c:pt>
                <c:pt idx="122">
                  <c:v>42818</c:v>
                </c:pt>
                <c:pt idx="123">
                  <c:v>42821</c:v>
                </c:pt>
                <c:pt idx="124">
                  <c:v>42822</c:v>
                </c:pt>
                <c:pt idx="125">
                  <c:v>42823</c:v>
                </c:pt>
                <c:pt idx="126">
                  <c:v>42824</c:v>
                </c:pt>
                <c:pt idx="127">
                  <c:v>42825</c:v>
                </c:pt>
                <c:pt idx="128">
                  <c:v>42828</c:v>
                </c:pt>
                <c:pt idx="129">
                  <c:v>42829</c:v>
                </c:pt>
                <c:pt idx="130">
                  <c:v>42830</c:v>
                </c:pt>
                <c:pt idx="131">
                  <c:v>42831</c:v>
                </c:pt>
                <c:pt idx="132">
                  <c:v>42832</c:v>
                </c:pt>
                <c:pt idx="133">
                  <c:v>42835</c:v>
                </c:pt>
                <c:pt idx="134">
                  <c:v>42836</c:v>
                </c:pt>
                <c:pt idx="135">
                  <c:v>42837</c:v>
                </c:pt>
                <c:pt idx="136">
                  <c:v>42838</c:v>
                </c:pt>
                <c:pt idx="137">
                  <c:v>42839</c:v>
                </c:pt>
                <c:pt idx="138">
                  <c:v>42842</c:v>
                </c:pt>
                <c:pt idx="139">
                  <c:v>42843</c:v>
                </c:pt>
                <c:pt idx="140">
                  <c:v>42844</c:v>
                </c:pt>
                <c:pt idx="141">
                  <c:v>42845</c:v>
                </c:pt>
                <c:pt idx="142">
                  <c:v>42846</c:v>
                </c:pt>
                <c:pt idx="143">
                  <c:v>42849</c:v>
                </c:pt>
                <c:pt idx="144">
                  <c:v>42850</c:v>
                </c:pt>
                <c:pt idx="145">
                  <c:v>42851</c:v>
                </c:pt>
                <c:pt idx="146">
                  <c:v>42852</c:v>
                </c:pt>
                <c:pt idx="147">
                  <c:v>42853</c:v>
                </c:pt>
                <c:pt idx="148">
                  <c:v>42856</c:v>
                </c:pt>
                <c:pt idx="149">
                  <c:v>42857</c:v>
                </c:pt>
                <c:pt idx="150">
                  <c:v>42858</c:v>
                </c:pt>
                <c:pt idx="151">
                  <c:v>42859</c:v>
                </c:pt>
                <c:pt idx="152">
                  <c:v>42860</c:v>
                </c:pt>
                <c:pt idx="153">
                  <c:v>42863</c:v>
                </c:pt>
                <c:pt idx="154">
                  <c:v>42864</c:v>
                </c:pt>
                <c:pt idx="155">
                  <c:v>42865</c:v>
                </c:pt>
                <c:pt idx="156">
                  <c:v>42866</c:v>
                </c:pt>
                <c:pt idx="157">
                  <c:v>42867</c:v>
                </c:pt>
                <c:pt idx="158">
                  <c:v>42870</c:v>
                </c:pt>
                <c:pt idx="159">
                  <c:v>42871</c:v>
                </c:pt>
                <c:pt idx="160">
                  <c:v>42872</c:v>
                </c:pt>
                <c:pt idx="161">
                  <c:v>42873</c:v>
                </c:pt>
                <c:pt idx="162">
                  <c:v>42874</c:v>
                </c:pt>
                <c:pt idx="163">
                  <c:v>42877</c:v>
                </c:pt>
                <c:pt idx="164">
                  <c:v>42878</c:v>
                </c:pt>
                <c:pt idx="165">
                  <c:v>42879</c:v>
                </c:pt>
                <c:pt idx="166">
                  <c:v>42880</c:v>
                </c:pt>
                <c:pt idx="167">
                  <c:v>42881</c:v>
                </c:pt>
                <c:pt idx="168">
                  <c:v>42884</c:v>
                </c:pt>
                <c:pt idx="169">
                  <c:v>42885</c:v>
                </c:pt>
                <c:pt idx="170">
                  <c:v>42886</c:v>
                </c:pt>
                <c:pt idx="171">
                  <c:v>42887</c:v>
                </c:pt>
                <c:pt idx="172">
                  <c:v>42888</c:v>
                </c:pt>
                <c:pt idx="173">
                  <c:v>42891</c:v>
                </c:pt>
                <c:pt idx="174">
                  <c:v>42892</c:v>
                </c:pt>
                <c:pt idx="175">
                  <c:v>42893</c:v>
                </c:pt>
                <c:pt idx="176">
                  <c:v>42894</c:v>
                </c:pt>
                <c:pt idx="177">
                  <c:v>42895</c:v>
                </c:pt>
                <c:pt idx="178">
                  <c:v>42898</c:v>
                </c:pt>
                <c:pt idx="179">
                  <c:v>42899</c:v>
                </c:pt>
                <c:pt idx="180">
                  <c:v>42900</c:v>
                </c:pt>
                <c:pt idx="181">
                  <c:v>42901</c:v>
                </c:pt>
                <c:pt idx="182">
                  <c:v>42902</c:v>
                </c:pt>
                <c:pt idx="183">
                  <c:v>42905</c:v>
                </c:pt>
                <c:pt idx="184">
                  <c:v>42906</c:v>
                </c:pt>
                <c:pt idx="185">
                  <c:v>42907</c:v>
                </c:pt>
                <c:pt idx="186">
                  <c:v>42908</c:v>
                </c:pt>
                <c:pt idx="187">
                  <c:v>42909</c:v>
                </c:pt>
                <c:pt idx="188">
                  <c:v>42912</c:v>
                </c:pt>
                <c:pt idx="189">
                  <c:v>42913</c:v>
                </c:pt>
                <c:pt idx="190">
                  <c:v>42914</c:v>
                </c:pt>
                <c:pt idx="191">
                  <c:v>42915</c:v>
                </c:pt>
                <c:pt idx="192">
                  <c:v>42916</c:v>
                </c:pt>
                <c:pt idx="193">
                  <c:v>42919</c:v>
                </c:pt>
                <c:pt idx="194">
                  <c:v>42920</c:v>
                </c:pt>
                <c:pt idx="195">
                  <c:v>42921</c:v>
                </c:pt>
                <c:pt idx="196">
                  <c:v>42922</c:v>
                </c:pt>
                <c:pt idx="197">
                  <c:v>42923</c:v>
                </c:pt>
                <c:pt idx="198">
                  <c:v>42926</c:v>
                </c:pt>
                <c:pt idx="199">
                  <c:v>42927</c:v>
                </c:pt>
                <c:pt idx="200">
                  <c:v>42928</c:v>
                </c:pt>
                <c:pt idx="201">
                  <c:v>42929</c:v>
                </c:pt>
                <c:pt idx="202">
                  <c:v>42930</c:v>
                </c:pt>
                <c:pt idx="203">
                  <c:v>42933</c:v>
                </c:pt>
                <c:pt idx="204">
                  <c:v>42934</c:v>
                </c:pt>
                <c:pt idx="205">
                  <c:v>42935</c:v>
                </c:pt>
                <c:pt idx="206">
                  <c:v>42936</c:v>
                </c:pt>
                <c:pt idx="207">
                  <c:v>42937</c:v>
                </c:pt>
                <c:pt idx="208">
                  <c:v>42940</c:v>
                </c:pt>
                <c:pt idx="209">
                  <c:v>42941</c:v>
                </c:pt>
                <c:pt idx="210">
                  <c:v>42942</c:v>
                </c:pt>
                <c:pt idx="211">
                  <c:v>42943</c:v>
                </c:pt>
                <c:pt idx="212">
                  <c:v>42944</c:v>
                </c:pt>
                <c:pt idx="213">
                  <c:v>42947</c:v>
                </c:pt>
                <c:pt idx="214">
                  <c:v>42948</c:v>
                </c:pt>
                <c:pt idx="215">
                  <c:v>42949</c:v>
                </c:pt>
                <c:pt idx="216">
                  <c:v>42950</c:v>
                </c:pt>
                <c:pt idx="217">
                  <c:v>42951</c:v>
                </c:pt>
                <c:pt idx="218">
                  <c:v>42954</c:v>
                </c:pt>
                <c:pt idx="219">
                  <c:v>42955</c:v>
                </c:pt>
                <c:pt idx="220">
                  <c:v>42956</c:v>
                </c:pt>
                <c:pt idx="221">
                  <c:v>42957</c:v>
                </c:pt>
                <c:pt idx="222">
                  <c:v>42958</c:v>
                </c:pt>
                <c:pt idx="223">
                  <c:v>42961</c:v>
                </c:pt>
                <c:pt idx="224">
                  <c:v>42962</c:v>
                </c:pt>
                <c:pt idx="225">
                  <c:v>42963</c:v>
                </c:pt>
                <c:pt idx="226">
                  <c:v>42964</c:v>
                </c:pt>
                <c:pt idx="227">
                  <c:v>42965</c:v>
                </c:pt>
                <c:pt idx="228">
                  <c:v>42968</c:v>
                </c:pt>
                <c:pt idx="229">
                  <c:v>42969</c:v>
                </c:pt>
                <c:pt idx="230">
                  <c:v>42970</c:v>
                </c:pt>
                <c:pt idx="231">
                  <c:v>42971</c:v>
                </c:pt>
                <c:pt idx="232">
                  <c:v>42972</c:v>
                </c:pt>
                <c:pt idx="233">
                  <c:v>42975</c:v>
                </c:pt>
                <c:pt idx="234">
                  <c:v>42976</c:v>
                </c:pt>
                <c:pt idx="235">
                  <c:v>42977</c:v>
                </c:pt>
                <c:pt idx="236">
                  <c:v>42978</c:v>
                </c:pt>
                <c:pt idx="237">
                  <c:v>42979</c:v>
                </c:pt>
                <c:pt idx="238">
                  <c:v>42982</c:v>
                </c:pt>
                <c:pt idx="239">
                  <c:v>42983</c:v>
                </c:pt>
                <c:pt idx="240">
                  <c:v>42984</c:v>
                </c:pt>
                <c:pt idx="241">
                  <c:v>42985</c:v>
                </c:pt>
                <c:pt idx="242">
                  <c:v>42986</c:v>
                </c:pt>
                <c:pt idx="243">
                  <c:v>42989</c:v>
                </c:pt>
                <c:pt idx="244">
                  <c:v>42990</c:v>
                </c:pt>
                <c:pt idx="245">
                  <c:v>42991</c:v>
                </c:pt>
                <c:pt idx="246">
                  <c:v>42992</c:v>
                </c:pt>
                <c:pt idx="247">
                  <c:v>42993</c:v>
                </c:pt>
                <c:pt idx="248">
                  <c:v>42996</c:v>
                </c:pt>
                <c:pt idx="249">
                  <c:v>42997</c:v>
                </c:pt>
                <c:pt idx="250">
                  <c:v>42998</c:v>
                </c:pt>
                <c:pt idx="251">
                  <c:v>42999</c:v>
                </c:pt>
                <c:pt idx="252">
                  <c:v>43000</c:v>
                </c:pt>
                <c:pt idx="253">
                  <c:v>43003</c:v>
                </c:pt>
                <c:pt idx="254">
                  <c:v>43004</c:v>
                </c:pt>
                <c:pt idx="255">
                  <c:v>43005</c:v>
                </c:pt>
                <c:pt idx="256">
                  <c:v>43006</c:v>
                </c:pt>
                <c:pt idx="257">
                  <c:v>43007</c:v>
                </c:pt>
                <c:pt idx="258">
                  <c:v>43010</c:v>
                </c:pt>
                <c:pt idx="259">
                  <c:v>43011</c:v>
                </c:pt>
                <c:pt idx="260">
                  <c:v>43012</c:v>
                </c:pt>
                <c:pt idx="261">
                  <c:v>43013</c:v>
                </c:pt>
                <c:pt idx="262">
                  <c:v>43014</c:v>
                </c:pt>
                <c:pt idx="263">
                  <c:v>43017</c:v>
                </c:pt>
                <c:pt idx="264">
                  <c:v>43018</c:v>
                </c:pt>
                <c:pt idx="265">
                  <c:v>43019</c:v>
                </c:pt>
                <c:pt idx="266">
                  <c:v>43020</c:v>
                </c:pt>
                <c:pt idx="267">
                  <c:v>43021</c:v>
                </c:pt>
                <c:pt idx="268">
                  <c:v>43024</c:v>
                </c:pt>
                <c:pt idx="269">
                  <c:v>43025</c:v>
                </c:pt>
                <c:pt idx="270">
                  <c:v>43026</c:v>
                </c:pt>
                <c:pt idx="271">
                  <c:v>43027</c:v>
                </c:pt>
                <c:pt idx="272">
                  <c:v>43028</c:v>
                </c:pt>
                <c:pt idx="273">
                  <c:v>43031</c:v>
                </c:pt>
                <c:pt idx="274">
                  <c:v>43032</c:v>
                </c:pt>
                <c:pt idx="275">
                  <c:v>43033</c:v>
                </c:pt>
                <c:pt idx="276">
                  <c:v>43034</c:v>
                </c:pt>
                <c:pt idx="277">
                  <c:v>43035</c:v>
                </c:pt>
                <c:pt idx="278">
                  <c:v>43038</c:v>
                </c:pt>
                <c:pt idx="279">
                  <c:v>43039</c:v>
                </c:pt>
                <c:pt idx="280">
                  <c:v>43040</c:v>
                </c:pt>
                <c:pt idx="281">
                  <c:v>43041</c:v>
                </c:pt>
                <c:pt idx="282">
                  <c:v>43042</c:v>
                </c:pt>
                <c:pt idx="283">
                  <c:v>43045</c:v>
                </c:pt>
                <c:pt idx="284">
                  <c:v>43046</c:v>
                </c:pt>
                <c:pt idx="285">
                  <c:v>43047</c:v>
                </c:pt>
                <c:pt idx="286">
                  <c:v>43048</c:v>
                </c:pt>
                <c:pt idx="287">
                  <c:v>43049</c:v>
                </c:pt>
                <c:pt idx="288">
                  <c:v>43052</c:v>
                </c:pt>
                <c:pt idx="289">
                  <c:v>43053</c:v>
                </c:pt>
                <c:pt idx="290">
                  <c:v>43054</c:v>
                </c:pt>
                <c:pt idx="291">
                  <c:v>43055</c:v>
                </c:pt>
                <c:pt idx="292">
                  <c:v>43056</c:v>
                </c:pt>
                <c:pt idx="293">
                  <c:v>43059</c:v>
                </c:pt>
                <c:pt idx="294">
                  <c:v>43060</c:v>
                </c:pt>
                <c:pt idx="295">
                  <c:v>43061</c:v>
                </c:pt>
                <c:pt idx="296">
                  <c:v>43062</c:v>
                </c:pt>
                <c:pt idx="297">
                  <c:v>43063</c:v>
                </c:pt>
                <c:pt idx="298">
                  <c:v>43066</c:v>
                </c:pt>
                <c:pt idx="299">
                  <c:v>43067</c:v>
                </c:pt>
                <c:pt idx="300">
                  <c:v>43068</c:v>
                </c:pt>
                <c:pt idx="301">
                  <c:v>43069</c:v>
                </c:pt>
                <c:pt idx="302">
                  <c:v>43070</c:v>
                </c:pt>
                <c:pt idx="303">
                  <c:v>43073</c:v>
                </c:pt>
                <c:pt idx="304">
                  <c:v>43074</c:v>
                </c:pt>
                <c:pt idx="305">
                  <c:v>43075</c:v>
                </c:pt>
                <c:pt idx="306">
                  <c:v>43076</c:v>
                </c:pt>
                <c:pt idx="307">
                  <c:v>43077</c:v>
                </c:pt>
                <c:pt idx="308">
                  <c:v>43080</c:v>
                </c:pt>
                <c:pt idx="309">
                  <c:v>43081</c:v>
                </c:pt>
                <c:pt idx="310">
                  <c:v>43082</c:v>
                </c:pt>
                <c:pt idx="311">
                  <c:v>43083</c:v>
                </c:pt>
                <c:pt idx="312">
                  <c:v>43084</c:v>
                </c:pt>
                <c:pt idx="313">
                  <c:v>43087</c:v>
                </c:pt>
                <c:pt idx="314">
                  <c:v>43088</c:v>
                </c:pt>
                <c:pt idx="315">
                  <c:v>43089</c:v>
                </c:pt>
                <c:pt idx="316">
                  <c:v>43090</c:v>
                </c:pt>
                <c:pt idx="317">
                  <c:v>43091</c:v>
                </c:pt>
                <c:pt idx="318">
                  <c:v>43094</c:v>
                </c:pt>
                <c:pt idx="319">
                  <c:v>43095</c:v>
                </c:pt>
                <c:pt idx="320">
                  <c:v>43096</c:v>
                </c:pt>
                <c:pt idx="321">
                  <c:v>43097</c:v>
                </c:pt>
                <c:pt idx="322">
                  <c:v>43098</c:v>
                </c:pt>
                <c:pt idx="323">
                  <c:v>43101</c:v>
                </c:pt>
                <c:pt idx="324">
                  <c:v>43102</c:v>
                </c:pt>
                <c:pt idx="325">
                  <c:v>43103</c:v>
                </c:pt>
                <c:pt idx="326">
                  <c:v>43104</c:v>
                </c:pt>
                <c:pt idx="327">
                  <c:v>43105</c:v>
                </c:pt>
                <c:pt idx="328">
                  <c:v>43108</c:v>
                </c:pt>
                <c:pt idx="329">
                  <c:v>43109</c:v>
                </c:pt>
                <c:pt idx="330">
                  <c:v>43110</c:v>
                </c:pt>
                <c:pt idx="331">
                  <c:v>43111</c:v>
                </c:pt>
                <c:pt idx="332">
                  <c:v>43112</c:v>
                </c:pt>
                <c:pt idx="333">
                  <c:v>43115</c:v>
                </c:pt>
                <c:pt idx="334">
                  <c:v>43116</c:v>
                </c:pt>
                <c:pt idx="335">
                  <c:v>43117</c:v>
                </c:pt>
                <c:pt idx="336">
                  <c:v>43118</c:v>
                </c:pt>
                <c:pt idx="337">
                  <c:v>43119</c:v>
                </c:pt>
                <c:pt idx="338">
                  <c:v>43122</c:v>
                </c:pt>
                <c:pt idx="339">
                  <c:v>43123</c:v>
                </c:pt>
                <c:pt idx="340">
                  <c:v>43124</c:v>
                </c:pt>
                <c:pt idx="341">
                  <c:v>43125</c:v>
                </c:pt>
                <c:pt idx="342">
                  <c:v>43126</c:v>
                </c:pt>
                <c:pt idx="343">
                  <c:v>43129</c:v>
                </c:pt>
                <c:pt idx="344">
                  <c:v>43130</c:v>
                </c:pt>
                <c:pt idx="345">
                  <c:v>43131</c:v>
                </c:pt>
                <c:pt idx="346">
                  <c:v>43132</c:v>
                </c:pt>
                <c:pt idx="347">
                  <c:v>43133</c:v>
                </c:pt>
                <c:pt idx="348">
                  <c:v>43136</c:v>
                </c:pt>
                <c:pt idx="349">
                  <c:v>43137</c:v>
                </c:pt>
                <c:pt idx="350">
                  <c:v>43138</c:v>
                </c:pt>
                <c:pt idx="351">
                  <c:v>43139</c:v>
                </c:pt>
                <c:pt idx="352">
                  <c:v>43140</c:v>
                </c:pt>
                <c:pt idx="353">
                  <c:v>43143</c:v>
                </c:pt>
                <c:pt idx="354">
                  <c:v>43144</c:v>
                </c:pt>
                <c:pt idx="355">
                  <c:v>43145</c:v>
                </c:pt>
                <c:pt idx="356">
                  <c:v>43146</c:v>
                </c:pt>
                <c:pt idx="357">
                  <c:v>43147</c:v>
                </c:pt>
                <c:pt idx="358">
                  <c:v>43150</c:v>
                </c:pt>
                <c:pt idx="359">
                  <c:v>43151</c:v>
                </c:pt>
                <c:pt idx="360">
                  <c:v>43152</c:v>
                </c:pt>
                <c:pt idx="361">
                  <c:v>43153</c:v>
                </c:pt>
                <c:pt idx="362">
                  <c:v>43154</c:v>
                </c:pt>
                <c:pt idx="363">
                  <c:v>43157</c:v>
                </c:pt>
                <c:pt idx="364">
                  <c:v>43158</c:v>
                </c:pt>
                <c:pt idx="365">
                  <c:v>43159</c:v>
                </c:pt>
                <c:pt idx="366">
                  <c:v>43160</c:v>
                </c:pt>
                <c:pt idx="367">
                  <c:v>43161</c:v>
                </c:pt>
                <c:pt idx="368">
                  <c:v>43164</c:v>
                </c:pt>
                <c:pt idx="369">
                  <c:v>43165</c:v>
                </c:pt>
                <c:pt idx="370">
                  <c:v>43166</c:v>
                </c:pt>
                <c:pt idx="371">
                  <c:v>43167</c:v>
                </c:pt>
                <c:pt idx="372">
                  <c:v>43168</c:v>
                </c:pt>
                <c:pt idx="373">
                  <c:v>43171</c:v>
                </c:pt>
                <c:pt idx="374">
                  <c:v>43172</c:v>
                </c:pt>
                <c:pt idx="375">
                  <c:v>43173</c:v>
                </c:pt>
                <c:pt idx="376">
                  <c:v>43174</c:v>
                </c:pt>
                <c:pt idx="377">
                  <c:v>43175</c:v>
                </c:pt>
                <c:pt idx="378">
                  <c:v>43178</c:v>
                </c:pt>
                <c:pt idx="379">
                  <c:v>43179</c:v>
                </c:pt>
                <c:pt idx="380">
                  <c:v>43180</c:v>
                </c:pt>
                <c:pt idx="381">
                  <c:v>43181</c:v>
                </c:pt>
                <c:pt idx="382">
                  <c:v>43182</c:v>
                </c:pt>
                <c:pt idx="383">
                  <c:v>43185</c:v>
                </c:pt>
                <c:pt idx="384">
                  <c:v>43186</c:v>
                </c:pt>
                <c:pt idx="385">
                  <c:v>43187</c:v>
                </c:pt>
                <c:pt idx="386">
                  <c:v>43188</c:v>
                </c:pt>
                <c:pt idx="387">
                  <c:v>43189</c:v>
                </c:pt>
                <c:pt idx="388">
                  <c:v>43192</c:v>
                </c:pt>
                <c:pt idx="389">
                  <c:v>43193</c:v>
                </c:pt>
                <c:pt idx="390">
                  <c:v>43194</c:v>
                </c:pt>
                <c:pt idx="391">
                  <c:v>43195</c:v>
                </c:pt>
                <c:pt idx="392">
                  <c:v>43196</c:v>
                </c:pt>
                <c:pt idx="393">
                  <c:v>43199</c:v>
                </c:pt>
                <c:pt idx="394">
                  <c:v>43200</c:v>
                </c:pt>
                <c:pt idx="395">
                  <c:v>43201</c:v>
                </c:pt>
                <c:pt idx="396">
                  <c:v>43202</c:v>
                </c:pt>
                <c:pt idx="397">
                  <c:v>43203</c:v>
                </c:pt>
                <c:pt idx="398">
                  <c:v>43206</c:v>
                </c:pt>
                <c:pt idx="399">
                  <c:v>43207</c:v>
                </c:pt>
                <c:pt idx="400">
                  <c:v>43208</c:v>
                </c:pt>
                <c:pt idx="401">
                  <c:v>43209</c:v>
                </c:pt>
                <c:pt idx="402">
                  <c:v>43210</c:v>
                </c:pt>
                <c:pt idx="403">
                  <c:v>43213</c:v>
                </c:pt>
                <c:pt idx="404">
                  <c:v>43214</c:v>
                </c:pt>
                <c:pt idx="405">
                  <c:v>43215</c:v>
                </c:pt>
                <c:pt idx="406">
                  <c:v>43216</c:v>
                </c:pt>
                <c:pt idx="407">
                  <c:v>43217</c:v>
                </c:pt>
                <c:pt idx="408">
                  <c:v>43220</c:v>
                </c:pt>
                <c:pt idx="409">
                  <c:v>43221</c:v>
                </c:pt>
                <c:pt idx="410">
                  <c:v>43222</c:v>
                </c:pt>
                <c:pt idx="411">
                  <c:v>43223</c:v>
                </c:pt>
                <c:pt idx="412">
                  <c:v>43224</c:v>
                </c:pt>
                <c:pt idx="413">
                  <c:v>43227</c:v>
                </c:pt>
                <c:pt idx="414">
                  <c:v>43228</c:v>
                </c:pt>
                <c:pt idx="415">
                  <c:v>43229</c:v>
                </c:pt>
                <c:pt idx="416">
                  <c:v>43230</c:v>
                </c:pt>
                <c:pt idx="417">
                  <c:v>43231</c:v>
                </c:pt>
                <c:pt idx="418">
                  <c:v>43234</c:v>
                </c:pt>
                <c:pt idx="419">
                  <c:v>43235</c:v>
                </c:pt>
                <c:pt idx="420">
                  <c:v>43236</c:v>
                </c:pt>
                <c:pt idx="421">
                  <c:v>43237</c:v>
                </c:pt>
                <c:pt idx="422">
                  <c:v>43238</c:v>
                </c:pt>
                <c:pt idx="423">
                  <c:v>43241</c:v>
                </c:pt>
                <c:pt idx="424">
                  <c:v>43242</c:v>
                </c:pt>
                <c:pt idx="425">
                  <c:v>43243</c:v>
                </c:pt>
                <c:pt idx="426">
                  <c:v>43244</c:v>
                </c:pt>
                <c:pt idx="427">
                  <c:v>43245</c:v>
                </c:pt>
                <c:pt idx="428">
                  <c:v>43248</c:v>
                </c:pt>
                <c:pt idx="429">
                  <c:v>43249</c:v>
                </c:pt>
                <c:pt idx="430">
                  <c:v>43250</c:v>
                </c:pt>
                <c:pt idx="431">
                  <c:v>43251</c:v>
                </c:pt>
                <c:pt idx="432">
                  <c:v>43252</c:v>
                </c:pt>
                <c:pt idx="433">
                  <c:v>43255</c:v>
                </c:pt>
                <c:pt idx="434">
                  <c:v>43256</c:v>
                </c:pt>
                <c:pt idx="435">
                  <c:v>43257</c:v>
                </c:pt>
                <c:pt idx="436">
                  <c:v>43258</c:v>
                </c:pt>
                <c:pt idx="437">
                  <c:v>43259</c:v>
                </c:pt>
                <c:pt idx="438">
                  <c:v>43262</c:v>
                </c:pt>
                <c:pt idx="439">
                  <c:v>43263</c:v>
                </c:pt>
                <c:pt idx="440">
                  <c:v>43264</c:v>
                </c:pt>
                <c:pt idx="441">
                  <c:v>43265</c:v>
                </c:pt>
                <c:pt idx="442">
                  <c:v>43266</c:v>
                </c:pt>
                <c:pt idx="443">
                  <c:v>43269</c:v>
                </c:pt>
                <c:pt idx="444">
                  <c:v>43270</c:v>
                </c:pt>
                <c:pt idx="445">
                  <c:v>43271</c:v>
                </c:pt>
                <c:pt idx="446">
                  <c:v>43272</c:v>
                </c:pt>
                <c:pt idx="447">
                  <c:v>43273</c:v>
                </c:pt>
                <c:pt idx="448">
                  <c:v>43276</c:v>
                </c:pt>
                <c:pt idx="449">
                  <c:v>43277</c:v>
                </c:pt>
                <c:pt idx="450">
                  <c:v>43278</c:v>
                </c:pt>
                <c:pt idx="451">
                  <c:v>43279</c:v>
                </c:pt>
                <c:pt idx="452">
                  <c:v>43280</c:v>
                </c:pt>
                <c:pt idx="453">
                  <c:v>43283</c:v>
                </c:pt>
                <c:pt idx="454">
                  <c:v>43284</c:v>
                </c:pt>
                <c:pt idx="455">
                  <c:v>43285</c:v>
                </c:pt>
                <c:pt idx="456">
                  <c:v>43286</c:v>
                </c:pt>
                <c:pt idx="457">
                  <c:v>43287</c:v>
                </c:pt>
                <c:pt idx="458">
                  <c:v>43290</c:v>
                </c:pt>
                <c:pt idx="459">
                  <c:v>43291</c:v>
                </c:pt>
                <c:pt idx="460">
                  <c:v>43292</c:v>
                </c:pt>
                <c:pt idx="461">
                  <c:v>43293</c:v>
                </c:pt>
                <c:pt idx="462">
                  <c:v>43294</c:v>
                </c:pt>
                <c:pt idx="463">
                  <c:v>43297</c:v>
                </c:pt>
                <c:pt idx="464">
                  <c:v>43298</c:v>
                </c:pt>
                <c:pt idx="465">
                  <c:v>43299</c:v>
                </c:pt>
                <c:pt idx="466">
                  <c:v>43300</c:v>
                </c:pt>
                <c:pt idx="467">
                  <c:v>43301</c:v>
                </c:pt>
                <c:pt idx="468">
                  <c:v>43304</c:v>
                </c:pt>
                <c:pt idx="469">
                  <c:v>43305</c:v>
                </c:pt>
                <c:pt idx="470">
                  <c:v>43306</c:v>
                </c:pt>
                <c:pt idx="471">
                  <c:v>43307</c:v>
                </c:pt>
                <c:pt idx="472">
                  <c:v>43308</c:v>
                </c:pt>
                <c:pt idx="473">
                  <c:v>43311</c:v>
                </c:pt>
                <c:pt idx="474">
                  <c:v>43312</c:v>
                </c:pt>
                <c:pt idx="475">
                  <c:v>43313</c:v>
                </c:pt>
                <c:pt idx="476">
                  <c:v>43314</c:v>
                </c:pt>
                <c:pt idx="477">
                  <c:v>43315</c:v>
                </c:pt>
                <c:pt idx="478">
                  <c:v>43318</c:v>
                </c:pt>
                <c:pt idx="479">
                  <c:v>43319</c:v>
                </c:pt>
                <c:pt idx="480">
                  <c:v>43320</c:v>
                </c:pt>
                <c:pt idx="481">
                  <c:v>43321</c:v>
                </c:pt>
                <c:pt idx="482">
                  <c:v>43322</c:v>
                </c:pt>
                <c:pt idx="483">
                  <c:v>43325</c:v>
                </c:pt>
                <c:pt idx="484">
                  <c:v>43326</c:v>
                </c:pt>
                <c:pt idx="485">
                  <c:v>43327</c:v>
                </c:pt>
                <c:pt idx="486">
                  <c:v>43328</c:v>
                </c:pt>
                <c:pt idx="487">
                  <c:v>43329</c:v>
                </c:pt>
                <c:pt idx="488">
                  <c:v>43332</c:v>
                </c:pt>
                <c:pt idx="489">
                  <c:v>43333</c:v>
                </c:pt>
                <c:pt idx="490">
                  <c:v>43334</c:v>
                </c:pt>
                <c:pt idx="491">
                  <c:v>43335</c:v>
                </c:pt>
                <c:pt idx="492">
                  <c:v>43336</c:v>
                </c:pt>
                <c:pt idx="493">
                  <c:v>43339</c:v>
                </c:pt>
                <c:pt idx="494">
                  <c:v>43340</c:v>
                </c:pt>
                <c:pt idx="495">
                  <c:v>43341</c:v>
                </c:pt>
                <c:pt idx="496">
                  <c:v>43342</c:v>
                </c:pt>
                <c:pt idx="497">
                  <c:v>43343</c:v>
                </c:pt>
                <c:pt idx="498">
                  <c:v>43346</c:v>
                </c:pt>
                <c:pt idx="499">
                  <c:v>43347</c:v>
                </c:pt>
                <c:pt idx="500">
                  <c:v>43348</c:v>
                </c:pt>
                <c:pt idx="501">
                  <c:v>43349</c:v>
                </c:pt>
                <c:pt idx="502">
                  <c:v>43350</c:v>
                </c:pt>
                <c:pt idx="503">
                  <c:v>43353</c:v>
                </c:pt>
                <c:pt idx="504">
                  <c:v>43354</c:v>
                </c:pt>
                <c:pt idx="505">
                  <c:v>43355</c:v>
                </c:pt>
                <c:pt idx="506">
                  <c:v>43356</c:v>
                </c:pt>
                <c:pt idx="507">
                  <c:v>43357</c:v>
                </c:pt>
                <c:pt idx="508">
                  <c:v>43360</c:v>
                </c:pt>
                <c:pt idx="509">
                  <c:v>43361</c:v>
                </c:pt>
                <c:pt idx="510">
                  <c:v>43362</c:v>
                </c:pt>
                <c:pt idx="511">
                  <c:v>43363</c:v>
                </c:pt>
                <c:pt idx="512">
                  <c:v>43364</c:v>
                </c:pt>
                <c:pt idx="513">
                  <c:v>43367</c:v>
                </c:pt>
                <c:pt idx="514">
                  <c:v>43368</c:v>
                </c:pt>
                <c:pt idx="515">
                  <c:v>43369</c:v>
                </c:pt>
                <c:pt idx="516">
                  <c:v>43370</c:v>
                </c:pt>
                <c:pt idx="517">
                  <c:v>43371</c:v>
                </c:pt>
                <c:pt idx="518">
                  <c:v>43374</c:v>
                </c:pt>
                <c:pt idx="519">
                  <c:v>43375</c:v>
                </c:pt>
                <c:pt idx="520">
                  <c:v>43376</c:v>
                </c:pt>
                <c:pt idx="521">
                  <c:v>43377</c:v>
                </c:pt>
                <c:pt idx="522">
                  <c:v>43378</c:v>
                </c:pt>
                <c:pt idx="523">
                  <c:v>43381</c:v>
                </c:pt>
                <c:pt idx="524">
                  <c:v>43382</c:v>
                </c:pt>
                <c:pt idx="525">
                  <c:v>43383</c:v>
                </c:pt>
                <c:pt idx="526">
                  <c:v>43384</c:v>
                </c:pt>
                <c:pt idx="527">
                  <c:v>43385</c:v>
                </c:pt>
                <c:pt idx="528">
                  <c:v>43388</c:v>
                </c:pt>
                <c:pt idx="529">
                  <c:v>43389</c:v>
                </c:pt>
                <c:pt idx="530">
                  <c:v>43390</c:v>
                </c:pt>
                <c:pt idx="531">
                  <c:v>43391</c:v>
                </c:pt>
                <c:pt idx="532">
                  <c:v>43392</c:v>
                </c:pt>
                <c:pt idx="533">
                  <c:v>43395</c:v>
                </c:pt>
                <c:pt idx="534">
                  <c:v>43396</c:v>
                </c:pt>
                <c:pt idx="535">
                  <c:v>43397</c:v>
                </c:pt>
                <c:pt idx="536">
                  <c:v>43398</c:v>
                </c:pt>
                <c:pt idx="537">
                  <c:v>43399</c:v>
                </c:pt>
                <c:pt idx="538">
                  <c:v>43402</c:v>
                </c:pt>
                <c:pt idx="539">
                  <c:v>43403</c:v>
                </c:pt>
                <c:pt idx="540">
                  <c:v>43404</c:v>
                </c:pt>
                <c:pt idx="541">
                  <c:v>43405</c:v>
                </c:pt>
                <c:pt idx="542">
                  <c:v>43406</c:v>
                </c:pt>
                <c:pt idx="543">
                  <c:v>43409</c:v>
                </c:pt>
                <c:pt idx="544">
                  <c:v>43410</c:v>
                </c:pt>
                <c:pt idx="545">
                  <c:v>43411</c:v>
                </c:pt>
                <c:pt idx="546">
                  <c:v>43412</c:v>
                </c:pt>
                <c:pt idx="547">
                  <c:v>43413</c:v>
                </c:pt>
                <c:pt idx="548">
                  <c:v>43416</c:v>
                </c:pt>
                <c:pt idx="549">
                  <c:v>43417</c:v>
                </c:pt>
                <c:pt idx="550">
                  <c:v>43418</c:v>
                </c:pt>
                <c:pt idx="551">
                  <c:v>43419</c:v>
                </c:pt>
                <c:pt idx="552">
                  <c:v>43420</c:v>
                </c:pt>
                <c:pt idx="553">
                  <c:v>43423</c:v>
                </c:pt>
                <c:pt idx="554">
                  <c:v>43424</c:v>
                </c:pt>
                <c:pt idx="555">
                  <c:v>43425</c:v>
                </c:pt>
                <c:pt idx="556">
                  <c:v>43426</c:v>
                </c:pt>
                <c:pt idx="557">
                  <c:v>43427</c:v>
                </c:pt>
                <c:pt idx="558">
                  <c:v>43430</c:v>
                </c:pt>
                <c:pt idx="559">
                  <c:v>43431</c:v>
                </c:pt>
                <c:pt idx="560">
                  <c:v>43432</c:v>
                </c:pt>
                <c:pt idx="561">
                  <c:v>43433</c:v>
                </c:pt>
                <c:pt idx="562">
                  <c:v>43434</c:v>
                </c:pt>
                <c:pt idx="563">
                  <c:v>43437</c:v>
                </c:pt>
                <c:pt idx="564">
                  <c:v>43438</c:v>
                </c:pt>
                <c:pt idx="565">
                  <c:v>43439</c:v>
                </c:pt>
                <c:pt idx="566">
                  <c:v>43440</c:v>
                </c:pt>
                <c:pt idx="567">
                  <c:v>43441</c:v>
                </c:pt>
                <c:pt idx="568">
                  <c:v>43444</c:v>
                </c:pt>
                <c:pt idx="569">
                  <c:v>43445</c:v>
                </c:pt>
                <c:pt idx="570">
                  <c:v>43446</c:v>
                </c:pt>
                <c:pt idx="571">
                  <c:v>43447</c:v>
                </c:pt>
                <c:pt idx="572">
                  <c:v>43448</c:v>
                </c:pt>
                <c:pt idx="573">
                  <c:v>43451</c:v>
                </c:pt>
                <c:pt idx="574">
                  <c:v>43452</c:v>
                </c:pt>
                <c:pt idx="575">
                  <c:v>43453</c:v>
                </c:pt>
                <c:pt idx="576">
                  <c:v>43454</c:v>
                </c:pt>
                <c:pt idx="577">
                  <c:v>43455</c:v>
                </c:pt>
                <c:pt idx="578">
                  <c:v>43458</c:v>
                </c:pt>
                <c:pt idx="579">
                  <c:v>43459</c:v>
                </c:pt>
                <c:pt idx="580">
                  <c:v>43460</c:v>
                </c:pt>
                <c:pt idx="581">
                  <c:v>43461</c:v>
                </c:pt>
                <c:pt idx="582">
                  <c:v>43462</c:v>
                </c:pt>
                <c:pt idx="583">
                  <c:v>43465</c:v>
                </c:pt>
                <c:pt idx="584">
                  <c:v>43466</c:v>
                </c:pt>
                <c:pt idx="585">
                  <c:v>43467</c:v>
                </c:pt>
                <c:pt idx="586">
                  <c:v>43468</c:v>
                </c:pt>
                <c:pt idx="587">
                  <c:v>43469</c:v>
                </c:pt>
                <c:pt idx="588">
                  <c:v>43472</c:v>
                </c:pt>
                <c:pt idx="589">
                  <c:v>43473</c:v>
                </c:pt>
                <c:pt idx="590">
                  <c:v>43474</c:v>
                </c:pt>
                <c:pt idx="591">
                  <c:v>43475</c:v>
                </c:pt>
                <c:pt idx="592">
                  <c:v>43476</c:v>
                </c:pt>
                <c:pt idx="593">
                  <c:v>43479</c:v>
                </c:pt>
                <c:pt idx="594">
                  <c:v>43480</c:v>
                </c:pt>
                <c:pt idx="595">
                  <c:v>43481</c:v>
                </c:pt>
                <c:pt idx="596">
                  <c:v>43482</c:v>
                </c:pt>
                <c:pt idx="597">
                  <c:v>43483</c:v>
                </c:pt>
                <c:pt idx="598">
                  <c:v>43486</c:v>
                </c:pt>
                <c:pt idx="599">
                  <c:v>43487</c:v>
                </c:pt>
                <c:pt idx="600">
                  <c:v>43488</c:v>
                </c:pt>
                <c:pt idx="601">
                  <c:v>43489</c:v>
                </c:pt>
                <c:pt idx="602">
                  <c:v>43490</c:v>
                </c:pt>
                <c:pt idx="603">
                  <c:v>43493</c:v>
                </c:pt>
                <c:pt idx="604">
                  <c:v>43494</c:v>
                </c:pt>
                <c:pt idx="605">
                  <c:v>43495</c:v>
                </c:pt>
                <c:pt idx="606">
                  <c:v>43496</c:v>
                </c:pt>
                <c:pt idx="607">
                  <c:v>43497</c:v>
                </c:pt>
                <c:pt idx="608">
                  <c:v>43500</c:v>
                </c:pt>
                <c:pt idx="609">
                  <c:v>43501</c:v>
                </c:pt>
                <c:pt idx="610">
                  <c:v>43502</c:v>
                </c:pt>
                <c:pt idx="611">
                  <c:v>43503</c:v>
                </c:pt>
                <c:pt idx="612">
                  <c:v>43504</c:v>
                </c:pt>
                <c:pt idx="613">
                  <c:v>43507</c:v>
                </c:pt>
                <c:pt idx="614">
                  <c:v>43508</c:v>
                </c:pt>
                <c:pt idx="615">
                  <c:v>43509</c:v>
                </c:pt>
                <c:pt idx="616">
                  <c:v>43510</c:v>
                </c:pt>
                <c:pt idx="617">
                  <c:v>43511</c:v>
                </c:pt>
                <c:pt idx="618">
                  <c:v>43514</c:v>
                </c:pt>
                <c:pt idx="619">
                  <c:v>43515</c:v>
                </c:pt>
                <c:pt idx="620">
                  <c:v>43516</c:v>
                </c:pt>
                <c:pt idx="621">
                  <c:v>43517</c:v>
                </c:pt>
                <c:pt idx="622">
                  <c:v>43518</c:v>
                </c:pt>
                <c:pt idx="623">
                  <c:v>43521</c:v>
                </c:pt>
                <c:pt idx="624">
                  <c:v>43522</c:v>
                </c:pt>
                <c:pt idx="625">
                  <c:v>43523</c:v>
                </c:pt>
                <c:pt idx="626">
                  <c:v>43524</c:v>
                </c:pt>
                <c:pt idx="627">
                  <c:v>43525</c:v>
                </c:pt>
                <c:pt idx="628">
                  <c:v>43528</c:v>
                </c:pt>
                <c:pt idx="629">
                  <c:v>43529</c:v>
                </c:pt>
                <c:pt idx="630">
                  <c:v>43530</c:v>
                </c:pt>
                <c:pt idx="631">
                  <c:v>43531</c:v>
                </c:pt>
                <c:pt idx="632">
                  <c:v>43532</c:v>
                </c:pt>
                <c:pt idx="633">
                  <c:v>43535</c:v>
                </c:pt>
                <c:pt idx="634">
                  <c:v>43536</c:v>
                </c:pt>
                <c:pt idx="635">
                  <c:v>43537</c:v>
                </c:pt>
                <c:pt idx="636">
                  <c:v>43538</c:v>
                </c:pt>
                <c:pt idx="637">
                  <c:v>43539</c:v>
                </c:pt>
                <c:pt idx="638">
                  <c:v>43542</c:v>
                </c:pt>
                <c:pt idx="639">
                  <c:v>43543</c:v>
                </c:pt>
                <c:pt idx="640">
                  <c:v>43544</c:v>
                </c:pt>
                <c:pt idx="641">
                  <c:v>43545</c:v>
                </c:pt>
                <c:pt idx="642">
                  <c:v>43546</c:v>
                </c:pt>
                <c:pt idx="643">
                  <c:v>43549</c:v>
                </c:pt>
                <c:pt idx="644">
                  <c:v>43550</c:v>
                </c:pt>
                <c:pt idx="645">
                  <c:v>43551</c:v>
                </c:pt>
                <c:pt idx="646">
                  <c:v>43552</c:v>
                </c:pt>
                <c:pt idx="647">
                  <c:v>43553</c:v>
                </c:pt>
                <c:pt idx="648">
                  <c:v>43556</c:v>
                </c:pt>
                <c:pt idx="649">
                  <c:v>43557</c:v>
                </c:pt>
                <c:pt idx="650">
                  <c:v>43558</c:v>
                </c:pt>
                <c:pt idx="651">
                  <c:v>43559</c:v>
                </c:pt>
                <c:pt idx="652">
                  <c:v>43560</c:v>
                </c:pt>
                <c:pt idx="653">
                  <c:v>43563</c:v>
                </c:pt>
                <c:pt idx="654">
                  <c:v>43564</c:v>
                </c:pt>
                <c:pt idx="655">
                  <c:v>43565</c:v>
                </c:pt>
                <c:pt idx="656">
                  <c:v>43566</c:v>
                </c:pt>
                <c:pt idx="657">
                  <c:v>43567</c:v>
                </c:pt>
                <c:pt idx="658">
                  <c:v>43570</c:v>
                </c:pt>
                <c:pt idx="659">
                  <c:v>43571</c:v>
                </c:pt>
                <c:pt idx="660">
                  <c:v>43572</c:v>
                </c:pt>
                <c:pt idx="661">
                  <c:v>43573</c:v>
                </c:pt>
                <c:pt idx="662">
                  <c:v>43574</c:v>
                </c:pt>
                <c:pt idx="663">
                  <c:v>43577</c:v>
                </c:pt>
                <c:pt idx="664">
                  <c:v>43578</c:v>
                </c:pt>
                <c:pt idx="665">
                  <c:v>43579</c:v>
                </c:pt>
                <c:pt idx="666">
                  <c:v>43580</c:v>
                </c:pt>
                <c:pt idx="667">
                  <c:v>43581</c:v>
                </c:pt>
                <c:pt idx="668">
                  <c:v>43584</c:v>
                </c:pt>
                <c:pt idx="669">
                  <c:v>43585</c:v>
                </c:pt>
                <c:pt idx="670">
                  <c:v>43586</c:v>
                </c:pt>
                <c:pt idx="671">
                  <c:v>43587</c:v>
                </c:pt>
                <c:pt idx="672">
                  <c:v>43588</c:v>
                </c:pt>
                <c:pt idx="673">
                  <c:v>43591</c:v>
                </c:pt>
                <c:pt idx="674">
                  <c:v>43592</c:v>
                </c:pt>
                <c:pt idx="675">
                  <c:v>43593</c:v>
                </c:pt>
                <c:pt idx="676">
                  <c:v>43594</c:v>
                </c:pt>
                <c:pt idx="677">
                  <c:v>43595</c:v>
                </c:pt>
                <c:pt idx="678">
                  <c:v>43598</c:v>
                </c:pt>
                <c:pt idx="679">
                  <c:v>43599</c:v>
                </c:pt>
                <c:pt idx="680">
                  <c:v>43600</c:v>
                </c:pt>
                <c:pt idx="681">
                  <c:v>43601</c:v>
                </c:pt>
                <c:pt idx="682">
                  <c:v>43602</c:v>
                </c:pt>
                <c:pt idx="683">
                  <c:v>43605</c:v>
                </c:pt>
                <c:pt idx="684">
                  <c:v>43606</c:v>
                </c:pt>
                <c:pt idx="685">
                  <c:v>43607</c:v>
                </c:pt>
                <c:pt idx="686">
                  <c:v>43608</c:v>
                </c:pt>
                <c:pt idx="687">
                  <c:v>43609</c:v>
                </c:pt>
                <c:pt idx="688">
                  <c:v>43612</c:v>
                </c:pt>
                <c:pt idx="689">
                  <c:v>43613</c:v>
                </c:pt>
                <c:pt idx="690">
                  <c:v>43614</c:v>
                </c:pt>
                <c:pt idx="691">
                  <c:v>43615</c:v>
                </c:pt>
                <c:pt idx="692">
                  <c:v>43616</c:v>
                </c:pt>
                <c:pt idx="693">
                  <c:v>43619</c:v>
                </c:pt>
                <c:pt idx="694">
                  <c:v>43620</c:v>
                </c:pt>
                <c:pt idx="695">
                  <c:v>43621</c:v>
                </c:pt>
                <c:pt idx="696">
                  <c:v>43622</c:v>
                </c:pt>
                <c:pt idx="697">
                  <c:v>43623</c:v>
                </c:pt>
                <c:pt idx="698">
                  <c:v>43626</c:v>
                </c:pt>
                <c:pt idx="699">
                  <c:v>43627</c:v>
                </c:pt>
                <c:pt idx="700">
                  <c:v>43628</c:v>
                </c:pt>
                <c:pt idx="701">
                  <c:v>43629</c:v>
                </c:pt>
                <c:pt idx="702">
                  <c:v>43630</c:v>
                </c:pt>
                <c:pt idx="703">
                  <c:v>43633</c:v>
                </c:pt>
                <c:pt idx="704">
                  <c:v>43634</c:v>
                </c:pt>
                <c:pt idx="705">
                  <c:v>43635</c:v>
                </c:pt>
                <c:pt idx="706">
                  <c:v>43636</c:v>
                </c:pt>
                <c:pt idx="707">
                  <c:v>43637</c:v>
                </c:pt>
                <c:pt idx="708">
                  <c:v>43640</c:v>
                </c:pt>
                <c:pt idx="709">
                  <c:v>43641</c:v>
                </c:pt>
                <c:pt idx="710">
                  <c:v>43642</c:v>
                </c:pt>
                <c:pt idx="711">
                  <c:v>43643</c:v>
                </c:pt>
                <c:pt idx="712">
                  <c:v>43644</c:v>
                </c:pt>
                <c:pt idx="713">
                  <c:v>43647</c:v>
                </c:pt>
                <c:pt idx="714">
                  <c:v>43648</c:v>
                </c:pt>
                <c:pt idx="715">
                  <c:v>43649</c:v>
                </c:pt>
                <c:pt idx="716">
                  <c:v>43650</c:v>
                </c:pt>
                <c:pt idx="717">
                  <c:v>43651</c:v>
                </c:pt>
                <c:pt idx="718">
                  <c:v>43654</c:v>
                </c:pt>
                <c:pt idx="719">
                  <c:v>43655</c:v>
                </c:pt>
                <c:pt idx="720">
                  <c:v>43656</c:v>
                </c:pt>
                <c:pt idx="721">
                  <c:v>43657</c:v>
                </c:pt>
                <c:pt idx="722">
                  <c:v>43658</c:v>
                </c:pt>
                <c:pt idx="723">
                  <c:v>43661</c:v>
                </c:pt>
                <c:pt idx="724">
                  <c:v>43662</c:v>
                </c:pt>
                <c:pt idx="725">
                  <c:v>43663</c:v>
                </c:pt>
                <c:pt idx="726">
                  <c:v>43664</c:v>
                </c:pt>
                <c:pt idx="727">
                  <c:v>43665</c:v>
                </c:pt>
                <c:pt idx="728">
                  <c:v>43668</c:v>
                </c:pt>
                <c:pt idx="729">
                  <c:v>43669</c:v>
                </c:pt>
                <c:pt idx="730">
                  <c:v>43670</c:v>
                </c:pt>
                <c:pt idx="731">
                  <c:v>43671</c:v>
                </c:pt>
                <c:pt idx="732">
                  <c:v>43672</c:v>
                </c:pt>
                <c:pt idx="733">
                  <c:v>43675</c:v>
                </c:pt>
                <c:pt idx="734">
                  <c:v>43676</c:v>
                </c:pt>
                <c:pt idx="735">
                  <c:v>43677</c:v>
                </c:pt>
                <c:pt idx="736">
                  <c:v>43678</c:v>
                </c:pt>
                <c:pt idx="737">
                  <c:v>43679</c:v>
                </c:pt>
              </c:numCache>
            </c:numRef>
          </c:cat>
          <c:val>
            <c:numRef>
              <c:f>'Commodities Data'!$M$466:$M$1800</c:f>
              <c:numCache>
                <c:formatCode>0</c:formatCode>
                <c:ptCount val="1335"/>
                <c:pt idx="0">
                  <c:v>27447.574031288026</c:v>
                </c:pt>
                <c:pt idx="1">
                  <c:v>27447.574031288026</c:v>
                </c:pt>
                <c:pt idx="2">
                  <c:v>27447.574031288026</c:v>
                </c:pt>
                <c:pt idx="3">
                  <c:v>27447.574031288026</c:v>
                </c:pt>
                <c:pt idx="4">
                  <c:v>27447.574031288026</c:v>
                </c:pt>
                <c:pt idx="5">
                  <c:v>27557.805252297218</c:v>
                </c:pt>
                <c:pt idx="6">
                  <c:v>27557.805252297218</c:v>
                </c:pt>
                <c:pt idx="7">
                  <c:v>27557.805252297218</c:v>
                </c:pt>
                <c:pt idx="8">
                  <c:v>27557.805252297218</c:v>
                </c:pt>
                <c:pt idx="9">
                  <c:v>27557.805252297218</c:v>
                </c:pt>
                <c:pt idx="10">
                  <c:v>27557.805252297218</c:v>
                </c:pt>
                <c:pt idx="11">
                  <c:v>27557.805252297218</c:v>
                </c:pt>
                <c:pt idx="12">
                  <c:v>27998.730136333972</c:v>
                </c:pt>
                <c:pt idx="13">
                  <c:v>27998.730136333972</c:v>
                </c:pt>
                <c:pt idx="14">
                  <c:v>27998.730136333972</c:v>
                </c:pt>
                <c:pt idx="15">
                  <c:v>27998.730136333972</c:v>
                </c:pt>
                <c:pt idx="16">
                  <c:v>27998.730136333972</c:v>
                </c:pt>
                <c:pt idx="17">
                  <c:v>27998.730136333972</c:v>
                </c:pt>
                <c:pt idx="18">
                  <c:v>27998.730136333972</c:v>
                </c:pt>
                <c:pt idx="19">
                  <c:v>27998.730136333972</c:v>
                </c:pt>
                <c:pt idx="20">
                  <c:v>27998.730136333972</c:v>
                </c:pt>
                <c:pt idx="21">
                  <c:v>27998.730136333972</c:v>
                </c:pt>
                <c:pt idx="22">
                  <c:v>28329.423799361539</c:v>
                </c:pt>
                <c:pt idx="23">
                  <c:v>28329.423799361539</c:v>
                </c:pt>
                <c:pt idx="24">
                  <c:v>28329.423799361539</c:v>
                </c:pt>
                <c:pt idx="25">
                  <c:v>28549.886241379914</c:v>
                </c:pt>
                <c:pt idx="26">
                  <c:v>28549.886241379914</c:v>
                </c:pt>
                <c:pt idx="27">
                  <c:v>28770.348683398297</c:v>
                </c:pt>
                <c:pt idx="28">
                  <c:v>28770.348683398297</c:v>
                </c:pt>
                <c:pt idx="29">
                  <c:v>28770.348683398297</c:v>
                </c:pt>
                <c:pt idx="30">
                  <c:v>29101.04234642586</c:v>
                </c:pt>
                <c:pt idx="31">
                  <c:v>29101.04234642586</c:v>
                </c:pt>
                <c:pt idx="32">
                  <c:v>29101.04234642586</c:v>
                </c:pt>
                <c:pt idx="33">
                  <c:v>29101.04234642586</c:v>
                </c:pt>
                <c:pt idx="34">
                  <c:v>29101.04234642586</c:v>
                </c:pt>
                <c:pt idx="35">
                  <c:v>29321.504788444243</c:v>
                </c:pt>
                <c:pt idx="36">
                  <c:v>29321.504788444243</c:v>
                </c:pt>
                <c:pt idx="37">
                  <c:v>29321.504788444243</c:v>
                </c:pt>
                <c:pt idx="38">
                  <c:v>29321.504788444243</c:v>
                </c:pt>
                <c:pt idx="39">
                  <c:v>29321.504788444243</c:v>
                </c:pt>
                <c:pt idx="40">
                  <c:v>29431.736009453427</c:v>
                </c:pt>
                <c:pt idx="41">
                  <c:v>29431.736009453427</c:v>
                </c:pt>
                <c:pt idx="42">
                  <c:v>29541.967230462622</c:v>
                </c:pt>
                <c:pt idx="43">
                  <c:v>29541.967230462622</c:v>
                </c:pt>
                <c:pt idx="44">
                  <c:v>29541.967230462622</c:v>
                </c:pt>
                <c:pt idx="45">
                  <c:v>29982.892114499376</c:v>
                </c:pt>
                <c:pt idx="46">
                  <c:v>29982.892114499376</c:v>
                </c:pt>
                <c:pt idx="47">
                  <c:v>29982.892114499376</c:v>
                </c:pt>
                <c:pt idx="48">
                  <c:v>29982.892114499376</c:v>
                </c:pt>
                <c:pt idx="49">
                  <c:v>29982.892114499376</c:v>
                </c:pt>
                <c:pt idx="50">
                  <c:v>30534.048219545319</c:v>
                </c:pt>
                <c:pt idx="51">
                  <c:v>30534.048219545319</c:v>
                </c:pt>
                <c:pt idx="52">
                  <c:v>30754.510661563698</c:v>
                </c:pt>
                <c:pt idx="53">
                  <c:v>30754.510661563698</c:v>
                </c:pt>
                <c:pt idx="54">
                  <c:v>30754.510661563698</c:v>
                </c:pt>
                <c:pt idx="55">
                  <c:v>31085.204324591265</c:v>
                </c:pt>
                <c:pt idx="56">
                  <c:v>31085.204324591265</c:v>
                </c:pt>
                <c:pt idx="57">
                  <c:v>31415.897987618831</c:v>
                </c:pt>
                <c:pt idx="58">
                  <c:v>31415.897987618831</c:v>
                </c:pt>
                <c:pt idx="59">
                  <c:v>31415.897987618831</c:v>
                </c:pt>
                <c:pt idx="60">
                  <c:v>31415.897987618831</c:v>
                </c:pt>
                <c:pt idx="61">
                  <c:v>31415.897987618831</c:v>
                </c:pt>
                <c:pt idx="62">
                  <c:v>31415.897987618831</c:v>
                </c:pt>
                <c:pt idx="63">
                  <c:v>31415.897987618831</c:v>
                </c:pt>
                <c:pt idx="64">
                  <c:v>31415.897987618831</c:v>
                </c:pt>
                <c:pt idx="65">
                  <c:v>31526.129208628019</c:v>
                </c:pt>
                <c:pt idx="66">
                  <c:v>31526.129208628019</c:v>
                </c:pt>
                <c:pt idx="67">
                  <c:v>32407.978976701528</c:v>
                </c:pt>
                <c:pt idx="68">
                  <c:v>32407.978976701528</c:v>
                </c:pt>
                <c:pt idx="69">
                  <c:v>32407.978976701528</c:v>
                </c:pt>
                <c:pt idx="70">
                  <c:v>33069.366302756665</c:v>
                </c:pt>
                <c:pt idx="71">
                  <c:v>33069.366302756665</c:v>
                </c:pt>
                <c:pt idx="72">
                  <c:v>33289.828744775034</c:v>
                </c:pt>
                <c:pt idx="73">
                  <c:v>33289.828744775034</c:v>
                </c:pt>
                <c:pt idx="74">
                  <c:v>33289.828744775034</c:v>
                </c:pt>
                <c:pt idx="75">
                  <c:v>34171.67851284855</c:v>
                </c:pt>
                <c:pt idx="76">
                  <c:v>34171.67851284855</c:v>
                </c:pt>
                <c:pt idx="77">
                  <c:v>34722.834617894499</c:v>
                </c:pt>
                <c:pt idx="78">
                  <c:v>34722.834617894499</c:v>
                </c:pt>
                <c:pt idx="79">
                  <c:v>34722.834617894499</c:v>
                </c:pt>
                <c:pt idx="80">
                  <c:v>34943.297059912875</c:v>
                </c:pt>
                <c:pt idx="81">
                  <c:v>34943.297059912875</c:v>
                </c:pt>
                <c:pt idx="82">
                  <c:v>35714.915606977193</c:v>
                </c:pt>
                <c:pt idx="83">
                  <c:v>35714.915606977193</c:v>
                </c:pt>
                <c:pt idx="84">
                  <c:v>35714.915606977193</c:v>
                </c:pt>
                <c:pt idx="85">
                  <c:v>36376.302933032326</c:v>
                </c:pt>
                <c:pt idx="86">
                  <c:v>36376.302933032326</c:v>
                </c:pt>
                <c:pt idx="87">
                  <c:v>36706.996596059893</c:v>
                </c:pt>
                <c:pt idx="88">
                  <c:v>36706.996596059893</c:v>
                </c:pt>
                <c:pt idx="89">
                  <c:v>36706.996596059893</c:v>
                </c:pt>
                <c:pt idx="90">
                  <c:v>38470.696132206918</c:v>
                </c:pt>
                <c:pt idx="91">
                  <c:v>38470.696132206918</c:v>
                </c:pt>
                <c:pt idx="92">
                  <c:v>39683.239563307994</c:v>
                </c:pt>
                <c:pt idx="93">
                  <c:v>39683.239563307994</c:v>
                </c:pt>
                <c:pt idx="94">
                  <c:v>39683.239563307994</c:v>
                </c:pt>
                <c:pt idx="95">
                  <c:v>41557.170320464211</c:v>
                </c:pt>
                <c:pt idx="96">
                  <c:v>41557.170320464211</c:v>
                </c:pt>
                <c:pt idx="97">
                  <c:v>43872.025961657171</c:v>
                </c:pt>
                <c:pt idx="98">
                  <c:v>43872.025961657171</c:v>
                </c:pt>
                <c:pt idx="99">
                  <c:v>43872.025961657171</c:v>
                </c:pt>
                <c:pt idx="100">
                  <c:v>46958.500149914464</c:v>
                </c:pt>
                <c:pt idx="101">
                  <c:v>46958.500149914464</c:v>
                </c:pt>
                <c:pt idx="102">
                  <c:v>49383.587012116615</c:v>
                </c:pt>
                <c:pt idx="103">
                  <c:v>49383.587012116615</c:v>
                </c:pt>
                <c:pt idx="104">
                  <c:v>49383.587012116615</c:v>
                </c:pt>
                <c:pt idx="105">
                  <c:v>49604.049454134991</c:v>
                </c:pt>
                <c:pt idx="106">
                  <c:v>49604.049454134991</c:v>
                </c:pt>
                <c:pt idx="107">
                  <c:v>50155.205559180933</c:v>
                </c:pt>
                <c:pt idx="108">
                  <c:v>50155.205559180933</c:v>
                </c:pt>
                <c:pt idx="109">
                  <c:v>50155.205559180933</c:v>
                </c:pt>
                <c:pt idx="110">
                  <c:v>50155.205559180933</c:v>
                </c:pt>
                <c:pt idx="111">
                  <c:v>50155.205559180933</c:v>
                </c:pt>
                <c:pt idx="112">
                  <c:v>50706.361664226883</c:v>
                </c:pt>
                <c:pt idx="113">
                  <c:v>50706.361664226883</c:v>
                </c:pt>
                <c:pt idx="114">
                  <c:v>50706.361664226883</c:v>
                </c:pt>
                <c:pt idx="115">
                  <c:v>51588.211432300392</c:v>
                </c:pt>
                <c:pt idx="116">
                  <c:v>51588.211432300392</c:v>
                </c:pt>
                <c:pt idx="117">
                  <c:v>51918.905095327966</c:v>
                </c:pt>
                <c:pt idx="118">
                  <c:v>51918.905095327966</c:v>
                </c:pt>
                <c:pt idx="119">
                  <c:v>51918.905095327966</c:v>
                </c:pt>
                <c:pt idx="120">
                  <c:v>52910.986084410659</c:v>
                </c:pt>
                <c:pt idx="121">
                  <c:v>52910.986084410659</c:v>
                </c:pt>
                <c:pt idx="122">
                  <c:v>53903.067073493359</c:v>
                </c:pt>
                <c:pt idx="123">
                  <c:v>53903.067073493359</c:v>
                </c:pt>
                <c:pt idx="124">
                  <c:v>53903.067073493359</c:v>
                </c:pt>
                <c:pt idx="125">
                  <c:v>53903.067073493359</c:v>
                </c:pt>
                <c:pt idx="126">
                  <c:v>53903.067073493359</c:v>
                </c:pt>
                <c:pt idx="127">
                  <c:v>54013.298294502551</c:v>
                </c:pt>
                <c:pt idx="128">
                  <c:v>54013.298294502551</c:v>
                </c:pt>
                <c:pt idx="129">
                  <c:v>54013.298294502551</c:v>
                </c:pt>
                <c:pt idx="130">
                  <c:v>54013.298294502551</c:v>
                </c:pt>
                <c:pt idx="131">
                  <c:v>54013.298294502551</c:v>
                </c:pt>
                <c:pt idx="132">
                  <c:v>54013.298294502551</c:v>
                </c:pt>
                <c:pt idx="133">
                  <c:v>54013.298294502551</c:v>
                </c:pt>
                <c:pt idx="134">
                  <c:v>54013.298294502551</c:v>
                </c:pt>
                <c:pt idx="135">
                  <c:v>55115.610504594435</c:v>
                </c:pt>
                <c:pt idx="136">
                  <c:v>55115.610504594435</c:v>
                </c:pt>
                <c:pt idx="137">
                  <c:v>55115.610504594435</c:v>
                </c:pt>
                <c:pt idx="138">
                  <c:v>55115.610504594435</c:v>
                </c:pt>
                <c:pt idx="139">
                  <c:v>55115.610504594435</c:v>
                </c:pt>
                <c:pt idx="140">
                  <c:v>55115.610504594435</c:v>
                </c:pt>
                <c:pt idx="141">
                  <c:v>55115.610504594435</c:v>
                </c:pt>
                <c:pt idx="142">
                  <c:v>54895.148062576052</c:v>
                </c:pt>
                <c:pt idx="143">
                  <c:v>54895.148062576052</c:v>
                </c:pt>
                <c:pt idx="144">
                  <c:v>54895.148062576052</c:v>
                </c:pt>
                <c:pt idx="145">
                  <c:v>54895.148062576052</c:v>
                </c:pt>
                <c:pt idx="146">
                  <c:v>54895.148062576052</c:v>
                </c:pt>
                <c:pt idx="147">
                  <c:v>54564.454399548493</c:v>
                </c:pt>
                <c:pt idx="148">
                  <c:v>54564.454399548493</c:v>
                </c:pt>
                <c:pt idx="149">
                  <c:v>54564.454399548493</c:v>
                </c:pt>
                <c:pt idx="150">
                  <c:v>54564.454399548493</c:v>
                </c:pt>
                <c:pt idx="151">
                  <c:v>54564.454399548493</c:v>
                </c:pt>
                <c:pt idx="152">
                  <c:v>54013.298294502551</c:v>
                </c:pt>
                <c:pt idx="153">
                  <c:v>54013.298294502551</c:v>
                </c:pt>
                <c:pt idx="154">
                  <c:v>54013.298294502551</c:v>
                </c:pt>
                <c:pt idx="155">
                  <c:v>54013.298294502551</c:v>
                </c:pt>
                <c:pt idx="156">
                  <c:v>54013.298294502551</c:v>
                </c:pt>
                <c:pt idx="157">
                  <c:v>53131.448526429042</c:v>
                </c:pt>
                <c:pt idx="158">
                  <c:v>53131.448526429042</c:v>
                </c:pt>
                <c:pt idx="159">
                  <c:v>53131.448526429042</c:v>
                </c:pt>
                <c:pt idx="160">
                  <c:v>53131.448526429042</c:v>
                </c:pt>
                <c:pt idx="161">
                  <c:v>53131.448526429042</c:v>
                </c:pt>
                <c:pt idx="162">
                  <c:v>53131.448526429042</c:v>
                </c:pt>
                <c:pt idx="163">
                  <c:v>53131.448526429042</c:v>
                </c:pt>
                <c:pt idx="164">
                  <c:v>53131.448526429042</c:v>
                </c:pt>
                <c:pt idx="165">
                  <c:v>53131.448526429042</c:v>
                </c:pt>
                <c:pt idx="166">
                  <c:v>53131.448526429042</c:v>
                </c:pt>
                <c:pt idx="167">
                  <c:v>53351.91096844741</c:v>
                </c:pt>
                <c:pt idx="168">
                  <c:v>53351.91096844741</c:v>
                </c:pt>
                <c:pt idx="169">
                  <c:v>53351.91096844741</c:v>
                </c:pt>
                <c:pt idx="170">
                  <c:v>53351.91096844741</c:v>
                </c:pt>
                <c:pt idx="171">
                  <c:v>53351.91096844741</c:v>
                </c:pt>
                <c:pt idx="172">
                  <c:v>54013.298294502551</c:v>
                </c:pt>
                <c:pt idx="173">
                  <c:v>54013.298294502551</c:v>
                </c:pt>
                <c:pt idx="174">
                  <c:v>54013.298294502551</c:v>
                </c:pt>
                <c:pt idx="175">
                  <c:v>55115.610504594435</c:v>
                </c:pt>
                <c:pt idx="176">
                  <c:v>55115.610504594435</c:v>
                </c:pt>
                <c:pt idx="177">
                  <c:v>55997.460272667944</c:v>
                </c:pt>
                <c:pt idx="178">
                  <c:v>55997.460272667944</c:v>
                </c:pt>
                <c:pt idx="179">
                  <c:v>55997.460272667944</c:v>
                </c:pt>
                <c:pt idx="180">
                  <c:v>57871.391029824161</c:v>
                </c:pt>
                <c:pt idx="181">
                  <c:v>57871.391029824161</c:v>
                </c:pt>
                <c:pt idx="182">
                  <c:v>58973.703239916045</c:v>
                </c:pt>
                <c:pt idx="183">
                  <c:v>58973.703239916045</c:v>
                </c:pt>
                <c:pt idx="184">
                  <c:v>58973.703239916045</c:v>
                </c:pt>
                <c:pt idx="185">
                  <c:v>59524.859344961995</c:v>
                </c:pt>
                <c:pt idx="186">
                  <c:v>59524.859344961995</c:v>
                </c:pt>
                <c:pt idx="187">
                  <c:v>59745.321786980378</c:v>
                </c:pt>
                <c:pt idx="188">
                  <c:v>59745.321786980378</c:v>
                </c:pt>
                <c:pt idx="189">
                  <c:v>59745.321786980378</c:v>
                </c:pt>
                <c:pt idx="190">
                  <c:v>60627.171555053887</c:v>
                </c:pt>
                <c:pt idx="191">
                  <c:v>60627.171555053887</c:v>
                </c:pt>
                <c:pt idx="192">
                  <c:v>60627.171555053887</c:v>
                </c:pt>
                <c:pt idx="193">
                  <c:v>60627.171555053887</c:v>
                </c:pt>
                <c:pt idx="194">
                  <c:v>60627.171555053887</c:v>
                </c:pt>
                <c:pt idx="195">
                  <c:v>60627.171555053887</c:v>
                </c:pt>
                <c:pt idx="196">
                  <c:v>60627.171555053887</c:v>
                </c:pt>
                <c:pt idx="197">
                  <c:v>61178.327660099822</c:v>
                </c:pt>
                <c:pt idx="198">
                  <c:v>61178.327660099822</c:v>
                </c:pt>
                <c:pt idx="199">
                  <c:v>61178.327660099822</c:v>
                </c:pt>
                <c:pt idx="200">
                  <c:v>61068.096439090637</c:v>
                </c:pt>
                <c:pt idx="201">
                  <c:v>61068.096439090637</c:v>
                </c:pt>
                <c:pt idx="202">
                  <c:v>61068.096439090637</c:v>
                </c:pt>
                <c:pt idx="203">
                  <c:v>61068.096439090637</c:v>
                </c:pt>
                <c:pt idx="204">
                  <c:v>61068.096439090637</c:v>
                </c:pt>
                <c:pt idx="205">
                  <c:v>61068.096439090637</c:v>
                </c:pt>
                <c:pt idx="206">
                  <c:v>61068.096439090637</c:v>
                </c:pt>
                <c:pt idx="207">
                  <c:v>61068.096439090637</c:v>
                </c:pt>
                <c:pt idx="208">
                  <c:v>61068.096439090637</c:v>
                </c:pt>
                <c:pt idx="209">
                  <c:v>61068.096439090637</c:v>
                </c:pt>
                <c:pt idx="210">
                  <c:v>61068.096439090637</c:v>
                </c:pt>
                <c:pt idx="211">
                  <c:v>61068.096439090637</c:v>
                </c:pt>
                <c:pt idx="212">
                  <c:v>61068.096439090637</c:v>
                </c:pt>
                <c:pt idx="213">
                  <c:v>61068.096439090637</c:v>
                </c:pt>
                <c:pt idx="214">
                  <c:v>61068.096439090637</c:v>
                </c:pt>
                <c:pt idx="215">
                  <c:v>62280.639870191713</c:v>
                </c:pt>
                <c:pt idx="216">
                  <c:v>62280.639870191713</c:v>
                </c:pt>
                <c:pt idx="217">
                  <c:v>62280.639870191713</c:v>
                </c:pt>
                <c:pt idx="218">
                  <c:v>62280.639870191713</c:v>
                </c:pt>
                <c:pt idx="219">
                  <c:v>62280.639870191713</c:v>
                </c:pt>
                <c:pt idx="220">
                  <c:v>62280.639870191713</c:v>
                </c:pt>
                <c:pt idx="221">
                  <c:v>62280.639870191713</c:v>
                </c:pt>
                <c:pt idx="222">
                  <c:v>62280.639870191713</c:v>
                </c:pt>
                <c:pt idx="223">
                  <c:v>62280.639870191713</c:v>
                </c:pt>
                <c:pt idx="224">
                  <c:v>62280.639870191713</c:v>
                </c:pt>
                <c:pt idx="225">
                  <c:v>62280.639870191713</c:v>
                </c:pt>
                <c:pt idx="226">
                  <c:v>62280.639870191713</c:v>
                </c:pt>
                <c:pt idx="227">
                  <c:v>62280.639870191713</c:v>
                </c:pt>
                <c:pt idx="228">
                  <c:v>62280.639870191713</c:v>
                </c:pt>
                <c:pt idx="229">
                  <c:v>62280.639870191713</c:v>
                </c:pt>
                <c:pt idx="230">
                  <c:v>61398.790102118204</c:v>
                </c:pt>
                <c:pt idx="231">
                  <c:v>61398.790102118204</c:v>
                </c:pt>
                <c:pt idx="232">
                  <c:v>61729.483765145771</c:v>
                </c:pt>
                <c:pt idx="233">
                  <c:v>61729.483765145771</c:v>
                </c:pt>
                <c:pt idx="234">
                  <c:v>61729.483765145771</c:v>
                </c:pt>
                <c:pt idx="235">
                  <c:v>62280.639870191713</c:v>
                </c:pt>
                <c:pt idx="236">
                  <c:v>62280.639870191713</c:v>
                </c:pt>
                <c:pt idx="237">
                  <c:v>61509.021323127396</c:v>
                </c:pt>
                <c:pt idx="238">
                  <c:v>61509.021323127396</c:v>
                </c:pt>
                <c:pt idx="239">
                  <c:v>61509.021323127396</c:v>
                </c:pt>
                <c:pt idx="240">
                  <c:v>61839.714986154962</c:v>
                </c:pt>
                <c:pt idx="241">
                  <c:v>61839.714986154962</c:v>
                </c:pt>
                <c:pt idx="242">
                  <c:v>62611.33353321928</c:v>
                </c:pt>
                <c:pt idx="243">
                  <c:v>62611.33353321928</c:v>
                </c:pt>
                <c:pt idx="244">
                  <c:v>62611.33353321928</c:v>
                </c:pt>
                <c:pt idx="245">
                  <c:v>62831.795975237663</c:v>
                </c:pt>
                <c:pt idx="246">
                  <c:v>62831.795975237663</c:v>
                </c:pt>
                <c:pt idx="247">
                  <c:v>63272.720859274414</c:v>
                </c:pt>
                <c:pt idx="248">
                  <c:v>63272.720859274414</c:v>
                </c:pt>
                <c:pt idx="249">
                  <c:v>63272.720859274414</c:v>
                </c:pt>
                <c:pt idx="250">
                  <c:v>63272.720859274414</c:v>
                </c:pt>
                <c:pt idx="251">
                  <c:v>63272.720859274414</c:v>
                </c:pt>
                <c:pt idx="252">
                  <c:v>63823.876964320356</c:v>
                </c:pt>
                <c:pt idx="253">
                  <c:v>63823.876964320356</c:v>
                </c:pt>
                <c:pt idx="254">
                  <c:v>63823.876964320356</c:v>
                </c:pt>
                <c:pt idx="255">
                  <c:v>63934.108185329547</c:v>
                </c:pt>
                <c:pt idx="256">
                  <c:v>63934.108185329547</c:v>
                </c:pt>
                <c:pt idx="257">
                  <c:v>64375.033069366298</c:v>
                </c:pt>
                <c:pt idx="258">
                  <c:v>64375.033069366298</c:v>
                </c:pt>
                <c:pt idx="259">
                  <c:v>64375.033069366298</c:v>
                </c:pt>
                <c:pt idx="260">
                  <c:v>64375.033069366298</c:v>
                </c:pt>
                <c:pt idx="261">
                  <c:v>64375.033069366298</c:v>
                </c:pt>
                <c:pt idx="262">
                  <c:v>63934.108185329547</c:v>
                </c:pt>
                <c:pt idx="263">
                  <c:v>63934.108185329547</c:v>
                </c:pt>
                <c:pt idx="264">
                  <c:v>63934.108185329547</c:v>
                </c:pt>
                <c:pt idx="265">
                  <c:v>64485.264290375497</c:v>
                </c:pt>
                <c:pt idx="266">
                  <c:v>64485.264290375497</c:v>
                </c:pt>
                <c:pt idx="267">
                  <c:v>64595.495511384681</c:v>
                </c:pt>
                <c:pt idx="268">
                  <c:v>64595.495511384681</c:v>
                </c:pt>
                <c:pt idx="269">
                  <c:v>64595.495511384681</c:v>
                </c:pt>
                <c:pt idx="270">
                  <c:v>64926.18917441224</c:v>
                </c:pt>
                <c:pt idx="271">
                  <c:v>64926.18917441224</c:v>
                </c:pt>
                <c:pt idx="272">
                  <c:v>64926.18917441224</c:v>
                </c:pt>
                <c:pt idx="273">
                  <c:v>64926.18917441224</c:v>
                </c:pt>
                <c:pt idx="274">
                  <c:v>64926.18917441224</c:v>
                </c:pt>
                <c:pt idx="275">
                  <c:v>64926.18917441224</c:v>
                </c:pt>
                <c:pt idx="276">
                  <c:v>64926.18917441224</c:v>
                </c:pt>
                <c:pt idx="277">
                  <c:v>64926.18917441224</c:v>
                </c:pt>
                <c:pt idx="278">
                  <c:v>64926.18917441224</c:v>
                </c:pt>
                <c:pt idx="279">
                  <c:v>64926.18917441224</c:v>
                </c:pt>
                <c:pt idx="280">
                  <c:v>64926.18917441224</c:v>
                </c:pt>
                <c:pt idx="281">
                  <c:v>64926.18917441224</c:v>
                </c:pt>
                <c:pt idx="282">
                  <c:v>65146.65161643063</c:v>
                </c:pt>
                <c:pt idx="283">
                  <c:v>65146.65161643063</c:v>
                </c:pt>
                <c:pt idx="284">
                  <c:v>65146.65161643063</c:v>
                </c:pt>
                <c:pt idx="285">
                  <c:v>65477.34527945819</c:v>
                </c:pt>
                <c:pt idx="286">
                  <c:v>65477.34527945819</c:v>
                </c:pt>
                <c:pt idx="287">
                  <c:v>65477.34527945819</c:v>
                </c:pt>
                <c:pt idx="288">
                  <c:v>65477.34527945819</c:v>
                </c:pt>
                <c:pt idx="289">
                  <c:v>65477.34527945819</c:v>
                </c:pt>
                <c:pt idx="290">
                  <c:v>65697.807721476565</c:v>
                </c:pt>
                <c:pt idx="291">
                  <c:v>65697.807721476565</c:v>
                </c:pt>
                <c:pt idx="292">
                  <c:v>65918.270163494934</c:v>
                </c:pt>
                <c:pt idx="293">
                  <c:v>65918.270163494934</c:v>
                </c:pt>
                <c:pt idx="294">
                  <c:v>65918.270163494934</c:v>
                </c:pt>
                <c:pt idx="295">
                  <c:v>66579.657489550067</c:v>
                </c:pt>
                <c:pt idx="296">
                  <c:v>66579.657489550067</c:v>
                </c:pt>
                <c:pt idx="297">
                  <c:v>66579.657489550067</c:v>
                </c:pt>
                <c:pt idx="298">
                  <c:v>66579.657489550067</c:v>
                </c:pt>
                <c:pt idx="299">
                  <c:v>66579.657489550067</c:v>
                </c:pt>
                <c:pt idx="300">
                  <c:v>68233.125804687908</c:v>
                </c:pt>
                <c:pt idx="301">
                  <c:v>68233.125804687908</c:v>
                </c:pt>
                <c:pt idx="302">
                  <c:v>68784.281909733865</c:v>
                </c:pt>
                <c:pt idx="303">
                  <c:v>68784.281909733865</c:v>
                </c:pt>
                <c:pt idx="304">
                  <c:v>68784.281909733865</c:v>
                </c:pt>
                <c:pt idx="305">
                  <c:v>69445.669235788999</c:v>
                </c:pt>
                <c:pt idx="306">
                  <c:v>69445.669235788999</c:v>
                </c:pt>
                <c:pt idx="307">
                  <c:v>70217.287782853324</c:v>
                </c:pt>
                <c:pt idx="308">
                  <c:v>70217.287782853324</c:v>
                </c:pt>
                <c:pt idx="309">
                  <c:v>70217.287782853324</c:v>
                </c:pt>
                <c:pt idx="310">
                  <c:v>72421.912203037093</c:v>
                </c:pt>
                <c:pt idx="311">
                  <c:v>72421.912203037093</c:v>
                </c:pt>
                <c:pt idx="312">
                  <c:v>76059.54249634032</c:v>
                </c:pt>
                <c:pt idx="313">
                  <c:v>76059.54249634032</c:v>
                </c:pt>
                <c:pt idx="314">
                  <c:v>76059.54249634032</c:v>
                </c:pt>
                <c:pt idx="315">
                  <c:v>76610.698601386277</c:v>
                </c:pt>
                <c:pt idx="316">
                  <c:v>76610.698601386277</c:v>
                </c:pt>
                <c:pt idx="317">
                  <c:v>77161.854706432205</c:v>
                </c:pt>
                <c:pt idx="318">
                  <c:v>77161.854706432205</c:v>
                </c:pt>
                <c:pt idx="319">
                  <c:v>77161.854706432205</c:v>
                </c:pt>
                <c:pt idx="320">
                  <c:v>77161.854706432205</c:v>
                </c:pt>
                <c:pt idx="321">
                  <c:v>77161.854706432205</c:v>
                </c:pt>
                <c:pt idx="322">
                  <c:v>77161.854706432205</c:v>
                </c:pt>
                <c:pt idx="323">
                  <c:v>77161.854706432205</c:v>
                </c:pt>
                <c:pt idx="324">
                  <c:v>77161.854706432205</c:v>
                </c:pt>
                <c:pt idx="325">
                  <c:v>77161.854706432205</c:v>
                </c:pt>
                <c:pt idx="326">
                  <c:v>77161.854706432205</c:v>
                </c:pt>
                <c:pt idx="327">
                  <c:v>78264.166916524104</c:v>
                </c:pt>
                <c:pt idx="328">
                  <c:v>78264.166916524104</c:v>
                </c:pt>
                <c:pt idx="329">
                  <c:v>78264.166916524104</c:v>
                </c:pt>
                <c:pt idx="330">
                  <c:v>78815.323021570046</c:v>
                </c:pt>
                <c:pt idx="331">
                  <c:v>78815.323021570046</c:v>
                </c:pt>
                <c:pt idx="332">
                  <c:v>79366.479126615988</c:v>
                </c:pt>
                <c:pt idx="333">
                  <c:v>79366.479126615988</c:v>
                </c:pt>
                <c:pt idx="334">
                  <c:v>79366.479126615988</c:v>
                </c:pt>
                <c:pt idx="335">
                  <c:v>80468.791336707887</c:v>
                </c:pt>
                <c:pt idx="336">
                  <c:v>80468.791336707887</c:v>
                </c:pt>
                <c:pt idx="337">
                  <c:v>81019.947441753829</c:v>
                </c:pt>
                <c:pt idx="338">
                  <c:v>81019.947441753829</c:v>
                </c:pt>
                <c:pt idx="339">
                  <c:v>81019.947441753829</c:v>
                </c:pt>
                <c:pt idx="340">
                  <c:v>81350.641104781389</c:v>
                </c:pt>
                <c:pt idx="341">
                  <c:v>81350.641104781389</c:v>
                </c:pt>
                <c:pt idx="342">
                  <c:v>81460.872325790595</c:v>
                </c:pt>
                <c:pt idx="343">
                  <c:v>81460.872325790595</c:v>
                </c:pt>
                <c:pt idx="344">
                  <c:v>81460.872325790595</c:v>
                </c:pt>
                <c:pt idx="345">
                  <c:v>81571.103546799757</c:v>
                </c:pt>
                <c:pt idx="346">
                  <c:v>81571.103546799757</c:v>
                </c:pt>
                <c:pt idx="347">
                  <c:v>82122.259651845714</c:v>
                </c:pt>
                <c:pt idx="348">
                  <c:v>82122.259651845714</c:v>
                </c:pt>
                <c:pt idx="349">
                  <c:v>82122.259651845714</c:v>
                </c:pt>
                <c:pt idx="350">
                  <c:v>82673.415756891656</c:v>
                </c:pt>
                <c:pt idx="351">
                  <c:v>82673.415756891656</c:v>
                </c:pt>
                <c:pt idx="352">
                  <c:v>83224.571861937598</c:v>
                </c:pt>
                <c:pt idx="353">
                  <c:v>83224.571861937598</c:v>
                </c:pt>
                <c:pt idx="354">
                  <c:v>83224.571861937598</c:v>
                </c:pt>
                <c:pt idx="355">
                  <c:v>83224.571861937598</c:v>
                </c:pt>
                <c:pt idx="356">
                  <c:v>83224.571861937598</c:v>
                </c:pt>
                <c:pt idx="357">
                  <c:v>83775.727966983555</c:v>
                </c:pt>
                <c:pt idx="358">
                  <c:v>83775.727966983555</c:v>
                </c:pt>
                <c:pt idx="359">
                  <c:v>83775.727966983555</c:v>
                </c:pt>
                <c:pt idx="360">
                  <c:v>84106.421630011115</c:v>
                </c:pt>
                <c:pt idx="361">
                  <c:v>84106.421630011115</c:v>
                </c:pt>
                <c:pt idx="362">
                  <c:v>84878.04017707544</c:v>
                </c:pt>
                <c:pt idx="363">
                  <c:v>84878.04017707544</c:v>
                </c:pt>
                <c:pt idx="364">
                  <c:v>84878.04017707544</c:v>
                </c:pt>
                <c:pt idx="365">
                  <c:v>85429.196282121382</c:v>
                </c:pt>
                <c:pt idx="366">
                  <c:v>85429.196282121382</c:v>
                </c:pt>
                <c:pt idx="367">
                  <c:v>85539.427503130573</c:v>
                </c:pt>
                <c:pt idx="368">
                  <c:v>85539.427503130573</c:v>
                </c:pt>
                <c:pt idx="369">
                  <c:v>85539.427503130573</c:v>
                </c:pt>
                <c:pt idx="370">
                  <c:v>86531.508492213266</c:v>
                </c:pt>
                <c:pt idx="371">
                  <c:v>86531.508492213266</c:v>
                </c:pt>
                <c:pt idx="372">
                  <c:v>87082.664597259209</c:v>
                </c:pt>
                <c:pt idx="373">
                  <c:v>87082.664597259209</c:v>
                </c:pt>
                <c:pt idx="374">
                  <c:v>87082.664597259209</c:v>
                </c:pt>
                <c:pt idx="375">
                  <c:v>89066.826575424609</c:v>
                </c:pt>
                <c:pt idx="376">
                  <c:v>89066.826575424609</c:v>
                </c:pt>
                <c:pt idx="377">
                  <c:v>90830.526111571642</c:v>
                </c:pt>
                <c:pt idx="378">
                  <c:v>90830.526111571642</c:v>
                </c:pt>
                <c:pt idx="379">
                  <c:v>90830.526111571642</c:v>
                </c:pt>
                <c:pt idx="380">
                  <c:v>91822.607100654321</c:v>
                </c:pt>
                <c:pt idx="381">
                  <c:v>91822.607100654321</c:v>
                </c:pt>
                <c:pt idx="382">
                  <c:v>92483.994426709469</c:v>
                </c:pt>
                <c:pt idx="383">
                  <c:v>92483.994426709469</c:v>
                </c:pt>
                <c:pt idx="384">
                  <c:v>92483.994426709469</c:v>
                </c:pt>
                <c:pt idx="385">
                  <c:v>93696.537857810545</c:v>
                </c:pt>
                <c:pt idx="386">
                  <c:v>93696.537857810545</c:v>
                </c:pt>
                <c:pt idx="387">
                  <c:v>93696.537857810545</c:v>
                </c:pt>
                <c:pt idx="388">
                  <c:v>93696.537857810545</c:v>
                </c:pt>
                <c:pt idx="389">
                  <c:v>93696.537857810545</c:v>
                </c:pt>
                <c:pt idx="390">
                  <c:v>94468.15640487487</c:v>
                </c:pt>
                <c:pt idx="391">
                  <c:v>94468.15640487487</c:v>
                </c:pt>
                <c:pt idx="392">
                  <c:v>95350.006172948386</c:v>
                </c:pt>
                <c:pt idx="393">
                  <c:v>95350.006172948386</c:v>
                </c:pt>
                <c:pt idx="394">
                  <c:v>95350.006172948386</c:v>
                </c:pt>
                <c:pt idx="395">
                  <c:v>95901.162277994314</c:v>
                </c:pt>
                <c:pt idx="396">
                  <c:v>95901.162277994314</c:v>
                </c:pt>
                <c:pt idx="397">
                  <c:v>95901.162277994314</c:v>
                </c:pt>
                <c:pt idx="398">
                  <c:v>95901.162277994314</c:v>
                </c:pt>
                <c:pt idx="399">
                  <c:v>95901.162277994314</c:v>
                </c:pt>
                <c:pt idx="400">
                  <c:v>96011.393499003505</c:v>
                </c:pt>
                <c:pt idx="401">
                  <c:v>96011.393499003505</c:v>
                </c:pt>
                <c:pt idx="402">
                  <c:v>96011.393499003505</c:v>
                </c:pt>
                <c:pt idx="403">
                  <c:v>96011.393499003505</c:v>
                </c:pt>
                <c:pt idx="404">
                  <c:v>96011.393499003505</c:v>
                </c:pt>
                <c:pt idx="405">
                  <c:v>96342.087162031079</c:v>
                </c:pt>
                <c:pt idx="406">
                  <c:v>96342.087162031079</c:v>
                </c:pt>
                <c:pt idx="407">
                  <c:v>96342.087162031079</c:v>
                </c:pt>
                <c:pt idx="408">
                  <c:v>96342.087162031079</c:v>
                </c:pt>
                <c:pt idx="409">
                  <c:v>96342.087162031079</c:v>
                </c:pt>
                <c:pt idx="410">
                  <c:v>95901.162277994314</c:v>
                </c:pt>
                <c:pt idx="411">
                  <c:v>95901.162277994314</c:v>
                </c:pt>
                <c:pt idx="412">
                  <c:v>95901.162277994314</c:v>
                </c:pt>
                <c:pt idx="413">
                  <c:v>95901.162277994314</c:v>
                </c:pt>
                <c:pt idx="414">
                  <c:v>95901.162277994314</c:v>
                </c:pt>
                <c:pt idx="415">
                  <c:v>95239.774951939195</c:v>
                </c:pt>
                <c:pt idx="416">
                  <c:v>95239.774951939195</c:v>
                </c:pt>
                <c:pt idx="417">
                  <c:v>95239.774951939195</c:v>
                </c:pt>
                <c:pt idx="418">
                  <c:v>95239.774951939195</c:v>
                </c:pt>
                <c:pt idx="419">
                  <c:v>95239.774951939195</c:v>
                </c:pt>
                <c:pt idx="420">
                  <c:v>95239.774951939195</c:v>
                </c:pt>
                <c:pt idx="421">
                  <c:v>95239.774951939195</c:v>
                </c:pt>
                <c:pt idx="422">
                  <c:v>94468.15640487487</c:v>
                </c:pt>
                <c:pt idx="423">
                  <c:v>94468.15640487487</c:v>
                </c:pt>
                <c:pt idx="424">
                  <c:v>94468.15640487487</c:v>
                </c:pt>
                <c:pt idx="425">
                  <c:v>94468.15640487487</c:v>
                </c:pt>
                <c:pt idx="426">
                  <c:v>94468.15640487487</c:v>
                </c:pt>
                <c:pt idx="427">
                  <c:v>94247.693962856487</c:v>
                </c:pt>
                <c:pt idx="428">
                  <c:v>94247.693962856487</c:v>
                </c:pt>
                <c:pt idx="429">
                  <c:v>94247.693962856487</c:v>
                </c:pt>
                <c:pt idx="430">
                  <c:v>93145.381752764602</c:v>
                </c:pt>
                <c:pt idx="431">
                  <c:v>93145.381752764602</c:v>
                </c:pt>
                <c:pt idx="432">
                  <c:v>92594.22564771866</c:v>
                </c:pt>
                <c:pt idx="433">
                  <c:v>92594.22564771866</c:v>
                </c:pt>
                <c:pt idx="434">
                  <c:v>92594.22564771866</c:v>
                </c:pt>
                <c:pt idx="435">
                  <c:v>92594.22564771866</c:v>
                </c:pt>
                <c:pt idx="436">
                  <c:v>92594.22564771866</c:v>
                </c:pt>
                <c:pt idx="437">
                  <c:v>91822.607100654321</c:v>
                </c:pt>
                <c:pt idx="438">
                  <c:v>91822.607100654321</c:v>
                </c:pt>
                <c:pt idx="439">
                  <c:v>91822.607100654321</c:v>
                </c:pt>
                <c:pt idx="440">
                  <c:v>90389.601227534877</c:v>
                </c:pt>
                <c:pt idx="441">
                  <c:v>90389.601227534877</c:v>
                </c:pt>
                <c:pt idx="442">
                  <c:v>89287.289017442992</c:v>
                </c:pt>
                <c:pt idx="443">
                  <c:v>89287.289017442992</c:v>
                </c:pt>
                <c:pt idx="444">
                  <c:v>89287.289017442992</c:v>
                </c:pt>
                <c:pt idx="445">
                  <c:v>89287.289017442992</c:v>
                </c:pt>
                <c:pt idx="446">
                  <c:v>89287.289017442992</c:v>
                </c:pt>
                <c:pt idx="447">
                  <c:v>88956.595354415433</c:v>
                </c:pt>
                <c:pt idx="448">
                  <c:v>88956.595354415433</c:v>
                </c:pt>
                <c:pt idx="449">
                  <c:v>88956.595354415433</c:v>
                </c:pt>
                <c:pt idx="450">
                  <c:v>88184.976807351108</c:v>
                </c:pt>
                <c:pt idx="451">
                  <c:v>88184.976807351108</c:v>
                </c:pt>
                <c:pt idx="452">
                  <c:v>87523.589481295974</c:v>
                </c:pt>
                <c:pt idx="453">
                  <c:v>87523.589481295974</c:v>
                </c:pt>
                <c:pt idx="454">
                  <c:v>87523.589481295974</c:v>
                </c:pt>
                <c:pt idx="455">
                  <c:v>85980.352387167324</c:v>
                </c:pt>
                <c:pt idx="456">
                  <c:v>85980.352387167324</c:v>
                </c:pt>
                <c:pt idx="457">
                  <c:v>85649.65872413975</c:v>
                </c:pt>
                <c:pt idx="458">
                  <c:v>85649.65872413975</c:v>
                </c:pt>
                <c:pt idx="459">
                  <c:v>85649.65872413975</c:v>
                </c:pt>
                <c:pt idx="460">
                  <c:v>84437.115293038674</c:v>
                </c:pt>
                <c:pt idx="461">
                  <c:v>84437.115293038674</c:v>
                </c:pt>
                <c:pt idx="462">
                  <c:v>81571.103546799757</c:v>
                </c:pt>
                <c:pt idx="463">
                  <c:v>81571.103546799757</c:v>
                </c:pt>
                <c:pt idx="464">
                  <c:v>81571.103546799757</c:v>
                </c:pt>
                <c:pt idx="465">
                  <c:v>80909.716220744638</c:v>
                </c:pt>
                <c:pt idx="466">
                  <c:v>80909.716220744638</c:v>
                </c:pt>
                <c:pt idx="467">
                  <c:v>80027.866452671122</c:v>
                </c:pt>
                <c:pt idx="468">
                  <c:v>80027.866452671122</c:v>
                </c:pt>
                <c:pt idx="469">
                  <c:v>80027.866452671122</c:v>
                </c:pt>
                <c:pt idx="470">
                  <c:v>78043.704474505721</c:v>
                </c:pt>
                <c:pt idx="471">
                  <c:v>78043.704474505721</c:v>
                </c:pt>
                <c:pt idx="472">
                  <c:v>77051.623485423042</c:v>
                </c:pt>
                <c:pt idx="473">
                  <c:v>77051.623485423042</c:v>
                </c:pt>
                <c:pt idx="474">
                  <c:v>77051.623485423042</c:v>
                </c:pt>
                <c:pt idx="475">
                  <c:v>76610.698601386277</c:v>
                </c:pt>
                <c:pt idx="476">
                  <c:v>76610.698601386277</c:v>
                </c:pt>
                <c:pt idx="477">
                  <c:v>75839.080054321937</c:v>
                </c:pt>
                <c:pt idx="478">
                  <c:v>75839.080054321937</c:v>
                </c:pt>
                <c:pt idx="479">
                  <c:v>75839.080054321937</c:v>
                </c:pt>
                <c:pt idx="480">
                  <c:v>74626.536623220876</c:v>
                </c:pt>
                <c:pt idx="481">
                  <c:v>74626.536623220876</c:v>
                </c:pt>
                <c:pt idx="482">
                  <c:v>73854.918076156551</c:v>
                </c:pt>
                <c:pt idx="483">
                  <c:v>73854.918076156551</c:v>
                </c:pt>
                <c:pt idx="484">
                  <c:v>73854.918076156551</c:v>
                </c:pt>
                <c:pt idx="485">
                  <c:v>73193.530750101418</c:v>
                </c:pt>
                <c:pt idx="486">
                  <c:v>73193.530750101418</c:v>
                </c:pt>
                <c:pt idx="487">
                  <c:v>73193.530750101418</c:v>
                </c:pt>
                <c:pt idx="488">
                  <c:v>73193.530750101418</c:v>
                </c:pt>
                <c:pt idx="489">
                  <c:v>73193.530750101418</c:v>
                </c:pt>
                <c:pt idx="490">
                  <c:v>73193.530750101418</c:v>
                </c:pt>
                <c:pt idx="491">
                  <c:v>73193.530750101418</c:v>
                </c:pt>
                <c:pt idx="492">
                  <c:v>72752.605866064652</c:v>
                </c:pt>
                <c:pt idx="493">
                  <c:v>72752.605866064652</c:v>
                </c:pt>
                <c:pt idx="494">
                  <c:v>72752.605866064652</c:v>
                </c:pt>
                <c:pt idx="495">
                  <c:v>72752.605866064652</c:v>
                </c:pt>
                <c:pt idx="496">
                  <c:v>72752.605866064652</c:v>
                </c:pt>
                <c:pt idx="497">
                  <c:v>72752.605866064652</c:v>
                </c:pt>
                <c:pt idx="498">
                  <c:v>72752.605866064652</c:v>
                </c:pt>
                <c:pt idx="499">
                  <c:v>72752.605866064652</c:v>
                </c:pt>
                <c:pt idx="500">
                  <c:v>72752.605866064652</c:v>
                </c:pt>
                <c:pt idx="501">
                  <c:v>72752.605866064652</c:v>
                </c:pt>
                <c:pt idx="502">
                  <c:v>73524.224413128977</c:v>
                </c:pt>
                <c:pt idx="503">
                  <c:v>73524.224413128977</c:v>
                </c:pt>
                <c:pt idx="504">
                  <c:v>73524.224413128977</c:v>
                </c:pt>
                <c:pt idx="505">
                  <c:v>73524.224413128977</c:v>
                </c:pt>
                <c:pt idx="506">
                  <c:v>73524.224413128977</c:v>
                </c:pt>
                <c:pt idx="507">
                  <c:v>73524.224413128977</c:v>
                </c:pt>
                <c:pt idx="508">
                  <c:v>73524.224413128977</c:v>
                </c:pt>
                <c:pt idx="509">
                  <c:v>73524.224413128977</c:v>
                </c:pt>
                <c:pt idx="510">
                  <c:v>73854.918076156551</c:v>
                </c:pt>
                <c:pt idx="511">
                  <c:v>73854.918076156551</c:v>
                </c:pt>
                <c:pt idx="512">
                  <c:v>73854.918076156551</c:v>
                </c:pt>
                <c:pt idx="513">
                  <c:v>73854.918076156551</c:v>
                </c:pt>
                <c:pt idx="514">
                  <c:v>73854.918076156551</c:v>
                </c:pt>
                <c:pt idx="515">
                  <c:v>73854.918076156551</c:v>
                </c:pt>
                <c:pt idx="516">
                  <c:v>73854.918076156551</c:v>
                </c:pt>
                <c:pt idx="517">
                  <c:v>73854.918076156551</c:v>
                </c:pt>
                <c:pt idx="518">
                  <c:v>73854.918076156551</c:v>
                </c:pt>
                <c:pt idx="519">
                  <c:v>73854.918076156551</c:v>
                </c:pt>
                <c:pt idx="520">
                  <c:v>73854.918076156551</c:v>
                </c:pt>
                <c:pt idx="521">
                  <c:v>73854.918076156551</c:v>
                </c:pt>
                <c:pt idx="522">
                  <c:v>73854.918076156551</c:v>
                </c:pt>
                <c:pt idx="523">
                  <c:v>73854.918076156551</c:v>
                </c:pt>
                <c:pt idx="524">
                  <c:v>73854.918076156551</c:v>
                </c:pt>
                <c:pt idx="525">
                  <c:v>73854.918076156551</c:v>
                </c:pt>
                <c:pt idx="526">
                  <c:v>73854.918076156551</c:v>
                </c:pt>
                <c:pt idx="527">
                  <c:v>73854.918076156551</c:v>
                </c:pt>
                <c:pt idx="528">
                  <c:v>73854.918076156551</c:v>
                </c:pt>
                <c:pt idx="529">
                  <c:v>73854.918076156551</c:v>
                </c:pt>
                <c:pt idx="530">
                  <c:v>73854.918076156551</c:v>
                </c:pt>
                <c:pt idx="531">
                  <c:v>73854.918076156551</c:v>
                </c:pt>
                <c:pt idx="532">
                  <c:v>73854.918076156551</c:v>
                </c:pt>
                <c:pt idx="533">
                  <c:v>73854.918076156551</c:v>
                </c:pt>
                <c:pt idx="534">
                  <c:v>73854.918076156551</c:v>
                </c:pt>
                <c:pt idx="535">
                  <c:v>73854.918076156551</c:v>
                </c:pt>
                <c:pt idx="536">
                  <c:v>73854.918076156551</c:v>
                </c:pt>
                <c:pt idx="537">
                  <c:v>73854.918076156551</c:v>
                </c:pt>
                <c:pt idx="538">
                  <c:v>73854.918076156551</c:v>
                </c:pt>
                <c:pt idx="539">
                  <c:v>73854.918076156551</c:v>
                </c:pt>
                <c:pt idx="540">
                  <c:v>73854.918076156551</c:v>
                </c:pt>
                <c:pt idx="541">
                  <c:v>73854.918076156551</c:v>
                </c:pt>
                <c:pt idx="542">
                  <c:v>73854.918076156551</c:v>
                </c:pt>
                <c:pt idx="543">
                  <c:v>73854.918076156551</c:v>
                </c:pt>
                <c:pt idx="544">
                  <c:v>73854.918076156551</c:v>
                </c:pt>
                <c:pt idx="545">
                  <c:v>73854.918076156551</c:v>
                </c:pt>
                <c:pt idx="546">
                  <c:v>73854.918076156551</c:v>
                </c:pt>
                <c:pt idx="547">
                  <c:v>73854.918076156551</c:v>
                </c:pt>
                <c:pt idx="548">
                  <c:v>73854.918076156551</c:v>
                </c:pt>
                <c:pt idx="549">
                  <c:v>73854.918076156551</c:v>
                </c:pt>
                <c:pt idx="550">
                  <c:v>73854.918076156551</c:v>
                </c:pt>
                <c:pt idx="551">
                  <c:v>73854.918076156551</c:v>
                </c:pt>
                <c:pt idx="552">
                  <c:v>73854.918076156551</c:v>
                </c:pt>
                <c:pt idx="553">
                  <c:v>73854.918076156551</c:v>
                </c:pt>
                <c:pt idx="554">
                  <c:v>73854.918076156551</c:v>
                </c:pt>
                <c:pt idx="555">
                  <c:v>73303.761971110609</c:v>
                </c:pt>
                <c:pt idx="556">
                  <c:v>73303.761971110609</c:v>
                </c:pt>
                <c:pt idx="557">
                  <c:v>72752.605866064652</c:v>
                </c:pt>
                <c:pt idx="558">
                  <c:v>72752.605866064652</c:v>
                </c:pt>
                <c:pt idx="559">
                  <c:v>72752.605866064652</c:v>
                </c:pt>
                <c:pt idx="560">
                  <c:v>71429.831213954385</c:v>
                </c:pt>
                <c:pt idx="561">
                  <c:v>71429.831213954385</c:v>
                </c:pt>
                <c:pt idx="562">
                  <c:v>70547.981445880883</c:v>
                </c:pt>
                <c:pt idx="563">
                  <c:v>70547.981445880883</c:v>
                </c:pt>
                <c:pt idx="564">
                  <c:v>70547.981445880883</c:v>
                </c:pt>
                <c:pt idx="565">
                  <c:v>70107.056561844132</c:v>
                </c:pt>
                <c:pt idx="566">
                  <c:v>70107.056561844132</c:v>
                </c:pt>
                <c:pt idx="567">
                  <c:v>66800.119931568464</c:v>
                </c:pt>
                <c:pt idx="568">
                  <c:v>66800.119931568464</c:v>
                </c:pt>
                <c:pt idx="569">
                  <c:v>66800.119931568464</c:v>
                </c:pt>
                <c:pt idx="570">
                  <c:v>65697.807721476565</c:v>
                </c:pt>
                <c:pt idx="571">
                  <c:v>65697.807721476565</c:v>
                </c:pt>
                <c:pt idx="572">
                  <c:v>62831.795975237663</c:v>
                </c:pt>
                <c:pt idx="573">
                  <c:v>62831.795975237663</c:v>
                </c:pt>
                <c:pt idx="574">
                  <c:v>62831.795975237663</c:v>
                </c:pt>
                <c:pt idx="575">
                  <c:v>60627.171555053887</c:v>
                </c:pt>
                <c:pt idx="576">
                  <c:v>60627.171555053887</c:v>
                </c:pt>
                <c:pt idx="577">
                  <c:v>58422.547134870103</c:v>
                </c:pt>
                <c:pt idx="578">
                  <c:v>58422.547134870103</c:v>
                </c:pt>
                <c:pt idx="579">
                  <c:v>58422.547134870103</c:v>
                </c:pt>
                <c:pt idx="580">
                  <c:v>58422.547134870103</c:v>
                </c:pt>
                <c:pt idx="581">
                  <c:v>58422.547134870103</c:v>
                </c:pt>
                <c:pt idx="582">
                  <c:v>58422.547134870103</c:v>
                </c:pt>
                <c:pt idx="583">
                  <c:v>58422.547134870103</c:v>
                </c:pt>
                <c:pt idx="584">
                  <c:v>58422.547134870103</c:v>
                </c:pt>
                <c:pt idx="585">
                  <c:v>58422.547134870103</c:v>
                </c:pt>
                <c:pt idx="586">
                  <c:v>58422.547134870103</c:v>
                </c:pt>
                <c:pt idx="587">
                  <c:v>56769.078819732269</c:v>
                </c:pt>
                <c:pt idx="588">
                  <c:v>56769.078819732269</c:v>
                </c:pt>
                <c:pt idx="589">
                  <c:v>56769.078819732269</c:v>
                </c:pt>
                <c:pt idx="590">
                  <c:v>54564.454399548493</c:v>
                </c:pt>
                <c:pt idx="591">
                  <c:v>54564.454399548493</c:v>
                </c:pt>
                <c:pt idx="592">
                  <c:v>51808.673874318774</c:v>
                </c:pt>
                <c:pt idx="593">
                  <c:v>51808.673874318774</c:v>
                </c:pt>
                <c:pt idx="594">
                  <c:v>51808.673874318774</c:v>
                </c:pt>
                <c:pt idx="595">
                  <c:v>49604.049454134991</c:v>
                </c:pt>
                <c:pt idx="596">
                  <c:v>49604.049454134991</c:v>
                </c:pt>
                <c:pt idx="597">
                  <c:v>46297.11282385933</c:v>
                </c:pt>
                <c:pt idx="598">
                  <c:v>46297.11282385933</c:v>
                </c:pt>
                <c:pt idx="599">
                  <c:v>46297.11282385933</c:v>
                </c:pt>
                <c:pt idx="600">
                  <c:v>41887.863983491778</c:v>
                </c:pt>
                <c:pt idx="601">
                  <c:v>41887.863983491778</c:v>
                </c:pt>
                <c:pt idx="602">
                  <c:v>41887.863983491778</c:v>
                </c:pt>
                <c:pt idx="603">
                  <c:v>41887.863983491778</c:v>
                </c:pt>
                <c:pt idx="604">
                  <c:v>41887.863983491778</c:v>
                </c:pt>
                <c:pt idx="605">
                  <c:v>41336.707878445828</c:v>
                </c:pt>
                <c:pt idx="606">
                  <c:v>41336.707878445828</c:v>
                </c:pt>
                <c:pt idx="607">
                  <c:v>41336.707878445828</c:v>
                </c:pt>
                <c:pt idx="608">
                  <c:v>41336.707878445828</c:v>
                </c:pt>
                <c:pt idx="609">
                  <c:v>41336.707878445828</c:v>
                </c:pt>
                <c:pt idx="610">
                  <c:v>39352.545900280435</c:v>
                </c:pt>
                <c:pt idx="611">
                  <c:v>39352.545900280435</c:v>
                </c:pt>
                <c:pt idx="612">
                  <c:v>39021.852237252861</c:v>
                </c:pt>
                <c:pt idx="613">
                  <c:v>39021.852237252861</c:v>
                </c:pt>
                <c:pt idx="614">
                  <c:v>39021.852237252861</c:v>
                </c:pt>
                <c:pt idx="615">
                  <c:v>38140.002469179351</c:v>
                </c:pt>
                <c:pt idx="616">
                  <c:v>38140.002469179351</c:v>
                </c:pt>
                <c:pt idx="617">
                  <c:v>37478.615143124218</c:v>
                </c:pt>
                <c:pt idx="618">
                  <c:v>37478.615143124218</c:v>
                </c:pt>
                <c:pt idx="619">
                  <c:v>37478.615143124218</c:v>
                </c:pt>
                <c:pt idx="620">
                  <c:v>35384.221943949633</c:v>
                </c:pt>
                <c:pt idx="621">
                  <c:v>35384.221943949633</c:v>
                </c:pt>
                <c:pt idx="622">
                  <c:v>34722.834617894499</c:v>
                </c:pt>
                <c:pt idx="623">
                  <c:v>34722.834617894499</c:v>
                </c:pt>
                <c:pt idx="624">
                  <c:v>34722.834617894499</c:v>
                </c:pt>
                <c:pt idx="625">
                  <c:v>33840.984849820983</c:v>
                </c:pt>
                <c:pt idx="626">
                  <c:v>33840.984849820983</c:v>
                </c:pt>
                <c:pt idx="627">
                  <c:v>33400.059965784232</c:v>
                </c:pt>
                <c:pt idx="628">
                  <c:v>33400.059965784232</c:v>
                </c:pt>
                <c:pt idx="629">
                  <c:v>33400.059965784232</c:v>
                </c:pt>
                <c:pt idx="630">
                  <c:v>32848.903860738283</c:v>
                </c:pt>
                <c:pt idx="631">
                  <c:v>32848.903860738283</c:v>
                </c:pt>
                <c:pt idx="632">
                  <c:v>32407.978976701528</c:v>
                </c:pt>
                <c:pt idx="633">
                  <c:v>32407.978976701528</c:v>
                </c:pt>
                <c:pt idx="634">
                  <c:v>32407.978976701528</c:v>
                </c:pt>
                <c:pt idx="635">
                  <c:v>30974.973103582077</c:v>
                </c:pt>
                <c:pt idx="636">
                  <c:v>30974.973103582077</c:v>
                </c:pt>
                <c:pt idx="637">
                  <c:v>30644.27944055451</c:v>
                </c:pt>
                <c:pt idx="638">
                  <c:v>30644.27944055451</c:v>
                </c:pt>
                <c:pt idx="639">
                  <c:v>30644.27944055451</c:v>
                </c:pt>
                <c:pt idx="640">
                  <c:v>29321.504788444243</c:v>
                </c:pt>
                <c:pt idx="641">
                  <c:v>29321.504788444243</c:v>
                </c:pt>
                <c:pt idx="642">
                  <c:v>29321.504788444243</c:v>
                </c:pt>
                <c:pt idx="643">
                  <c:v>29321.504788444243</c:v>
                </c:pt>
                <c:pt idx="644">
                  <c:v>29321.504788444243</c:v>
                </c:pt>
                <c:pt idx="645">
                  <c:v>29321.504788444243</c:v>
                </c:pt>
                <c:pt idx="646">
                  <c:v>29321.504788444243</c:v>
                </c:pt>
                <c:pt idx="647">
                  <c:v>30313.585777526943</c:v>
                </c:pt>
                <c:pt idx="648">
                  <c:v>30313.585777526943</c:v>
                </c:pt>
                <c:pt idx="649">
                  <c:v>30313.585777526943</c:v>
                </c:pt>
                <c:pt idx="650">
                  <c:v>31415.897987618831</c:v>
                </c:pt>
                <c:pt idx="651">
                  <c:v>31415.897987618831</c:v>
                </c:pt>
                <c:pt idx="652">
                  <c:v>31967.054092664774</c:v>
                </c:pt>
                <c:pt idx="653">
                  <c:v>31967.054092664774</c:v>
                </c:pt>
                <c:pt idx="654">
                  <c:v>31967.054092664774</c:v>
                </c:pt>
                <c:pt idx="655">
                  <c:v>33730.753628811799</c:v>
                </c:pt>
                <c:pt idx="656">
                  <c:v>33730.753628811799</c:v>
                </c:pt>
                <c:pt idx="657">
                  <c:v>33840.984849820983</c:v>
                </c:pt>
                <c:pt idx="658">
                  <c:v>33840.984849820983</c:v>
                </c:pt>
                <c:pt idx="659">
                  <c:v>33840.984849820983</c:v>
                </c:pt>
                <c:pt idx="660">
                  <c:v>33840.984849820983</c:v>
                </c:pt>
                <c:pt idx="661">
                  <c:v>33840.984849820983</c:v>
                </c:pt>
                <c:pt idx="662">
                  <c:v>34392.140954866933</c:v>
                </c:pt>
                <c:pt idx="663">
                  <c:v>34392.140954866933</c:v>
                </c:pt>
                <c:pt idx="664">
                  <c:v>34392.140954866933</c:v>
                </c:pt>
                <c:pt idx="665">
                  <c:v>34392.140954866933</c:v>
                </c:pt>
                <c:pt idx="666">
                  <c:v>34392.140954866933</c:v>
                </c:pt>
                <c:pt idx="667">
                  <c:v>36045.609270004767</c:v>
                </c:pt>
                <c:pt idx="668">
                  <c:v>36045.609270004767</c:v>
                </c:pt>
                <c:pt idx="669">
                  <c:v>36045.609270004767</c:v>
                </c:pt>
                <c:pt idx="670">
                  <c:v>36045.609270004767</c:v>
                </c:pt>
                <c:pt idx="671">
                  <c:v>36045.609270004767</c:v>
                </c:pt>
                <c:pt idx="672">
                  <c:v>36045.609270004767</c:v>
                </c:pt>
                <c:pt idx="673">
                  <c:v>36045.609270004767</c:v>
                </c:pt>
                <c:pt idx="674">
                  <c:v>36045.609270004767</c:v>
                </c:pt>
                <c:pt idx="675">
                  <c:v>36045.609270004767</c:v>
                </c:pt>
                <c:pt idx="676">
                  <c:v>36045.609270004767</c:v>
                </c:pt>
                <c:pt idx="677">
                  <c:v>35825.146827986384</c:v>
                </c:pt>
                <c:pt idx="678">
                  <c:v>35825.146827986384</c:v>
                </c:pt>
                <c:pt idx="679">
                  <c:v>35825.146827986384</c:v>
                </c:pt>
                <c:pt idx="680">
                  <c:v>35825.146827986384</c:v>
                </c:pt>
                <c:pt idx="681">
                  <c:v>35825.146827986384</c:v>
                </c:pt>
                <c:pt idx="682">
                  <c:v>35825.146827986384</c:v>
                </c:pt>
                <c:pt idx="683">
                  <c:v>35825.146827986384</c:v>
                </c:pt>
                <c:pt idx="684">
                  <c:v>35825.146827986384</c:v>
                </c:pt>
                <c:pt idx="685">
                  <c:v>35825.146827986384</c:v>
                </c:pt>
                <c:pt idx="686">
                  <c:v>35825.146827986384</c:v>
                </c:pt>
                <c:pt idx="687">
                  <c:v>35273.990722940442</c:v>
                </c:pt>
                <c:pt idx="688">
                  <c:v>35273.990722940442</c:v>
                </c:pt>
                <c:pt idx="689">
                  <c:v>35273.990722940442</c:v>
                </c:pt>
                <c:pt idx="690">
                  <c:v>33840.984849820983</c:v>
                </c:pt>
                <c:pt idx="691">
                  <c:v>33840.984849820983</c:v>
                </c:pt>
                <c:pt idx="692">
                  <c:v>33840.984849820983</c:v>
                </c:pt>
                <c:pt idx="693">
                  <c:v>33840.984849820983</c:v>
                </c:pt>
                <c:pt idx="694">
                  <c:v>33840.984849820983</c:v>
                </c:pt>
                <c:pt idx="695">
                  <c:v>32959.135081747467</c:v>
                </c:pt>
                <c:pt idx="696">
                  <c:v>32959.135081747467</c:v>
                </c:pt>
                <c:pt idx="697">
                  <c:v>32628.441418719907</c:v>
                </c:pt>
                <c:pt idx="698">
                  <c:v>32628.441418719907</c:v>
                </c:pt>
                <c:pt idx="699">
                  <c:v>32628.441418719907</c:v>
                </c:pt>
                <c:pt idx="700">
                  <c:v>31967.054092664774</c:v>
                </c:pt>
                <c:pt idx="701">
                  <c:v>31967.054092664774</c:v>
                </c:pt>
                <c:pt idx="702">
                  <c:v>31746.591650646398</c:v>
                </c:pt>
                <c:pt idx="703">
                  <c:v>31746.591650646398</c:v>
                </c:pt>
                <c:pt idx="704">
                  <c:v>31746.591650646398</c:v>
                </c:pt>
                <c:pt idx="705">
                  <c:v>31415.897987618831</c:v>
                </c:pt>
                <c:pt idx="706">
                  <c:v>31415.897987618831</c:v>
                </c:pt>
                <c:pt idx="707">
                  <c:v>30534.048219545319</c:v>
                </c:pt>
                <c:pt idx="708">
                  <c:v>30534.048219545319</c:v>
                </c:pt>
                <c:pt idx="709">
                  <c:v>30534.048219545319</c:v>
                </c:pt>
                <c:pt idx="710">
                  <c:v>30313.585777526943</c:v>
                </c:pt>
                <c:pt idx="711">
                  <c:v>30313.585777526943</c:v>
                </c:pt>
                <c:pt idx="712">
                  <c:v>29431.736009453427</c:v>
                </c:pt>
                <c:pt idx="713">
                  <c:v>29431.736009453427</c:v>
                </c:pt>
                <c:pt idx="714" formatCode="General">
                  <c:v>0</c:v>
                </c:pt>
                <c:pt idx="715" formatCode="General">
                  <c:v>96342.087162031079</c:v>
                </c:pt>
                <c:pt idx="716" formatCode="General">
                  <c:v>0</c:v>
                </c:pt>
                <c:pt idx="717" formatCode="General">
                  <c:v>28.770348683398296</c:v>
                </c:pt>
                <c:pt idx="718" formatCode="General">
                  <c:v>0</c:v>
                </c:pt>
                <c:pt idx="719" formatCode="General">
                  <c:v>0</c:v>
                </c:pt>
                <c:pt idx="720" formatCode="General">
                  <c:v>0</c:v>
                </c:pt>
                <c:pt idx="721" formatCode="General">
                  <c:v>0</c:v>
                </c:pt>
                <c:pt idx="722" formatCode="General">
                  <c:v>27.888498915324785</c:v>
                </c:pt>
                <c:pt idx="723" formatCode="General">
                  <c:v>0</c:v>
                </c:pt>
                <c:pt idx="724" formatCode="General">
                  <c:v>0</c:v>
                </c:pt>
                <c:pt idx="725" formatCode="General">
                  <c:v>0</c:v>
                </c:pt>
                <c:pt idx="726" formatCode="General">
                  <c:v>0</c:v>
                </c:pt>
                <c:pt idx="727" formatCode="General">
                  <c:v>27.668036473306408</c:v>
                </c:pt>
                <c:pt idx="728" formatCode="General">
                  <c:v>0</c:v>
                </c:pt>
                <c:pt idx="729" formatCode="General">
                  <c:v>0</c:v>
                </c:pt>
                <c:pt idx="730" formatCode="General">
                  <c:v>0</c:v>
                </c:pt>
                <c:pt idx="731" formatCode="General">
                  <c:v>0</c:v>
                </c:pt>
                <c:pt idx="732" formatCode="General">
                  <c:v>27.116880368260464</c:v>
                </c:pt>
                <c:pt idx="733" formatCode="General">
                  <c:v>0</c:v>
                </c:pt>
                <c:pt idx="734" formatCode="General">
                  <c:v>0</c:v>
                </c:pt>
                <c:pt idx="735" formatCode="General">
                  <c:v>26.675955484223707</c:v>
                </c:pt>
                <c:pt idx="736" formatCode="General">
                  <c:v>0</c:v>
                </c:pt>
                <c:pt idx="737" formatCode="General">
                  <c:v>26.896417926242083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BD-4A6F-887C-C06CD58F62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1104368"/>
        <c:axId val="94109977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'Commodities Data'!$N$2</c15:sqref>
                        </c15:formulaRef>
                      </c:ext>
                    </c:extLst>
                    <c:strCache>
                      <c:ptCount val="1"/>
                      <c:pt idx="0">
                        <c:v>Fastmarkets - Cobalt High</c:v>
                      </c:pt>
                    </c:strCache>
                  </c:strRef>
                </c:tx>
                <c:spPr>
                  <a:ln w="25400" cap="rnd">
                    <a:solidFill>
                      <a:srgbClr val="006600"/>
                    </a:solidFill>
                    <a:round/>
                  </a:ln>
                  <a:effectLst>
                    <a:outerShdw blurRad="63500" dist="38100" dir="5400000" rotWithShape="0">
                      <a:srgbClr val="000000">
                        <a:alpha val="45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'Commodities Data'!$B$466:$B$1800</c15:sqref>
                        </c15:formulaRef>
                      </c:ext>
                    </c:extLst>
                    <c:numCache>
                      <c:formatCode>[$-409]mmm\-yy;@</c:formatCode>
                      <c:ptCount val="1335"/>
                      <c:pt idx="0">
                        <c:v>42648</c:v>
                      </c:pt>
                      <c:pt idx="1">
                        <c:v>42649</c:v>
                      </c:pt>
                      <c:pt idx="2">
                        <c:v>42650</c:v>
                      </c:pt>
                      <c:pt idx="3">
                        <c:v>42653</c:v>
                      </c:pt>
                      <c:pt idx="4">
                        <c:v>42654</c:v>
                      </c:pt>
                      <c:pt idx="5">
                        <c:v>42655</c:v>
                      </c:pt>
                      <c:pt idx="6">
                        <c:v>42656</c:v>
                      </c:pt>
                      <c:pt idx="7">
                        <c:v>42657</c:v>
                      </c:pt>
                      <c:pt idx="8">
                        <c:v>42660</c:v>
                      </c:pt>
                      <c:pt idx="9">
                        <c:v>42661</c:v>
                      </c:pt>
                      <c:pt idx="10">
                        <c:v>42662</c:v>
                      </c:pt>
                      <c:pt idx="11">
                        <c:v>42663</c:v>
                      </c:pt>
                      <c:pt idx="12">
                        <c:v>42664</c:v>
                      </c:pt>
                      <c:pt idx="13">
                        <c:v>42667</c:v>
                      </c:pt>
                      <c:pt idx="14">
                        <c:v>42668</c:v>
                      </c:pt>
                      <c:pt idx="15">
                        <c:v>42669</c:v>
                      </c:pt>
                      <c:pt idx="16">
                        <c:v>42670</c:v>
                      </c:pt>
                      <c:pt idx="17">
                        <c:v>42671</c:v>
                      </c:pt>
                      <c:pt idx="18">
                        <c:v>42674</c:v>
                      </c:pt>
                      <c:pt idx="19">
                        <c:v>42675</c:v>
                      </c:pt>
                      <c:pt idx="20">
                        <c:v>42676</c:v>
                      </c:pt>
                      <c:pt idx="21">
                        <c:v>42677</c:v>
                      </c:pt>
                      <c:pt idx="22">
                        <c:v>42678</c:v>
                      </c:pt>
                      <c:pt idx="23">
                        <c:v>42681</c:v>
                      </c:pt>
                      <c:pt idx="24">
                        <c:v>42682</c:v>
                      </c:pt>
                      <c:pt idx="25">
                        <c:v>42683</c:v>
                      </c:pt>
                      <c:pt idx="26">
                        <c:v>42684</c:v>
                      </c:pt>
                      <c:pt idx="27">
                        <c:v>42685</c:v>
                      </c:pt>
                      <c:pt idx="28">
                        <c:v>42688</c:v>
                      </c:pt>
                      <c:pt idx="29">
                        <c:v>42689</c:v>
                      </c:pt>
                      <c:pt idx="30">
                        <c:v>42690</c:v>
                      </c:pt>
                      <c:pt idx="31">
                        <c:v>42691</c:v>
                      </c:pt>
                      <c:pt idx="32">
                        <c:v>42692</c:v>
                      </c:pt>
                      <c:pt idx="33">
                        <c:v>42695</c:v>
                      </c:pt>
                      <c:pt idx="34">
                        <c:v>42696</c:v>
                      </c:pt>
                      <c:pt idx="35">
                        <c:v>42697</c:v>
                      </c:pt>
                      <c:pt idx="36">
                        <c:v>42698</c:v>
                      </c:pt>
                      <c:pt idx="37">
                        <c:v>42699</c:v>
                      </c:pt>
                      <c:pt idx="38">
                        <c:v>42702</c:v>
                      </c:pt>
                      <c:pt idx="39">
                        <c:v>42703</c:v>
                      </c:pt>
                      <c:pt idx="40">
                        <c:v>42704</c:v>
                      </c:pt>
                      <c:pt idx="41">
                        <c:v>42705</c:v>
                      </c:pt>
                      <c:pt idx="42">
                        <c:v>42706</c:v>
                      </c:pt>
                      <c:pt idx="43">
                        <c:v>42709</c:v>
                      </c:pt>
                      <c:pt idx="44">
                        <c:v>42710</c:v>
                      </c:pt>
                      <c:pt idx="45">
                        <c:v>42711</c:v>
                      </c:pt>
                      <c:pt idx="46">
                        <c:v>42712</c:v>
                      </c:pt>
                      <c:pt idx="47">
                        <c:v>42713</c:v>
                      </c:pt>
                      <c:pt idx="48">
                        <c:v>42716</c:v>
                      </c:pt>
                      <c:pt idx="49">
                        <c:v>42717</c:v>
                      </c:pt>
                      <c:pt idx="50">
                        <c:v>42718</c:v>
                      </c:pt>
                      <c:pt idx="51">
                        <c:v>42719</c:v>
                      </c:pt>
                      <c:pt idx="52">
                        <c:v>42720</c:v>
                      </c:pt>
                      <c:pt idx="53">
                        <c:v>42723</c:v>
                      </c:pt>
                      <c:pt idx="54">
                        <c:v>42724</c:v>
                      </c:pt>
                      <c:pt idx="55">
                        <c:v>42725</c:v>
                      </c:pt>
                      <c:pt idx="56">
                        <c:v>42726</c:v>
                      </c:pt>
                      <c:pt idx="57">
                        <c:v>42727</c:v>
                      </c:pt>
                      <c:pt idx="58">
                        <c:v>42730</c:v>
                      </c:pt>
                      <c:pt idx="59">
                        <c:v>42731</c:v>
                      </c:pt>
                      <c:pt idx="60">
                        <c:v>42732</c:v>
                      </c:pt>
                      <c:pt idx="61">
                        <c:v>42733</c:v>
                      </c:pt>
                      <c:pt idx="62">
                        <c:v>42734</c:v>
                      </c:pt>
                      <c:pt idx="63">
                        <c:v>42737</c:v>
                      </c:pt>
                      <c:pt idx="64">
                        <c:v>42738</c:v>
                      </c:pt>
                      <c:pt idx="65">
                        <c:v>42739</c:v>
                      </c:pt>
                      <c:pt idx="66">
                        <c:v>42740</c:v>
                      </c:pt>
                      <c:pt idx="67">
                        <c:v>42741</c:v>
                      </c:pt>
                      <c:pt idx="68">
                        <c:v>42744</c:v>
                      </c:pt>
                      <c:pt idx="69">
                        <c:v>42745</c:v>
                      </c:pt>
                      <c:pt idx="70">
                        <c:v>42746</c:v>
                      </c:pt>
                      <c:pt idx="71">
                        <c:v>42747</c:v>
                      </c:pt>
                      <c:pt idx="72">
                        <c:v>42748</c:v>
                      </c:pt>
                      <c:pt idx="73">
                        <c:v>42751</c:v>
                      </c:pt>
                      <c:pt idx="74">
                        <c:v>42752</c:v>
                      </c:pt>
                      <c:pt idx="75">
                        <c:v>42753</c:v>
                      </c:pt>
                      <c:pt idx="76">
                        <c:v>42754</c:v>
                      </c:pt>
                      <c:pt idx="77">
                        <c:v>42755</c:v>
                      </c:pt>
                      <c:pt idx="78">
                        <c:v>42758</c:v>
                      </c:pt>
                      <c:pt idx="79">
                        <c:v>42759</c:v>
                      </c:pt>
                      <c:pt idx="80">
                        <c:v>42760</c:v>
                      </c:pt>
                      <c:pt idx="81">
                        <c:v>42761</c:v>
                      </c:pt>
                      <c:pt idx="82">
                        <c:v>42762</c:v>
                      </c:pt>
                      <c:pt idx="83">
                        <c:v>42765</c:v>
                      </c:pt>
                      <c:pt idx="84">
                        <c:v>42766</c:v>
                      </c:pt>
                      <c:pt idx="85">
                        <c:v>42767</c:v>
                      </c:pt>
                      <c:pt idx="86">
                        <c:v>42768</c:v>
                      </c:pt>
                      <c:pt idx="87">
                        <c:v>42769</c:v>
                      </c:pt>
                      <c:pt idx="88">
                        <c:v>42772</c:v>
                      </c:pt>
                      <c:pt idx="89">
                        <c:v>42773</c:v>
                      </c:pt>
                      <c:pt idx="90">
                        <c:v>42774</c:v>
                      </c:pt>
                      <c:pt idx="91">
                        <c:v>42775</c:v>
                      </c:pt>
                      <c:pt idx="92">
                        <c:v>42776</c:v>
                      </c:pt>
                      <c:pt idx="93">
                        <c:v>42779</c:v>
                      </c:pt>
                      <c:pt idx="94">
                        <c:v>42780</c:v>
                      </c:pt>
                      <c:pt idx="95">
                        <c:v>42781</c:v>
                      </c:pt>
                      <c:pt idx="96">
                        <c:v>42782</c:v>
                      </c:pt>
                      <c:pt idx="97">
                        <c:v>42783</c:v>
                      </c:pt>
                      <c:pt idx="98">
                        <c:v>42786</c:v>
                      </c:pt>
                      <c:pt idx="99">
                        <c:v>42787</c:v>
                      </c:pt>
                      <c:pt idx="100">
                        <c:v>42788</c:v>
                      </c:pt>
                      <c:pt idx="101">
                        <c:v>42789</c:v>
                      </c:pt>
                      <c:pt idx="102">
                        <c:v>42790</c:v>
                      </c:pt>
                      <c:pt idx="103">
                        <c:v>42793</c:v>
                      </c:pt>
                      <c:pt idx="104">
                        <c:v>42794</c:v>
                      </c:pt>
                      <c:pt idx="105">
                        <c:v>42795</c:v>
                      </c:pt>
                      <c:pt idx="106">
                        <c:v>42796</c:v>
                      </c:pt>
                      <c:pt idx="107">
                        <c:v>42797</c:v>
                      </c:pt>
                      <c:pt idx="108">
                        <c:v>42800</c:v>
                      </c:pt>
                      <c:pt idx="109">
                        <c:v>42801</c:v>
                      </c:pt>
                      <c:pt idx="110">
                        <c:v>42802</c:v>
                      </c:pt>
                      <c:pt idx="111">
                        <c:v>42803</c:v>
                      </c:pt>
                      <c:pt idx="112">
                        <c:v>42804</c:v>
                      </c:pt>
                      <c:pt idx="113">
                        <c:v>42807</c:v>
                      </c:pt>
                      <c:pt idx="114">
                        <c:v>42808</c:v>
                      </c:pt>
                      <c:pt idx="115">
                        <c:v>42809</c:v>
                      </c:pt>
                      <c:pt idx="116">
                        <c:v>42810</c:v>
                      </c:pt>
                      <c:pt idx="117">
                        <c:v>42811</c:v>
                      </c:pt>
                      <c:pt idx="118">
                        <c:v>42814</c:v>
                      </c:pt>
                      <c:pt idx="119">
                        <c:v>42815</c:v>
                      </c:pt>
                      <c:pt idx="120">
                        <c:v>42816</c:v>
                      </c:pt>
                      <c:pt idx="121">
                        <c:v>42817</c:v>
                      </c:pt>
                      <c:pt idx="122">
                        <c:v>42818</c:v>
                      </c:pt>
                      <c:pt idx="123">
                        <c:v>42821</c:v>
                      </c:pt>
                      <c:pt idx="124">
                        <c:v>42822</c:v>
                      </c:pt>
                      <c:pt idx="125">
                        <c:v>42823</c:v>
                      </c:pt>
                      <c:pt idx="126">
                        <c:v>42824</c:v>
                      </c:pt>
                      <c:pt idx="127">
                        <c:v>42825</c:v>
                      </c:pt>
                      <c:pt idx="128">
                        <c:v>42828</c:v>
                      </c:pt>
                      <c:pt idx="129">
                        <c:v>42829</c:v>
                      </c:pt>
                      <c:pt idx="130">
                        <c:v>42830</c:v>
                      </c:pt>
                      <c:pt idx="131">
                        <c:v>42831</c:v>
                      </c:pt>
                      <c:pt idx="132">
                        <c:v>42832</c:v>
                      </c:pt>
                      <c:pt idx="133">
                        <c:v>42835</c:v>
                      </c:pt>
                      <c:pt idx="134">
                        <c:v>42836</c:v>
                      </c:pt>
                      <c:pt idx="135">
                        <c:v>42837</c:v>
                      </c:pt>
                      <c:pt idx="136">
                        <c:v>42838</c:v>
                      </c:pt>
                      <c:pt idx="137">
                        <c:v>42839</c:v>
                      </c:pt>
                      <c:pt idx="138">
                        <c:v>42842</c:v>
                      </c:pt>
                      <c:pt idx="139">
                        <c:v>42843</c:v>
                      </c:pt>
                      <c:pt idx="140">
                        <c:v>42844</c:v>
                      </c:pt>
                      <c:pt idx="141">
                        <c:v>42845</c:v>
                      </c:pt>
                      <c:pt idx="142">
                        <c:v>42846</c:v>
                      </c:pt>
                      <c:pt idx="143">
                        <c:v>42849</c:v>
                      </c:pt>
                      <c:pt idx="144">
                        <c:v>42850</c:v>
                      </c:pt>
                      <c:pt idx="145">
                        <c:v>42851</c:v>
                      </c:pt>
                      <c:pt idx="146">
                        <c:v>42852</c:v>
                      </c:pt>
                      <c:pt idx="147">
                        <c:v>42853</c:v>
                      </c:pt>
                      <c:pt idx="148">
                        <c:v>42856</c:v>
                      </c:pt>
                      <c:pt idx="149">
                        <c:v>42857</c:v>
                      </c:pt>
                      <c:pt idx="150">
                        <c:v>42858</c:v>
                      </c:pt>
                      <c:pt idx="151">
                        <c:v>42859</c:v>
                      </c:pt>
                      <c:pt idx="152">
                        <c:v>42860</c:v>
                      </c:pt>
                      <c:pt idx="153">
                        <c:v>42863</c:v>
                      </c:pt>
                      <c:pt idx="154">
                        <c:v>42864</c:v>
                      </c:pt>
                      <c:pt idx="155">
                        <c:v>42865</c:v>
                      </c:pt>
                      <c:pt idx="156">
                        <c:v>42866</c:v>
                      </c:pt>
                      <c:pt idx="157">
                        <c:v>42867</c:v>
                      </c:pt>
                      <c:pt idx="158">
                        <c:v>42870</c:v>
                      </c:pt>
                      <c:pt idx="159">
                        <c:v>42871</c:v>
                      </c:pt>
                      <c:pt idx="160">
                        <c:v>42872</c:v>
                      </c:pt>
                      <c:pt idx="161">
                        <c:v>42873</c:v>
                      </c:pt>
                      <c:pt idx="162">
                        <c:v>42874</c:v>
                      </c:pt>
                      <c:pt idx="163">
                        <c:v>42877</c:v>
                      </c:pt>
                      <c:pt idx="164">
                        <c:v>42878</c:v>
                      </c:pt>
                      <c:pt idx="165">
                        <c:v>42879</c:v>
                      </c:pt>
                      <c:pt idx="166">
                        <c:v>42880</c:v>
                      </c:pt>
                      <c:pt idx="167">
                        <c:v>42881</c:v>
                      </c:pt>
                      <c:pt idx="168">
                        <c:v>42884</c:v>
                      </c:pt>
                      <c:pt idx="169">
                        <c:v>42885</c:v>
                      </c:pt>
                      <c:pt idx="170">
                        <c:v>42886</c:v>
                      </c:pt>
                      <c:pt idx="171">
                        <c:v>42887</c:v>
                      </c:pt>
                      <c:pt idx="172">
                        <c:v>42888</c:v>
                      </c:pt>
                      <c:pt idx="173">
                        <c:v>42891</c:v>
                      </c:pt>
                      <c:pt idx="174">
                        <c:v>42892</c:v>
                      </c:pt>
                      <c:pt idx="175">
                        <c:v>42893</c:v>
                      </c:pt>
                      <c:pt idx="176">
                        <c:v>42894</c:v>
                      </c:pt>
                      <c:pt idx="177">
                        <c:v>42895</c:v>
                      </c:pt>
                      <c:pt idx="178">
                        <c:v>42898</c:v>
                      </c:pt>
                      <c:pt idx="179">
                        <c:v>42899</c:v>
                      </c:pt>
                      <c:pt idx="180">
                        <c:v>42900</c:v>
                      </c:pt>
                      <c:pt idx="181">
                        <c:v>42901</c:v>
                      </c:pt>
                      <c:pt idx="182">
                        <c:v>42902</c:v>
                      </c:pt>
                      <c:pt idx="183">
                        <c:v>42905</c:v>
                      </c:pt>
                      <c:pt idx="184">
                        <c:v>42906</c:v>
                      </c:pt>
                      <c:pt idx="185">
                        <c:v>42907</c:v>
                      </c:pt>
                      <c:pt idx="186">
                        <c:v>42908</c:v>
                      </c:pt>
                      <c:pt idx="187">
                        <c:v>42909</c:v>
                      </c:pt>
                      <c:pt idx="188">
                        <c:v>42912</c:v>
                      </c:pt>
                      <c:pt idx="189">
                        <c:v>42913</c:v>
                      </c:pt>
                      <c:pt idx="190">
                        <c:v>42914</c:v>
                      </c:pt>
                      <c:pt idx="191">
                        <c:v>42915</c:v>
                      </c:pt>
                      <c:pt idx="192">
                        <c:v>42916</c:v>
                      </c:pt>
                      <c:pt idx="193">
                        <c:v>42919</c:v>
                      </c:pt>
                      <c:pt idx="194">
                        <c:v>42920</c:v>
                      </c:pt>
                      <c:pt idx="195">
                        <c:v>42921</c:v>
                      </c:pt>
                      <c:pt idx="196">
                        <c:v>42922</c:v>
                      </c:pt>
                      <c:pt idx="197">
                        <c:v>42923</c:v>
                      </c:pt>
                      <c:pt idx="198">
                        <c:v>42926</c:v>
                      </c:pt>
                      <c:pt idx="199">
                        <c:v>42927</c:v>
                      </c:pt>
                      <c:pt idx="200">
                        <c:v>42928</c:v>
                      </c:pt>
                      <c:pt idx="201">
                        <c:v>42929</c:v>
                      </c:pt>
                      <c:pt idx="202">
                        <c:v>42930</c:v>
                      </c:pt>
                      <c:pt idx="203">
                        <c:v>42933</c:v>
                      </c:pt>
                      <c:pt idx="204">
                        <c:v>42934</c:v>
                      </c:pt>
                      <c:pt idx="205">
                        <c:v>42935</c:v>
                      </c:pt>
                      <c:pt idx="206">
                        <c:v>42936</c:v>
                      </c:pt>
                      <c:pt idx="207">
                        <c:v>42937</c:v>
                      </c:pt>
                      <c:pt idx="208">
                        <c:v>42940</c:v>
                      </c:pt>
                      <c:pt idx="209">
                        <c:v>42941</c:v>
                      </c:pt>
                      <c:pt idx="210">
                        <c:v>42942</c:v>
                      </c:pt>
                      <c:pt idx="211">
                        <c:v>42943</c:v>
                      </c:pt>
                      <c:pt idx="212">
                        <c:v>42944</c:v>
                      </c:pt>
                      <c:pt idx="213">
                        <c:v>42947</c:v>
                      </c:pt>
                      <c:pt idx="214">
                        <c:v>42948</c:v>
                      </c:pt>
                      <c:pt idx="215">
                        <c:v>42949</c:v>
                      </c:pt>
                      <c:pt idx="216">
                        <c:v>42950</c:v>
                      </c:pt>
                      <c:pt idx="217">
                        <c:v>42951</c:v>
                      </c:pt>
                      <c:pt idx="218">
                        <c:v>42954</c:v>
                      </c:pt>
                      <c:pt idx="219">
                        <c:v>42955</c:v>
                      </c:pt>
                      <c:pt idx="220">
                        <c:v>42956</c:v>
                      </c:pt>
                      <c:pt idx="221">
                        <c:v>42957</c:v>
                      </c:pt>
                      <c:pt idx="222">
                        <c:v>42958</c:v>
                      </c:pt>
                      <c:pt idx="223">
                        <c:v>42961</c:v>
                      </c:pt>
                      <c:pt idx="224">
                        <c:v>42962</c:v>
                      </c:pt>
                      <c:pt idx="225">
                        <c:v>42963</c:v>
                      </c:pt>
                      <c:pt idx="226">
                        <c:v>42964</c:v>
                      </c:pt>
                      <c:pt idx="227">
                        <c:v>42965</c:v>
                      </c:pt>
                      <c:pt idx="228">
                        <c:v>42968</c:v>
                      </c:pt>
                      <c:pt idx="229">
                        <c:v>42969</c:v>
                      </c:pt>
                      <c:pt idx="230">
                        <c:v>42970</c:v>
                      </c:pt>
                      <c:pt idx="231">
                        <c:v>42971</c:v>
                      </c:pt>
                      <c:pt idx="232">
                        <c:v>42972</c:v>
                      </c:pt>
                      <c:pt idx="233">
                        <c:v>42975</c:v>
                      </c:pt>
                      <c:pt idx="234">
                        <c:v>42976</c:v>
                      </c:pt>
                      <c:pt idx="235">
                        <c:v>42977</c:v>
                      </c:pt>
                      <c:pt idx="236">
                        <c:v>42978</c:v>
                      </c:pt>
                      <c:pt idx="237">
                        <c:v>42979</c:v>
                      </c:pt>
                      <c:pt idx="238">
                        <c:v>42982</c:v>
                      </c:pt>
                      <c:pt idx="239">
                        <c:v>42983</c:v>
                      </c:pt>
                      <c:pt idx="240">
                        <c:v>42984</c:v>
                      </c:pt>
                      <c:pt idx="241">
                        <c:v>42985</c:v>
                      </c:pt>
                      <c:pt idx="242">
                        <c:v>42986</c:v>
                      </c:pt>
                      <c:pt idx="243">
                        <c:v>42989</c:v>
                      </c:pt>
                      <c:pt idx="244">
                        <c:v>42990</c:v>
                      </c:pt>
                      <c:pt idx="245">
                        <c:v>42991</c:v>
                      </c:pt>
                      <c:pt idx="246">
                        <c:v>42992</c:v>
                      </c:pt>
                      <c:pt idx="247">
                        <c:v>42993</c:v>
                      </c:pt>
                      <c:pt idx="248">
                        <c:v>42996</c:v>
                      </c:pt>
                      <c:pt idx="249">
                        <c:v>42997</c:v>
                      </c:pt>
                      <c:pt idx="250">
                        <c:v>42998</c:v>
                      </c:pt>
                      <c:pt idx="251">
                        <c:v>42999</c:v>
                      </c:pt>
                      <c:pt idx="252">
                        <c:v>43000</c:v>
                      </c:pt>
                      <c:pt idx="253">
                        <c:v>43003</c:v>
                      </c:pt>
                      <c:pt idx="254">
                        <c:v>43004</c:v>
                      </c:pt>
                      <c:pt idx="255">
                        <c:v>43005</c:v>
                      </c:pt>
                      <c:pt idx="256">
                        <c:v>43006</c:v>
                      </c:pt>
                      <c:pt idx="257">
                        <c:v>43007</c:v>
                      </c:pt>
                      <c:pt idx="258">
                        <c:v>43010</c:v>
                      </c:pt>
                      <c:pt idx="259">
                        <c:v>43011</c:v>
                      </c:pt>
                      <c:pt idx="260">
                        <c:v>43012</c:v>
                      </c:pt>
                      <c:pt idx="261">
                        <c:v>43013</c:v>
                      </c:pt>
                      <c:pt idx="262">
                        <c:v>43014</c:v>
                      </c:pt>
                      <c:pt idx="263">
                        <c:v>43017</c:v>
                      </c:pt>
                      <c:pt idx="264">
                        <c:v>43018</c:v>
                      </c:pt>
                      <c:pt idx="265">
                        <c:v>43019</c:v>
                      </c:pt>
                      <c:pt idx="266">
                        <c:v>43020</c:v>
                      </c:pt>
                      <c:pt idx="267">
                        <c:v>43021</c:v>
                      </c:pt>
                      <c:pt idx="268">
                        <c:v>43024</c:v>
                      </c:pt>
                      <c:pt idx="269">
                        <c:v>43025</c:v>
                      </c:pt>
                      <c:pt idx="270">
                        <c:v>43026</c:v>
                      </c:pt>
                      <c:pt idx="271">
                        <c:v>43027</c:v>
                      </c:pt>
                      <c:pt idx="272">
                        <c:v>43028</c:v>
                      </c:pt>
                      <c:pt idx="273">
                        <c:v>43031</c:v>
                      </c:pt>
                      <c:pt idx="274">
                        <c:v>43032</c:v>
                      </c:pt>
                      <c:pt idx="275">
                        <c:v>43033</c:v>
                      </c:pt>
                      <c:pt idx="276">
                        <c:v>43034</c:v>
                      </c:pt>
                      <c:pt idx="277">
                        <c:v>43035</c:v>
                      </c:pt>
                      <c:pt idx="278">
                        <c:v>43038</c:v>
                      </c:pt>
                      <c:pt idx="279">
                        <c:v>43039</c:v>
                      </c:pt>
                      <c:pt idx="280">
                        <c:v>43040</c:v>
                      </c:pt>
                      <c:pt idx="281">
                        <c:v>43041</c:v>
                      </c:pt>
                      <c:pt idx="282">
                        <c:v>43042</c:v>
                      </c:pt>
                      <c:pt idx="283">
                        <c:v>43045</c:v>
                      </c:pt>
                      <c:pt idx="284">
                        <c:v>43046</c:v>
                      </c:pt>
                      <c:pt idx="285">
                        <c:v>43047</c:v>
                      </c:pt>
                      <c:pt idx="286">
                        <c:v>43048</c:v>
                      </c:pt>
                      <c:pt idx="287">
                        <c:v>43049</c:v>
                      </c:pt>
                      <c:pt idx="288">
                        <c:v>43052</c:v>
                      </c:pt>
                      <c:pt idx="289">
                        <c:v>43053</c:v>
                      </c:pt>
                      <c:pt idx="290">
                        <c:v>43054</c:v>
                      </c:pt>
                      <c:pt idx="291">
                        <c:v>43055</c:v>
                      </c:pt>
                      <c:pt idx="292">
                        <c:v>43056</c:v>
                      </c:pt>
                      <c:pt idx="293">
                        <c:v>43059</c:v>
                      </c:pt>
                      <c:pt idx="294">
                        <c:v>43060</c:v>
                      </c:pt>
                      <c:pt idx="295">
                        <c:v>43061</c:v>
                      </c:pt>
                      <c:pt idx="296">
                        <c:v>43062</c:v>
                      </c:pt>
                      <c:pt idx="297">
                        <c:v>43063</c:v>
                      </c:pt>
                      <c:pt idx="298">
                        <c:v>43066</c:v>
                      </c:pt>
                      <c:pt idx="299">
                        <c:v>43067</c:v>
                      </c:pt>
                      <c:pt idx="300">
                        <c:v>43068</c:v>
                      </c:pt>
                      <c:pt idx="301">
                        <c:v>43069</c:v>
                      </c:pt>
                      <c:pt idx="302">
                        <c:v>43070</c:v>
                      </c:pt>
                      <c:pt idx="303">
                        <c:v>43073</c:v>
                      </c:pt>
                      <c:pt idx="304">
                        <c:v>43074</c:v>
                      </c:pt>
                      <c:pt idx="305">
                        <c:v>43075</c:v>
                      </c:pt>
                      <c:pt idx="306">
                        <c:v>43076</c:v>
                      </c:pt>
                      <c:pt idx="307">
                        <c:v>43077</c:v>
                      </c:pt>
                      <c:pt idx="308">
                        <c:v>43080</c:v>
                      </c:pt>
                      <c:pt idx="309">
                        <c:v>43081</c:v>
                      </c:pt>
                      <c:pt idx="310">
                        <c:v>43082</c:v>
                      </c:pt>
                      <c:pt idx="311">
                        <c:v>43083</c:v>
                      </c:pt>
                      <c:pt idx="312">
                        <c:v>43084</c:v>
                      </c:pt>
                      <c:pt idx="313">
                        <c:v>43087</c:v>
                      </c:pt>
                      <c:pt idx="314">
                        <c:v>43088</c:v>
                      </c:pt>
                      <c:pt idx="315">
                        <c:v>43089</c:v>
                      </c:pt>
                      <c:pt idx="316">
                        <c:v>43090</c:v>
                      </c:pt>
                      <c:pt idx="317">
                        <c:v>43091</c:v>
                      </c:pt>
                      <c:pt idx="318">
                        <c:v>43094</c:v>
                      </c:pt>
                      <c:pt idx="319">
                        <c:v>43095</c:v>
                      </c:pt>
                      <c:pt idx="320">
                        <c:v>43096</c:v>
                      </c:pt>
                      <c:pt idx="321">
                        <c:v>43097</c:v>
                      </c:pt>
                      <c:pt idx="322">
                        <c:v>43098</c:v>
                      </c:pt>
                      <c:pt idx="323">
                        <c:v>43101</c:v>
                      </c:pt>
                      <c:pt idx="324">
                        <c:v>43102</c:v>
                      </c:pt>
                      <c:pt idx="325">
                        <c:v>43103</c:v>
                      </c:pt>
                      <c:pt idx="326">
                        <c:v>43104</c:v>
                      </c:pt>
                      <c:pt idx="327">
                        <c:v>43105</c:v>
                      </c:pt>
                      <c:pt idx="328">
                        <c:v>43108</c:v>
                      </c:pt>
                      <c:pt idx="329">
                        <c:v>43109</c:v>
                      </c:pt>
                      <c:pt idx="330">
                        <c:v>43110</c:v>
                      </c:pt>
                      <c:pt idx="331">
                        <c:v>43111</c:v>
                      </c:pt>
                      <c:pt idx="332">
                        <c:v>43112</c:v>
                      </c:pt>
                      <c:pt idx="333">
                        <c:v>43115</c:v>
                      </c:pt>
                      <c:pt idx="334">
                        <c:v>43116</c:v>
                      </c:pt>
                      <c:pt idx="335">
                        <c:v>43117</c:v>
                      </c:pt>
                      <c:pt idx="336">
                        <c:v>43118</c:v>
                      </c:pt>
                      <c:pt idx="337">
                        <c:v>43119</c:v>
                      </c:pt>
                      <c:pt idx="338">
                        <c:v>43122</c:v>
                      </c:pt>
                      <c:pt idx="339">
                        <c:v>43123</c:v>
                      </c:pt>
                      <c:pt idx="340">
                        <c:v>43124</c:v>
                      </c:pt>
                      <c:pt idx="341">
                        <c:v>43125</c:v>
                      </c:pt>
                      <c:pt idx="342">
                        <c:v>43126</c:v>
                      </c:pt>
                      <c:pt idx="343">
                        <c:v>43129</c:v>
                      </c:pt>
                      <c:pt idx="344">
                        <c:v>43130</c:v>
                      </c:pt>
                      <c:pt idx="345">
                        <c:v>43131</c:v>
                      </c:pt>
                      <c:pt idx="346">
                        <c:v>43132</c:v>
                      </c:pt>
                      <c:pt idx="347">
                        <c:v>43133</c:v>
                      </c:pt>
                      <c:pt idx="348">
                        <c:v>43136</c:v>
                      </c:pt>
                      <c:pt idx="349">
                        <c:v>43137</c:v>
                      </c:pt>
                      <c:pt idx="350">
                        <c:v>43138</c:v>
                      </c:pt>
                      <c:pt idx="351">
                        <c:v>43139</c:v>
                      </c:pt>
                      <c:pt idx="352">
                        <c:v>43140</c:v>
                      </c:pt>
                      <c:pt idx="353">
                        <c:v>43143</c:v>
                      </c:pt>
                      <c:pt idx="354">
                        <c:v>43144</c:v>
                      </c:pt>
                      <c:pt idx="355">
                        <c:v>43145</c:v>
                      </c:pt>
                      <c:pt idx="356">
                        <c:v>43146</c:v>
                      </c:pt>
                      <c:pt idx="357">
                        <c:v>43147</c:v>
                      </c:pt>
                      <c:pt idx="358">
                        <c:v>43150</c:v>
                      </c:pt>
                      <c:pt idx="359">
                        <c:v>43151</c:v>
                      </c:pt>
                      <c:pt idx="360">
                        <c:v>43152</c:v>
                      </c:pt>
                      <c:pt idx="361">
                        <c:v>43153</c:v>
                      </c:pt>
                      <c:pt idx="362">
                        <c:v>43154</c:v>
                      </c:pt>
                      <c:pt idx="363">
                        <c:v>43157</c:v>
                      </c:pt>
                      <c:pt idx="364">
                        <c:v>43158</c:v>
                      </c:pt>
                      <c:pt idx="365">
                        <c:v>43159</c:v>
                      </c:pt>
                      <c:pt idx="366">
                        <c:v>43160</c:v>
                      </c:pt>
                      <c:pt idx="367">
                        <c:v>43161</c:v>
                      </c:pt>
                      <c:pt idx="368">
                        <c:v>43164</c:v>
                      </c:pt>
                      <c:pt idx="369">
                        <c:v>43165</c:v>
                      </c:pt>
                      <c:pt idx="370">
                        <c:v>43166</c:v>
                      </c:pt>
                      <c:pt idx="371">
                        <c:v>43167</c:v>
                      </c:pt>
                      <c:pt idx="372">
                        <c:v>43168</c:v>
                      </c:pt>
                      <c:pt idx="373">
                        <c:v>43171</c:v>
                      </c:pt>
                      <c:pt idx="374">
                        <c:v>43172</c:v>
                      </c:pt>
                      <c:pt idx="375">
                        <c:v>43173</c:v>
                      </c:pt>
                      <c:pt idx="376">
                        <c:v>43174</c:v>
                      </c:pt>
                      <c:pt idx="377">
                        <c:v>43175</c:v>
                      </c:pt>
                      <c:pt idx="378">
                        <c:v>43178</c:v>
                      </c:pt>
                      <c:pt idx="379">
                        <c:v>43179</c:v>
                      </c:pt>
                      <c:pt idx="380">
                        <c:v>43180</c:v>
                      </c:pt>
                      <c:pt idx="381">
                        <c:v>43181</c:v>
                      </c:pt>
                      <c:pt idx="382">
                        <c:v>43182</c:v>
                      </c:pt>
                      <c:pt idx="383">
                        <c:v>43185</c:v>
                      </c:pt>
                      <c:pt idx="384">
                        <c:v>43186</c:v>
                      </c:pt>
                      <c:pt idx="385">
                        <c:v>43187</c:v>
                      </c:pt>
                      <c:pt idx="386">
                        <c:v>43188</c:v>
                      </c:pt>
                      <c:pt idx="387">
                        <c:v>43189</c:v>
                      </c:pt>
                      <c:pt idx="388">
                        <c:v>43192</c:v>
                      </c:pt>
                      <c:pt idx="389">
                        <c:v>43193</c:v>
                      </c:pt>
                      <c:pt idx="390">
                        <c:v>43194</c:v>
                      </c:pt>
                      <c:pt idx="391">
                        <c:v>43195</c:v>
                      </c:pt>
                      <c:pt idx="392">
                        <c:v>43196</c:v>
                      </c:pt>
                      <c:pt idx="393">
                        <c:v>43199</c:v>
                      </c:pt>
                      <c:pt idx="394">
                        <c:v>43200</c:v>
                      </c:pt>
                      <c:pt idx="395">
                        <c:v>43201</c:v>
                      </c:pt>
                      <c:pt idx="396">
                        <c:v>43202</c:v>
                      </c:pt>
                      <c:pt idx="397">
                        <c:v>43203</c:v>
                      </c:pt>
                      <c:pt idx="398">
                        <c:v>43206</c:v>
                      </c:pt>
                      <c:pt idx="399">
                        <c:v>43207</c:v>
                      </c:pt>
                      <c:pt idx="400">
                        <c:v>43208</c:v>
                      </c:pt>
                      <c:pt idx="401">
                        <c:v>43209</c:v>
                      </c:pt>
                      <c:pt idx="402">
                        <c:v>43210</c:v>
                      </c:pt>
                      <c:pt idx="403">
                        <c:v>43213</c:v>
                      </c:pt>
                      <c:pt idx="404">
                        <c:v>43214</c:v>
                      </c:pt>
                      <c:pt idx="405">
                        <c:v>43215</c:v>
                      </c:pt>
                      <c:pt idx="406">
                        <c:v>43216</c:v>
                      </c:pt>
                      <c:pt idx="407">
                        <c:v>43217</c:v>
                      </c:pt>
                      <c:pt idx="408">
                        <c:v>43220</c:v>
                      </c:pt>
                      <c:pt idx="409">
                        <c:v>43221</c:v>
                      </c:pt>
                      <c:pt idx="410">
                        <c:v>43222</c:v>
                      </c:pt>
                      <c:pt idx="411">
                        <c:v>43223</c:v>
                      </c:pt>
                      <c:pt idx="412">
                        <c:v>43224</c:v>
                      </c:pt>
                      <c:pt idx="413">
                        <c:v>43227</c:v>
                      </c:pt>
                      <c:pt idx="414">
                        <c:v>43228</c:v>
                      </c:pt>
                      <c:pt idx="415">
                        <c:v>43229</c:v>
                      </c:pt>
                      <c:pt idx="416">
                        <c:v>43230</c:v>
                      </c:pt>
                      <c:pt idx="417">
                        <c:v>43231</c:v>
                      </c:pt>
                      <c:pt idx="418">
                        <c:v>43234</c:v>
                      </c:pt>
                      <c:pt idx="419">
                        <c:v>43235</c:v>
                      </c:pt>
                      <c:pt idx="420">
                        <c:v>43236</c:v>
                      </c:pt>
                      <c:pt idx="421">
                        <c:v>43237</c:v>
                      </c:pt>
                      <c:pt idx="422">
                        <c:v>43238</c:v>
                      </c:pt>
                      <c:pt idx="423">
                        <c:v>43241</c:v>
                      </c:pt>
                      <c:pt idx="424">
                        <c:v>43242</c:v>
                      </c:pt>
                      <c:pt idx="425">
                        <c:v>43243</c:v>
                      </c:pt>
                      <c:pt idx="426">
                        <c:v>43244</c:v>
                      </c:pt>
                      <c:pt idx="427">
                        <c:v>43245</c:v>
                      </c:pt>
                      <c:pt idx="428">
                        <c:v>43248</c:v>
                      </c:pt>
                      <c:pt idx="429">
                        <c:v>43249</c:v>
                      </c:pt>
                      <c:pt idx="430">
                        <c:v>43250</c:v>
                      </c:pt>
                      <c:pt idx="431">
                        <c:v>43251</c:v>
                      </c:pt>
                      <c:pt idx="432">
                        <c:v>43252</c:v>
                      </c:pt>
                      <c:pt idx="433">
                        <c:v>43255</c:v>
                      </c:pt>
                      <c:pt idx="434">
                        <c:v>43256</c:v>
                      </c:pt>
                      <c:pt idx="435">
                        <c:v>43257</c:v>
                      </c:pt>
                      <c:pt idx="436">
                        <c:v>43258</c:v>
                      </c:pt>
                      <c:pt idx="437">
                        <c:v>43259</c:v>
                      </c:pt>
                      <c:pt idx="438">
                        <c:v>43262</c:v>
                      </c:pt>
                      <c:pt idx="439">
                        <c:v>43263</c:v>
                      </c:pt>
                      <c:pt idx="440">
                        <c:v>43264</c:v>
                      </c:pt>
                      <c:pt idx="441">
                        <c:v>43265</c:v>
                      </c:pt>
                      <c:pt idx="442">
                        <c:v>43266</c:v>
                      </c:pt>
                      <c:pt idx="443">
                        <c:v>43269</c:v>
                      </c:pt>
                      <c:pt idx="444">
                        <c:v>43270</c:v>
                      </c:pt>
                      <c:pt idx="445">
                        <c:v>43271</c:v>
                      </c:pt>
                      <c:pt idx="446">
                        <c:v>43272</c:v>
                      </c:pt>
                      <c:pt idx="447">
                        <c:v>43273</c:v>
                      </c:pt>
                      <c:pt idx="448">
                        <c:v>43276</c:v>
                      </c:pt>
                      <c:pt idx="449">
                        <c:v>43277</c:v>
                      </c:pt>
                      <c:pt idx="450">
                        <c:v>43278</c:v>
                      </c:pt>
                      <c:pt idx="451">
                        <c:v>43279</c:v>
                      </c:pt>
                      <c:pt idx="452">
                        <c:v>43280</c:v>
                      </c:pt>
                      <c:pt idx="453">
                        <c:v>43283</c:v>
                      </c:pt>
                      <c:pt idx="454">
                        <c:v>43284</c:v>
                      </c:pt>
                      <c:pt idx="455">
                        <c:v>43285</c:v>
                      </c:pt>
                      <c:pt idx="456">
                        <c:v>43286</c:v>
                      </c:pt>
                      <c:pt idx="457">
                        <c:v>43287</c:v>
                      </c:pt>
                      <c:pt idx="458">
                        <c:v>43290</c:v>
                      </c:pt>
                      <c:pt idx="459">
                        <c:v>43291</c:v>
                      </c:pt>
                      <c:pt idx="460">
                        <c:v>43292</c:v>
                      </c:pt>
                      <c:pt idx="461">
                        <c:v>43293</c:v>
                      </c:pt>
                      <c:pt idx="462">
                        <c:v>43294</c:v>
                      </c:pt>
                      <c:pt idx="463">
                        <c:v>43297</c:v>
                      </c:pt>
                      <c:pt idx="464">
                        <c:v>43298</c:v>
                      </c:pt>
                      <c:pt idx="465">
                        <c:v>43299</c:v>
                      </c:pt>
                      <c:pt idx="466">
                        <c:v>43300</c:v>
                      </c:pt>
                      <c:pt idx="467">
                        <c:v>43301</c:v>
                      </c:pt>
                      <c:pt idx="468">
                        <c:v>43304</c:v>
                      </c:pt>
                      <c:pt idx="469">
                        <c:v>43305</c:v>
                      </c:pt>
                      <c:pt idx="470">
                        <c:v>43306</c:v>
                      </c:pt>
                      <c:pt idx="471">
                        <c:v>43307</c:v>
                      </c:pt>
                      <c:pt idx="472">
                        <c:v>43308</c:v>
                      </c:pt>
                      <c:pt idx="473">
                        <c:v>43311</c:v>
                      </c:pt>
                      <c:pt idx="474">
                        <c:v>43312</c:v>
                      </c:pt>
                      <c:pt idx="475">
                        <c:v>43313</c:v>
                      </c:pt>
                      <c:pt idx="476">
                        <c:v>43314</c:v>
                      </c:pt>
                      <c:pt idx="477">
                        <c:v>43315</c:v>
                      </c:pt>
                      <c:pt idx="478">
                        <c:v>43318</c:v>
                      </c:pt>
                      <c:pt idx="479">
                        <c:v>43319</c:v>
                      </c:pt>
                      <c:pt idx="480">
                        <c:v>43320</c:v>
                      </c:pt>
                      <c:pt idx="481">
                        <c:v>43321</c:v>
                      </c:pt>
                      <c:pt idx="482">
                        <c:v>43322</c:v>
                      </c:pt>
                      <c:pt idx="483">
                        <c:v>43325</c:v>
                      </c:pt>
                      <c:pt idx="484">
                        <c:v>43326</c:v>
                      </c:pt>
                      <c:pt idx="485">
                        <c:v>43327</c:v>
                      </c:pt>
                      <c:pt idx="486">
                        <c:v>43328</c:v>
                      </c:pt>
                      <c:pt idx="487">
                        <c:v>43329</c:v>
                      </c:pt>
                      <c:pt idx="488">
                        <c:v>43332</c:v>
                      </c:pt>
                      <c:pt idx="489">
                        <c:v>43333</c:v>
                      </c:pt>
                      <c:pt idx="490">
                        <c:v>43334</c:v>
                      </c:pt>
                      <c:pt idx="491">
                        <c:v>43335</c:v>
                      </c:pt>
                      <c:pt idx="492">
                        <c:v>43336</c:v>
                      </c:pt>
                      <c:pt idx="493">
                        <c:v>43339</c:v>
                      </c:pt>
                      <c:pt idx="494">
                        <c:v>43340</c:v>
                      </c:pt>
                      <c:pt idx="495">
                        <c:v>43341</c:v>
                      </c:pt>
                      <c:pt idx="496">
                        <c:v>43342</c:v>
                      </c:pt>
                      <c:pt idx="497">
                        <c:v>43343</c:v>
                      </c:pt>
                      <c:pt idx="498">
                        <c:v>43346</c:v>
                      </c:pt>
                      <c:pt idx="499">
                        <c:v>43347</c:v>
                      </c:pt>
                      <c:pt idx="500">
                        <c:v>43348</c:v>
                      </c:pt>
                      <c:pt idx="501">
                        <c:v>43349</c:v>
                      </c:pt>
                      <c:pt idx="502">
                        <c:v>43350</c:v>
                      </c:pt>
                      <c:pt idx="503">
                        <c:v>43353</c:v>
                      </c:pt>
                      <c:pt idx="504">
                        <c:v>43354</c:v>
                      </c:pt>
                      <c:pt idx="505">
                        <c:v>43355</c:v>
                      </c:pt>
                      <c:pt idx="506">
                        <c:v>43356</c:v>
                      </c:pt>
                      <c:pt idx="507">
                        <c:v>43357</c:v>
                      </c:pt>
                      <c:pt idx="508">
                        <c:v>43360</c:v>
                      </c:pt>
                      <c:pt idx="509">
                        <c:v>43361</c:v>
                      </c:pt>
                      <c:pt idx="510">
                        <c:v>43362</c:v>
                      </c:pt>
                      <c:pt idx="511">
                        <c:v>43363</c:v>
                      </c:pt>
                      <c:pt idx="512">
                        <c:v>43364</c:v>
                      </c:pt>
                      <c:pt idx="513">
                        <c:v>43367</c:v>
                      </c:pt>
                      <c:pt idx="514">
                        <c:v>43368</c:v>
                      </c:pt>
                      <c:pt idx="515">
                        <c:v>43369</c:v>
                      </c:pt>
                      <c:pt idx="516">
                        <c:v>43370</c:v>
                      </c:pt>
                      <c:pt idx="517">
                        <c:v>43371</c:v>
                      </c:pt>
                      <c:pt idx="518">
                        <c:v>43374</c:v>
                      </c:pt>
                      <c:pt idx="519">
                        <c:v>43375</c:v>
                      </c:pt>
                      <c:pt idx="520">
                        <c:v>43376</c:v>
                      </c:pt>
                      <c:pt idx="521">
                        <c:v>43377</c:v>
                      </c:pt>
                      <c:pt idx="522">
                        <c:v>43378</c:v>
                      </c:pt>
                      <c:pt idx="523">
                        <c:v>43381</c:v>
                      </c:pt>
                      <c:pt idx="524">
                        <c:v>43382</c:v>
                      </c:pt>
                      <c:pt idx="525">
                        <c:v>43383</c:v>
                      </c:pt>
                      <c:pt idx="526">
                        <c:v>43384</c:v>
                      </c:pt>
                      <c:pt idx="527">
                        <c:v>43385</c:v>
                      </c:pt>
                      <c:pt idx="528">
                        <c:v>43388</c:v>
                      </c:pt>
                      <c:pt idx="529">
                        <c:v>43389</c:v>
                      </c:pt>
                      <c:pt idx="530">
                        <c:v>43390</c:v>
                      </c:pt>
                      <c:pt idx="531">
                        <c:v>43391</c:v>
                      </c:pt>
                      <c:pt idx="532">
                        <c:v>43392</c:v>
                      </c:pt>
                      <c:pt idx="533">
                        <c:v>43395</c:v>
                      </c:pt>
                      <c:pt idx="534">
                        <c:v>43396</c:v>
                      </c:pt>
                      <c:pt idx="535">
                        <c:v>43397</c:v>
                      </c:pt>
                      <c:pt idx="536">
                        <c:v>43398</c:v>
                      </c:pt>
                      <c:pt idx="537">
                        <c:v>43399</c:v>
                      </c:pt>
                      <c:pt idx="538">
                        <c:v>43402</c:v>
                      </c:pt>
                      <c:pt idx="539">
                        <c:v>43403</c:v>
                      </c:pt>
                      <c:pt idx="540">
                        <c:v>43404</c:v>
                      </c:pt>
                      <c:pt idx="541">
                        <c:v>43405</c:v>
                      </c:pt>
                      <c:pt idx="542">
                        <c:v>43406</c:v>
                      </c:pt>
                      <c:pt idx="543">
                        <c:v>43409</c:v>
                      </c:pt>
                      <c:pt idx="544">
                        <c:v>43410</c:v>
                      </c:pt>
                      <c:pt idx="545">
                        <c:v>43411</c:v>
                      </c:pt>
                      <c:pt idx="546">
                        <c:v>43412</c:v>
                      </c:pt>
                      <c:pt idx="547">
                        <c:v>43413</c:v>
                      </c:pt>
                      <c:pt idx="548">
                        <c:v>43416</c:v>
                      </c:pt>
                      <c:pt idx="549">
                        <c:v>43417</c:v>
                      </c:pt>
                      <c:pt idx="550">
                        <c:v>43418</c:v>
                      </c:pt>
                      <c:pt idx="551">
                        <c:v>43419</c:v>
                      </c:pt>
                      <c:pt idx="552">
                        <c:v>43420</c:v>
                      </c:pt>
                      <c:pt idx="553">
                        <c:v>43423</c:v>
                      </c:pt>
                      <c:pt idx="554">
                        <c:v>43424</c:v>
                      </c:pt>
                      <c:pt idx="555">
                        <c:v>43425</c:v>
                      </c:pt>
                      <c:pt idx="556">
                        <c:v>43426</c:v>
                      </c:pt>
                      <c:pt idx="557">
                        <c:v>43427</c:v>
                      </c:pt>
                      <c:pt idx="558">
                        <c:v>43430</c:v>
                      </c:pt>
                      <c:pt idx="559">
                        <c:v>43431</c:v>
                      </c:pt>
                      <c:pt idx="560">
                        <c:v>43432</c:v>
                      </c:pt>
                      <c:pt idx="561">
                        <c:v>43433</c:v>
                      </c:pt>
                      <c:pt idx="562">
                        <c:v>43434</c:v>
                      </c:pt>
                      <c:pt idx="563">
                        <c:v>43437</c:v>
                      </c:pt>
                      <c:pt idx="564">
                        <c:v>43438</c:v>
                      </c:pt>
                      <c:pt idx="565">
                        <c:v>43439</c:v>
                      </c:pt>
                      <c:pt idx="566">
                        <c:v>43440</c:v>
                      </c:pt>
                      <c:pt idx="567">
                        <c:v>43441</c:v>
                      </c:pt>
                      <c:pt idx="568">
                        <c:v>43444</c:v>
                      </c:pt>
                      <c:pt idx="569">
                        <c:v>43445</c:v>
                      </c:pt>
                      <c:pt idx="570">
                        <c:v>43446</c:v>
                      </c:pt>
                      <c:pt idx="571">
                        <c:v>43447</c:v>
                      </c:pt>
                      <c:pt idx="572">
                        <c:v>43448</c:v>
                      </c:pt>
                      <c:pt idx="573">
                        <c:v>43451</c:v>
                      </c:pt>
                      <c:pt idx="574">
                        <c:v>43452</c:v>
                      </c:pt>
                      <c:pt idx="575">
                        <c:v>43453</c:v>
                      </c:pt>
                      <c:pt idx="576">
                        <c:v>43454</c:v>
                      </c:pt>
                      <c:pt idx="577">
                        <c:v>43455</c:v>
                      </c:pt>
                      <c:pt idx="578">
                        <c:v>43458</c:v>
                      </c:pt>
                      <c:pt idx="579">
                        <c:v>43459</c:v>
                      </c:pt>
                      <c:pt idx="580">
                        <c:v>43460</c:v>
                      </c:pt>
                      <c:pt idx="581">
                        <c:v>43461</c:v>
                      </c:pt>
                      <c:pt idx="582">
                        <c:v>43462</c:v>
                      </c:pt>
                      <c:pt idx="583">
                        <c:v>43465</c:v>
                      </c:pt>
                      <c:pt idx="584">
                        <c:v>43466</c:v>
                      </c:pt>
                      <c:pt idx="585">
                        <c:v>43467</c:v>
                      </c:pt>
                      <c:pt idx="586">
                        <c:v>43468</c:v>
                      </c:pt>
                      <c:pt idx="587">
                        <c:v>43469</c:v>
                      </c:pt>
                      <c:pt idx="588">
                        <c:v>43472</c:v>
                      </c:pt>
                      <c:pt idx="589">
                        <c:v>43473</c:v>
                      </c:pt>
                      <c:pt idx="590">
                        <c:v>43474</c:v>
                      </c:pt>
                      <c:pt idx="591">
                        <c:v>43475</c:v>
                      </c:pt>
                      <c:pt idx="592">
                        <c:v>43476</c:v>
                      </c:pt>
                      <c:pt idx="593">
                        <c:v>43479</c:v>
                      </c:pt>
                      <c:pt idx="594">
                        <c:v>43480</c:v>
                      </c:pt>
                      <c:pt idx="595">
                        <c:v>43481</c:v>
                      </c:pt>
                      <c:pt idx="596">
                        <c:v>43482</c:v>
                      </c:pt>
                      <c:pt idx="597">
                        <c:v>43483</c:v>
                      </c:pt>
                      <c:pt idx="598">
                        <c:v>43486</c:v>
                      </c:pt>
                      <c:pt idx="599">
                        <c:v>43487</c:v>
                      </c:pt>
                      <c:pt idx="600">
                        <c:v>43488</c:v>
                      </c:pt>
                      <c:pt idx="601">
                        <c:v>43489</c:v>
                      </c:pt>
                      <c:pt idx="602">
                        <c:v>43490</c:v>
                      </c:pt>
                      <c:pt idx="603">
                        <c:v>43493</c:v>
                      </c:pt>
                      <c:pt idx="604">
                        <c:v>43494</c:v>
                      </c:pt>
                      <c:pt idx="605">
                        <c:v>43495</c:v>
                      </c:pt>
                      <c:pt idx="606">
                        <c:v>43496</c:v>
                      </c:pt>
                      <c:pt idx="607">
                        <c:v>43497</c:v>
                      </c:pt>
                      <c:pt idx="608">
                        <c:v>43500</c:v>
                      </c:pt>
                      <c:pt idx="609">
                        <c:v>43501</c:v>
                      </c:pt>
                      <c:pt idx="610">
                        <c:v>43502</c:v>
                      </c:pt>
                      <c:pt idx="611">
                        <c:v>43503</c:v>
                      </c:pt>
                      <c:pt idx="612">
                        <c:v>43504</c:v>
                      </c:pt>
                      <c:pt idx="613">
                        <c:v>43507</c:v>
                      </c:pt>
                      <c:pt idx="614">
                        <c:v>43508</c:v>
                      </c:pt>
                      <c:pt idx="615">
                        <c:v>43509</c:v>
                      </c:pt>
                      <c:pt idx="616">
                        <c:v>43510</c:v>
                      </c:pt>
                      <c:pt idx="617">
                        <c:v>43511</c:v>
                      </c:pt>
                      <c:pt idx="618">
                        <c:v>43514</c:v>
                      </c:pt>
                      <c:pt idx="619">
                        <c:v>43515</c:v>
                      </c:pt>
                      <c:pt idx="620">
                        <c:v>43516</c:v>
                      </c:pt>
                      <c:pt idx="621">
                        <c:v>43517</c:v>
                      </c:pt>
                      <c:pt idx="622">
                        <c:v>43518</c:v>
                      </c:pt>
                      <c:pt idx="623">
                        <c:v>43521</c:v>
                      </c:pt>
                      <c:pt idx="624">
                        <c:v>43522</c:v>
                      </c:pt>
                      <c:pt idx="625">
                        <c:v>43523</c:v>
                      </c:pt>
                      <c:pt idx="626">
                        <c:v>43524</c:v>
                      </c:pt>
                      <c:pt idx="627">
                        <c:v>43525</c:v>
                      </c:pt>
                      <c:pt idx="628">
                        <c:v>43528</c:v>
                      </c:pt>
                      <c:pt idx="629">
                        <c:v>43529</c:v>
                      </c:pt>
                      <c:pt idx="630">
                        <c:v>43530</c:v>
                      </c:pt>
                      <c:pt idx="631">
                        <c:v>43531</c:v>
                      </c:pt>
                      <c:pt idx="632">
                        <c:v>43532</c:v>
                      </c:pt>
                      <c:pt idx="633">
                        <c:v>43535</c:v>
                      </c:pt>
                      <c:pt idx="634">
                        <c:v>43536</c:v>
                      </c:pt>
                      <c:pt idx="635">
                        <c:v>43537</c:v>
                      </c:pt>
                      <c:pt idx="636">
                        <c:v>43538</c:v>
                      </c:pt>
                      <c:pt idx="637">
                        <c:v>43539</c:v>
                      </c:pt>
                      <c:pt idx="638">
                        <c:v>43542</c:v>
                      </c:pt>
                      <c:pt idx="639">
                        <c:v>43543</c:v>
                      </c:pt>
                      <c:pt idx="640">
                        <c:v>43544</c:v>
                      </c:pt>
                      <c:pt idx="641">
                        <c:v>43545</c:v>
                      </c:pt>
                      <c:pt idx="642">
                        <c:v>43546</c:v>
                      </c:pt>
                      <c:pt idx="643">
                        <c:v>43549</c:v>
                      </c:pt>
                      <c:pt idx="644">
                        <c:v>43550</c:v>
                      </c:pt>
                      <c:pt idx="645">
                        <c:v>43551</c:v>
                      </c:pt>
                      <c:pt idx="646">
                        <c:v>43552</c:v>
                      </c:pt>
                      <c:pt idx="647">
                        <c:v>43553</c:v>
                      </c:pt>
                      <c:pt idx="648">
                        <c:v>43556</c:v>
                      </c:pt>
                      <c:pt idx="649">
                        <c:v>43557</c:v>
                      </c:pt>
                      <c:pt idx="650">
                        <c:v>43558</c:v>
                      </c:pt>
                      <c:pt idx="651">
                        <c:v>43559</c:v>
                      </c:pt>
                      <c:pt idx="652">
                        <c:v>43560</c:v>
                      </c:pt>
                      <c:pt idx="653">
                        <c:v>43563</c:v>
                      </c:pt>
                      <c:pt idx="654">
                        <c:v>43564</c:v>
                      </c:pt>
                      <c:pt idx="655">
                        <c:v>43565</c:v>
                      </c:pt>
                      <c:pt idx="656">
                        <c:v>43566</c:v>
                      </c:pt>
                      <c:pt idx="657">
                        <c:v>43567</c:v>
                      </c:pt>
                      <c:pt idx="658">
                        <c:v>43570</c:v>
                      </c:pt>
                      <c:pt idx="659">
                        <c:v>43571</c:v>
                      </c:pt>
                      <c:pt idx="660">
                        <c:v>43572</c:v>
                      </c:pt>
                      <c:pt idx="661">
                        <c:v>43573</c:v>
                      </c:pt>
                      <c:pt idx="662">
                        <c:v>43574</c:v>
                      </c:pt>
                      <c:pt idx="663">
                        <c:v>43577</c:v>
                      </c:pt>
                      <c:pt idx="664">
                        <c:v>43578</c:v>
                      </c:pt>
                      <c:pt idx="665">
                        <c:v>43579</c:v>
                      </c:pt>
                      <c:pt idx="666">
                        <c:v>43580</c:v>
                      </c:pt>
                      <c:pt idx="667">
                        <c:v>43581</c:v>
                      </c:pt>
                      <c:pt idx="668">
                        <c:v>43584</c:v>
                      </c:pt>
                      <c:pt idx="669">
                        <c:v>43585</c:v>
                      </c:pt>
                      <c:pt idx="670">
                        <c:v>43586</c:v>
                      </c:pt>
                      <c:pt idx="671">
                        <c:v>43587</c:v>
                      </c:pt>
                      <c:pt idx="672">
                        <c:v>43588</c:v>
                      </c:pt>
                      <c:pt idx="673">
                        <c:v>43591</c:v>
                      </c:pt>
                      <c:pt idx="674">
                        <c:v>43592</c:v>
                      </c:pt>
                      <c:pt idx="675">
                        <c:v>43593</c:v>
                      </c:pt>
                      <c:pt idx="676">
                        <c:v>43594</c:v>
                      </c:pt>
                      <c:pt idx="677">
                        <c:v>43595</c:v>
                      </c:pt>
                      <c:pt idx="678">
                        <c:v>43598</c:v>
                      </c:pt>
                      <c:pt idx="679">
                        <c:v>43599</c:v>
                      </c:pt>
                      <c:pt idx="680">
                        <c:v>43600</c:v>
                      </c:pt>
                      <c:pt idx="681">
                        <c:v>43601</c:v>
                      </c:pt>
                      <c:pt idx="682">
                        <c:v>43602</c:v>
                      </c:pt>
                      <c:pt idx="683">
                        <c:v>43605</c:v>
                      </c:pt>
                      <c:pt idx="684">
                        <c:v>43606</c:v>
                      </c:pt>
                      <c:pt idx="685">
                        <c:v>43607</c:v>
                      </c:pt>
                      <c:pt idx="686">
                        <c:v>43608</c:v>
                      </c:pt>
                      <c:pt idx="687">
                        <c:v>43609</c:v>
                      </c:pt>
                      <c:pt idx="688">
                        <c:v>43612</c:v>
                      </c:pt>
                      <c:pt idx="689">
                        <c:v>43613</c:v>
                      </c:pt>
                      <c:pt idx="690">
                        <c:v>43614</c:v>
                      </c:pt>
                      <c:pt idx="691">
                        <c:v>43615</c:v>
                      </c:pt>
                      <c:pt idx="692">
                        <c:v>43616</c:v>
                      </c:pt>
                      <c:pt idx="693">
                        <c:v>43619</c:v>
                      </c:pt>
                      <c:pt idx="694">
                        <c:v>43620</c:v>
                      </c:pt>
                      <c:pt idx="695">
                        <c:v>43621</c:v>
                      </c:pt>
                      <c:pt idx="696">
                        <c:v>43622</c:v>
                      </c:pt>
                      <c:pt idx="697">
                        <c:v>43623</c:v>
                      </c:pt>
                      <c:pt idx="698">
                        <c:v>43626</c:v>
                      </c:pt>
                      <c:pt idx="699">
                        <c:v>43627</c:v>
                      </c:pt>
                      <c:pt idx="700">
                        <c:v>43628</c:v>
                      </c:pt>
                      <c:pt idx="701">
                        <c:v>43629</c:v>
                      </c:pt>
                      <c:pt idx="702">
                        <c:v>43630</c:v>
                      </c:pt>
                      <c:pt idx="703">
                        <c:v>43633</c:v>
                      </c:pt>
                      <c:pt idx="704">
                        <c:v>43634</c:v>
                      </c:pt>
                      <c:pt idx="705">
                        <c:v>43635</c:v>
                      </c:pt>
                      <c:pt idx="706">
                        <c:v>43636</c:v>
                      </c:pt>
                      <c:pt idx="707">
                        <c:v>43637</c:v>
                      </c:pt>
                      <c:pt idx="708">
                        <c:v>43640</c:v>
                      </c:pt>
                      <c:pt idx="709">
                        <c:v>43641</c:v>
                      </c:pt>
                      <c:pt idx="710">
                        <c:v>43642</c:v>
                      </c:pt>
                      <c:pt idx="711">
                        <c:v>43643</c:v>
                      </c:pt>
                      <c:pt idx="712">
                        <c:v>43644</c:v>
                      </c:pt>
                      <c:pt idx="713">
                        <c:v>43647</c:v>
                      </c:pt>
                      <c:pt idx="714">
                        <c:v>43648</c:v>
                      </c:pt>
                      <c:pt idx="715">
                        <c:v>43649</c:v>
                      </c:pt>
                      <c:pt idx="716">
                        <c:v>43650</c:v>
                      </c:pt>
                      <c:pt idx="717">
                        <c:v>43651</c:v>
                      </c:pt>
                      <c:pt idx="718">
                        <c:v>43654</c:v>
                      </c:pt>
                      <c:pt idx="719">
                        <c:v>43655</c:v>
                      </c:pt>
                      <c:pt idx="720">
                        <c:v>43656</c:v>
                      </c:pt>
                      <c:pt idx="721">
                        <c:v>43657</c:v>
                      </c:pt>
                      <c:pt idx="722">
                        <c:v>43658</c:v>
                      </c:pt>
                      <c:pt idx="723">
                        <c:v>43661</c:v>
                      </c:pt>
                      <c:pt idx="724">
                        <c:v>43662</c:v>
                      </c:pt>
                      <c:pt idx="725">
                        <c:v>43663</c:v>
                      </c:pt>
                      <c:pt idx="726">
                        <c:v>43664</c:v>
                      </c:pt>
                      <c:pt idx="727">
                        <c:v>43665</c:v>
                      </c:pt>
                      <c:pt idx="728">
                        <c:v>43668</c:v>
                      </c:pt>
                      <c:pt idx="729">
                        <c:v>43669</c:v>
                      </c:pt>
                      <c:pt idx="730">
                        <c:v>43670</c:v>
                      </c:pt>
                      <c:pt idx="731">
                        <c:v>43671</c:v>
                      </c:pt>
                      <c:pt idx="732">
                        <c:v>43672</c:v>
                      </c:pt>
                      <c:pt idx="733">
                        <c:v>43675</c:v>
                      </c:pt>
                      <c:pt idx="734">
                        <c:v>43676</c:v>
                      </c:pt>
                      <c:pt idx="735">
                        <c:v>43677</c:v>
                      </c:pt>
                      <c:pt idx="736">
                        <c:v>43678</c:v>
                      </c:pt>
                      <c:pt idx="737">
                        <c:v>43679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'Commodities Data'!$N$466:$N$1800</c15:sqref>
                        </c15:formulaRef>
                      </c:ext>
                    </c:extLst>
                    <c:numCache>
                      <c:formatCode>#,##0</c:formatCode>
                      <c:ptCount val="1335"/>
                      <c:pt idx="0">
                        <c:v>28990.811125416672</c:v>
                      </c:pt>
                      <c:pt idx="1">
                        <c:v>28990.811125416672</c:v>
                      </c:pt>
                      <c:pt idx="2">
                        <c:v>28990.811125416672</c:v>
                      </c:pt>
                      <c:pt idx="3">
                        <c:v>28990.811125416672</c:v>
                      </c:pt>
                      <c:pt idx="4">
                        <c:v>28990.811125416672</c:v>
                      </c:pt>
                      <c:pt idx="5">
                        <c:v>28990.811125416672</c:v>
                      </c:pt>
                      <c:pt idx="6">
                        <c:v>28990.811125416672</c:v>
                      </c:pt>
                      <c:pt idx="7">
                        <c:v>28990.811125416672</c:v>
                      </c:pt>
                      <c:pt idx="8">
                        <c:v>28990.811125416672</c:v>
                      </c:pt>
                      <c:pt idx="9">
                        <c:v>28990.811125416672</c:v>
                      </c:pt>
                      <c:pt idx="10">
                        <c:v>28990.811125416672</c:v>
                      </c:pt>
                      <c:pt idx="11">
                        <c:v>28990.811125416672</c:v>
                      </c:pt>
                      <c:pt idx="12">
                        <c:v>29211.273567435052</c:v>
                      </c:pt>
                      <c:pt idx="13">
                        <c:v>29211.273567435052</c:v>
                      </c:pt>
                      <c:pt idx="14">
                        <c:v>29211.273567435052</c:v>
                      </c:pt>
                      <c:pt idx="15">
                        <c:v>29652.198451471806</c:v>
                      </c:pt>
                      <c:pt idx="16">
                        <c:v>29652.198451471806</c:v>
                      </c:pt>
                      <c:pt idx="17">
                        <c:v>29652.198451471806</c:v>
                      </c:pt>
                      <c:pt idx="18">
                        <c:v>29652.198451471806</c:v>
                      </c:pt>
                      <c:pt idx="19">
                        <c:v>29652.198451471806</c:v>
                      </c:pt>
                      <c:pt idx="20">
                        <c:v>29652.198451471806</c:v>
                      </c:pt>
                      <c:pt idx="21">
                        <c:v>29652.198451471806</c:v>
                      </c:pt>
                      <c:pt idx="22">
                        <c:v>29982.892114499376</c:v>
                      </c:pt>
                      <c:pt idx="23">
                        <c:v>29982.892114499376</c:v>
                      </c:pt>
                      <c:pt idx="24">
                        <c:v>29982.892114499376</c:v>
                      </c:pt>
                      <c:pt idx="25">
                        <c:v>29982.892114499376</c:v>
                      </c:pt>
                      <c:pt idx="26">
                        <c:v>29982.892114499376</c:v>
                      </c:pt>
                      <c:pt idx="27">
                        <c:v>30093.123335508564</c:v>
                      </c:pt>
                      <c:pt idx="28">
                        <c:v>30093.123335508564</c:v>
                      </c:pt>
                      <c:pt idx="29">
                        <c:v>30093.123335508564</c:v>
                      </c:pt>
                      <c:pt idx="30">
                        <c:v>30313.585777526943</c:v>
                      </c:pt>
                      <c:pt idx="31">
                        <c:v>30313.585777526943</c:v>
                      </c:pt>
                      <c:pt idx="32">
                        <c:v>30644.27944055451</c:v>
                      </c:pt>
                      <c:pt idx="33">
                        <c:v>30644.27944055451</c:v>
                      </c:pt>
                      <c:pt idx="34">
                        <c:v>30644.27944055451</c:v>
                      </c:pt>
                      <c:pt idx="35">
                        <c:v>30644.27944055451</c:v>
                      </c:pt>
                      <c:pt idx="36">
                        <c:v>30644.27944055451</c:v>
                      </c:pt>
                      <c:pt idx="37">
                        <c:v>30644.27944055451</c:v>
                      </c:pt>
                      <c:pt idx="38">
                        <c:v>30644.27944055451</c:v>
                      </c:pt>
                      <c:pt idx="39">
                        <c:v>30644.27944055451</c:v>
                      </c:pt>
                      <c:pt idx="40">
                        <c:v>30644.27944055451</c:v>
                      </c:pt>
                      <c:pt idx="41">
                        <c:v>30644.27944055451</c:v>
                      </c:pt>
                      <c:pt idx="42">
                        <c:v>30644.27944055451</c:v>
                      </c:pt>
                      <c:pt idx="43">
                        <c:v>30644.27944055451</c:v>
                      </c:pt>
                      <c:pt idx="44">
                        <c:v>30644.27944055451</c:v>
                      </c:pt>
                      <c:pt idx="45">
                        <c:v>31085.204324591265</c:v>
                      </c:pt>
                      <c:pt idx="46">
                        <c:v>31085.204324591265</c:v>
                      </c:pt>
                      <c:pt idx="47">
                        <c:v>31085.204324591265</c:v>
                      </c:pt>
                      <c:pt idx="48">
                        <c:v>31085.204324591265</c:v>
                      </c:pt>
                      <c:pt idx="49">
                        <c:v>31085.204324591265</c:v>
                      </c:pt>
                      <c:pt idx="50">
                        <c:v>31967.054092664774</c:v>
                      </c:pt>
                      <c:pt idx="51">
                        <c:v>31967.054092664774</c:v>
                      </c:pt>
                      <c:pt idx="52">
                        <c:v>31967.054092664774</c:v>
                      </c:pt>
                      <c:pt idx="53">
                        <c:v>31967.054092664774</c:v>
                      </c:pt>
                      <c:pt idx="54">
                        <c:v>31967.054092664774</c:v>
                      </c:pt>
                      <c:pt idx="55">
                        <c:v>32297.74775569234</c:v>
                      </c:pt>
                      <c:pt idx="56">
                        <c:v>32297.74775569234</c:v>
                      </c:pt>
                      <c:pt idx="57">
                        <c:v>32959.135081747467</c:v>
                      </c:pt>
                      <c:pt idx="58">
                        <c:v>32959.135081747467</c:v>
                      </c:pt>
                      <c:pt idx="59">
                        <c:v>32959.135081747467</c:v>
                      </c:pt>
                      <c:pt idx="60">
                        <c:v>32959.135081747467</c:v>
                      </c:pt>
                      <c:pt idx="61">
                        <c:v>32959.135081747467</c:v>
                      </c:pt>
                      <c:pt idx="62">
                        <c:v>32959.135081747467</c:v>
                      </c:pt>
                      <c:pt idx="63">
                        <c:v>32959.135081747467</c:v>
                      </c:pt>
                      <c:pt idx="64">
                        <c:v>32959.135081747467</c:v>
                      </c:pt>
                      <c:pt idx="65">
                        <c:v>33069.366302756665</c:v>
                      </c:pt>
                      <c:pt idx="66">
                        <c:v>33069.366302756665</c:v>
                      </c:pt>
                      <c:pt idx="67">
                        <c:v>33069.366302756665</c:v>
                      </c:pt>
                      <c:pt idx="68">
                        <c:v>33069.366302756665</c:v>
                      </c:pt>
                      <c:pt idx="69">
                        <c:v>33069.366302756665</c:v>
                      </c:pt>
                      <c:pt idx="70">
                        <c:v>34502.372175876117</c:v>
                      </c:pt>
                      <c:pt idx="71">
                        <c:v>34502.372175876117</c:v>
                      </c:pt>
                      <c:pt idx="72">
                        <c:v>35273.990722940442</c:v>
                      </c:pt>
                      <c:pt idx="73">
                        <c:v>35273.990722940442</c:v>
                      </c:pt>
                      <c:pt idx="74">
                        <c:v>35273.990722940442</c:v>
                      </c:pt>
                      <c:pt idx="75">
                        <c:v>36376.302933032326</c:v>
                      </c:pt>
                      <c:pt idx="76">
                        <c:v>36376.302933032326</c:v>
                      </c:pt>
                      <c:pt idx="77">
                        <c:v>36376.302933032326</c:v>
                      </c:pt>
                      <c:pt idx="78">
                        <c:v>36376.302933032326</c:v>
                      </c:pt>
                      <c:pt idx="79">
                        <c:v>36376.302933032326</c:v>
                      </c:pt>
                      <c:pt idx="80">
                        <c:v>37368.383922115027</c:v>
                      </c:pt>
                      <c:pt idx="81">
                        <c:v>37368.383922115027</c:v>
                      </c:pt>
                      <c:pt idx="82">
                        <c:v>37919.540027160969</c:v>
                      </c:pt>
                      <c:pt idx="83">
                        <c:v>37919.540027160969</c:v>
                      </c:pt>
                      <c:pt idx="84">
                        <c:v>37919.540027160969</c:v>
                      </c:pt>
                      <c:pt idx="85">
                        <c:v>38801.389795234485</c:v>
                      </c:pt>
                      <c:pt idx="86">
                        <c:v>38801.389795234485</c:v>
                      </c:pt>
                      <c:pt idx="87">
                        <c:v>39132.083458262052</c:v>
                      </c:pt>
                      <c:pt idx="88">
                        <c:v>39132.083458262052</c:v>
                      </c:pt>
                      <c:pt idx="89">
                        <c:v>39132.083458262052</c:v>
                      </c:pt>
                      <c:pt idx="90">
                        <c:v>40565.089331381503</c:v>
                      </c:pt>
                      <c:pt idx="91">
                        <c:v>40565.089331381503</c:v>
                      </c:pt>
                      <c:pt idx="92">
                        <c:v>41887.863983491778</c:v>
                      </c:pt>
                      <c:pt idx="93">
                        <c:v>41887.863983491778</c:v>
                      </c:pt>
                      <c:pt idx="94">
                        <c:v>41887.863983491778</c:v>
                      </c:pt>
                      <c:pt idx="95">
                        <c:v>43982.257182666362</c:v>
                      </c:pt>
                      <c:pt idx="96">
                        <c:v>43982.257182666362</c:v>
                      </c:pt>
                      <c:pt idx="97">
                        <c:v>46076.650381840947</c:v>
                      </c:pt>
                      <c:pt idx="98">
                        <c:v>46076.650381840947</c:v>
                      </c:pt>
                      <c:pt idx="99">
                        <c:v>46076.650381840947</c:v>
                      </c:pt>
                      <c:pt idx="100">
                        <c:v>49604.049454134991</c:v>
                      </c:pt>
                      <c:pt idx="101">
                        <c:v>49604.049454134991</c:v>
                      </c:pt>
                      <c:pt idx="102">
                        <c:v>50485.8992222085</c:v>
                      </c:pt>
                      <c:pt idx="103">
                        <c:v>50485.8992222085</c:v>
                      </c:pt>
                      <c:pt idx="104">
                        <c:v>50485.8992222085</c:v>
                      </c:pt>
                      <c:pt idx="105">
                        <c:v>52029.13631633715</c:v>
                      </c:pt>
                      <c:pt idx="106">
                        <c:v>52029.13631633715</c:v>
                      </c:pt>
                      <c:pt idx="107">
                        <c:v>54454.223178539301</c:v>
                      </c:pt>
                      <c:pt idx="108">
                        <c:v>54454.223178539301</c:v>
                      </c:pt>
                      <c:pt idx="109">
                        <c:v>54454.223178539301</c:v>
                      </c:pt>
                      <c:pt idx="110">
                        <c:v>54454.223178539301</c:v>
                      </c:pt>
                      <c:pt idx="111">
                        <c:v>54454.223178539301</c:v>
                      </c:pt>
                      <c:pt idx="112">
                        <c:v>54564.454399548493</c:v>
                      </c:pt>
                      <c:pt idx="113">
                        <c:v>54564.454399548493</c:v>
                      </c:pt>
                      <c:pt idx="114">
                        <c:v>54564.454399548493</c:v>
                      </c:pt>
                      <c:pt idx="115">
                        <c:v>55446.304167622002</c:v>
                      </c:pt>
                      <c:pt idx="116">
                        <c:v>55446.304167622002</c:v>
                      </c:pt>
                      <c:pt idx="117">
                        <c:v>55446.304167622002</c:v>
                      </c:pt>
                      <c:pt idx="118">
                        <c:v>55446.304167622002</c:v>
                      </c:pt>
                      <c:pt idx="119">
                        <c:v>55446.304167622002</c:v>
                      </c:pt>
                      <c:pt idx="120">
                        <c:v>56217.922714686327</c:v>
                      </c:pt>
                      <c:pt idx="121">
                        <c:v>56217.922714686327</c:v>
                      </c:pt>
                      <c:pt idx="122">
                        <c:v>56217.922714686327</c:v>
                      </c:pt>
                      <c:pt idx="123">
                        <c:v>56217.922714686327</c:v>
                      </c:pt>
                      <c:pt idx="124">
                        <c:v>56217.922714686327</c:v>
                      </c:pt>
                      <c:pt idx="125">
                        <c:v>56989.541261750652</c:v>
                      </c:pt>
                      <c:pt idx="126">
                        <c:v>56989.541261750652</c:v>
                      </c:pt>
                      <c:pt idx="127">
                        <c:v>57320.234924778211</c:v>
                      </c:pt>
                      <c:pt idx="128">
                        <c:v>57320.234924778211</c:v>
                      </c:pt>
                      <c:pt idx="129">
                        <c:v>57320.234924778211</c:v>
                      </c:pt>
                      <c:pt idx="130">
                        <c:v>57320.234924778211</c:v>
                      </c:pt>
                      <c:pt idx="131">
                        <c:v>57320.234924778211</c:v>
                      </c:pt>
                      <c:pt idx="132">
                        <c:v>58422.547134870103</c:v>
                      </c:pt>
                      <c:pt idx="133">
                        <c:v>58422.547134870103</c:v>
                      </c:pt>
                      <c:pt idx="134">
                        <c:v>58422.547134870103</c:v>
                      </c:pt>
                      <c:pt idx="135">
                        <c:v>58422.547134870103</c:v>
                      </c:pt>
                      <c:pt idx="136">
                        <c:v>58422.547134870103</c:v>
                      </c:pt>
                      <c:pt idx="137">
                        <c:v>58422.547134870103</c:v>
                      </c:pt>
                      <c:pt idx="138">
                        <c:v>58422.547134870103</c:v>
                      </c:pt>
                      <c:pt idx="139">
                        <c:v>58422.547134870103</c:v>
                      </c:pt>
                      <c:pt idx="140">
                        <c:v>58422.547134870103</c:v>
                      </c:pt>
                      <c:pt idx="141">
                        <c:v>58422.547134870103</c:v>
                      </c:pt>
                      <c:pt idx="142">
                        <c:v>57871.391029824161</c:v>
                      </c:pt>
                      <c:pt idx="143">
                        <c:v>57871.391029824161</c:v>
                      </c:pt>
                      <c:pt idx="144">
                        <c:v>57871.391029824161</c:v>
                      </c:pt>
                      <c:pt idx="145">
                        <c:v>57871.391029824161</c:v>
                      </c:pt>
                      <c:pt idx="146">
                        <c:v>57871.391029824161</c:v>
                      </c:pt>
                      <c:pt idx="147">
                        <c:v>57871.391029824161</c:v>
                      </c:pt>
                      <c:pt idx="148">
                        <c:v>57871.391029824161</c:v>
                      </c:pt>
                      <c:pt idx="149">
                        <c:v>57871.391029824161</c:v>
                      </c:pt>
                      <c:pt idx="150">
                        <c:v>57871.391029824161</c:v>
                      </c:pt>
                      <c:pt idx="151">
                        <c:v>57871.391029824161</c:v>
                      </c:pt>
                      <c:pt idx="152">
                        <c:v>57320.234924778211</c:v>
                      </c:pt>
                      <c:pt idx="153">
                        <c:v>57320.234924778211</c:v>
                      </c:pt>
                      <c:pt idx="154">
                        <c:v>57320.234924778211</c:v>
                      </c:pt>
                      <c:pt idx="155">
                        <c:v>57320.234924778211</c:v>
                      </c:pt>
                      <c:pt idx="156">
                        <c:v>57320.234924778211</c:v>
                      </c:pt>
                      <c:pt idx="157">
                        <c:v>57320.234924778211</c:v>
                      </c:pt>
                      <c:pt idx="158">
                        <c:v>57320.234924778211</c:v>
                      </c:pt>
                      <c:pt idx="159">
                        <c:v>57320.234924778211</c:v>
                      </c:pt>
                      <c:pt idx="160">
                        <c:v>57320.234924778211</c:v>
                      </c:pt>
                      <c:pt idx="161">
                        <c:v>57320.234924778211</c:v>
                      </c:pt>
                      <c:pt idx="162">
                        <c:v>57320.234924778211</c:v>
                      </c:pt>
                      <c:pt idx="163">
                        <c:v>57320.234924778211</c:v>
                      </c:pt>
                      <c:pt idx="164">
                        <c:v>57320.234924778211</c:v>
                      </c:pt>
                      <c:pt idx="165">
                        <c:v>57320.234924778211</c:v>
                      </c:pt>
                      <c:pt idx="166">
                        <c:v>57320.234924778211</c:v>
                      </c:pt>
                      <c:pt idx="167">
                        <c:v>56217.922714686327</c:v>
                      </c:pt>
                      <c:pt idx="168">
                        <c:v>56217.922714686327</c:v>
                      </c:pt>
                      <c:pt idx="169">
                        <c:v>56217.922714686327</c:v>
                      </c:pt>
                      <c:pt idx="170">
                        <c:v>56217.922714686327</c:v>
                      </c:pt>
                      <c:pt idx="171">
                        <c:v>56217.922714686327</c:v>
                      </c:pt>
                      <c:pt idx="172">
                        <c:v>57320.234924778211</c:v>
                      </c:pt>
                      <c:pt idx="173">
                        <c:v>57320.234924778211</c:v>
                      </c:pt>
                      <c:pt idx="174">
                        <c:v>57320.234924778211</c:v>
                      </c:pt>
                      <c:pt idx="175">
                        <c:v>58202.08469285172</c:v>
                      </c:pt>
                      <c:pt idx="176">
                        <c:v>58202.08469285172</c:v>
                      </c:pt>
                      <c:pt idx="177">
                        <c:v>58973.703239916045</c:v>
                      </c:pt>
                      <c:pt idx="178">
                        <c:v>58973.703239916045</c:v>
                      </c:pt>
                      <c:pt idx="179">
                        <c:v>58973.703239916045</c:v>
                      </c:pt>
                      <c:pt idx="180">
                        <c:v>60516.940334044688</c:v>
                      </c:pt>
                      <c:pt idx="181">
                        <c:v>60516.940334044688</c:v>
                      </c:pt>
                      <c:pt idx="182">
                        <c:v>61068.096439090637</c:v>
                      </c:pt>
                      <c:pt idx="183">
                        <c:v>61068.096439090637</c:v>
                      </c:pt>
                      <c:pt idx="184">
                        <c:v>61068.096439090637</c:v>
                      </c:pt>
                      <c:pt idx="185">
                        <c:v>61729.483765145771</c:v>
                      </c:pt>
                      <c:pt idx="186">
                        <c:v>61729.483765145771</c:v>
                      </c:pt>
                      <c:pt idx="187">
                        <c:v>62060.177428173331</c:v>
                      </c:pt>
                      <c:pt idx="188">
                        <c:v>62060.177428173331</c:v>
                      </c:pt>
                      <c:pt idx="189">
                        <c:v>62060.177428173331</c:v>
                      </c:pt>
                      <c:pt idx="190">
                        <c:v>62170.408649182529</c:v>
                      </c:pt>
                      <c:pt idx="191">
                        <c:v>62170.408649182529</c:v>
                      </c:pt>
                      <c:pt idx="192">
                        <c:v>63934.108185329547</c:v>
                      </c:pt>
                      <c:pt idx="193">
                        <c:v>63934.108185329547</c:v>
                      </c:pt>
                      <c:pt idx="194">
                        <c:v>63934.108185329547</c:v>
                      </c:pt>
                      <c:pt idx="195">
                        <c:v>63934.108185329547</c:v>
                      </c:pt>
                      <c:pt idx="196">
                        <c:v>63934.108185329547</c:v>
                      </c:pt>
                      <c:pt idx="197">
                        <c:v>63934.108185329547</c:v>
                      </c:pt>
                      <c:pt idx="198">
                        <c:v>63934.108185329547</c:v>
                      </c:pt>
                      <c:pt idx="199">
                        <c:v>63934.108185329547</c:v>
                      </c:pt>
                      <c:pt idx="200">
                        <c:v>64375.033069366298</c:v>
                      </c:pt>
                      <c:pt idx="201">
                        <c:v>64375.033069366298</c:v>
                      </c:pt>
                      <c:pt idx="202">
                        <c:v>64375.033069366298</c:v>
                      </c:pt>
                      <c:pt idx="203">
                        <c:v>64375.033069366298</c:v>
                      </c:pt>
                      <c:pt idx="204">
                        <c:v>64375.033069366298</c:v>
                      </c:pt>
                      <c:pt idx="205">
                        <c:v>64815.957953403056</c:v>
                      </c:pt>
                      <c:pt idx="206">
                        <c:v>64815.957953403056</c:v>
                      </c:pt>
                      <c:pt idx="207">
                        <c:v>64264.801848357107</c:v>
                      </c:pt>
                      <c:pt idx="208">
                        <c:v>64264.801848357107</c:v>
                      </c:pt>
                      <c:pt idx="209">
                        <c:v>64264.801848357107</c:v>
                      </c:pt>
                      <c:pt idx="210">
                        <c:v>63934.108185329547</c:v>
                      </c:pt>
                      <c:pt idx="211">
                        <c:v>63934.108185329547</c:v>
                      </c:pt>
                      <c:pt idx="212">
                        <c:v>63934.108185329547</c:v>
                      </c:pt>
                      <c:pt idx="213">
                        <c:v>63934.108185329547</c:v>
                      </c:pt>
                      <c:pt idx="214">
                        <c:v>63934.108185329547</c:v>
                      </c:pt>
                      <c:pt idx="215">
                        <c:v>65587.576500467374</c:v>
                      </c:pt>
                      <c:pt idx="216">
                        <c:v>65587.576500467374</c:v>
                      </c:pt>
                      <c:pt idx="217">
                        <c:v>65587.576500467374</c:v>
                      </c:pt>
                      <c:pt idx="218">
                        <c:v>65587.576500467374</c:v>
                      </c:pt>
                      <c:pt idx="219">
                        <c:v>65587.576500467374</c:v>
                      </c:pt>
                      <c:pt idx="220">
                        <c:v>65587.576500467374</c:v>
                      </c:pt>
                      <c:pt idx="221">
                        <c:v>65587.576500467374</c:v>
                      </c:pt>
                      <c:pt idx="222">
                        <c:v>65587.576500467374</c:v>
                      </c:pt>
                      <c:pt idx="223">
                        <c:v>65587.576500467374</c:v>
                      </c:pt>
                      <c:pt idx="224">
                        <c:v>65587.576500467374</c:v>
                      </c:pt>
                      <c:pt idx="225">
                        <c:v>65587.576500467374</c:v>
                      </c:pt>
                      <c:pt idx="226">
                        <c:v>65587.576500467374</c:v>
                      </c:pt>
                      <c:pt idx="227">
                        <c:v>65587.576500467374</c:v>
                      </c:pt>
                      <c:pt idx="228">
                        <c:v>65587.576500467374</c:v>
                      </c:pt>
                      <c:pt idx="229">
                        <c:v>65587.576500467374</c:v>
                      </c:pt>
                      <c:pt idx="230">
                        <c:v>64926.18917441224</c:v>
                      </c:pt>
                      <c:pt idx="231">
                        <c:v>64926.18917441224</c:v>
                      </c:pt>
                      <c:pt idx="232">
                        <c:v>65587.576500467374</c:v>
                      </c:pt>
                      <c:pt idx="233">
                        <c:v>65587.576500467374</c:v>
                      </c:pt>
                      <c:pt idx="234">
                        <c:v>65587.576500467374</c:v>
                      </c:pt>
                      <c:pt idx="235">
                        <c:v>65036.420395421432</c:v>
                      </c:pt>
                      <c:pt idx="236">
                        <c:v>65036.420395421432</c:v>
                      </c:pt>
                      <c:pt idx="237">
                        <c:v>65256.882837439814</c:v>
                      </c:pt>
                      <c:pt idx="238">
                        <c:v>65256.882837439814</c:v>
                      </c:pt>
                      <c:pt idx="239">
                        <c:v>65256.882837439814</c:v>
                      </c:pt>
                      <c:pt idx="240">
                        <c:v>64485.264290375497</c:v>
                      </c:pt>
                      <c:pt idx="241">
                        <c:v>64485.264290375497</c:v>
                      </c:pt>
                      <c:pt idx="242">
                        <c:v>64485.264290375497</c:v>
                      </c:pt>
                      <c:pt idx="243">
                        <c:v>64485.264290375497</c:v>
                      </c:pt>
                      <c:pt idx="244">
                        <c:v>64485.264290375497</c:v>
                      </c:pt>
                      <c:pt idx="245">
                        <c:v>65477.34527945819</c:v>
                      </c:pt>
                      <c:pt idx="246">
                        <c:v>65477.34527945819</c:v>
                      </c:pt>
                      <c:pt idx="247">
                        <c:v>65918.270163494934</c:v>
                      </c:pt>
                      <c:pt idx="248">
                        <c:v>65918.270163494934</c:v>
                      </c:pt>
                      <c:pt idx="249">
                        <c:v>65918.270163494934</c:v>
                      </c:pt>
                      <c:pt idx="250">
                        <c:v>65918.270163494934</c:v>
                      </c:pt>
                      <c:pt idx="251">
                        <c:v>65918.270163494934</c:v>
                      </c:pt>
                      <c:pt idx="252">
                        <c:v>66248.963826522508</c:v>
                      </c:pt>
                      <c:pt idx="253">
                        <c:v>66248.963826522508</c:v>
                      </c:pt>
                      <c:pt idx="254">
                        <c:v>66248.963826522508</c:v>
                      </c:pt>
                      <c:pt idx="255">
                        <c:v>66248.963826522508</c:v>
                      </c:pt>
                      <c:pt idx="256">
                        <c:v>66248.963826522508</c:v>
                      </c:pt>
                      <c:pt idx="257">
                        <c:v>66579.657489550067</c:v>
                      </c:pt>
                      <c:pt idx="258">
                        <c:v>66579.657489550067</c:v>
                      </c:pt>
                      <c:pt idx="259">
                        <c:v>66579.657489550067</c:v>
                      </c:pt>
                      <c:pt idx="260">
                        <c:v>66579.657489550067</c:v>
                      </c:pt>
                      <c:pt idx="261">
                        <c:v>66579.657489550067</c:v>
                      </c:pt>
                      <c:pt idx="262">
                        <c:v>66579.657489550067</c:v>
                      </c:pt>
                      <c:pt idx="263">
                        <c:v>66579.657489550067</c:v>
                      </c:pt>
                      <c:pt idx="264">
                        <c:v>66579.657489550067</c:v>
                      </c:pt>
                      <c:pt idx="265">
                        <c:v>66579.657489550067</c:v>
                      </c:pt>
                      <c:pt idx="266">
                        <c:v>66579.657489550067</c:v>
                      </c:pt>
                      <c:pt idx="267">
                        <c:v>66579.657489550067</c:v>
                      </c:pt>
                      <c:pt idx="268">
                        <c:v>66579.657489550067</c:v>
                      </c:pt>
                      <c:pt idx="269">
                        <c:v>66579.657489550067</c:v>
                      </c:pt>
                      <c:pt idx="270">
                        <c:v>66910.351152577641</c:v>
                      </c:pt>
                      <c:pt idx="271">
                        <c:v>66910.351152577641</c:v>
                      </c:pt>
                      <c:pt idx="272">
                        <c:v>66910.351152577641</c:v>
                      </c:pt>
                      <c:pt idx="273">
                        <c:v>66910.351152577641</c:v>
                      </c:pt>
                      <c:pt idx="274">
                        <c:v>66910.351152577641</c:v>
                      </c:pt>
                      <c:pt idx="275">
                        <c:v>66910.351152577641</c:v>
                      </c:pt>
                      <c:pt idx="276">
                        <c:v>66910.351152577641</c:v>
                      </c:pt>
                      <c:pt idx="277">
                        <c:v>66910.351152577641</c:v>
                      </c:pt>
                      <c:pt idx="278">
                        <c:v>66910.351152577641</c:v>
                      </c:pt>
                      <c:pt idx="279">
                        <c:v>66910.351152577641</c:v>
                      </c:pt>
                      <c:pt idx="280">
                        <c:v>67241.044815605215</c:v>
                      </c:pt>
                      <c:pt idx="281">
                        <c:v>67241.044815605215</c:v>
                      </c:pt>
                      <c:pt idx="282">
                        <c:v>67241.044815605215</c:v>
                      </c:pt>
                      <c:pt idx="283">
                        <c:v>67241.044815605215</c:v>
                      </c:pt>
                      <c:pt idx="284">
                        <c:v>67241.044815605215</c:v>
                      </c:pt>
                      <c:pt idx="285">
                        <c:v>68343.3570256971</c:v>
                      </c:pt>
                      <c:pt idx="286">
                        <c:v>68343.3570256971</c:v>
                      </c:pt>
                      <c:pt idx="287">
                        <c:v>68343.3570256971</c:v>
                      </c:pt>
                      <c:pt idx="288">
                        <c:v>68343.3570256971</c:v>
                      </c:pt>
                      <c:pt idx="289">
                        <c:v>68343.3570256971</c:v>
                      </c:pt>
                      <c:pt idx="290">
                        <c:v>69114.975572761425</c:v>
                      </c:pt>
                      <c:pt idx="291">
                        <c:v>69114.975572761425</c:v>
                      </c:pt>
                      <c:pt idx="292">
                        <c:v>69335.438014779793</c:v>
                      </c:pt>
                      <c:pt idx="293">
                        <c:v>69335.438014779793</c:v>
                      </c:pt>
                      <c:pt idx="294">
                        <c:v>69335.438014779793</c:v>
                      </c:pt>
                      <c:pt idx="295">
                        <c:v>69335.438014779793</c:v>
                      </c:pt>
                      <c:pt idx="296">
                        <c:v>69335.438014779793</c:v>
                      </c:pt>
                      <c:pt idx="297">
                        <c:v>69445.669235788999</c:v>
                      </c:pt>
                      <c:pt idx="298">
                        <c:v>69445.669235788999</c:v>
                      </c:pt>
                      <c:pt idx="299">
                        <c:v>69445.669235788999</c:v>
                      </c:pt>
                      <c:pt idx="300">
                        <c:v>70547.981445880883</c:v>
                      </c:pt>
                      <c:pt idx="301">
                        <c:v>70547.981445880883</c:v>
                      </c:pt>
                      <c:pt idx="302">
                        <c:v>71650.293655972768</c:v>
                      </c:pt>
                      <c:pt idx="303">
                        <c:v>71650.293655972768</c:v>
                      </c:pt>
                      <c:pt idx="304">
                        <c:v>71650.293655972768</c:v>
                      </c:pt>
                      <c:pt idx="305">
                        <c:v>71650.293655972768</c:v>
                      </c:pt>
                      <c:pt idx="306">
                        <c:v>71650.293655972768</c:v>
                      </c:pt>
                      <c:pt idx="307">
                        <c:v>72201.44976101871</c:v>
                      </c:pt>
                      <c:pt idx="308">
                        <c:v>72201.44976101871</c:v>
                      </c:pt>
                      <c:pt idx="309">
                        <c:v>72201.44976101871</c:v>
                      </c:pt>
                      <c:pt idx="310">
                        <c:v>79366.479126615988</c:v>
                      </c:pt>
                      <c:pt idx="311">
                        <c:v>79366.479126615988</c:v>
                      </c:pt>
                      <c:pt idx="312">
                        <c:v>80689.253778726255</c:v>
                      </c:pt>
                      <c:pt idx="313">
                        <c:v>80689.253778726255</c:v>
                      </c:pt>
                      <c:pt idx="314">
                        <c:v>80689.253778726255</c:v>
                      </c:pt>
                      <c:pt idx="315">
                        <c:v>80689.253778726255</c:v>
                      </c:pt>
                      <c:pt idx="316">
                        <c:v>80689.253778726255</c:v>
                      </c:pt>
                      <c:pt idx="317">
                        <c:v>81571.103546799757</c:v>
                      </c:pt>
                      <c:pt idx="318">
                        <c:v>81571.103546799757</c:v>
                      </c:pt>
                      <c:pt idx="319">
                        <c:v>81571.103546799757</c:v>
                      </c:pt>
                      <c:pt idx="320">
                        <c:v>81571.103546799757</c:v>
                      </c:pt>
                      <c:pt idx="321">
                        <c:v>81571.103546799757</c:v>
                      </c:pt>
                      <c:pt idx="322">
                        <c:v>81571.103546799757</c:v>
                      </c:pt>
                      <c:pt idx="323">
                        <c:v>81571.103546799757</c:v>
                      </c:pt>
                      <c:pt idx="324">
                        <c:v>81571.103546799757</c:v>
                      </c:pt>
                      <c:pt idx="325">
                        <c:v>81571.103546799757</c:v>
                      </c:pt>
                      <c:pt idx="326">
                        <c:v>81571.103546799757</c:v>
                      </c:pt>
                      <c:pt idx="327">
                        <c:v>81571.103546799757</c:v>
                      </c:pt>
                      <c:pt idx="328">
                        <c:v>81571.103546799757</c:v>
                      </c:pt>
                      <c:pt idx="329">
                        <c:v>81571.103546799757</c:v>
                      </c:pt>
                      <c:pt idx="330">
                        <c:v>82232.490872854891</c:v>
                      </c:pt>
                      <c:pt idx="331">
                        <c:v>82232.490872854891</c:v>
                      </c:pt>
                      <c:pt idx="332">
                        <c:v>82452.953314873273</c:v>
                      </c:pt>
                      <c:pt idx="333">
                        <c:v>82452.953314873273</c:v>
                      </c:pt>
                      <c:pt idx="334">
                        <c:v>82452.953314873273</c:v>
                      </c:pt>
                      <c:pt idx="335">
                        <c:v>82452.953314873273</c:v>
                      </c:pt>
                      <c:pt idx="336">
                        <c:v>82452.953314873273</c:v>
                      </c:pt>
                      <c:pt idx="337">
                        <c:v>82452.953314873273</c:v>
                      </c:pt>
                      <c:pt idx="338">
                        <c:v>82452.953314873273</c:v>
                      </c:pt>
                      <c:pt idx="339">
                        <c:v>82452.953314873273</c:v>
                      </c:pt>
                      <c:pt idx="340">
                        <c:v>83334.803082946775</c:v>
                      </c:pt>
                      <c:pt idx="341">
                        <c:v>83334.803082946775</c:v>
                      </c:pt>
                      <c:pt idx="342">
                        <c:v>84326.884072029483</c:v>
                      </c:pt>
                      <c:pt idx="343">
                        <c:v>84326.884072029483</c:v>
                      </c:pt>
                      <c:pt idx="344">
                        <c:v>84326.884072029483</c:v>
                      </c:pt>
                      <c:pt idx="345">
                        <c:v>84657.577735057057</c:v>
                      </c:pt>
                      <c:pt idx="346">
                        <c:v>84657.577735057057</c:v>
                      </c:pt>
                      <c:pt idx="347">
                        <c:v>84878.04017707544</c:v>
                      </c:pt>
                      <c:pt idx="348">
                        <c:v>84878.04017707544</c:v>
                      </c:pt>
                      <c:pt idx="349">
                        <c:v>84878.04017707544</c:v>
                      </c:pt>
                      <c:pt idx="350">
                        <c:v>84878.04017707544</c:v>
                      </c:pt>
                      <c:pt idx="351">
                        <c:v>84878.04017707544</c:v>
                      </c:pt>
                      <c:pt idx="352">
                        <c:v>85759.889945148941</c:v>
                      </c:pt>
                      <c:pt idx="353">
                        <c:v>85759.889945148941</c:v>
                      </c:pt>
                      <c:pt idx="354">
                        <c:v>85759.889945148941</c:v>
                      </c:pt>
                      <c:pt idx="355">
                        <c:v>85759.889945148941</c:v>
                      </c:pt>
                      <c:pt idx="356">
                        <c:v>85759.889945148941</c:v>
                      </c:pt>
                      <c:pt idx="357">
                        <c:v>86641.739713222443</c:v>
                      </c:pt>
                      <c:pt idx="358">
                        <c:v>86641.739713222443</c:v>
                      </c:pt>
                      <c:pt idx="359">
                        <c:v>86641.739713222443</c:v>
                      </c:pt>
                      <c:pt idx="360">
                        <c:v>86641.739713222443</c:v>
                      </c:pt>
                      <c:pt idx="361">
                        <c:v>86641.739713222443</c:v>
                      </c:pt>
                      <c:pt idx="362">
                        <c:v>86641.739713222443</c:v>
                      </c:pt>
                      <c:pt idx="363">
                        <c:v>86641.739713222443</c:v>
                      </c:pt>
                      <c:pt idx="364">
                        <c:v>86641.739713222443</c:v>
                      </c:pt>
                      <c:pt idx="365">
                        <c:v>87523.589481295974</c:v>
                      </c:pt>
                      <c:pt idx="366">
                        <c:v>87523.589481295974</c:v>
                      </c:pt>
                      <c:pt idx="367">
                        <c:v>87854.283144323534</c:v>
                      </c:pt>
                      <c:pt idx="368">
                        <c:v>87854.283144323534</c:v>
                      </c:pt>
                      <c:pt idx="369">
                        <c:v>87854.283144323534</c:v>
                      </c:pt>
                      <c:pt idx="370">
                        <c:v>89066.826575424609</c:v>
                      </c:pt>
                      <c:pt idx="371">
                        <c:v>89066.826575424609</c:v>
                      </c:pt>
                      <c:pt idx="372">
                        <c:v>89838.445122488934</c:v>
                      </c:pt>
                      <c:pt idx="373">
                        <c:v>89838.445122488934</c:v>
                      </c:pt>
                      <c:pt idx="374">
                        <c:v>89838.445122488934</c:v>
                      </c:pt>
                      <c:pt idx="375">
                        <c:v>92483.994426709469</c:v>
                      </c:pt>
                      <c:pt idx="376">
                        <c:v>92483.994426709469</c:v>
                      </c:pt>
                      <c:pt idx="377">
                        <c:v>93696.537857810545</c:v>
                      </c:pt>
                      <c:pt idx="378">
                        <c:v>93696.537857810545</c:v>
                      </c:pt>
                      <c:pt idx="379">
                        <c:v>93696.537857810545</c:v>
                      </c:pt>
                      <c:pt idx="380">
                        <c:v>96452.31838304027</c:v>
                      </c:pt>
                      <c:pt idx="381">
                        <c:v>96452.31838304027</c:v>
                      </c:pt>
                      <c:pt idx="382">
                        <c:v>96452.31838304027</c:v>
                      </c:pt>
                      <c:pt idx="383">
                        <c:v>96452.31838304027</c:v>
                      </c:pt>
                      <c:pt idx="384">
                        <c:v>96452.31838304027</c:v>
                      </c:pt>
                      <c:pt idx="385">
                        <c:v>97554.630593132155</c:v>
                      </c:pt>
                      <c:pt idx="386">
                        <c:v>97554.630593132155</c:v>
                      </c:pt>
                      <c:pt idx="387">
                        <c:v>97554.630593132155</c:v>
                      </c:pt>
                      <c:pt idx="388">
                        <c:v>97554.630593132155</c:v>
                      </c:pt>
                      <c:pt idx="389">
                        <c:v>97554.630593132155</c:v>
                      </c:pt>
                      <c:pt idx="390">
                        <c:v>97554.630593132155</c:v>
                      </c:pt>
                      <c:pt idx="391">
                        <c:v>97554.630593132155</c:v>
                      </c:pt>
                      <c:pt idx="392">
                        <c:v>97554.630593132155</c:v>
                      </c:pt>
                      <c:pt idx="393">
                        <c:v>97554.630593132155</c:v>
                      </c:pt>
                      <c:pt idx="394">
                        <c:v>97554.630593132155</c:v>
                      </c:pt>
                      <c:pt idx="395">
                        <c:v>97554.630593132155</c:v>
                      </c:pt>
                      <c:pt idx="396">
                        <c:v>97554.630593132155</c:v>
                      </c:pt>
                      <c:pt idx="397">
                        <c:v>97554.630593132155</c:v>
                      </c:pt>
                      <c:pt idx="398">
                        <c:v>97554.630593132155</c:v>
                      </c:pt>
                      <c:pt idx="399">
                        <c:v>97554.630593132155</c:v>
                      </c:pt>
                      <c:pt idx="400">
                        <c:v>97995.55547716892</c:v>
                      </c:pt>
                      <c:pt idx="401">
                        <c:v>97995.55547716892</c:v>
                      </c:pt>
                      <c:pt idx="402">
                        <c:v>97995.55547716892</c:v>
                      </c:pt>
                      <c:pt idx="403">
                        <c:v>97995.55547716892</c:v>
                      </c:pt>
                      <c:pt idx="404">
                        <c:v>97995.55547716892</c:v>
                      </c:pt>
                      <c:pt idx="405">
                        <c:v>97995.55547716892</c:v>
                      </c:pt>
                      <c:pt idx="406">
                        <c:v>97995.55547716892</c:v>
                      </c:pt>
                      <c:pt idx="407">
                        <c:v>97995.55547716892</c:v>
                      </c:pt>
                      <c:pt idx="408">
                        <c:v>97995.55547716892</c:v>
                      </c:pt>
                      <c:pt idx="409">
                        <c:v>97995.55547716892</c:v>
                      </c:pt>
                      <c:pt idx="410">
                        <c:v>97554.630593132155</c:v>
                      </c:pt>
                      <c:pt idx="411">
                        <c:v>97554.630593132155</c:v>
                      </c:pt>
                      <c:pt idx="412">
                        <c:v>97444.399372122978</c:v>
                      </c:pt>
                      <c:pt idx="413">
                        <c:v>97444.399372122978</c:v>
                      </c:pt>
                      <c:pt idx="414">
                        <c:v>97444.399372122978</c:v>
                      </c:pt>
                      <c:pt idx="415">
                        <c:v>97003.474488086213</c:v>
                      </c:pt>
                      <c:pt idx="416">
                        <c:v>97003.474488086213</c:v>
                      </c:pt>
                      <c:pt idx="417">
                        <c:v>97003.474488086213</c:v>
                      </c:pt>
                      <c:pt idx="418">
                        <c:v>97003.474488086213</c:v>
                      </c:pt>
                      <c:pt idx="419">
                        <c:v>97003.474488086213</c:v>
                      </c:pt>
                      <c:pt idx="420">
                        <c:v>96672.780825058653</c:v>
                      </c:pt>
                      <c:pt idx="421">
                        <c:v>96672.780825058653</c:v>
                      </c:pt>
                      <c:pt idx="422">
                        <c:v>96672.780825058653</c:v>
                      </c:pt>
                      <c:pt idx="423">
                        <c:v>96672.780825058653</c:v>
                      </c:pt>
                      <c:pt idx="424">
                        <c:v>96672.780825058653</c:v>
                      </c:pt>
                      <c:pt idx="425">
                        <c:v>96672.780825058653</c:v>
                      </c:pt>
                      <c:pt idx="426">
                        <c:v>96672.780825058653</c:v>
                      </c:pt>
                      <c:pt idx="427">
                        <c:v>96452.31838304027</c:v>
                      </c:pt>
                      <c:pt idx="428">
                        <c:v>96452.31838304027</c:v>
                      </c:pt>
                      <c:pt idx="429">
                        <c:v>96452.31838304027</c:v>
                      </c:pt>
                      <c:pt idx="430">
                        <c:v>95680.699835975945</c:v>
                      </c:pt>
                      <c:pt idx="431">
                        <c:v>95680.699835975945</c:v>
                      </c:pt>
                      <c:pt idx="432">
                        <c:v>94798.850067902429</c:v>
                      </c:pt>
                      <c:pt idx="433">
                        <c:v>94798.850067902429</c:v>
                      </c:pt>
                      <c:pt idx="434">
                        <c:v>94798.850067902429</c:v>
                      </c:pt>
                      <c:pt idx="435">
                        <c:v>94798.850067902429</c:v>
                      </c:pt>
                      <c:pt idx="436">
                        <c:v>94798.850067902429</c:v>
                      </c:pt>
                      <c:pt idx="437">
                        <c:v>94688.618846893252</c:v>
                      </c:pt>
                      <c:pt idx="438">
                        <c:v>94688.618846893252</c:v>
                      </c:pt>
                      <c:pt idx="439">
                        <c:v>94688.618846893252</c:v>
                      </c:pt>
                      <c:pt idx="440">
                        <c:v>92594.22564771866</c:v>
                      </c:pt>
                      <c:pt idx="441">
                        <c:v>92594.22564771866</c:v>
                      </c:pt>
                      <c:pt idx="442">
                        <c:v>91712.375879645144</c:v>
                      </c:pt>
                      <c:pt idx="443">
                        <c:v>91712.375879645144</c:v>
                      </c:pt>
                      <c:pt idx="444">
                        <c:v>91712.375879645144</c:v>
                      </c:pt>
                      <c:pt idx="445">
                        <c:v>91712.375879645144</c:v>
                      </c:pt>
                      <c:pt idx="446">
                        <c:v>91712.375879645144</c:v>
                      </c:pt>
                      <c:pt idx="447">
                        <c:v>90940.757332580819</c:v>
                      </c:pt>
                      <c:pt idx="448">
                        <c:v>90940.757332580819</c:v>
                      </c:pt>
                      <c:pt idx="449">
                        <c:v>90940.757332580819</c:v>
                      </c:pt>
                      <c:pt idx="450">
                        <c:v>90940.757332580819</c:v>
                      </c:pt>
                      <c:pt idx="451">
                        <c:v>90940.757332580819</c:v>
                      </c:pt>
                      <c:pt idx="452">
                        <c:v>90389.601227534877</c:v>
                      </c:pt>
                      <c:pt idx="453">
                        <c:v>90389.601227534877</c:v>
                      </c:pt>
                      <c:pt idx="454">
                        <c:v>90389.601227534877</c:v>
                      </c:pt>
                      <c:pt idx="455">
                        <c:v>90058.907564507303</c:v>
                      </c:pt>
                      <c:pt idx="456">
                        <c:v>90058.907564507303</c:v>
                      </c:pt>
                      <c:pt idx="457">
                        <c:v>88184.976807351108</c:v>
                      </c:pt>
                      <c:pt idx="458">
                        <c:v>88184.976807351108</c:v>
                      </c:pt>
                      <c:pt idx="459">
                        <c:v>88184.976807351108</c:v>
                      </c:pt>
                      <c:pt idx="460">
                        <c:v>87413.358260286768</c:v>
                      </c:pt>
                      <c:pt idx="461">
                        <c:v>87413.358260286768</c:v>
                      </c:pt>
                      <c:pt idx="462">
                        <c:v>84437.115293038674</c:v>
                      </c:pt>
                      <c:pt idx="463">
                        <c:v>84437.115293038674</c:v>
                      </c:pt>
                      <c:pt idx="464">
                        <c:v>84437.115293038674</c:v>
                      </c:pt>
                      <c:pt idx="465">
                        <c:v>84437.115293038674</c:v>
                      </c:pt>
                      <c:pt idx="466">
                        <c:v>84437.115293038674</c:v>
                      </c:pt>
                      <c:pt idx="467">
                        <c:v>83775.727966983555</c:v>
                      </c:pt>
                      <c:pt idx="468">
                        <c:v>83775.727966983555</c:v>
                      </c:pt>
                      <c:pt idx="469">
                        <c:v>83775.727966983555</c:v>
                      </c:pt>
                      <c:pt idx="470">
                        <c:v>83114.340640928422</c:v>
                      </c:pt>
                      <c:pt idx="471">
                        <c:v>83114.340640928422</c:v>
                      </c:pt>
                      <c:pt idx="472">
                        <c:v>81571.103546799757</c:v>
                      </c:pt>
                      <c:pt idx="473">
                        <c:v>81571.103546799757</c:v>
                      </c:pt>
                      <c:pt idx="474">
                        <c:v>81571.103546799757</c:v>
                      </c:pt>
                      <c:pt idx="475">
                        <c:v>79366.479126615988</c:v>
                      </c:pt>
                      <c:pt idx="476">
                        <c:v>79366.479126615988</c:v>
                      </c:pt>
                      <c:pt idx="477">
                        <c:v>78374.398137533295</c:v>
                      </c:pt>
                      <c:pt idx="478">
                        <c:v>78374.398137533295</c:v>
                      </c:pt>
                      <c:pt idx="479">
                        <c:v>78374.398137533295</c:v>
                      </c:pt>
                      <c:pt idx="480">
                        <c:v>77492.548369459779</c:v>
                      </c:pt>
                      <c:pt idx="481">
                        <c:v>77492.548369459779</c:v>
                      </c:pt>
                      <c:pt idx="482">
                        <c:v>77272.085927441396</c:v>
                      </c:pt>
                      <c:pt idx="483">
                        <c:v>77272.085927441396</c:v>
                      </c:pt>
                      <c:pt idx="484">
                        <c:v>77272.085927441396</c:v>
                      </c:pt>
                      <c:pt idx="485">
                        <c:v>76059.54249634032</c:v>
                      </c:pt>
                      <c:pt idx="486">
                        <c:v>76059.54249634032</c:v>
                      </c:pt>
                      <c:pt idx="487">
                        <c:v>74957.230286248436</c:v>
                      </c:pt>
                      <c:pt idx="488">
                        <c:v>74957.230286248436</c:v>
                      </c:pt>
                      <c:pt idx="489">
                        <c:v>74957.230286248436</c:v>
                      </c:pt>
                      <c:pt idx="490">
                        <c:v>74295.842960193317</c:v>
                      </c:pt>
                      <c:pt idx="491">
                        <c:v>74295.842960193317</c:v>
                      </c:pt>
                      <c:pt idx="492">
                        <c:v>74295.842960193317</c:v>
                      </c:pt>
                      <c:pt idx="493">
                        <c:v>74295.842960193317</c:v>
                      </c:pt>
                      <c:pt idx="494">
                        <c:v>74295.842960193317</c:v>
                      </c:pt>
                      <c:pt idx="495">
                        <c:v>74075.380518174919</c:v>
                      </c:pt>
                      <c:pt idx="496">
                        <c:v>74075.380518174919</c:v>
                      </c:pt>
                      <c:pt idx="497">
                        <c:v>74075.380518174919</c:v>
                      </c:pt>
                      <c:pt idx="498">
                        <c:v>74075.380518174919</c:v>
                      </c:pt>
                      <c:pt idx="499">
                        <c:v>74075.380518174919</c:v>
                      </c:pt>
                      <c:pt idx="500">
                        <c:v>74516.30540221167</c:v>
                      </c:pt>
                      <c:pt idx="501">
                        <c:v>74516.30540221167</c:v>
                      </c:pt>
                      <c:pt idx="502">
                        <c:v>74846.999065239259</c:v>
                      </c:pt>
                      <c:pt idx="503">
                        <c:v>74846.999065239259</c:v>
                      </c:pt>
                      <c:pt idx="504">
                        <c:v>74846.999065239259</c:v>
                      </c:pt>
                      <c:pt idx="505">
                        <c:v>74957.230286248436</c:v>
                      </c:pt>
                      <c:pt idx="506">
                        <c:v>74957.230286248436</c:v>
                      </c:pt>
                      <c:pt idx="507">
                        <c:v>75177.692728266818</c:v>
                      </c:pt>
                      <c:pt idx="508">
                        <c:v>75177.692728266818</c:v>
                      </c:pt>
                      <c:pt idx="509">
                        <c:v>75177.692728266818</c:v>
                      </c:pt>
                      <c:pt idx="510">
                        <c:v>75508.386391294378</c:v>
                      </c:pt>
                      <c:pt idx="511">
                        <c:v>75508.386391294378</c:v>
                      </c:pt>
                      <c:pt idx="512">
                        <c:v>75508.386391294378</c:v>
                      </c:pt>
                      <c:pt idx="513">
                        <c:v>75508.386391294378</c:v>
                      </c:pt>
                      <c:pt idx="514">
                        <c:v>75508.386391294378</c:v>
                      </c:pt>
                      <c:pt idx="515">
                        <c:v>75508.386391294378</c:v>
                      </c:pt>
                      <c:pt idx="516">
                        <c:v>75508.386391294378</c:v>
                      </c:pt>
                      <c:pt idx="517">
                        <c:v>75508.386391294378</c:v>
                      </c:pt>
                      <c:pt idx="518">
                        <c:v>75508.386391294378</c:v>
                      </c:pt>
                      <c:pt idx="519">
                        <c:v>75508.386391294378</c:v>
                      </c:pt>
                      <c:pt idx="520">
                        <c:v>75508.386391294378</c:v>
                      </c:pt>
                      <c:pt idx="521">
                        <c:v>75508.386391294378</c:v>
                      </c:pt>
                      <c:pt idx="522">
                        <c:v>75839.080054321937</c:v>
                      </c:pt>
                      <c:pt idx="523">
                        <c:v>75839.080054321937</c:v>
                      </c:pt>
                      <c:pt idx="524">
                        <c:v>75839.080054321937</c:v>
                      </c:pt>
                      <c:pt idx="525">
                        <c:v>75839.080054321937</c:v>
                      </c:pt>
                      <c:pt idx="526">
                        <c:v>75839.080054321937</c:v>
                      </c:pt>
                      <c:pt idx="527">
                        <c:v>75839.080054321937</c:v>
                      </c:pt>
                      <c:pt idx="528">
                        <c:v>75839.080054321937</c:v>
                      </c:pt>
                      <c:pt idx="529">
                        <c:v>75839.080054321937</c:v>
                      </c:pt>
                      <c:pt idx="530">
                        <c:v>75839.080054321937</c:v>
                      </c:pt>
                      <c:pt idx="531">
                        <c:v>75839.080054321937</c:v>
                      </c:pt>
                      <c:pt idx="532">
                        <c:v>75839.080054321937</c:v>
                      </c:pt>
                      <c:pt idx="533">
                        <c:v>75839.080054321937</c:v>
                      </c:pt>
                      <c:pt idx="534">
                        <c:v>75839.080054321937</c:v>
                      </c:pt>
                      <c:pt idx="535">
                        <c:v>75949.311275331143</c:v>
                      </c:pt>
                      <c:pt idx="536">
                        <c:v>75949.311275331143</c:v>
                      </c:pt>
                      <c:pt idx="537">
                        <c:v>75949.311275331143</c:v>
                      </c:pt>
                      <c:pt idx="538">
                        <c:v>75949.311275331143</c:v>
                      </c:pt>
                      <c:pt idx="539">
                        <c:v>75949.311275331143</c:v>
                      </c:pt>
                      <c:pt idx="540">
                        <c:v>75949.311275331143</c:v>
                      </c:pt>
                      <c:pt idx="541">
                        <c:v>75949.311275331143</c:v>
                      </c:pt>
                      <c:pt idx="542">
                        <c:v>75949.311275331143</c:v>
                      </c:pt>
                      <c:pt idx="543">
                        <c:v>75949.311275331143</c:v>
                      </c:pt>
                      <c:pt idx="544">
                        <c:v>75949.311275331143</c:v>
                      </c:pt>
                      <c:pt idx="545">
                        <c:v>75949.311275331143</c:v>
                      </c:pt>
                      <c:pt idx="546">
                        <c:v>75949.311275331143</c:v>
                      </c:pt>
                      <c:pt idx="547">
                        <c:v>75949.311275331143</c:v>
                      </c:pt>
                      <c:pt idx="548">
                        <c:v>75949.311275331143</c:v>
                      </c:pt>
                      <c:pt idx="549">
                        <c:v>75949.311275331143</c:v>
                      </c:pt>
                      <c:pt idx="550">
                        <c:v>75949.311275331143</c:v>
                      </c:pt>
                      <c:pt idx="551">
                        <c:v>75949.311275331143</c:v>
                      </c:pt>
                      <c:pt idx="552">
                        <c:v>75398.155170285187</c:v>
                      </c:pt>
                      <c:pt idx="553">
                        <c:v>75398.155170285187</c:v>
                      </c:pt>
                      <c:pt idx="554">
                        <c:v>75398.155170285187</c:v>
                      </c:pt>
                      <c:pt idx="555">
                        <c:v>74846.999065239259</c:v>
                      </c:pt>
                      <c:pt idx="556">
                        <c:v>74846.999065239259</c:v>
                      </c:pt>
                      <c:pt idx="557">
                        <c:v>73854.918076156551</c:v>
                      </c:pt>
                      <c:pt idx="558">
                        <c:v>73854.918076156551</c:v>
                      </c:pt>
                      <c:pt idx="559">
                        <c:v>73854.918076156551</c:v>
                      </c:pt>
                      <c:pt idx="560">
                        <c:v>73524.224413128977</c:v>
                      </c:pt>
                      <c:pt idx="561">
                        <c:v>73524.224413128977</c:v>
                      </c:pt>
                      <c:pt idx="562">
                        <c:v>71870.75609799115</c:v>
                      </c:pt>
                      <c:pt idx="563">
                        <c:v>71870.75609799115</c:v>
                      </c:pt>
                      <c:pt idx="564">
                        <c:v>71870.75609799115</c:v>
                      </c:pt>
                      <c:pt idx="565">
                        <c:v>71870.75609799115</c:v>
                      </c:pt>
                      <c:pt idx="566">
                        <c:v>71870.75609799115</c:v>
                      </c:pt>
                      <c:pt idx="567">
                        <c:v>70547.981445880883</c:v>
                      </c:pt>
                      <c:pt idx="568">
                        <c:v>70547.981445880883</c:v>
                      </c:pt>
                      <c:pt idx="569">
                        <c:v>70547.981445880883</c:v>
                      </c:pt>
                      <c:pt idx="570">
                        <c:v>69445.669235788999</c:v>
                      </c:pt>
                      <c:pt idx="571">
                        <c:v>69445.669235788999</c:v>
                      </c:pt>
                      <c:pt idx="572">
                        <c:v>67241.044815605215</c:v>
                      </c:pt>
                      <c:pt idx="573">
                        <c:v>67241.044815605215</c:v>
                      </c:pt>
                      <c:pt idx="574">
                        <c:v>67241.044815605215</c:v>
                      </c:pt>
                      <c:pt idx="575">
                        <c:v>65036.420395421432</c:v>
                      </c:pt>
                      <c:pt idx="576">
                        <c:v>65036.420395421432</c:v>
                      </c:pt>
                      <c:pt idx="577">
                        <c:v>61729.483765145771</c:v>
                      </c:pt>
                      <c:pt idx="578">
                        <c:v>61729.483765145771</c:v>
                      </c:pt>
                      <c:pt idx="579">
                        <c:v>61729.483765145771</c:v>
                      </c:pt>
                      <c:pt idx="580">
                        <c:v>61729.483765145771</c:v>
                      </c:pt>
                      <c:pt idx="581">
                        <c:v>61729.483765145771</c:v>
                      </c:pt>
                      <c:pt idx="582">
                        <c:v>61729.483765145771</c:v>
                      </c:pt>
                      <c:pt idx="583">
                        <c:v>61729.483765145771</c:v>
                      </c:pt>
                      <c:pt idx="584">
                        <c:v>61729.483765145771</c:v>
                      </c:pt>
                      <c:pt idx="585">
                        <c:v>61729.483765145771</c:v>
                      </c:pt>
                      <c:pt idx="586">
                        <c:v>61729.483765145771</c:v>
                      </c:pt>
                      <c:pt idx="587">
                        <c:v>60076.015450007937</c:v>
                      </c:pt>
                      <c:pt idx="588">
                        <c:v>60076.015450007937</c:v>
                      </c:pt>
                      <c:pt idx="589">
                        <c:v>60076.015450007937</c:v>
                      </c:pt>
                      <c:pt idx="590">
                        <c:v>57871.391029824161</c:v>
                      </c:pt>
                      <c:pt idx="591">
                        <c:v>57871.391029824161</c:v>
                      </c:pt>
                      <c:pt idx="592">
                        <c:v>55666.766609640385</c:v>
                      </c:pt>
                      <c:pt idx="593">
                        <c:v>55666.766609640385</c:v>
                      </c:pt>
                      <c:pt idx="594">
                        <c:v>55666.766609640385</c:v>
                      </c:pt>
                      <c:pt idx="595">
                        <c:v>54123.529515511742</c:v>
                      </c:pt>
                      <c:pt idx="596">
                        <c:v>54123.529515511742</c:v>
                      </c:pt>
                      <c:pt idx="597">
                        <c:v>49604.049454134991</c:v>
                      </c:pt>
                      <c:pt idx="598">
                        <c:v>49604.049454134991</c:v>
                      </c:pt>
                      <c:pt idx="599">
                        <c:v>49604.049454134991</c:v>
                      </c:pt>
                      <c:pt idx="600">
                        <c:v>47178.962591932839</c:v>
                      </c:pt>
                      <c:pt idx="601">
                        <c:v>47178.962591932839</c:v>
                      </c:pt>
                      <c:pt idx="602">
                        <c:v>46627.80648688689</c:v>
                      </c:pt>
                      <c:pt idx="603">
                        <c:v>46627.80648688689</c:v>
                      </c:pt>
                      <c:pt idx="604">
                        <c:v>46627.80648688689</c:v>
                      </c:pt>
                      <c:pt idx="605">
                        <c:v>45745.956718813381</c:v>
                      </c:pt>
                      <c:pt idx="606">
                        <c:v>45745.956718813381</c:v>
                      </c:pt>
                      <c:pt idx="607">
                        <c:v>44864.106950739872</c:v>
                      </c:pt>
                      <c:pt idx="608">
                        <c:v>44864.106950739872</c:v>
                      </c:pt>
                      <c:pt idx="609">
                        <c:v>44864.106950739872</c:v>
                      </c:pt>
                      <c:pt idx="610">
                        <c:v>43982.257182666362</c:v>
                      </c:pt>
                      <c:pt idx="611">
                        <c:v>43982.257182666362</c:v>
                      </c:pt>
                      <c:pt idx="612">
                        <c:v>43541.332298629604</c:v>
                      </c:pt>
                      <c:pt idx="613">
                        <c:v>43541.332298629604</c:v>
                      </c:pt>
                      <c:pt idx="614">
                        <c:v>43541.332298629604</c:v>
                      </c:pt>
                      <c:pt idx="615">
                        <c:v>42879.944972574471</c:v>
                      </c:pt>
                      <c:pt idx="616">
                        <c:v>42879.944972574471</c:v>
                      </c:pt>
                      <c:pt idx="617">
                        <c:v>42549.251309546911</c:v>
                      </c:pt>
                      <c:pt idx="618">
                        <c:v>42549.251309546911</c:v>
                      </c:pt>
                      <c:pt idx="619">
                        <c:v>42549.251309546911</c:v>
                      </c:pt>
                      <c:pt idx="620">
                        <c:v>39683.239563307994</c:v>
                      </c:pt>
                      <c:pt idx="621">
                        <c:v>39683.239563307994</c:v>
                      </c:pt>
                      <c:pt idx="622">
                        <c:v>38580.927353216102</c:v>
                      </c:pt>
                      <c:pt idx="623">
                        <c:v>38580.927353216102</c:v>
                      </c:pt>
                      <c:pt idx="624">
                        <c:v>38580.927353216102</c:v>
                      </c:pt>
                      <c:pt idx="625">
                        <c:v>36155.840491013951</c:v>
                      </c:pt>
                      <c:pt idx="626">
                        <c:v>36155.840491013951</c:v>
                      </c:pt>
                      <c:pt idx="627">
                        <c:v>35273.990722940442</c:v>
                      </c:pt>
                      <c:pt idx="628">
                        <c:v>35273.990722940442</c:v>
                      </c:pt>
                      <c:pt idx="629">
                        <c:v>35273.990722940442</c:v>
                      </c:pt>
                      <c:pt idx="630">
                        <c:v>34392.140954866933</c:v>
                      </c:pt>
                      <c:pt idx="631">
                        <c:v>34392.140954866933</c:v>
                      </c:pt>
                      <c:pt idx="632">
                        <c:v>34171.67851284855</c:v>
                      </c:pt>
                      <c:pt idx="633">
                        <c:v>34171.67851284855</c:v>
                      </c:pt>
                      <c:pt idx="634">
                        <c:v>34171.67851284855</c:v>
                      </c:pt>
                      <c:pt idx="635">
                        <c:v>32738.672639729095</c:v>
                      </c:pt>
                      <c:pt idx="636">
                        <c:v>32738.672639729095</c:v>
                      </c:pt>
                      <c:pt idx="637">
                        <c:v>32738.672639729095</c:v>
                      </c:pt>
                      <c:pt idx="638">
                        <c:v>32738.672639729095</c:v>
                      </c:pt>
                      <c:pt idx="639">
                        <c:v>32738.672639729095</c:v>
                      </c:pt>
                      <c:pt idx="640">
                        <c:v>31415.897987618831</c:v>
                      </c:pt>
                      <c:pt idx="641">
                        <c:v>31415.897987618831</c:v>
                      </c:pt>
                      <c:pt idx="642">
                        <c:v>31305.66676660964</c:v>
                      </c:pt>
                      <c:pt idx="643">
                        <c:v>31305.66676660964</c:v>
                      </c:pt>
                      <c:pt idx="644">
                        <c:v>31305.66676660964</c:v>
                      </c:pt>
                      <c:pt idx="645">
                        <c:v>31415.897987618831</c:v>
                      </c:pt>
                      <c:pt idx="646">
                        <c:v>31415.897987618831</c:v>
                      </c:pt>
                      <c:pt idx="647">
                        <c:v>31746.591650646398</c:v>
                      </c:pt>
                      <c:pt idx="648">
                        <c:v>31746.591650646398</c:v>
                      </c:pt>
                      <c:pt idx="649">
                        <c:v>31746.591650646398</c:v>
                      </c:pt>
                      <c:pt idx="650">
                        <c:v>33951.216070830174</c:v>
                      </c:pt>
                      <c:pt idx="651">
                        <c:v>33951.216070830174</c:v>
                      </c:pt>
                      <c:pt idx="652">
                        <c:v>35714.915606977193</c:v>
                      </c:pt>
                      <c:pt idx="653">
                        <c:v>35714.915606977193</c:v>
                      </c:pt>
                      <c:pt idx="654">
                        <c:v>35714.915606977193</c:v>
                      </c:pt>
                      <c:pt idx="655">
                        <c:v>36927.459038078276</c:v>
                      </c:pt>
                      <c:pt idx="656">
                        <c:v>36927.459038078276</c:v>
                      </c:pt>
                      <c:pt idx="657">
                        <c:v>36927.459038078276</c:v>
                      </c:pt>
                      <c:pt idx="658">
                        <c:v>36927.459038078276</c:v>
                      </c:pt>
                      <c:pt idx="659">
                        <c:v>36927.459038078276</c:v>
                      </c:pt>
                      <c:pt idx="660">
                        <c:v>36927.459038078276</c:v>
                      </c:pt>
                      <c:pt idx="661">
                        <c:v>36927.459038078276</c:v>
                      </c:pt>
                      <c:pt idx="662">
                        <c:v>36927.459038078276</c:v>
                      </c:pt>
                      <c:pt idx="663">
                        <c:v>36927.459038078276</c:v>
                      </c:pt>
                      <c:pt idx="664">
                        <c:v>36927.459038078276</c:v>
                      </c:pt>
                      <c:pt idx="665">
                        <c:v>36927.459038078276</c:v>
                      </c:pt>
                      <c:pt idx="666">
                        <c:v>36927.459038078276</c:v>
                      </c:pt>
                      <c:pt idx="667">
                        <c:v>37588.846364133409</c:v>
                      </c:pt>
                      <c:pt idx="668">
                        <c:v>37588.846364133409</c:v>
                      </c:pt>
                      <c:pt idx="669">
                        <c:v>37588.846364133409</c:v>
                      </c:pt>
                      <c:pt idx="670">
                        <c:v>37588.846364133409</c:v>
                      </c:pt>
                      <c:pt idx="671">
                        <c:v>37588.846364133409</c:v>
                      </c:pt>
                      <c:pt idx="672">
                        <c:v>37588.846364133409</c:v>
                      </c:pt>
                      <c:pt idx="673">
                        <c:v>37588.846364133409</c:v>
                      </c:pt>
                      <c:pt idx="674">
                        <c:v>37588.846364133409</c:v>
                      </c:pt>
                      <c:pt idx="675">
                        <c:v>37588.846364133409</c:v>
                      </c:pt>
                      <c:pt idx="676">
                        <c:v>37588.846364133409</c:v>
                      </c:pt>
                      <c:pt idx="677">
                        <c:v>37588.846364133409</c:v>
                      </c:pt>
                      <c:pt idx="678">
                        <c:v>37588.846364133409</c:v>
                      </c:pt>
                      <c:pt idx="679">
                        <c:v>37588.846364133409</c:v>
                      </c:pt>
                      <c:pt idx="680">
                        <c:v>37588.846364133409</c:v>
                      </c:pt>
                      <c:pt idx="681">
                        <c:v>37588.846364133409</c:v>
                      </c:pt>
                      <c:pt idx="682">
                        <c:v>37037.69025908746</c:v>
                      </c:pt>
                      <c:pt idx="683">
                        <c:v>37037.69025908746</c:v>
                      </c:pt>
                      <c:pt idx="684">
                        <c:v>37037.69025908746</c:v>
                      </c:pt>
                      <c:pt idx="685">
                        <c:v>37037.69025908746</c:v>
                      </c:pt>
                      <c:pt idx="686">
                        <c:v>37037.69025908746</c:v>
                      </c:pt>
                      <c:pt idx="687">
                        <c:v>36486.534154041525</c:v>
                      </c:pt>
                      <c:pt idx="688">
                        <c:v>36486.534154041525</c:v>
                      </c:pt>
                      <c:pt idx="689">
                        <c:v>36486.534154041525</c:v>
                      </c:pt>
                      <c:pt idx="690">
                        <c:v>35494.453164958817</c:v>
                      </c:pt>
                      <c:pt idx="691">
                        <c:v>35494.453164958817</c:v>
                      </c:pt>
                      <c:pt idx="692">
                        <c:v>35494.453164958817</c:v>
                      </c:pt>
                      <c:pt idx="693">
                        <c:v>35494.453164958817</c:v>
                      </c:pt>
                      <c:pt idx="694">
                        <c:v>35494.453164958817</c:v>
                      </c:pt>
                      <c:pt idx="695">
                        <c:v>34171.67851284855</c:v>
                      </c:pt>
                      <c:pt idx="696">
                        <c:v>34171.67851284855</c:v>
                      </c:pt>
                      <c:pt idx="697">
                        <c:v>33620.522407802608</c:v>
                      </c:pt>
                      <c:pt idx="698">
                        <c:v>33620.522407802608</c:v>
                      </c:pt>
                      <c:pt idx="699">
                        <c:v>33620.522407802608</c:v>
                      </c:pt>
                      <c:pt idx="700">
                        <c:v>33400.059965784232</c:v>
                      </c:pt>
                      <c:pt idx="701">
                        <c:v>33400.059965784232</c:v>
                      </c:pt>
                      <c:pt idx="702">
                        <c:v>33400.059965784232</c:v>
                      </c:pt>
                      <c:pt idx="703">
                        <c:v>33400.059965784232</c:v>
                      </c:pt>
                      <c:pt idx="704">
                        <c:v>33400.059965784232</c:v>
                      </c:pt>
                      <c:pt idx="705">
                        <c:v>33069.366302756665</c:v>
                      </c:pt>
                      <c:pt idx="706">
                        <c:v>33069.366302756665</c:v>
                      </c:pt>
                      <c:pt idx="707">
                        <c:v>31967.054092664774</c:v>
                      </c:pt>
                      <c:pt idx="708">
                        <c:v>31967.054092664774</c:v>
                      </c:pt>
                      <c:pt idx="709">
                        <c:v>31967.054092664774</c:v>
                      </c:pt>
                      <c:pt idx="710">
                        <c:v>31636.360429637207</c:v>
                      </c:pt>
                      <c:pt idx="711">
                        <c:v>31636.360429637207</c:v>
                      </c:pt>
                      <c:pt idx="712">
                        <c:v>30754.510661563698</c:v>
                      </c:pt>
                      <c:pt idx="713">
                        <c:v>30754.510661563698</c:v>
                      </c:pt>
                      <c:pt idx="714" formatCode="General">
                        <c:v>0</c:v>
                      </c:pt>
                      <c:pt idx="715" formatCode="General">
                        <c:v>97995.55547716892</c:v>
                      </c:pt>
                      <c:pt idx="716" formatCode="General">
                        <c:v>0</c:v>
                      </c:pt>
                      <c:pt idx="717" formatCode="General">
                        <c:v>30.093123335508565</c:v>
                      </c:pt>
                      <c:pt idx="718" formatCode="General">
                        <c:v>0</c:v>
                      </c:pt>
                      <c:pt idx="719" formatCode="General">
                        <c:v>0</c:v>
                      </c:pt>
                      <c:pt idx="720" formatCode="General">
                        <c:v>0</c:v>
                      </c:pt>
                      <c:pt idx="721" formatCode="General">
                        <c:v>0</c:v>
                      </c:pt>
                      <c:pt idx="722" formatCode="General">
                        <c:v>28.880579904407483</c:v>
                      </c:pt>
                      <c:pt idx="723" formatCode="General">
                        <c:v>0</c:v>
                      </c:pt>
                      <c:pt idx="724" formatCode="General">
                        <c:v>0</c:v>
                      </c:pt>
                      <c:pt idx="725" formatCode="General">
                        <c:v>0</c:v>
                      </c:pt>
                      <c:pt idx="726" formatCode="General">
                        <c:v>0</c:v>
                      </c:pt>
                      <c:pt idx="727" formatCode="General">
                        <c:v>28.439655020370729</c:v>
                      </c:pt>
                      <c:pt idx="728" formatCode="General">
                        <c:v>0</c:v>
                      </c:pt>
                      <c:pt idx="729" formatCode="General">
                        <c:v>0</c:v>
                      </c:pt>
                      <c:pt idx="730" formatCode="General">
                        <c:v>0</c:v>
                      </c:pt>
                      <c:pt idx="731" formatCode="General">
                        <c:v>0</c:v>
                      </c:pt>
                      <c:pt idx="732" formatCode="General">
                        <c:v>27.888498915324785</c:v>
                      </c:pt>
                      <c:pt idx="733" formatCode="General">
                        <c:v>0</c:v>
                      </c:pt>
                      <c:pt idx="734" formatCode="General">
                        <c:v>0</c:v>
                      </c:pt>
                      <c:pt idx="735" formatCode="General">
                        <c:v>28.108961357343162</c:v>
                      </c:pt>
                      <c:pt idx="736" formatCode="General">
                        <c:v>0</c:v>
                      </c:pt>
                      <c:pt idx="737" formatCode="General">
                        <c:v>28.660117462389106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03BD-4A6F-887C-C06CD58F6258}"/>
                  </c:ext>
                </c:extLst>
              </c15:ser>
            </c15:filteredLineSeries>
          </c:ext>
        </c:extLst>
      </c:lineChart>
      <c:dateAx>
        <c:axId val="941104368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1099776"/>
        <c:crosses val="autoZero"/>
        <c:auto val="1"/>
        <c:lblOffset val="100"/>
        <c:baseTimeUnit val="days"/>
        <c:minorUnit val="2"/>
        <c:minorTimeUnit val="months"/>
      </c:dateAx>
      <c:valAx>
        <c:axId val="941099776"/>
        <c:scaling>
          <c:orientation val="minMax"/>
          <c:max val="100000"/>
          <c:min val="200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cap="all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$/MT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cap="all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1104368"/>
        <c:crosses val="autoZero"/>
        <c:crossBetween val="between"/>
        <c:majorUnit val="10000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8.1599735292145079E-2"/>
          <c:y val="0.90111455710300092"/>
          <c:w val="0.8212911387956634"/>
          <c:h val="7.947884460030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1400" b="1"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2000"/>
            </a:pPr>
            <a:r>
              <a:rPr lang="en-AU" sz="2000"/>
              <a:t>Metals impact on Model X P100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6621984126984131E-2"/>
          <c:y val="0.12028526570048309"/>
          <c:w val="0.89239365079365074"/>
          <c:h val="0.59530712560386478"/>
        </c:manualLayout>
      </c:layout>
      <c:barChart>
        <c:barDir val="col"/>
        <c:grouping val="stacked"/>
        <c:varyColors val="0"/>
        <c:ser>
          <c:idx val="4"/>
          <c:order val="0"/>
          <c:tx>
            <c:strRef>
              <c:f>MX!$B$1</c:f>
              <c:strCache>
                <c:ptCount val="1"/>
                <c:pt idx="0">
                  <c:v>LiOH</c:v>
                </c:pt>
              </c:strCache>
            </c:strRef>
          </c:tx>
          <c:spPr>
            <a:gradFill flip="none" rotWithShape="1">
              <a:gsLst>
                <a:gs pos="0">
                  <a:srgbClr val="FF0000">
                    <a:shade val="30000"/>
                    <a:satMod val="115000"/>
                  </a:srgbClr>
                </a:gs>
                <a:gs pos="50000">
                  <a:srgbClr val="FF0000">
                    <a:shade val="67500"/>
                    <a:satMod val="115000"/>
                  </a:srgbClr>
                </a:gs>
                <a:gs pos="100000">
                  <a:srgbClr val="FF0000">
                    <a:shade val="100000"/>
                    <a:satMod val="115000"/>
                  </a:srgbClr>
                </a:gs>
              </a:gsLst>
              <a:lin ang="16200000" scaled="1"/>
              <a:tileRect/>
            </a:gra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  <a:scene3d>
              <a:camera prst="orthographicFront">
                <a:rot lat="0" lon="0" rev="0"/>
              </a:camera>
              <a:lightRig rig="glow" dir="t">
                <a:rot lat="0" lon="0" rev="6360000"/>
              </a:lightRig>
            </a:scene3d>
            <a:sp3d contourW="1000" prstMaterial="flat">
              <a:bevelT w="95250" h="101600"/>
              <a:contourClr>
                <a:scrgbClr r="0" g="0" b="0">
                  <a:satMod val="300000"/>
                </a:scrgbClr>
              </a:contourClr>
            </a:sp3d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MX!$I$2:$I$20</c:f>
              <c:strCache>
                <c:ptCount val="19"/>
                <c:pt idx="0">
                  <c:v>Jan-18</c:v>
                </c:pt>
                <c:pt idx="1">
                  <c:v>Feb-18</c:v>
                </c:pt>
                <c:pt idx="2">
                  <c:v>Mar-18</c:v>
                </c:pt>
                <c:pt idx="3">
                  <c:v>Apr-18</c:v>
                </c:pt>
                <c:pt idx="4">
                  <c:v>May-18</c:v>
                </c:pt>
                <c:pt idx="5">
                  <c:v>Jun-18</c:v>
                </c:pt>
                <c:pt idx="6">
                  <c:v>Jul-18</c:v>
                </c:pt>
                <c:pt idx="7">
                  <c:v>Aug-18</c:v>
                </c:pt>
                <c:pt idx="8">
                  <c:v>Sep-18</c:v>
                </c:pt>
                <c:pt idx="9">
                  <c:v>Oct-18</c:v>
                </c:pt>
                <c:pt idx="10">
                  <c:v>Nov-18</c:v>
                </c:pt>
                <c:pt idx="11">
                  <c:v>Dec-18</c:v>
                </c:pt>
                <c:pt idx="12">
                  <c:v>Jan-19</c:v>
                </c:pt>
                <c:pt idx="13">
                  <c:v>Feb-19</c:v>
                </c:pt>
                <c:pt idx="14">
                  <c:v>Mar-19</c:v>
                </c:pt>
                <c:pt idx="15">
                  <c:v>Apr-19</c:v>
                </c:pt>
                <c:pt idx="16">
                  <c:v>May-19</c:v>
                </c:pt>
                <c:pt idx="17">
                  <c:v>Jun-19</c:v>
                </c:pt>
                <c:pt idx="18">
                  <c:v>Jul-19</c:v>
                </c:pt>
              </c:strCache>
            </c:strRef>
          </c:cat>
          <c:val>
            <c:numRef>
              <c:f>MX!$J$2:$J$20</c:f>
              <c:numCache>
                <c:formatCode>_("$"* #,##0.00_);_("$"* \(#,##0.00\);_("$"* "-"??_);_(@_)</c:formatCode>
                <c:ptCount val="19"/>
                <c:pt idx="0">
                  <c:v>867.50567546768241</c:v>
                </c:pt>
                <c:pt idx="1">
                  <c:v>839.42939122395444</c:v>
                </c:pt>
                <c:pt idx="2">
                  <c:v>898.20955240947262</c:v>
                </c:pt>
                <c:pt idx="3">
                  <c:v>873.70081267069816</c:v>
                </c:pt>
                <c:pt idx="4">
                  <c:v>937.70917996508683</c:v>
                </c:pt>
                <c:pt idx="5">
                  <c:v>877.7996093535794</c:v>
                </c:pt>
                <c:pt idx="6">
                  <c:v>833.92333151132095</c:v>
                </c:pt>
                <c:pt idx="7">
                  <c:v>916.80968328545623</c:v>
                </c:pt>
                <c:pt idx="8">
                  <c:v>911.79742178796675</c:v>
                </c:pt>
                <c:pt idx="9">
                  <c:v>943.73564509941093</c:v>
                </c:pt>
                <c:pt idx="10">
                  <c:v>960.15320157771805</c:v>
                </c:pt>
                <c:pt idx="11">
                  <c:v>954.52900976577484</c:v>
                </c:pt>
                <c:pt idx="12">
                  <c:v>986.79408631475201</c:v>
                </c:pt>
                <c:pt idx="13">
                  <c:v>986.79408631475201</c:v>
                </c:pt>
                <c:pt idx="14">
                  <c:v>986.79408631475201</c:v>
                </c:pt>
                <c:pt idx="15">
                  <c:v>986.79408631475201</c:v>
                </c:pt>
                <c:pt idx="16">
                  <c:v>986.79408631475201</c:v>
                </c:pt>
                <c:pt idx="17">
                  <c:v>986.79408631475201</c:v>
                </c:pt>
                <c:pt idx="18">
                  <c:v>970.81372298569306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A9-4346-B985-CA66E9DDDD97}"/>
            </c:ext>
          </c:extLst>
        </c:ser>
        <c:ser>
          <c:idx val="0"/>
          <c:order val="1"/>
          <c:tx>
            <c:strRef>
              <c:f>MX!$C$1</c:f>
              <c:strCache>
                <c:ptCount val="1"/>
                <c:pt idx="0">
                  <c:v>Nickel</c:v>
                </c:pt>
              </c:strCache>
            </c:strRef>
          </c:tx>
          <c:spPr>
            <a:gradFill flip="none" rotWithShape="1">
              <a:gsLst>
                <a:gs pos="0">
                  <a:srgbClr val="0000FF">
                    <a:shade val="30000"/>
                    <a:satMod val="115000"/>
                  </a:srgbClr>
                </a:gs>
                <a:gs pos="50000">
                  <a:srgbClr val="0000FF">
                    <a:shade val="67500"/>
                    <a:satMod val="115000"/>
                  </a:srgbClr>
                </a:gs>
                <a:gs pos="100000">
                  <a:srgbClr val="0000FF">
                    <a:shade val="100000"/>
                    <a:satMod val="115000"/>
                  </a:srgbClr>
                </a:gs>
              </a:gsLst>
              <a:lin ang="16200000" scaled="1"/>
              <a:tileRect/>
            </a:gra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  <a:scene3d>
              <a:camera prst="orthographicFront">
                <a:rot lat="0" lon="0" rev="0"/>
              </a:camera>
              <a:lightRig rig="glow" dir="t">
                <a:rot lat="0" lon="0" rev="6360000"/>
              </a:lightRig>
            </a:scene3d>
            <a:sp3d contourW="1000" prstMaterial="flat">
              <a:bevelT w="95250" h="101600"/>
              <a:contourClr>
                <a:scrgbClr r="0" g="0" b="0">
                  <a:satMod val="300000"/>
                </a:scrgbClr>
              </a:contourClr>
            </a:sp3d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MX!$I$2:$I$20</c:f>
              <c:strCache>
                <c:ptCount val="19"/>
                <c:pt idx="0">
                  <c:v>Jan-18</c:v>
                </c:pt>
                <c:pt idx="1">
                  <c:v>Feb-18</c:v>
                </c:pt>
                <c:pt idx="2">
                  <c:v>Mar-18</c:v>
                </c:pt>
                <c:pt idx="3">
                  <c:v>Apr-18</c:v>
                </c:pt>
                <c:pt idx="4">
                  <c:v>May-18</c:v>
                </c:pt>
                <c:pt idx="5">
                  <c:v>Jun-18</c:v>
                </c:pt>
                <c:pt idx="6">
                  <c:v>Jul-18</c:v>
                </c:pt>
                <c:pt idx="7">
                  <c:v>Aug-18</c:v>
                </c:pt>
                <c:pt idx="8">
                  <c:v>Sep-18</c:v>
                </c:pt>
                <c:pt idx="9">
                  <c:v>Oct-18</c:v>
                </c:pt>
                <c:pt idx="10">
                  <c:v>Nov-18</c:v>
                </c:pt>
                <c:pt idx="11">
                  <c:v>Dec-18</c:v>
                </c:pt>
                <c:pt idx="12">
                  <c:v>Jan-19</c:v>
                </c:pt>
                <c:pt idx="13">
                  <c:v>Feb-19</c:v>
                </c:pt>
                <c:pt idx="14">
                  <c:v>Mar-19</c:v>
                </c:pt>
                <c:pt idx="15">
                  <c:v>Apr-19</c:v>
                </c:pt>
                <c:pt idx="16">
                  <c:v>May-19</c:v>
                </c:pt>
                <c:pt idx="17">
                  <c:v>Jun-19</c:v>
                </c:pt>
                <c:pt idx="18">
                  <c:v>Jul-19</c:v>
                </c:pt>
              </c:strCache>
            </c:strRef>
          </c:cat>
          <c:val>
            <c:numRef>
              <c:f>MX!$K$2:$K$20</c:f>
              <c:numCache>
                <c:formatCode>_("$"* #,##0.00_);_("$"* \(#,##0.00\);_("$"* "-"??_);_(@_)</c:formatCode>
                <c:ptCount val="19"/>
                <c:pt idx="0">
                  <c:v>1070.5022563624259</c:v>
                </c:pt>
                <c:pt idx="1">
                  <c:v>1131.9393671772721</c:v>
                </c:pt>
                <c:pt idx="2">
                  <c:v>1114.4792409681556</c:v>
                </c:pt>
                <c:pt idx="3">
                  <c:v>1157.7155511760916</c:v>
                </c:pt>
                <c:pt idx="4">
                  <c:v>1195.9709910862809</c:v>
                </c:pt>
                <c:pt idx="5">
                  <c:v>1257.6377240882857</c:v>
                </c:pt>
                <c:pt idx="6">
                  <c:v>1148.4231265347055</c:v>
                </c:pt>
                <c:pt idx="7">
                  <c:v>1116.3112039824186</c:v>
                </c:pt>
                <c:pt idx="8">
                  <c:v>1041.5628021121249</c:v>
                </c:pt>
                <c:pt idx="9">
                  <c:v>1025.2914856364828</c:v>
                </c:pt>
                <c:pt idx="10">
                  <c:v>935.7747782609564</c:v>
                </c:pt>
                <c:pt idx="11">
                  <c:v>901.8160705878081</c:v>
                </c:pt>
                <c:pt idx="12">
                  <c:v>956.04232937853919</c:v>
                </c:pt>
                <c:pt idx="13">
                  <c:v>1056.1222105235088</c:v>
                </c:pt>
                <c:pt idx="14">
                  <c:v>1084.5166002651727</c:v>
                </c:pt>
                <c:pt idx="15">
                  <c:v>1062.0137140688573</c:v>
                </c:pt>
                <c:pt idx="16">
                  <c:v>1002.0630370487708</c:v>
                </c:pt>
                <c:pt idx="17">
                  <c:v>994.40551309532407</c:v>
                </c:pt>
                <c:pt idx="18">
                  <c:v>1127.8123085913182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A9-4346-B985-CA66E9DDDD97}"/>
            </c:ext>
          </c:extLst>
        </c:ser>
        <c:ser>
          <c:idx val="1"/>
          <c:order val="2"/>
          <c:tx>
            <c:strRef>
              <c:f>MX!$D$1</c:f>
              <c:strCache>
                <c:ptCount val="1"/>
                <c:pt idx="0">
                  <c:v>Cobalt</c:v>
                </c:pt>
              </c:strCache>
            </c:strRef>
          </c:tx>
          <c:spPr>
            <a:gradFill flip="none" rotWithShape="1">
              <a:gsLst>
                <a:gs pos="0">
                  <a:srgbClr val="008000">
                    <a:shade val="30000"/>
                    <a:satMod val="115000"/>
                  </a:srgbClr>
                </a:gs>
                <a:gs pos="50000">
                  <a:srgbClr val="008000">
                    <a:shade val="67500"/>
                    <a:satMod val="115000"/>
                  </a:srgbClr>
                </a:gs>
                <a:gs pos="100000">
                  <a:srgbClr val="008000">
                    <a:shade val="100000"/>
                    <a:satMod val="115000"/>
                  </a:srgbClr>
                </a:gs>
              </a:gsLst>
              <a:lin ang="16200000" scaled="1"/>
              <a:tileRect/>
            </a:gra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  <a:scene3d>
              <a:camera prst="orthographicFront">
                <a:rot lat="0" lon="0" rev="0"/>
              </a:camera>
              <a:lightRig rig="glow" dir="t">
                <a:rot lat="0" lon="0" rev="6360000"/>
              </a:lightRig>
            </a:scene3d>
            <a:sp3d contourW="1000" prstMaterial="flat">
              <a:bevelT w="95250" h="101600"/>
              <a:contourClr>
                <a:scrgbClr r="0" g="0" b="0">
                  <a:satMod val="300000"/>
                </a:scrgbClr>
              </a:contourClr>
            </a:sp3d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MX!$I$2:$I$20</c:f>
              <c:strCache>
                <c:ptCount val="19"/>
                <c:pt idx="0">
                  <c:v>Jan-18</c:v>
                </c:pt>
                <c:pt idx="1">
                  <c:v>Feb-18</c:v>
                </c:pt>
                <c:pt idx="2">
                  <c:v>Mar-18</c:v>
                </c:pt>
                <c:pt idx="3">
                  <c:v>Apr-18</c:v>
                </c:pt>
                <c:pt idx="4">
                  <c:v>May-18</c:v>
                </c:pt>
                <c:pt idx="5">
                  <c:v>Jun-18</c:v>
                </c:pt>
                <c:pt idx="6">
                  <c:v>Jul-18</c:v>
                </c:pt>
                <c:pt idx="7">
                  <c:v>Aug-18</c:v>
                </c:pt>
                <c:pt idx="8">
                  <c:v>Sep-18</c:v>
                </c:pt>
                <c:pt idx="9">
                  <c:v>Oct-18</c:v>
                </c:pt>
                <c:pt idx="10">
                  <c:v>Nov-18</c:v>
                </c:pt>
                <c:pt idx="11">
                  <c:v>Dec-18</c:v>
                </c:pt>
                <c:pt idx="12">
                  <c:v>Jan-19</c:v>
                </c:pt>
                <c:pt idx="13">
                  <c:v>Feb-19</c:v>
                </c:pt>
                <c:pt idx="14">
                  <c:v>Mar-19</c:v>
                </c:pt>
                <c:pt idx="15">
                  <c:v>Apr-19</c:v>
                </c:pt>
                <c:pt idx="16">
                  <c:v>May-19</c:v>
                </c:pt>
                <c:pt idx="17">
                  <c:v>Jun-19</c:v>
                </c:pt>
                <c:pt idx="18">
                  <c:v>Jul-19</c:v>
                </c:pt>
              </c:strCache>
            </c:strRef>
          </c:cat>
          <c:val>
            <c:numRef>
              <c:f>MX!$L$2:$L$20</c:f>
              <c:numCache>
                <c:formatCode>_("$"* #,##0.00_);_("$"* \(#,##0.00\);_("$"* "-"??_);_(@_)</c:formatCode>
                <c:ptCount val="19"/>
                <c:pt idx="0">
                  <c:v>699.75910944685575</c:v>
                </c:pt>
                <c:pt idx="1">
                  <c:v>732.29751148971661</c:v>
                </c:pt>
                <c:pt idx="2">
                  <c:v>796.57956042409921</c:v>
                </c:pt>
                <c:pt idx="3">
                  <c:v>824.03964208896002</c:v>
                </c:pt>
                <c:pt idx="4">
                  <c:v>817.5260065172871</c:v>
                </c:pt>
                <c:pt idx="5">
                  <c:v>735.88224794656014</c:v>
                </c:pt>
                <c:pt idx="6">
                  <c:v>640.3452157032001</c:v>
                </c:pt>
                <c:pt idx="7">
                  <c:v>573.96532471012051</c:v>
                </c:pt>
                <c:pt idx="8">
                  <c:v>563.86929231719853</c:v>
                </c:pt>
                <c:pt idx="9">
                  <c:v>549.51619373526603</c:v>
                </c:pt>
                <c:pt idx="10">
                  <c:v>498.17951389896479</c:v>
                </c:pt>
                <c:pt idx="11">
                  <c:v>500.67357260799997</c:v>
                </c:pt>
                <c:pt idx="12">
                  <c:v>374.57626859227827</c:v>
                </c:pt>
                <c:pt idx="13">
                  <c:v>290.95177180608005</c:v>
                </c:pt>
                <c:pt idx="14">
                  <c:v>284.0027679104</c:v>
                </c:pt>
                <c:pt idx="15">
                  <c:v>304.87724601600007</c:v>
                </c:pt>
                <c:pt idx="16">
                  <c:v>309.55250813175655</c:v>
                </c:pt>
                <c:pt idx="17">
                  <c:v>261.12241725736322</c:v>
                </c:pt>
                <c:pt idx="18">
                  <c:v>247.81047715750748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5A9-4346-B985-CA66E9DDDD97}"/>
            </c:ext>
          </c:extLst>
        </c:ser>
        <c:ser>
          <c:idx val="2"/>
          <c:order val="3"/>
          <c:tx>
            <c:strRef>
              <c:f>MX!$E$1</c:f>
              <c:strCache>
                <c:ptCount val="1"/>
                <c:pt idx="0">
                  <c:v>Copper</c:v>
                </c:pt>
              </c:strCache>
            </c:strRef>
          </c:tx>
          <c:spPr>
            <a:gradFill flip="none" rotWithShape="1">
              <a:gsLst>
                <a:gs pos="0">
                  <a:srgbClr val="744D00">
                    <a:shade val="30000"/>
                    <a:satMod val="115000"/>
                  </a:srgbClr>
                </a:gs>
                <a:gs pos="50000">
                  <a:srgbClr val="744D00">
                    <a:shade val="67500"/>
                    <a:satMod val="115000"/>
                  </a:srgbClr>
                </a:gs>
                <a:gs pos="100000">
                  <a:srgbClr val="744D00">
                    <a:shade val="100000"/>
                    <a:satMod val="115000"/>
                  </a:srgbClr>
                </a:gs>
              </a:gsLst>
              <a:lin ang="5400000" scaled="1"/>
              <a:tileRect/>
            </a:gradFill>
            <a:ln>
              <a:noFill/>
            </a:ln>
            <a:effectLst>
              <a:outerShdw blurRad="63500" dist="38100" dir="5400000" rotWithShape="0">
                <a:srgbClr val="000000">
                  <a:alpha val="45000"/>
                </a:srgbClr>
              </a:outerShdw>
            </a:effectLst>
            <a:scene3d>
              <a:camera prst="orthographicFront">
                <a:rot lat="0" lon="0" rev="0"/>
              </a:camera>
              <a:lightRig rig="glow" dir="t">
                <a:rot lat="0" lon="0" rev="6360000"/>
              </a:lightRig>
            </a:scene3d>
            <a:sp3d contourW="1000" prstMaterial="flat">
              <a:bevelT w="95250" h="101600"/>
              <a:contourClr>
                <a:scrgbClr r="0" g="0" b="0">
                  <a:satMod val="300000"/>
                </a:scrgbClr>
              </a:contourClr>
            </a:sp3d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MX!$I$2:$I$20</c:f>
              <c:strCache>
                <c:ptCount val="19"/>
                <c:pt idx="0">
                  <c:v>Jan-18</c:v>
                </c:pt>
                <c:pt idx="1">
                  <c:v>Feb-18</c:v>
                </c:pt>
                <c:pt idx="2">
                  <c:v>Mar-18</c:v>
                </c:pt>
                <c:pt idx="3">
                  <c:v>Apr-18</c:v>
                </c:pt>
                <c:pt idx="4">
                  <c:v>May-18</c:v>
                </c:pt>
                <c:pt idx="5">
                  <c:v>Jun-18</c:v>
                </c:pt>
                <c:pt idx="6">
                  <c:v>Jul-18</c:v>
                </c:pt>
                <c:pt idx="7">
                  <c:v>Aug-18</c:v>
                </c:pt>
                <c:pt idx="8">
                  <c:v>Sep-18</c:v>
                </c:pt>
                <c:pt idx="9">
                  <c:v>Oct-18</c:v>
                </c:pt>
                <c:pt idx="10">
                  <c:v>Nov-18</c:v>
                </c:pt>
                <c:pt idx="11">
                  <c:v>Dec-18</c:v>
                </c:pt>
                <c:pt idx="12">
                  <c:v>Jan-19</c:v>
                </c:pt>
                <c:pt idx="13">
                  <c:v>Feb-19</c:v>
                </c:pt>
                <c:pt idx="14">
                  <c:v>Mar-19</c:v>
                </c:pt>
                <c:pt idx="15">
                  <c:v>Apr-19</c:v>
                </c:pt>
                <c:pt idx="16">
                  <c:v>May-19</c:v>
                </c:pt>
                <c:pt idx="17">
                  <c:v>Jun-19</c:v>
                </c:pt>
                <c:pt idx="18">
                  <c:v>Jul-19</c:v>
                </c:pt>
              </c:strCache>
            </c:strRef>
          </c:cat>
          <c:val>
            <c:numRef>
              <c:f>MX!$M$2:$M$20</c:f>
              <c:numCache>
                <c:formatCode>_("$"* #,##0.00_);_("$"* \(#,##0.00\);_("$"* "-"??_);_(@_)</c:formatCode>
                <c:ptCount val="19"/>
                <c:pt idx="0">
                  <c:v>200.27873217391306</c:v>
                </c:pt>
                <c:pt idx="1">
                  <c:v>198.42478800000001</c:v>
                </c:pt>
                <c:pt idx="2">
                  <c:v>192.3983563636364</c:v>
                </c:pt>
                <c:pt idx="3">
                  <c:v>193.80252571428574</c:v>
                </c:pt>
                <c:pt idx="4">
                  <c:v>193.29754434782609</c:v>
                </c:pt>
                <c:pt idx="5">
                  <c:v>197.27307428571427</c:v>
                </c:pt>
                <c:pt idx="6">
                  <c:v>177.02124000000001</c:v>
                </c:pt>
                <c:pt idx="7">
                  <c:v>171.4154191304348</c:v>
                </c:pt>
                <c:pt idx="8">
                  <c:v>171.35759399999998</c:v>
                </c:pt>
                <c:pt idx="9">
                  <c:v>176.13870260869564</c:v>
                </c:pt>
                <c:pt idx="10">
                  <c:v>175.46846727272728</c:v>
                </c:pt>
                <c:pt idx="11">
                  <c:v>171.66572571428571</c:v>
                </c:pt>
                <c:pt idx="12">
                  <c:v>168.20756347826085</c:v>
                </c:pt>
                <c:pt idx="13">
                  <c:v>178.42980600000001</c:v>
                </c:pt>
                <c:pt idx="14">
                  <c:v>182.36562857142854</c:v>
                </c:pt>
                <c:pt idx="15">
                  <c:v>182.39206363636364</c:v>
                </c:pt>
                <c:pt idx="16">
                  <c:v>170.58151826086956</c:v>
                </c:pt>
                <c:pt idx="17">
                  <c:v>166.58461199999999</c:v>
                </c:pt>
                <c:pt idx="18">
                  <c:v>168.25466086956521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5A9-4346-B985-CA66E9DDDD97}"/>
            </c:ext>
          </c:extLst>
        </c:ser>
        <c:ser>
          <c:idx val="3"/>
          <c:order val="4"/>
          <c:tx>
            <c:strRef>
              <c:f>MX!$F$1</c:f>
              <c:strCache>
                <c:ptCount val="1"/>
                <c:pt idx="0">
                  <c:v>Aluminum</c:v>
                </c:pt>
              </c:strCache>
            </c:strRef>
          </c:tx>
          <c:spPr>
            <a:gradFill flip="none" rotWithShape="1">
              <a:gsLst>
                <a:gs pos="0">
                  <a:srgbClr val="7030A0">
                    <a:shade val="30000"/>
                    <a:satMod val="115000"/>
                  </a:srgbClr>
                </a:gs>
                <a:gs pos="50000">
                  <a:srgbClr val="7030A0">
                    <a:shade val="67500"/>
                    <a:satMod val="115000"/>
                  </a:srgbClr>
                </a:gs>
                <a:gs pos="100000">
                  <a:srgbClr val="7030A0">
                    <a:shade val="100000"/>
                    <a:satMod val="115000"/>
                  </a:srgbClr>
                </a:gs>
              </a:gsLst>
              <a:lin ang="16200000" scaled="1"/>
              <a:tileRect/>
            </a:gra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  <a:scene3d>
              <a:camera prst="orthographicFront">
                <a:rot lat="0" lon="0" rev="0"/>
              </a:camera>
              <a:lightRig rig="glow" dir="t">
                <a:rot lat="0" lon="0" rev="6360000"/>
              </a:lightRig>
            </a:scene3d>
            <a:sp3d contourW="1000" prstMaterial="flat">
              <a:bevelT w="95250" h="101600"/>
              <a:contourClr>
                <a:scrgbClr r="0" g="0" b="0">
                  <a:satMod val="300000"/>
                </a:scrgbClr>
              </a:contourClr>
            </a:sp3d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MX!$I$2:$I$20</c:f>
              <c:strCache>
                <c:ptCount val="19"/>
                <c:pt idx="0">
                  <c:v>Jan-18</c:v>
                </c:pt>
                <c:pt idx="1">
                  <c:v>Feb-18</c:v>
                </c:pt>
                <c:pt idx="2">
                  <c:v>Mar-18</c:v>
                </c:pt>
                <c:pt idx="3">
                  <c:v>Apr-18</c:v>
                </c:pt>
                <c:pt idx="4">
                  <c:v>May-18</c:v>
                </c:pt>
                <c:pt idx="5">
                  <c:v>Jun-18</c:v>
                </c:pt>
                <c:pt idx="6">
                  <c:v>Jul-18</c:v>
                </c:pt>
                <c:pt idx="7">
                  <c:v>Aug-18</c:v>
                </c:pt>
                <c:pt idx="8">
                  <c:v>Sep-18</c:v>
                </c:pt>
                <c:pt idx="9">
                  <c:v>Oct-18</c:v>
                </c:pt>
                <c:pt idx="10">
                  <c:v>Nov-18</c:v>
                </c:pt>
                <c:pt idx="11">
                  <c:v>Dec-18</c:v>
                </c:pt>
                <c:pt idx="12">
                  <c:v>Jan-19</c:v>
                </c:pt>
                <c:pt idx="13">
                  <c:v>Feb-19</c:v>
                </c:pt>
                <c:pt idx="14">
                  <c:v>Mar-19</c:v>
                </c:pt>
                <c:pt idx="15">
                  <c:v>Apr-19</c:v>
                </c:pt>
                <c:pt idx="16">
                  <c:v>May-19</c:v>
                </c:pt>
                <c:pt idx="17">
                  <c:v>Jun-19</c:v>
                </c:pt>
                <c:pt idx="18">
                  <c:v>Jul-19</c:v>
                </c:pt>
              </c:strCache>
            </c:strRef>
          </c:cat>
          <c:val>
            <c:numRef>
              <c:f>MX!$N$2:$N$20</c:f>
              <c:numCache>
                <c:formatCode>_("$"* #,##0.00_);_("$"* \(#,##0.00\);_("$"* "-"??_);_(@_)</c:formatCode>
                <c:ptCount val="19"/>
                <c:pt idx="0">
                  <c:v>2549.6928695652173</c:v>
                </c:pt>
                <c:pt idx="1">
                  <c:v>2515.1646299999998</c:v>
                </c:pt>
                <c:pt idx="2">
                  <c:v>2381.0953000000004</c:v>
                </c:pt>
                <c:pt idx="3">
                  <c:v>2584.4952571428576</c:v>
                </c:pt>
                <c:pt idx="4">
                  <c:v>2652.2419478260867</c:v>
                </c:pt>
                <c:pt idx="5">
                  <c:v>2579.5272380952383</c:v>
                </c:pt>
                <c:pt idx="6">
                  <c:v>2400.4047000000005</c:v>
                </c:pt>
                <c:pt idx="7">
                  <c:v>2366.0468173913041</c:v>
                </c:pt>
                <c:pt idx="8">
                  <c:v>2336.1059700000001</c:v>
                </c:pt>
                <c:pt idx="9">
                  <c:v>2340.0211043478262</c:v>
                </c:pt>
                <c:pt idx="10">
                  <c:v>2234.7159000000001</c:v>
                </c:pt>
                <c:pt idx="11">
                  <c:v>2211.3311523809521</c:v>
                </c:pt>
                <c:pt idx="12">
                  <c:v>2137.416504347826</c:v>
                </c:pt>
                <c:pt idx="13">
                  <c:v>2147.6519899999998</c:v>
                </c:pt>
                <c:pt idx="14">
                  <c:v>2157.1358285714286</c:v>
                </c:pt>
                <c:pt idx="15">
                  <c:v>2128.2260000000001</c:v>
                </c:pt>
                <c:pt idx="16">
                  <c:v>2130.5473200000001</c:v>
                </c:pt>
                <c:pt idx="17">
                  <c:v>2131.70012</c:v>
                </c:pt>
                <c:pt idx="18">
                  <c:v>2131.70012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5A9-4346-B985-CA66E9DDDD97}"/>
            </c:ext>
          </c:extLst>
        </c:ser>
        <c:ser>
          <c:idx val="5"/>
          <c:order val="5"/>
          <c:tx>
            <c:strRef>
              <c:f>MX!$O$1</c:f>
              <c:strCache>
                <c:ptCount val="1"/>
                <c:pt idx="0">
                  <c:v>Steel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chemeClr val="accent5">
                  <a:lumMod val="60000"/>
                  <a:lumOff val="40000"/>
                </a:schemeClr>
              </a:solidFill>
            </a:ln>
            <a:effectLst>
              <a:outerShdw blurRad="63500" dist="38100" dir="5400000" rotWithShape="0">
                <a:srgbClr val="000000">
                  <a:alpha val="45000"/>
                </a:srgbClr>
              </a:outerShdw>
            </a:effectLst>
            <a:scene3d>
              <a:camera prst="orthographicFront">
                <a:rot lat="0" lon="0" rev="0"/>
              </a:camera>
              <a:lightRig rig="glow" dir="t">
                <a:rot lat="0" lon="0" rev="6360000"/>
              </a:lightRig>
            </a:scene3d>
            <a:sp3d contourW="1000" prstMaterial="flat">
              <a:bevelT w="95250" h="101600"/>
              <a:contourClr>
                <a:scrgbClr r="0" g="0" b="0">
                  <a:satMod val="300000"/>
                </a:scrgbClr>
              </a:contourClr>
            </a:sp3d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MX!$O$2:$O$20</c:f>
              <c:numCache>
                <c:formatCode>_("$"* #,##0.00_);_("$"* \(#,##0.00\);_("$"* "-"??_);_(@_)</c:formatCode>
                <c:ptCount val="19"/>
                <c:pt idx="0">
                  <c:v>54.466949999999997</c:v>
                </c:pt>
                <c:pt idx="1">
                  <c:v>60.806900000000006</c:v>
                </c:pt>
                <c:pt idx="2">
                  <c:v>67.161749999999998</c:v>
                </c:pt>
                <c:pt idx="3">
                  <c:v>70.700499999999991</c:v>
                </c:pt>
                <c:pt idx="4">
                  <c:v>72.563000000000002</c:v>
                </c:pt>
                <c:pt idx="5">
                  <c:v>73.829499999999996</c:v>
                </c:pt>
                <c:pt idx="6">
                  <c:v>74.53725</c:v>
                </c:pt>
                <c:pt idx="7">
                  <c:v>73.680499999999995</c:v>
                </c:pt>
                <c:pt idx="8">
                  <c:v>71.855249999999998</c:v>
                </c:pt>
                <c:pt idx="9">
                  <c:v>69.590450000000004</c:v>
                </c:pt>
                <c:pt idx="10">
                  <c:v>66.454000000000008</c:v>
                </c:pt>
                <c:pt idx="11">
                  <c:v>63.481449999999995</c:v>
                </c:pt>
                <c:pt idx="12">
                  <c:v>58.48995</c:v>
                </c:pt>
                <c:pt idx="13">
                  <c:v>57.581050000000005</c:v>
                </c:pt>
                <c:pt idx="14">
                  <c:v>57.700249999999997</c:v>
                </c:pt>
                <c:pt idx="15">
                  <c:v>58.273899999999998</c:v>
                </c:pt>
                <c:pt idx="16">
                  <c:v>52.969499999999996</c:v>
                </c:pt>
                <c:pt idx="17">
                  <c:v>48.581450000000004</c:v>
                </c:pt>
                <c:pt idx="18">
                  <c:v>48.581450000000004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5A9-4346-B985-CA66E9DDDD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8"/>
        <c:overlap val="100"/>
        <c:axId val="1706111368"/>
        <c:axId val="1706111696"/>
      </c:barChart>
      <c:lineChart>
        <c:grouping val="standard"/>
        <c:varyColors val="0"/>
        <c:ser>
          <c:idx val="6"/>
          <c:order val="6"/>
          <c:tx>
            <c:strRef>
              <c:f>MX!$P$1</c:f>
              <c:strCache>
                <c:ptCount val="1"/>
                <c:pt idx="0">
                  <c:v>Total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63500" dist="38100" dir="5400000" rotWithShape="0">
                <a:srgbClr val="000000">
                  <a:alpha val="45000"/>
                </a:srgbClr>
              </a:outerShdw>
            </a:effectLst>
          </c:spPr>
          <c:marker>
            <c:symbol val="none"/>
          </c:marker>
          <c:dLbls>
            <c:dLbl>
              <c:idx val="0"/>
              <c:layout>
                <c:manualLayout>
                  <c:x val="-2.7272222222222222E-2"/>
                  <c:y val="-4.30734299516908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AAB7-4740-8C29-C7E6662DE43F}"/>
                </c:ext>
              </c:extLst>
            </c:dLbl>
            <c:dLbl>
              <c:idx val="1"/>
              <c:layout>
                <c:manualLayout>
                  <c:x val="-2.7272222222222222E-2"/>
                  <c:y val="-2.926908212560386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8-55A9-4346-B985-CA66E9DDDD97}"/>
                </c:ext>
              </c:extLst>
            </c:dLbl>
            <c:dLbl>
              <c:idx val="2"/>
              <c:layout>
                <c:manualLayout>
                  <c:x val="-3.1303968253968292E-2"/>
                  <c:y val="-6.147922705314010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55A9-4346-B985-CA66E9DDDD97}"/>
                </c:ext>
              </c:extLst>
            </c:dLbl>
            <c:dLbl>
              <c:idx val="4"/>
              <c:layout>
                <c:manualLayout>
                  <c:x val="-3.2311904761904764E-2"/>
                  <c:y val="-2.926908212560386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A-55A9-4346-B985-CA66E9DDDD97}"/>
                </c:ext>
              </c:extLst>
            </c:dLbl>
            <c:dLbl>
              <c:idx val="5"/>
              <c:layout>
                <c:manualLayout>
                  <c:x val="-2.8280158730158766E-2"/>
                  <c:y val="-3.080289855072463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55A9-4346-B985-CA66E9DDDD97}"/>
                </c:ext>
              </c:extLst>
            </c:dLbl>
            <c:dLbl>
              <c:idx val="6"/>
              <c:layout>
                <c:manualLayout>
                  <c:x val="-2.6264285714285716E-2"/>
                  <c:y val="-2.926908212560389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C-55A9-4346-B985-CA66E9DDDD97}"/>
                </c:ext>
              </c:extLst>
            </c:dLbl>
            <c:dLbl>
              <c:idx val="7"/>
              <c:layout>
                <c:manualLayout>
                  <c:x val="-2.6264285714285716E-2"/>
                  <c:y val="-3.693816425120773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D-55A9-4346-B985-CA66E9DDDD97}"/>
                </c:ext>
              </c:extLst>
            </c:dLbl>
            <c:dLbl>
              <c:idx val="8"/>
              <c:layout>
                <c:manualLayout>
                  <c:x val="-2.7272222222222222E-2"/>
                  <c:y val="-2.620144927536231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E-55A9-4346-B985-CA66E9DDDD97}"/>
                </c:ext>
              </c:extLst>
            </c:dLbl>
            <c:dLbl>
              <c:idx val="9"/>
              <c:layout>
                <c:manualLayout>
                  <c:x val="-2.42484126984127E-2"/>
                  <c:y val="-3.540434782608698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F-55A9-4346-B985-CA66E9DDDD97}"/>
                </c:ext>
              </c:extLst>
            </c:dLbl>
            <c:dLbl>
              <c:idx val="10"/>
              <c:layout>
                <c:manualLayout>
                  <c:x val="-2.5256349206349206E-2"/>
                  <c:y val="-3.23367149758454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0-55A9-4346-B985-CA66E9DDDD97}"/>
                </c:ext>
              </c:extLst>
            </c:dLbl>
            <c:dLbl>
              <c:idx val="11"/>
              <c:layout>
                <c:manualLayout>
                  <c:x val="-2.7272222222222222E-2"/>
                  <c:y val="-3.23367149758454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1-55A9-4346-B985-CA66E9DDDD97}"/>
                </c:ext>
              </c:extLst>
            </c:dLbl>
            <c:dLbl>
              <c:idx val="12"/>
              <c:layout>
                <c:manualLayout>
                  <c:x val="-2.7272222222222222E-2"/>
                  <c:y val="-2.926908212560389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2-55A9-4346-B985-CA66E9DDDD97}"/>
                </c:ext>
              </c:extLst>
            </c:dLbl>
            <c:dLbl>
              <c:idx val="13"/>
              <c:layout>
                <c:manualLayout>
                  <c:x val="-2.9288095238095238E-2"/>
                  <c:y val="-4.000579710144930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3-55A9-4346-B985-CA66E9DDDD97}"/>
                </c:ext>
              </c:extLst>
            </c:dLbl>
            <c:dLbl>
              <c:idx val="14"/>
              <c:layout>
                <c:manualLayout>
                  <c:x val="-2.42484126984127E-2"/>
                  <c:y val="-3.387053140096621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4-55A9-4346-B985-CA66E9DDDD97}"/>
                </c:ext>
              </c:extLst>
            </c:dLbl>
            <c:dLbl>
              <c:idx val="15"/>
              <c:layout>
                <c:manualLayout>
                  <c:x val="-2.5256349206349206E-2"/>
                  <c:y val="-2.926908212560383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5-55A9-4346-B985-CA66E9DDDD97}"/>
                </c:ext>
              </c:extLst>
            </c:dLbl>
            <c:dLbl>
              <c:idx val="16"/>
              <c:layout>
                <c:manualLayout>
                  <c:x val="-2.7272222222222222E-2"/>
                  <c:y val="-3.080289855072463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6-55A9-4346-B985-CA66E9DDDD97}"/>
                </c:ext>
              </c:extLst>
            </c:dLbl>
            <c:numFmt formatCode="&quot;$&quot;#,##0" sourceLinked="0"/>
            <c:spPr>
              <a:solidFill>
                <a:srgbClr val="FFFF00"/>
              </a:solidFill>
              <a:ln>
                <a:noFill/>
              </a:ln>
              <a:effectLst/>
            </c:spPr>
            <c:txPr>
              <a:bodyPr rot="0" vert="horz" lIns="0" tIns="0" rIns="0" bIns="0"/>
              <a:lstStyle/>
              <a:p>
                <a:pPr>
                  <a:defRPr>
                    <a:solidFill>
                      <a:sysClr val="windowText" lastClr="00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MX!$P$2:$P$20</c:f>
              <c:numCache>
                <c:formatCode>_("$"* #,##0.00_);_("$"* \(#,##0.00\);_("$"* "-"??_);_(@_)</c:formatCode>
                <c:ptCount val="19"/>
                <c:pt idx="0">
                  <c:v>5442.2055930160941</c:v>
                </c:pt>
                <c:pt idx="1">
                  <c:v>5478.0625878909423</c:v>
                </c:pt>
                <c:pt idx="2">
                  <c:v>5449.9237601653649</c:v>
                </c:pt>
                <c:pt idx="3">
                  <c:v>5704.4542887928937</c:v>
                </c:pt>
                <c:pt idx="4">
                  <c:v>5869.3086697425679</c:v>
                </c:pt>
                <c:pt idx="5">
                  <c:v>5721.9493937693778</c:v>
                </c:pt>
                <c:pt idx="6">
                  <c:v>5274.6548637492278</c:v>
                </c:pt>
                <c:pt idx="7">
                  <c:v>5218.2289484997345</c:v>
                </c:pt>
                <c:pt idx="8">
                  <c:v>5096.5483302172897</c:v>
                </c:pt>
                <c:pt idx="9">
                  <c:v>5104.2935814276807</c:v>
                </c:pt>
                <c:pt idx="10">
                  <c:v>4870.7458610103658</c:v>
                </c:pt>
                <c:pt idx="11">
                  <c:v>4803.4969810568209</c:v>
                </c:pt>
                <c:pt idx="12">
                  <c:v>4681.526702111657</c:v>
                </c:pt>
                <c:pt idx="13">
                  <c:v>4717.5309146443406</c:v>
                </c:pt>
                <c:pt idx="14">
                  <c:v>4752.5151616331823</c:v>
                </c:pt>
                <c:pt idx="15">
                  <c:v>4722.5770100359732</c:v>
                </c:pt>
                <c:pt idx="16">
                  <c:v>4652.5079697561496</c:v>
                </c:pt>
                <c:pt idx="17">
                  <c:v>4589.1881986674398</c:v>
                </c:pt>
                <c:pt idx="18">
                  <c:v>4694.9727396040835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5A9-4346-B985-CA66E9DDDD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6111368"/>
        <c:axId val="1706111696"/>
      </c:lineChart>
      <c:catAx>
        <c:axId val="1706111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706111696"/>
        <c:crosses val="autoZero"/>
        <c:auto val="1"/>
        <c:lblAlgn val="ctr"/>
        <c:lblOffset val="100"/>
        <c:noMultiLvlLbl val="0"/>
      </c:catAx>
      <c:valAx>
        <c:axId val="1706111696"/>
        <c:scaling>
          <c:orientation val="minMax"/>
          <c:max val="60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AU"/>
                  <a:t>$/CAR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706111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6"/>
        <c:txPr>
          <a:bodyPr rot="0" vert="horz"/>
          <a:lstStyle/>
          <a:p>
            <a:pPr>
              <a:defRPr>
                <a:noFill/>
              </a:defRPr>
            </a:pPr>
            <a:endParaRPr lang="en-US"/>
          </a:p>
        </c:txPr>
      </c:legendEntry>
      <c:layout>
        <c:manualLayout>
          <c:xMode val="edge"/>
          <c:yMode val="edge"/>
          <c:x val="0.19469119047619049"/>
          <c:y val="0.80243647342995172"/>
          <c:w val="0.49772865079365081"/>
          <c:h val="3.4978985507246374E-2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1400" b="1"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2000"/>
            </a:pPr>
            <a:r>
              <a:rPr lang="en-AU" sz="2000"/>
              <a:t>Metals impact on Model 3 - E1</a:t>
            </a:r>
          </a:p>
        </c:rich>
      </c:tx>
      <c:layout>
        <c:manualLayout>
          <c:xMode val="edge"/>
          <c:yMode val="edge"/>
          <c:x val="0.37552229612368337"/>
          <c:y val="3.025261377211568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5005158730158727E-2"/>
          <c:y val="8.6568236714975849E-2"/>
          <c:w val="0.90233920634920639"/>
          <c:h val="0.6285064009661836"/>
        </c:manualLayout>
      </c:layout>
      <c:barChart>
        <c:barDir val="col"/>
        <c:grouping val="stacked"/>
        <c:varyColors val="0"/>
        <c:ser>
          <c:idx val="4"/>
          <c:order val="0"/>
          <c:tx>
            <c:strRef>
              <c:f>'M3 - E1'!$B$1</c:f>
              <c:strCache>
                <c:ptCount val="1"/>
                <c:pt idx="0">
                  <c:v>LiOH</c:v>
                </c:pt>
              </c:strCache>
            </c:strRef>
          </c:tx>
          <c:spPr>
            <a:gradFill flip="none" rotWithShape="1">
              <a:gsLst>
                <a:gs pos="0">
                  <a:srgbClr val="FF0000">
                    <a:shade val="30000"/>
                    <a:satMod val="115000"/>
                  </a:srgbClr>
                </a:gs>
                <a:gs pos="50000">
                  <a:srgbClr val="FF0000">
                    <a:shade val="67500"/>
                    <a:satMod val="115000"/>
                  </a:srgbClr>
                </a:gs>
                <a:gs pos="100000">
                  <a:srgbClr val="FF0000">
                    <a:shade val="100000"/>
                    <a:satMod val="115000"/>
                  </a:srgbClr>
                </a:gs>
              </a:gsLst>
              <a:lin ang="16200000" scaled="1"/>
              <a:tileRect/>
            </a:gra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  <a:scene3d>
              <a:camera prst="orthographicFront">
                <a:rot lat="0" lon="0" rev="0"/>
              </a:camera>
              <a:lightRig rig="glow" dir="t">
                <a:rot lat="0" lon="0" rev="6360000"/>
              </a:lightRig>
            </a:scene3d>
            <a:sp3d contourW="1000" prstMaterial="flat">
              <a:bevelT w="95250" h="101600"/>
              <a:contourClr>
                <a:scrgbClr r="0" g="0" b="0">
                  <a:satMod val="300000"/>
                </a:scrgbClr>
              </a:contourClr>
            </a:sp3d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'M3 - E1'!$I$2:$I$19</c:f>
              <c:strCache>
                <c:ptCount val="18"/>
                <c:pt idx="0">
                  <c:v>Jan-18</c:v>
                </c:pt>
                <c:pt idx="1">
                  <c:v>Feb-18</c:v>
                </c:pt>
                <c:pt idx="2">
                  <c:v>Mar-18</c:v>
                </c:pt>
                <c:pt idx="3">
                  <c:v>Apr-18</c:v>
                </c:pt>
                <c:pt idx="4">
                  <c:v>May-18</c:v>
                </c:pt>
                <c:pt idx="5">
                  <c:v>Jun-18</c:v>
                </c:pt>
                <c:pt idx="6">
                  <c:v>Jul-18</c:v>
                </c:pt>
                <c:pt idx="7">
                  <c:v>Aug-18</c:v>
                </c:pt>
                <c:pt idx="8">
                  <c:v>Sep-18</c:v>
                </c:pt>
                <c:pt idx="9">
                  <c:v>Oct-18</c:v>
                </c:pt>
                <c:pt idx="10">
                  <c:v>Nov-18</c:v>
                </c:pt>
                <c:pt idx="11">
                  <c:v>Dec-18</c:v>
                </c:pt>
                <c:pt idx="12">
                  <c:v>Jan-19</c:v>
                </c:pt>
                <c:pt idx="13">
                  <c:v>Feb-19</c:v>
                </c:pt>
                <c:pt idx="14">
                  <c:v>Mar-19</c:v>
                </c:pt>
                <c:pt idx="15">
                  <c:v>Apr-19</c:v>
                </c:pt>
                <c:pt idx="16">
                  <c:v>May-19</c:v>
                </c:pt>
                <c:pt idx="17">
                  <c:v>Jun-19</c:v>
                </c:pt>
              </c:strCache>
            </c:strRef>
          </c:cat>
          <c:val>
            <c:numRef>
              <c:f>'M3 - E1'!$J$2:$J$19</c:f>
              <c:numCache>
                <c:formatCode>_("$"* #,##0.00_);_("$"* \(#,##0.00\);_("$"* "-"??_);_(@_)</c:formatCode>
                <c:ptCount val="18"/>
                <c:pt idx="0">
                  <c:v>439.47417940810124</c:v>
                </c:pt>
                <c:pt idx="1">
                  <c:v>425.25086960417519</c:v>
                </c:pt>
                <c:pt idx="2">
                  <c:v>455.02861496423293</c:v>
                </c:pt>
                <c:pt idx="3">
                  <c:v>442.61260595170648</c:v>
                </c:pt>
                <c:pt idx="4">
                  <c:v>475.03893523974091</c:v>
                </c:pt>
                <c:pt idx="5">
                  <c:v>444.68903652698629</c:v>
                </c:pt>
                <c:pt idx="6">
                  <c:v>422.46152638440077</c:v>
                </c:pt>
                <c:pt idx="7">
                  <c:v>464.45135130448722</c:v>
                </c:pt>
                <c:pt idx="8">
                  <c:v>461.91216387219697</c:v>
                </c:pt>
                <c:pt idx="9">
                  <c:v>478.09191332914742</c:v>
                </c:pt>
                <c:pt idx="10">
                  <c:v>486.4089680357929</c:v>
                </c:pt>
                <c:pt idx="11">
                  <c:v>483.5597796658667</c:v>
                </c:pt>
                <c:pt idx="12">
                  <c:v>499.90511139209076</c:v>
                </c:pt>
                <c:pt idx="13">
                  <c:v>499.90511139209076</c:v>
                </c:pt>
                <c:pt idx="14">
                  <c:v>499.90511139209076</c:v>
                </c:pt>
                <c:pt idx="15">
                  <c:v>499.90511139209076</c:v>
                </c:pt>
                <c:pt idx="16">
                  <c:v>499.90511139209076</c:v>
                </c:pt>
                <c:pt idx="17">
                  <c:v>499.90511139209076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86-4982-BB38-85445CA2453D}"/>
            </c:ext>
          </c:extLst>
        </c:ser>
        <c:ser>
          <c:idx val="0"/>
          <c:order val="1"/>
          <c:tx>
            <c:strRef>
              <c:f>'M3 - E1'!$C$1</c:f>
              <c:strCache>
                <c:ptCount val="1"/>
                <c:pt idx="0">
                  <c:v>Nickel</c:v>
                </c:pt>
              </c:strCache>
            </c:strRef>
          </c:tx>
          <c:spPr>
            <a:gradFill flip="none" rotWithShape="1">
              <a:gsLst>
                <a:gs pos="0">
                  <a:srgbClr val="0000FF">
                    <a:shade val="30000"/>
                    <a:satMod val="115000"/>
                  </a:srgbClr>
                </a:gs>
                <a:gs pos="50000">
                  <a:srgbClr val="0000FF">
                    <a:shade val="67500"/>
                    <a:satMod val="115000"/>
                  </a:srgbClr>
                </a:gs>
                <a:gs pos="100000">
                  <a:srgbClr val="0000FF">
                    <a:shade val="100000"/>
                    <a:satMod val="115000"/>
                  </a:srgbClr>
                </a:gs>
              </a:gsLst>
              <a:lin ang="16200000" scaled="1"/>
              <a:tileRect/>
            </a:gra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  <a:scene3d>
              <a:camera prst="orthographicFront">
                <a:rot lat="0" lon="0" rev="0"/>
              </a:camera>
              <a:lightRig rig="glow" dir="t">
                <a:rot lat="0" lon="0" rev="6360000"/>
              </a:lightRig>
            </a:scene3d>
            <a:sp3d contourW="1000" prstMaterial="flat">
              <a:bevelT w="95250" h="101600"/>
              <a:contourClr>
                <a:scrgbClr r="0" g="0" b="0">
                  <a:satMod val="300000"/>
                </a:scrgbClr>
              </a:contourClr>
            </a:sp3d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'M3 - E1'!$I$2:$I$19</c:f>
              <c:strCache>
                <c:ptCount val="18"/>
                <c:pt idx="0">
                  <c:v>Jan-18</c:v>
                </c:pt>
                <c:pt idx="1">
                  <c:v>Feb-18</c:v>
                </c:pt>
                <c:pt idx="2">
                  <c:v>Mar-18</c:v>
                </c:pt>
                <c:pt idx="3">
                  <c:v>Apr-18</c:v>
                </c:pt>
                <c:pt idx="4">
                  <c:v>May-18</c:v>
                </c:pt>
                <c:pt idx="5">
                  <c:v>Jun-18</c:v>
                </c:pt>
                <c:pt idx="6">
                  <c:v>Jul-18</c:v>
                </c:pt>
                <c:pt idx="7">
                  <c:v>Aug-18</c:v>
                </c:pt>
                <c:pt idx="8">
                  <c:v>Sep-18</c:v>
                </c:pt>
                <c:pt idx="9">
                  <c:v>Oct-18</c:v>
                </c:pt>
                <c:pt idx="10">
                  <c:v>Nov-18</c:v>
                </c:pt>
                <c:pt idx="11">
                  <c:v>Dec-18</c:v>
                </c:pt>
                <c:pt idx="12">
                  <c:v>Jan-19</c:v>
                </c:pt>
                <c:pt idx="13">
                  <c:v>Feb-19</c:v>
                </c:pt>
                <c:pt idx="14">
                  <c:v>Mar-19</c:v>
                </c:pt>
                <c:pt idx="15">
                  <c:v>Apr-19</c:v>
                </c:pt>
                <c:pt idx="16">
                  <c:v>May-19</c:v>
                </c:pt>
                <c:pt idx="17">
                  <c:v>Jun-19</c:v>
                </c:pt>
              </c:strCache>
            </c:strRef>
          </c:cat>
          <c:val>
            <c:numRef>
              <c:f>'M3 - E1'!$K$2:$K$19</c:f>
              <c:numCache>
                <c:formatCode>_("$"* #,##0.00_);_("$"* \(#,##0.00\);_("$"* "-"??_);_(@_)</c:formatCode>
                <c:ptCount val="18"/>
                <c:pt idx="0">
                  <c:v>596.42864453827929</c:v>
                </c:pt>
                <c:pt idx="1">
                  <c:v>630.65823397619363</c:v>
                </c:pt>
                <c:pt idx="2">
                  <c:v>620.93035218381283</c:v>
                </c:pt>
                <c:pt idx="3">
                  <c:v>645.01939425625221</c:v>
                </c:pt>
                <c:pt idx="4">
                  <c:v>666.33335229439876</c:v>
                </c:pt>
                <c:pt idx="5">
                  <c:v>700.69087537190035</c:v>
                </c:pt>
                <c:pt idx="6">
                  <c:v>639.84213451635344</c:v>
                </c:pt>
                <c:pt idx="7">
                  <c:v>621.95102748921011</c:v>
                </c:pt>
                <c:pt idx="8">
                  <c:v>580.30507322434744</c:v>
                </c:pt>
                <c:pt idx="9">
                  <c:v>571.23953490087183</c:v>
                </c:pt>
                <c:pt idx="10">
                  <c:v>521.36544250527459</c:v>
                </c:pt>
                <c:pt idx="11">
                  <c:v>502.44540205940899</c:v>
                </c:pt>
                <c:pt idx="12">
                  <c:v>532.65747665964045</c:v>
                </c:pt>
                <c:pt idx="13">
                  <c:v>588.41682466856025</c:v>
                </c:pt>
                <c:pt idx="14">
                  <c:v>604.23671415077217</c:v>
                </c:pt>
                <c:pt idx="15">
                  <c:v>591.69926658118618</c:v>
                </c:pt>
                <c:pt idx="16">
                  <c:v>558.29784138873242</c:v>
                </c:pt>
                <c:pt idx="17">
                  <c:v>554.03146398977879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86-4982-BB38-85445CA2453D}"/>
            </c:ext>
          </c:extLst>
        </c:ser>
        <c:ser>
          <c:idx val="1"/>
          <c:order val="2"/>
          <c:tx>
            <c:strRef>
              <c:f>'M3 - E1'!$D$1</c:f>
              <c:strCache>
                <c:ptCount val="1"/>
                <c:pt idx="0">
                  <c:v>Cobalt</c:v>
                </c:pt>
              </c:strCache>
            </c:strRef>
          </c:tx>
          <c:spPr>
            <a:gradFill flip="none" rotWithShape="1">
              <a:gsLst>
                <a:gs pos="0">
                  <a:srgbClr val="008000">
                    <a:shade val="30000"/>
                    <a:satMod val="115000"/>
                  </a:srgbClr>
                </a:gs>
                <a:gs pos="50000">
                  <a:srgbClr val="008000">
                    <a:shade val="67500"/>
                    <a:satMod val="115000"/>
                  </a:srgbClr>
                </a:gs>
                <a:gs pos="100000">
                  <a:srgbClr val="008000">
                    <a:shade val="100000"/>
                    <a:satMod val="115000"/>
                  </a:srgbClr>
                </a:gs>
              </a:gsLst>
              <a:lin ang="16200000" scaled="1"/>
              <a:tileRect/>
            </a:gra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  <a:scene3d>
              <a:camera prst="orthographicFront">
                <a:rot lat="0" lon="0" rev="0"/>
              </a:camera>
              <a:lightRig rig="glow" dir="t">
                <a:rot lat="0" lon="0" rev="6360000"/>
              </a:lightRig>
            </a:scene3d>
            <a:sp3d contourW="1000" prstMaterial="flat">
              <a:bevelT w="95250" h="101600"/>
              <a:contourClr>
                <a:scrgbClr r="0" g="0" b="0">
                  <a:satMod val="300000"/>
                </a:scrgbClr>
              </a:contourClr>
            </a:sp3d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'M3 - E1'!$I$2:$I$19</c:f>
              <c:strCache>
                <c:ptCount val="18"/>
                <c:pt idx="0">
                  <c:v>Jan-18</c:v>
                </c:pt>
                <c:pt idx="1">
                  <c:v>Feb-18</c:v>
                </c:pt>
                <c:pt idx="2">
                  <c:v>Mar-18</c:v>
                </c:pt>
                <c:pt idx="3">
                  <c:v>Apr-18</c:v>
                </c:pt>
                <c:pt idx="4">
                  <c:v>May-18</c:v>
                </c:pt>
                <c:pt idx="5">
                  <c:v>Jun-18</c:v>
                </c:pt>
                <c:pt idx="6">
                  <c:v>Jul-18</c:v>
                </c:pt>
                <c:pt idx="7">
                  <c:v>Aug-18</c:v>
                </c:pt>
                <c:pt idx="8">
                  <c:v>Sep-18</c:v>
                </c:pt>
                <c:pt idx="9">
                  <c:v>Oct-18</c:v>
                </c:pt>
                <c:pt idx="10">
                  <c:v>Nov-18</c:v>
                </c:pt>
                <c:pt idx="11">
                  <c:v>Dec-18</c:v>
                </c:pt>
                <c:pt idx="12">
                  <c:v>Jan-19</c:v>
                </c:pt>
                <c:pt idx="13">
                  <c:v>Feb-19</c:v>
                </c:pt>
                <c:pt idx="14">
                  <c:v>Mar-19</c:v>
                </c:pt>
                <c:pt idx="15">
                  <c:v>Apr-19</c:v>
                </c:pt>
                <c:pt idx="16">
                  <c:v>May-19</c:v>
                </c:pt>
                <c:pt idx="17">
                  <c:v>Jun-19</c:v>
                </c:pt>
              </c:strCache>
            </c:strRef>
          </c:cat>
          <c:val>
            <c:numRef>
              <c:f>'M3 - E1'!$L$2:$L$19</c:f>
              <c:numCache>
                <c:formatCode>_("$"* #,##0.00_);_("$"* \(#,##0.00\);_("$"* "-"??_);_(@_)</c:formatCode>
                <c:ptCount val="18"/>
                <c:pt idx="0">
                  <c:v>240.91205311798782</c:v>
                </c:pt>
                <c:pt idx="1">
                  <c:v>252.11432706554763</c:v>
                </c:pt>
                <c:pt idx="2">
                  <c:v>274.24525780777788</c:v>
                </c:pt>
                <c:pt idx="3">
                  <c:v>283.69917496778254</c:v>
                </c:pt>
                <c:pt idx="4">
                  <c:v>281.45666994333988</c:v>
                </c:pt>
                <c:pt idx="5">
                  <c:v>253.34847494307613</c:v>
                </c:pt>
                <c:pt idx="6">
                  <c:v>220.45712379690681</c:v>
                </c:pt>
                <c:pt idx="7">
                  <c:v>197.60395102787757</c:v>
                </c:pt>
                <c:pt idx="8">
                  <c:v>194.12810361226167</c:v>
                </c:pt>
                <c:pt idx="9">
                  <c:v>189.18663961229802</c:v>
                </c:pt>
                <c:pt idx="10">
                  <c:v>171.51252180138383</c:v>
                </c:pt>
                <c:pt idx="11">
                  <c:v>172.37117272293514</c:v>
                </c:pt>
                <c:pt idx="12">
                  <c:v>128.95857545487806</c:v>
                </c:pt>
                <c:pt idx="13">
                  <c:v>100.16845476942292</c:v>
                </c:pt>
                <c:pt idx="14">
                  <c:v>97.776061768699421</c:v>
                </c:pt>
                <c:pt idx="15">
                  <c:v>104.96269686968701</c:v>
                </c:pt>
                <c:pt idx="16">
                  <c:v>106.572289342248</c:v>
                </c:pt>
                <c:pt idx="17">
                  <c:v>89.898847771099838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86-4982-BB38-85445CA2453D}"/>
            </c:ext>
          </c:extLst>
        </c:ser>
        <c:ser>
          <c:idx val="2"/>
          <c:order val="3"/>
          <c:tx>
            <c:strRef>
              <c:f>'M3 - E1'!$E$1</c:f>
              <c:strCache>
                <c:ptCount val="1"/>
                <c:pt idx="0">
                  <c:v>Copper</c:v>
                </c:pt>
              </c:strCache>
            </c:strRef>
          </c:tx>
          <c:spPr>
            <a:gradFill flip="none" rotWithShape="1">
              <a:gsLst>
                <a:gs pos="0">
                  <a:srgbClr val="744D00">
                    <a:shade val="30000"/>
                    <a:satMod val="115000"/>
                  </a:srgbClr>
                </a:gs>
                <a:gs pos="50000">
                  <a:srgbClr val="744D00">
                    <a:shade val="67500"/>
                    <a:satMod val="115000"/>
                  </a:srgbClr>
                </a:gs>
                <a:gs pos="100000">
                  <a:srgbClr val="744D00">
                    <a:shade val="100000"/>
                    <a:satMod val="115000"/>
                  </a:srgbClr>
                </a:gs>
              </a:gsLst>
              <a:lin ang="16200000" scaled="1"/>
              <a:tileRect/>
            </a:gra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  <a:scene3d>
              <a:camera prst="orthographicFront">
                <a:rot lat="0" lon="0" rev="0"/>
              </a:camera>
              <a:lightRig rig="glow" dir="t">
                <a:rot lat="0" lon="0" rev="6360000"/>
              </a:lightRig>
            </a:scene3d>
            <a:sp3d contourW="1000" prstMaterial="flat">
              <a:bevelT w="95250" h="101600"/>
              <a:contourClr>
                <a:scrgbClr r="0" g="0" b="0">
                  <a:satMod val="300000"/>
                </a:scrgbClr>
              </a:contourClr>
            </a:sp3d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'M3 - E1'!$I$2:$I$19</c:f>
              <c:strCache>
                <c:ptCount val="18"/>
                <c:pt idx="0">
                  <c:v>Jan-18</c:v>
                </c:pt>
                <c:pt idx="1">
                  <c:v>Feb-18</c:v>
                </c:pt>
                <c:pt idx="2">
                  <c:v>Mar-18</c:v>
                </c:pt>
                <c:pt idx="3">
                  <c:v>Apr-18</c:v>
                </c:pt>
                <c:pt idx="4">
                  <c:v>May-18</c:v>
                </c:pt>
                <c:pt idx="5">
                  <c:v>Jun-18</c:v>
                </c:pt>
                <c:pt idx="6">
                  <c:v>Jul-18</c:v>
                </c:pt>
                <c:pt idx="7">
                  <c:v>Aug-18</c:v>
                </c:pt>
                <c:pt idx="8">
                  <c:v>Sep-18</c:v>
                </c:pt>
                <c:pt idx="9">
                  <c:v>Oct-18</c:v>
                </c:pt>
                <c:pt idx="10">
                  <c:v>Nov-18</c:v>
                </c:pt>
                <c:pt idx="11">
                  <c:v>Dec-18</c:v>
                </c:pt>
                <c:pt idx="12">
                  <c:v>Jan-19</c:v>
                </c:pt>
                <c:pt idx="13">
                  <c:v>Feb-19</c:v>
                </c:pt>
                <c:pt idx="14">
                  <c:v>Mar-19</c:v>
                </c:pt>
                <c:pt idx="15">
                  <c:v>Apr-19</c:v>
                </c:pt>
                <c:pt idx="16">
                  <c:v>May-19</c:v>
                </c:pt>
                <c:pt idx="17">
                  <c:v>Jun-19</c:v>
                </c:pt>
              </c:strCache>
            </c:strRef>
          </c:cat>
          <c:val>
            <c:numRef>
              <c:f>'M3 - E1'!$M$2:$M$19</c:f>
              <c:numCache>
                <c:formatCode>_("$"* #,##0.00_);_("$"* \(#,##0.00\);_("$"* "-"??_);_(@_)</c:formatCode>
                <c:ptCount val="18"/>
                <c:pt idx="0">
                  <c:v>310.25184058652178</c:v>
                </c:pt>
                <c:pt idx="1">
                  <c:v>307.379895143</c:v>
                </c:pt>
                <c:pt idx="2">
                  <c:v>298.04434819272728</c:v>
                </c:pt>
                <c:pt idx="3">
                  <c:v>300.21954733047619</c:v>
                </c:pt>
                <c:pt idx="4">
                  <c:v>299.43728055304348</c:v>
                </c:pt>
                <c:pt idx="5">
                  <c:v>305.59577510285715</c:v>
                </c:pt>
                <c:pt idx="6">
                  <c:v>274.22365288999998</c:v>
                </c:pt>
                <c:pt idx="7">
                  <c:v>265.53967419739132</c:v>
                </c:pt>
                <c:pt idx="8">
                  <c:v>265.45009727149994</c:v>
                </c:pt>
                <c:pt idx="9">
                  <c:v>272.85651396782606</c:v>
                </c:pt>
                <c:pt idx="10">
                  <c:v>271.81825221954546</c:v>
                </c:pt>
                <c:pt idx="11">
                  <c:v>265.92742419714284</c:v>
                </c:pt>
                <c:pt idx="12">
                  <c:v>260.57038410043475</c:v>
                </c:pt>
                <c:pt idx="13">
                  <c:v>276.40566287849998</c:v>
                </c:pt>
                <c:pt idx="14">
                  <c:v>282.50264673571428</c:v>
                </c:pt>
                <c:pt idx="15">
                  <c:v>282.5435973022727</c:v>
                </c:pt>
                <c:pt idx="16">
                  <c:v>264.24787812478263</c:v>
                </c:pt>
                <c:pt idx="17">
                  <c:v>258.05626950700002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D86-4982-BB38-85445CA2453D}"/>
            </c:ext>
          </c:extLst>
        </c:ser>
        <c:ser>
          <c:idx val="3"/>
          <c:order val="4"/>
          <c:tx>
            <c:strRef>
              <c:f>'M3 - E1'!$F$1</c:f>
              <c:strCache>
                <c:ptCount val="1"/>
                <c:pt idx="0">
                  <c:v>Aluminum</c:v>
                </c:pt>
              </c:strCache>
            </c:strRef>
          </c:tx>
          <c:spPr>
            <a:gradFill flip="none" rotWithShape="1">
              <a:gsLst>
                <a:gs pos="0">
                  <a:srgbClr val="7030A0">
                    <a:shade val="30000"/>
                    <a:satMod val="115000"/>
                  </a:srgbClr>
                </a:gs>
                <a:gs pos="50000">
                  <a:srgbClr val="7030A0">
                    <a:shade val="67500"/>
                    <a:satMod val="115000"/>
                  </a:srgbClr>
                </a:gs>
                <a:gs pos="100000">
                  <a:srgbClr val="7030A0">
                    <a:shade val="100000"/>
                    <a:satMod val="115000"/>
                  </a:srgbClr>
                </a:gs>
              </a:gsLst>
              <a:lin ang="16200000" scaled="1"/>
              <a:tileRect/>
            </a:gra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  <a:scene3d>
              <a:camera prst="orthographicFront">
                <a:rot lat="0" lon="0" rev="0"/>
              </a:camera>
              <a:lightRig rig="glow" dir="t">
                <a:rot lat="0" lon="0" rev="6360000"/>
              </a:lightRig>
            </a:scene3d>
            <a:sp3d contourW="1000" prstMaterial="flat">
              <a:bevelT w="95250" h="101600"/>
              <a:contourClr>
                <a:scrgbClr r="0" g="0" b="0">
                  <a:satMod val="300000"/>
                </a:scrgbClr>
              </a:contourClr>
            </a:sp3d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'M3 - E1'!$I$2:$I$19</c:f>
              <c:strCache>
                <c:ptCount val="18"/>
                <c:pt idx="0">
                  <c:v>Jan-18</c:v>
                </c:pt>
                <c:pt idx="1">
                  <c:v>Feb-18</c:v>
                </c:pt>
                <c:pt idx="2">
                  <c:v>Mar-18</c:v>
                </c:pt>
                <c:pt idx="3">
                  <c:v>Apr-18</c:v>
                </c:pt>
                <c:pt idx="4">
                  <c:v>May-18</c:v>
                </c:pt>
                <c:pt idx="5">
                  <c:v>Jun-18</c:v>
                </c:pt>
                <c:pt idx="6">
                  <c:v>Jul-18</c:v>
                </c:pt>
                <c:pt idx="7">
                  <c:v>Aug-18</c:v>
                </c:pt>
                <c:pt idx="8">
                  <c:v>Sep-18</c:v>
                </c:pt>
                <c:pt idx="9">
                  <c:v>Oct-18</c:v>
                </c:pt>
                <c:pt idx="10">
                  <c:v>Nov-18</c:v>
                </c:pt>
                <c:pt idx="11">
                  <c:v>Dec-18</c:v>
                </c:pt>
                <c:pt idx="12">
                  <c:v>Jan-19</c:v>
                </c:pt>
                <c:pt idx="13">
                  <c:v>Feb-19</c:v>
                </c:pt>
                <c:pt idx="14">
                  <c:v>Mar-19</c:v>
                </c:pt>
                <c:pt idx="15">
                  <c:v>Apr-19</c:v>
                </c:pt>
                <c:pt idx="16">
                  <c:v>May-19</c:v>
                </c:pt>
                <c:pt idx="17">
                  <c:v>Jun-19</c:v>
                </c:pt>
              </c:strCache>
            </c:strRef>
          </c:cat>
          <c:val>
            <c:numRef>
              <c:f>'M3 - E1'!$N$2:$N$19</c:f>
              <c:numCache>
                <c:formatCode>_("$"* #,##0.00_);_("$"* \(#,##0.00\);_("$"* "-"??_);_(@_)</c:formatCode>
                <c:ptCount val="18"/>
                <c:pt idx="0">
                  <c:v>925.76685216620513</c:v>
                </c:pt>
                <c:pt idx="1">
                  <c:v>913.2300089900375</c:v>
                </c:pt>
                <c:pt idx="2">
                  <c:v>864.55083547558331</c:v>
                </c:pt>
                <c:pt idx="3">
                  <c:v>938.40323562250512</c:v>
                </c:pt>
                <c:pt idx="4">
                  <c:v>963.00135146897787</c:v>
                </c:pt>
                <c:pt idx="5">
                  <c:v>936.59939979187811</c:v>
                </c:pt>
                <c:pt idx="6">
                  <c:v>871.56187694987136</c:v>
                </c:pt>
                <c:pt idx="7">
                  <c:v>859.08688860542316</c:v>
                </c:pt>
                <c:pt idx="8">
                  <c:v>848.2156796172743</c:v>
                </c:pt>
                <c:pt idx="9">
                  <c:v>849.63722400964377</c:v>
                </c:pt>
                <c:pt idx="10">
                  <c:v>811.40200410944067</c:v>
                </c:pt>
                <c:pt idx="11">
                  <c:v>802.91124647725621</c:v>
                </c:pt>
                <c:pt idx="12">
                  <c:v>776.07360973465177</c:v>
                </c:pt>
                <c:pt idx="13">
                  <c:v>779.79000767642469</c:v>
                </c:pt>
                <c:pt idx="14">
                  <c:v>783.23349041331653</c:v>
                </c:pt>
                <c:pt idx="15">
                  <c:v>772.73663359079262</c:v>
                </c:pt>
                <c:pt idx="16">
                  <c:v>773.57948063912636</c:v>
                </c:pt>
                <c:pt idx="17">
                  <c:v>773.99805027938237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D86-4982-BB38-85445CA2453D}"/>
            </c:ext>
          </c:extLst>
        </c:ser>
        <c:ser>
          <c:idx val="5"/>
          <c:order val="5"/>
          <c:tx>
            <c:strRef>
              <c:f>'M3 - E1'!$O$1</c:f>
              <c:strCache>
                <c:ptCount val="1"/>
                <c:pt idx="0">
                  <c:v>Steel</c:v>
                </c:pt>
              </c:strCache>
            </c:strRef>
          </c:tx>
          <c:spPr>
            <a:gradFill flip="none" rotWithShape="1">
              <a:gsLst>
                <a:gs pos="0">
                  <a:schemeClr val="accent5">
                    <a:lumMod val="60000"/>
                    <a:lumOff val="40000"/>
                    <a:shade val="30000"/>
                    <a:satMod val="115000"/>
                  </a:schemeClr>
                </a:gs>
                <a:gs pos="50000">
                  <a:schemeClr val="accent5">
                    <a:lumMod val="60000"/>
                    <a:lumOff val="40000"/>
                    <a:shade val="67500"/>
                    <a:satMod val="115000"/>
                  </a:schemeClr>
                </a:gs>
                <a:gs pos="100000">
                  <a:schemeClr val="accent5">
                    <a:lumMod val="60000"/>
                    <a:lumOff val="40000"/>
                    <a:shade val="100000"/>
                    <a:satMod val="115000"/>
                  </a:schemeClr>
                </a:gs>
              </a:gsLst>
              <a:lin ang="16200000" scaled="1"/>
              <a:tileRect/>
            </a:gra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  <a:scene3d>
              <a:camera prst="orthographicFront">
                <a:rot lat="0" lon="0" rev="0"/>
              </a:camera>
              <a:lightRig rig="glow" dir="t">
                <a:rot lat="0" lon="0" rev="6360000"/>
              </a:lightRig>
            </a:scene3d>
            <a:sp3d contourW="1000" prstMaterial="flat">
              <a:bevelT w="95250" h="101600"/>
              <a:contourClr>
                <a:scrgbClr r="0" g="0" b="0">
                  <a:satMod val="300000"/>
                </a:scrgbClr>
              </a:contourClr>
            </a:sp3d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'M3 - E1'!$O$2:$O$19</c:f>
              <c:numCache>
                <c:formatCode>_("$"* #,##0.00_);_("$"* \(#,##0.00\);_("$"* "-"??_);_(@_)</c:formatCode>
                <c:ptCount val="18"/>
                <c:pt idx="0">
                  <c:v>508.52237491138561</c:v>
                </c:pt>
                <c:pt idx="1">
                  <c:v>567.71435152875529</c:v>
                </c:pt>
                <c:pt idx="2">
                  <c:v>627.04543972454405</c:v>
                </c:pt>
                <c:pt idx="3">
                  <c:v>659.38888170700807</c:v>
                </c:pt>
                <c:pt idx="4">
                  <c:v>677.473386901504</c:v>
                </c:pt>
                <c:pt idx="5">
                  <c:v>689.29787106713604</c:v>
                </c:pt>
                <c:pt idx="6">
                  <c:v>695.90567104204797</c:v>
                </c:pt>
                <c:pt idx="7">
                  <c:v>687.906755282944</c:v>
                </c:pt>
                <c:pt idx="8">
                  <c:v>670.86558692659207</c:v>
                </c:pt>
                <c:pt idx="9">
                  <c:v>649.72062700687366</c:v>
                </c:pt>
                <c:pt idx="10">
                  <c:v>620.43763974963201</c:v>
                </c:pt>
                <c:pt idx="11">
                  <c:v>592.68487985500167</c:v>
                </c:pt>
                <c:pt idx="12">
                  <c:v>546.08250108456969</c:v>
                </c:pt>
                <c:pt idx="13">
                  <c:v>537.59669480099842</c:v>
                </c:pt>
                <c:pt idx="14">
                  <c:v>538.70958742835205</c:v>
                </c:pt>
                <c:pt idx="15">
                  <c:v>544.0653831974912</c:v>
                </c:pt>
                <c:pt idx="16">
                  <c:v>494.54166128025599</c:v>
                </c:pt>
                <c:pt idx="17">
                  <c:v>453.57330143580162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D86-4982-BB38-85445CA245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8"/>
        <c:overlap val="100"/>
        <c:axId val="1706111368"/>
        <c:axId val="1706111696"/>
      </c:barChart>
      <c:lineChart>
        <c:grouping val="standard"/>
        <c:varyColors val="0"/>
        <c:ser>
          <c:idx val="6"/>
          <c:order val="6"/>
          <c:tx>
            <c:strRef>
              <c:f>'M3 - E1'!$P$1</c:f>
              <c:strCache>
                <c:ptCount val="1"/>
                <c:pt idx="0">
                  <c:v>Total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63500" dist="38100" dir="5400000" rotWithShape="0">
                <a:srgbClr val="000000">
                  <a:alpha val="45000"/>
                </a:srgbClr>
              </a:outerShdw>
            </a:effectLst>
          </c:spPr>
          <c:marker>
            <c:symbol val="none"/>
          </c:marker>
          <c:dLbls>
            <c:dLbl>
              <c:idx val="0"/>
              <c:layout>
                <c:manualLayout>
                  <c:x val="-3.6343650793650803E-2"/>
                  <c:y val="-3.463743961352656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AC74-4C5E-B1DF-F46053E98101}"/>
                </c:ext>
              </c:extLst>
            </c:dLbl>
            <c:dLbl>
              <c:idx val="1"/>
              <c:layout>
                <c:manualLayout>
                  <c:x val="-3.2311904761904764E-2"/>
                  <c:y val="-3.15698067632850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8-9D86-4982-BB38-85445CA2453D}"/>
                </c:ext>
              </c:extLst>
            </c:dLbl>
            <c:dLbl>
              <c:idx val="2"/>
              <c:layout>
                <c:manualLayout>
                  <c:x val="-3.0296031746031744E-2"/>
                  <c:y val="-2.85021739130434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9D86-4982-BB38-85445CA2453D}"/>
                </c:ext>
              </c:extLst>
            </c:dLbl>
            <c:dLbl>
              <c:idx val="3"/>
              <c:layout>
                <c:manualLayout>
                  <c:x val="-3.7351587301587302E-2"/>
                  <c:y val="-4.690797101449275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A-9D86-4982-BB38-85445CA2453D}"/>
                </c:ext>
              </c:extLst>
            </c:dLbl>
            <c:dLbl>
              <c:idx val="4"/>
              <c:layout>
                <c:manualLayout>
                  <c:x val="-3.6343650793650796E-2"/>
                  <c:y val="-3.617125603864735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9D86-4982-BB38-85445CA2453D}"/>
                </c:ext>
              </c:extLst>
            </c:dLbl>
            <c:dLbl>
              <c:idx val="5"/>
              <c:layout>
                <c:manualLayout>
                  <c:x val="-3.0296031746031744E-2"/>
                  <c:y val="-4.230652173913043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C-9D86-4982-BB38-85445CA2453D}"/>
                </c:ext>
              </c:extLst>
            </c:dLbl>
            <c:dLbl>
              <c:idx val="6"/>
              <c:layout>
                <c:manualLayout>
                  <c:x val="-3.5335714285714283E-2"/>
                  <c:y val="-4.844178743961355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D-9D86-4982-BB38-85445CA2453D}"/>
                </c:ext>
              </c:extLst>
            </c:dLbl>
            <c:dLbl>
              <c:idx val="7"/>
              <c:layout>
                <c:manualLayout>
                  <c:x val="-3.5335714285714359E-2"/>
                  <c:y val="-3.617125603864736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E-9D86-4982-BB38-85445CA2453D}"/>
                </c:ext>
              </c:extLst>
            </c:dLbl>
            <c:dLbl>
              <c:idx val="9"/>
              <c:layout>
                <c:manualLayout>
                  <c:x val="-2.8280158730158732E-2"/>
                  <c:y val="-4.077270531400966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F-9D86-4982-BB38-85445CA2453D}"/>
                </c:ext>
              </c:extLst>
            </c:dLbl>
            <c:dLbl>
              <c:idx val="11"/>
              <c:layout>
                <c:manualLayout>
                  <c:x val="-2.7272222222222149E-2"/>
                  <c:y val="-4.997560386473432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0-9D86-4982-BB38-85445CA2453D}"/>
                </c:ext>
              </c:extLst>
            </c:dLbl>
            <c:dLbl>
              <c:idx val="13"/>
              <c:layout>
                <c:manualLayout>
                  <c:x val="-3.5335714285714435E-2"/>
                  <c:y val="-4.230652173913043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1-9D86-4982-BB38-85445CA2453D}"/>
                </c:ext>
              </c:extLst>
            </c:dLbl>
            <c:dLbl>
              <c:idx val="14"/>
              <c:layout>
                <c:manualLayout>
                  <c:x val="-3.1303968253968251E-2"/>
                  <c:y val="-4.690797101449275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2-9D86-4982-BB38-85445CA2453D}"/>
                </c:ext>
              </c:extLst>
            </c:dLbl>
            <c:dLbl>
              <c:idx val="15"/>
              <c:layout>
                <c:manualLayout>
                  <c:x val="-3.2311904761904764E-2"/>
                  <c:y val="-2.696835748792273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3-9D86-4982-BB38-85445CA2453D}"/>
                </c:ext>
              </c:extLst>
            </c:dLbl>
            <c:dLbl>
              <c:idx val="16"/>
              <c:layout>
                <c:manualLayout>
                  <c:x val="-2.9288095238095238E-2"/>
                  <c:y val="-4.384033816425120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4-9D86-4982-BB38-85445CA2453D}"/>
                </c:ext>
              </c:extLst>
            </c:dLbl>
            <c:dLbl>
              <c:idx val="17"/>
              <c:layout>
                <c:manualLayout>
                  <c:x val="-2.7000000000000149E-2"/>
                  <c:y val="-4.153961352657004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7794-4C33-BF5E-3ADADBE92A9B}"/>
                </c:ext>
              </c:extLst>
            </c:dLbl>
            <c:numFmt formatCode="&quot;$&quot;#,##0" sourceLinked="0"/>
            <c:spPr>
              <a:solidFill>
                <a:srgbClr val="FFFF00"/>
              </a:solidFill>
              <a:ln>
                <a:noFill/>
              </a:ln>
              <a:effectLst/>
            </c:spPr>
            <c:txPr>
              <a:bodyPr rot="0" vert="horz" lIns="0" tIns="0" rIns="0" bIns="0"/>
              <a:lstStyle/>
              <a:p>
                <a:pPr>
                  <a:defRPr>
                    <a:solidFill>
                      <a:sysClr val="windowText" lastClr="00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'M3 - E1'!$P$2:$P$19</c:f>
              <c:numCache>
                <c:formatCode>_("$"* #,##0.00_);_("$"* \(#,##0.00\);_("$"* "-"??_);_(@_)</c:formatCode>
                <c:ptCount val="18"/>
                <c:pt idx="0">
                  <c:v>3021.3559447284806</c:v>
                </c:pt>
                <c:pt idx="1">
                  <c:v>3096.3476863077094</c:v>
                </c:pt>
                <c:pt idx="2">
                  <c:v>3139.8448483486782</c:v>
                </c:pt>
                <c:pt idx="3">
                  <c:v>3269.342839835731</c:v>
                </c:pt>
                <c:pt idx="4">
                  <c:v>3362.7409764010049</c:v>
                </c:pt>
                <c:pt idx="5">
                  <c:v>3330.221432803834</c:v>
                </c:pt>
                <c:pt idx="6">
                  <c:v>3124.4519855795807</c:v>
                </c:pt>
                <c:pt idx="7">
                  <c:v>3096.5396479073333</c:v>
                </c:pt>
                <c:pt idx="8">
                  <c:v>3020.8767045241725</c:v>
                </c:pt>
                <c:pt idx="9">
                  <c:v>3010.7324528266608</c:v>
                </c:pt>
                <c:pt idx="10">
                  <c:v>2882.9448284210698</c:v>
                </c:pt>
                <c:pt idx="11">
                  <c:v>2819.8999049776116</c:v>
                </c:pt>
                <c:pt idx="12">
                  <c:v>2744.2476584262654</c:v>
                </c:pt>
                <c:pt idx="13">
                  <c:v>2782.2827561859967</c:v>
                </c:pt>
                <c:pt idx="14">
                  <c:v>2806.3636118889453</c:v>
                </c:pt>
                <c:pt idx="15">
                  <c:v>2795.9126889335203</c:v>
                </c:pt>
                <c:pt idx="16">
                  <c:v>2697.1442621672363</c:v>
                </c:pt>
                <c:pt idx="17">
                  <c:v>2629.4630443751535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D86-4982-BB38-85445CA245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6111368"/>
        <c:axId val="1706111696"/>
      </c:lineChart>
      <c:catAx>
        <c:axId val="1706111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706111696"/>
        <c:crosses val="autoZero"/>
        <c:auto val="1"/>
        <c:lblAlgn val="ctr"/>
        <c:lblOffset val="100"/>
        <c:noMultiLvlLbl val="0"/>
      </c:catAx>
      <c:valAx>
        <c:axId val="1706111696"/>
        <c:scaling>
          <c:orientation val="minMax"/>
          <c:max val="60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AU"/>
                  <a:t>$/CAR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706111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6"/>
        <c:txPr>
          <a:bodyPr rot="0" vert="horz"/>
          <a:lstStyle/>
          <a:p>
            <a:pPr>
              <a:defRPr>
                <a:noFill/>
              </a:defRPr>
            </a:pPr>
            <a:endParaRPr lang="en-US"/>
          </a:p>
        </c:txPr>
      </c:legendEntry>
      <c:layout>
        <c:manualLayout>
          <c:xMode val="edge"/>
          <c:yMode val="edge"/>
          <c:x val="0.27935785714285716"/>
          <c:y val="0.8162408212560387"/>
          <c:w val="0.49772865079365081"/>
          <c:h val="3.4978985507246374E-2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1400" b="1"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100" baseline="0">
                <a:solidFill>
                  <a:schemeClr val="bg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2000"/>
              <a:t>Copper (LME)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100" baseline="0">
              <a:solidFill>
                <a:schemeClr val="bg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'Commodities Data'!$D$2</c:f>
              <c:strCache>
                <c:ptCount val="1"/>
                <c:pt idx="0">
                  <c:v>LME Ni inventory (total)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63500" dist="38100" dir="5400000" rotWithShape="0">
                <a:srgbClr val="000000">
                  <a:alpha val="45000"/>
                </a:srgbClr>
              </a:outerShdw>
            </a:effectLst>
          </c:spPr>
          <c:marker>
            <c:symbol val="none"/>
          </c:marker>
          <c:cat>
            <c:strRef>
              <c:f>'Commodities Data'!$B$3:$B$1203</c:f>
              <c:strCache>
                <c:ptCount val="1201"/>
                <c:pt idx="3">
                  <c:v>Dates</c:v>
                </c:pt>
                <c:pt idx="4">
                  <c:v>#NAME?</c:v>
                </c:pt>
                <c:pt idx="5">
                  <c:v>Jan-15</c:v>
                </c:pt>
                <c:pt idx="6">
                  <c:v>Jan-15</c:v>
                </c:pt>
                <c:pt idx="7">
                  <c:v>Jan-15</c:v>
                </c:pt>
                <c:pt idx="8">
                  <c:v>Jan-15</c:v>
                </c:pt>
                <c:pt idx="9">
                  <c:v>Jan-15</c:v>
                </c:pt>
                <c:pt idx="10">
                  <c:v>Jan-15</c:v>
                </c:pt>
                <c:pt idx="11">
                  <c:v>Jan-15</c:v>
                </c:pt>
                <c:pt idx="12">
                  <c:v>Jan-15</c:v>
                </c:pt>
                <c:pt idx="13">
                  <c:v>Jan-15</c:v>
                </c:pt>
                <c:pt idx="14">
                  <c:v>Jan-15</c:v>
                </c:pt>
                <c:pt idx="15">
                  <c:v>Jan-15</c:v>
                </c:pt>
                <c:pt idx="16">
                  <c:v>Jan-15</c:v>
                </c:pt>
                <c:pt idx="17">
                  <c:v>Jan-15</c:v>
                </c:pt>
                <c:pt idx="18">
                  <c:v>Jan-15</c:v>
                </c:pt>
                <c:pt idx="19">
                  <c:v>Jan-15</c:v>
                </c:pt>
                <c:pt idx="20">
                  <c:v>Jan-15</c:v>
                </c:pt>
                <c:pt idx="21">
                  <c:v>Jan-15</c:v>
                </c:pt>
                <c:pt idx="22">
                  <c:v>Jan-15</c:v>
                </c:pt>
                <c:pt idx="23">
                  <c:v>Jan-15</c:v>
                </c:pt>
                <c:pt idx="24">
                  <c:v>Jan-15</c:v>
                </c:pt>
                <c:pt idx="25">
                  <c:v>Jan-15</c:v>
                </c:pt>
                <c:pt idx="26">
                  <c:v>Feb-15</c:v>
                </c:pt>
                <c:pt idx="27">
                  <c:v>Feb-15</c:v>
                </c:pt>
                <c:pt idx="28">
                  <c:v>Feb-15</c:v>
                </c:pt>
                <c:pt idx="29">
                  <c:v>Feb-15</c:v>
                </c:pt>
                <c:pt idx="30">
                  <c:v>Feb-15</c:v>
                </c:pt>
                <c:pt idx="31">
                  <c:v>Feb-15</c:v>
                </c:pt>
                <c:pt idx="32">
                  <c:v>Feb-15</c:v>
                </c:pt>
                <c:pt idx="33">
                  <c:v>Feb-15</c:v>
                </c:pt>
                <c:pt idx="34">
                  <c:v>Feb-15</c:v>
                </c:pt>
                <c:pt idx="35">
                  <c:v>Feb-15</c:v>
                </c:pt>
                <c:pt idx="36">
                  <c:v>Feb-15</c:v>
                </c:pt>
                <c:pt idx="37">
                  <c:v>Feb-15</c:v>
                </c:pt>
                <c:pt idx="38">
                  <c:v>Feb-15</c:v>
                </c:pt>
                <c:pt idx="39">
                  <c:v>Feb-15</c:v>
                </c:pt>
                <c:pt idx="40">
                  <c:v>Feb-15</c:v>
                </c:pt>
                <c:pt idx="41">
                  <c:v>Feb-15</c:v>
                </c:pt>
                <c:pt idx="42">
                  <c:v>Feb-15</c:v>
                </c:pt>
                <c:pt idx="43">
                  <c:v>Feb-15</c:v>
                </c:pt>
                <c:pt idx="44">
                  <c:v>Feb-15</c:v>
                </c:pt>
                <c:pt idx="45">
                  <c:v>Feb-15</c:v>
                </c:pt>
                <c:pt idx="46">
                  <c:v>Mar-15</c:v>
                </c:pt>
                <c:pt idx="47">
                  <c:v>Mar-15</c:v>
                </c:pt>
                <c:pt idx="48">
                  <c:v>Mar-15</c:v>
                </c:pt>
                <c:pt idx="49">
                  <c:v>Mar-15</c:v>
                </c:pt>
                <c:pt idx="50">
                  <c:v>Mar-15</c:v>
                </c:pt>
                <c:pt idx="51">
                  <c:v>Mar-15</c:v>
                </c:pt>
                <c:pt idx="52">
                  <c:v>Mar-15</c:v>
                </c:pt>
                <c:pt idx="53">
                  <c:v>Mar-15</c:v>
                </c:pt>
                <c:pt idx="54">
                  <c:v>Mar-15</c:v>
                </c:pt>
                <c:pt idx="55">
                  <c:v>Mar-15</c:v>
                </c:pt>
                <c:pt idx="56">
                  <c:v>Mar-15</c:v>
                </c:pt>
                <c:pt idx="57">
                  <c:v>Mar-15</c:v>
                </c:pt>
                <c:pt idx="58">
                  <c:v>Mar-15</c:v>
                </c:pt>
                <c:pt idx="59">
                  <c:v>Mar-15</c:v>
                </c:pt>
                <c:pt idx="60">
                  <c:v>Mar-15</c:v>
                </c:pt>
                <c:pt idx="61">
                  <c:v>Mar-15</c:v>
                </c:pt>
                <c:pt idx="62">
                  <c:v>Mar-15</c:v>
                </c:pt>
                <c:pt idx="63">
                  <c:v>Mar-15</c:v>
                </c:pt>
                <c:pt idx="64">
                  <c:v>Mar-15</c:v>
                </c:pt>
                <c:pt idx="65">
                  <c:v>Mar-15</c:v>
                </c:pt>
                <c:pt idx="66">
                  <c:v>Mar-15</c:v>
                </c:pt>
                <c:pt idx="67">
                  <c:v>Mar-15</c:v>
                </c:pt>
                <c:pt idx="68">
                  <c:v>Apr-15</c:v>
                </c:pt>
                <c:pt idx="69">
                  <c:v>Apr-15</c:v>
                </c:pt>
                <c:pt idx="70">
                  <c:v>Apr-15</c:v>
                </c:pt>
                <c:pt idx="71">
                  <c:v>Apr-15</c:v>
                </c:pt>
                <c:pt idx="72">
                  <c:v>Apr-15</c:v>
                </c:pt>
                <c:pt idx="73">
                  <c:v>Apr-15</c:v>
                </c:pt>
                <c:pt idx="74">
                  <c:v>Apr-15</c:v>
                </c:pt>
                <c:pt idx="75">
                  <c:v>Apr-15</c:v>
                </c:pt>
                <c:pt idx="76">
                  <c:v>Apr-15</c:v>
                </c:pt>
                <c:pt idx="77">
                  <c:v>Apr-15</c:v>
                </c:pt>
                <c:pt idx="78">
                  <c:v>Apr-15</c:v>
                </c:pt>
                <c:pt idx="79">
                  <c:v>Apr-15</c:v>
                </c:pt>
                <c:pt idx="80">
                  <c:v>Apr-15</c:v>
                </c:pt>
                <c:pt idx="81">
                  <c:v>Apr-15</c:v>
                </c:pt>
                <c:pt idx="82">
                  <c:v>Apr-15</c:v>
                </c:pt>
                <c:pt idx="83">
                  <c:v>Apr-15</c:v>
                </c:pt>
                <c:pt idx="84">
                  <c:v>Apr-15</c:v>
                </c:pt>
                <c:pt idx="85">
                  <c:v>Apr-15</c:v>
                </c:pt>
                <c:pt idx="86">
                  <c:v>Apr-15</c:v>
                </c:pt>
                <c:pt idx="87">
                  <c:v>Apr-15</c:v>
                </c:pt>
                <c:pt idx="88">
                  <c:v>Apr-15</c:v>
                </c:pt>
                <c:pt idx="89">
                  <c:v>Apr-15</c:v>
                </c:pt>
                <c:pt idx="90">
                  <c:v>May-15</c:v>
                </c:pt>
                <c:pt idx="91">
                  <c:v>May-15</c:v>
                </c:pt>
                <c:pt idx="92">
                  <c:v>May-15</c:v>
                </c:pt>
                <c:pt idx="93">
                  <c:v>May-15</c:v>
                </c:pt>
                <c:pt idx="94">
                  <c:v>May-15</c:v>
                </c:pt>
                <c:pt idx="95">
                  <c:v>May-15</c:v>
                </c:pt>
                <c:pt idx="96">
                  <c:v>May-15</c:v>
                </c:pt>
                <c:pt idx="97">
                  <c:v>May-15</c:v>
                </c:pt>
                <c:pt idx="98">
                  <c:v>May-15</c:v>
                </c:pt>
                <c:pt idx="99">
                  <c:v>May-15</c:v>
                </c:pt>
                <c:pt idx="100">
                  <c:v>May-15</c:v>
                </c:pt>
                <c:pt idx="101">
                  <c:v>May-15</c:v>
                </c:pt>
                <c:pt idx="102">
                  <c:v>May-15</c:v>
                </c:pt>
                <c:pt idx="103">
                  <c:v>May-15</c:v>
                </c:pt>
                <c:pt idx="104">
                  <c:v>May-15</c:v>
                </c:pt>
                <c:pt idx="105">
                  <c:v>May-15</c:v>
                </c:pt>
                <c:pt idx="106">
                  <c:v>May-15</c:v>
                </c:pt>
                <c:pt idx="107">
                  <c:v>May-15</c:v>
                </c:pt>
                <c:pt idx="108">
                  <c:v>May-15</c:v>
                </c:pt>
                <c:pt idx="109">
                  <c:v>May-15</c:v>
                </c:pt>
                <c:pt idx="110">
                  <c:v>May-15</c:v>
                </c:pt>
                <c:pt idx="111">
                  <c:v>Jun-15</c:v>
                </c:pt>
                <c:pt idx="112">
                  <c:v>Jun-15</c:v>
                </c:pt>
                <c:pt idx="113">
                  <c:v>Jun-15</c:v>
                </c:pt>
                <c:pt idx="114">
                  <c:v>Jun-15</c:v>
                </c:pt>
                <c:pt idx="115">
                  <c:v>Jun-15</c:v>
                </c:pt>
                <c:pt idx="116">
                  <c:v>Jun-15</c:v>
                </c:pt>
                <c:pt idx="117">
                  <c:v>Jun-15</c:v>
                </c:pt>
                <c:pt idx="118">
                  <c:v>Jun-15</c:v>
                </c:pt>
                <c:pt idx="119">
                  <c:v>Jun-15</c:v>
                </c:pt>
                <c:pt idx="120">
                  <c:v>Jun-15</c:v>
                </c:pt>
                <c:pt idx="121">
                  <c:v>Jun-15</c:v>
                </c:pt>
                <c:pt idx="122">
                  <c:v>Jun-15</c:v>
                </c:pt>
                <c:pt idx="123">
                  <c:v>Jun-15</c:v>
                </c:pt>
                <c:pt idx="124">
                  <c:v>Jun-15</c:v>
                </c:pt>
                <c:pt idx="125">
                  <c:v>Jun-15</c:v>
                </c:pt>
                <c:pt idx="126">
                  <c:v>Jun-15</c:v>
                </c:pt>
                <c:pt idx="127">
                  <c:v>Jun-15</c:v>
                </c:pt>
                <c:pt idx="128">
                  <c:v>Jun-15</c:v>
                </c:pt>
                <c:pt idx="129">
                  <c:v>Jun-15</c:v>
                </c:pt>
                <c:pt idx="130">
                  <c:v>Jun-15</c:v>
                </c:pt>
                <c:pt idx="131">
                  <c:v>Jun-15</c:v>
                </c:pt>
                <c:pt idx="132">
                  <c:v>Jun-15</c:v>
                </c:pt>
                <c:pt idx="133">
                  <c:v>Jul-15</c:v>
                </c:pt>
                <c:pt idx="134">
                  <c:v>Jul-15</c:v>
                </c:pt>
                <c:pt idx="135">
                  <c:v>Jul-15</c:v>
                </c:pt>
                <c:pt idx="136">
                  <c:v>Jul-15</c:v>
                </c:pt>
                <c:pt idx="137">
                  <c:v>Jul-15</c:v>
                </c:pt>
                <c:pt idx="138">
                  <c:v>Jul-15</c:v>
                </c:pt>
                <c:pt idx="139">
                  <c:v>Jul-15</c:v>
                </c:pt>
                <c:pt idx="140">
                  <c:v>Jul-15</c:v>
                </c:pt>
                <c:pt idx="141">
                  <c:v>Jul-15</c:v>
                </c:pt>
                <c:pt idx="142">
                  <c:v>Jul-15</c:v>
                </c:pt>
                <c:pt idx="143">
                  <c:v>Jul-15</c:v>
                </c:pt>
                <c:pt idx="144">
                  <c:v>Jul-15</c:v>
                </c:pt>
                <c:pt idx="145">
                  <c:v>Jul-15</c:v>
                </c:pt>
                <c:pt idx="146">
                  <c:v>Jul-15</c:v>
                </c:pt>
                <c:pt idx="147">
                  <c:v>Jul-15</c:v>
                </c:pt>
                <c:pt idx="148">
                  <c:v>Jul-15</c:v>
                </c:pt>
                <c:pt idx="149">
                  <c:v>Jul-15</c:v>
                </c:pt>
                <c:pt idx="150">
                  <c:v>Jul-15</c:v>
                </c:pt>
                <c:pt idx="151">
                  <c:v>Jul-15</c:v>
                </c:pt>
                <c:pt idx="152">
                  <c:v>Jul-15</c:v>
                </c:pt>
                <c:pt idx="153">
                  <c:v>Jul-15</c:v>
                </c:pt>
                <c:pt idx="154">
                  <c:v>Jul-15</c:v>
                </c:pt>
                <c:pt idx="155">
                  <c:v>Jul-15</c:v>
                </c:pt>
                <c:pt idx="156">
                  <c:v>Aug-15</c:v>
                </c:pt>
                <c:pt idx="157">
                  <c:v>Aug-15</c:v>
                </c:pt>
                <c:pt idx="158">
                  <c:v>Aug-15</c:v>
                </c:pt>
                <c:pt idx="159">
                  <c:v>Aug-15</c:v>
                </c:pt>
                <c:pt idx="160">
                  <c:v>Aug-15</c:v>
                </c:pt>
                <c:pt idx="161">
                  <c:v>Aug-15</c:v>
                </c:pt>
                <c:pt idx="162">
                  <c:v>Aug-15</c:v>
                </c:pt>
                <c:pt idx="163">
                  <c:v>Aug-15</c:v>
                </c:pt>
                <c:pt idx="164">
                  <c:v>Aug-15</c:v>
                </c:pt>
                <c:pt idx="165">
                  <c:v>Aug-15</c:v>
                </c:pt>
                <c:pt idx="166">
                  <c:v>Aug-15</c:v>
                </c:pt>
                <c:pt idx="167">
                  <c:v>Aug-15</c:v>
                </c:pt>
                <c:pt idx="168">
                  <c:v>Aug-15</c:v>
                </c:pt>
                <c:pt idx="169">
                  <c:v>Aug-15</c:v>
                </c:pt>
                <c:pt idx="170">
                  <c:v>Aug-15</c:v>
                </c:pt>
                <c:pt idx="171">
                  <c:v>Aug-15</c:v>
                </c:pt>
                <c:pt idx="172">
                  <c:v>Aug-15</c:v>
                </c:pt>
                <c:pt idx="173">
                  <c:v>Aug-15</c:v>
                </c:pt>
                <c:pt idx="174">
                  <c:v>Aug-15</c:v>
                </c:pt>
                <c:pt idx="175">
                  <c:v>Aug-15</c:v>
                </c:pt>
                <c:pt idx="176">
                  <c:v>Aug-15</c:v>
                </c:pt>
                <c:pt idx="177">
                  <c:v>Sep-15</c:v>
                </c:pt>
                <c:pt idx="178">
                  <c:v>Sep-15</c:v>
                </c:pt>
                <c:pt idx="179">
                  <c:v>Sep-15</c:v>
                </c:pt>
                <c:pt idx="180">
                  <c:v>Sep-15</c:v>
                </c:pt>
                <c:pt idx="181">
                  <c:v>Sep-15</c:v>
                </c:pt>
                <c:pt idx="182">
                  <c:v>Sep-15</c:v>
                </c:pt>
                <c:pt idx="183">
                  <c:v>Sep-15</c:v>
                </c:pt>
                <c:pt idx="184">
                  <c:v>Sep-15</c:v>
                </c:pt>
                <c:pt idx="185">
                  <c:v>Sep-15</c:v>
                </c:pt>
                <c:pt idx="186">
                  <c:v>Sep-15</c:v>
                </c:pt>
                <c:pt idx="187">
                  <c:v>Sep-15</c:v>
                </c:pt>
                <c:pt idx="188">
                  <c:v>Sep-15</c:v>
                </c:pt>
                <c:pt idx="189">
                  <c:v>Sep-15</c:v>
                </c:pt>
                <c:pt idx="190">
                  <c:v>Sep-15</c:v>
                </c:pt>
                <c:pt idx="191">
                  <c:v>Sep-15</c:v>
                </c:pt>
                <c:pt idx="192">
                  <c:v>Sep-15</c:v>
                </c:pt>
                <c:pt idx="193">
                  <c:v>Sep-15</c:v>
                </c:pt>
                <c:pt idx="194">
                  <c:v>Sep-15</c:v>
                </c:pt>
                <c:pt idx="195">
                  <c:v>Sep-15</c:v>
                </c:pt>
                <c:pt idx="196">
                  <c:v>Sep-15</c:v>
                </c:pt>
                <c:pt idx="197">
                  <c:v>Sep-15</c:v>
                </c:pt>
                <c:pt idx="198">
                  <c:v>Sep-15</c:v>
                </c:pt>
                <c:pt idx="199">
                  <c:v>Oct-15</c:v>
                </c:pt>
                <c:pt idx="200">
                  <c:v>Oct-15</c:v>
                </c:pt>
                <c:pt idx="201">
                  <c:v>Oct-15</c:v>
                </c:pt>
                <c:pt idx="202">
                  <c:v>Oct-15</c:v>
                </c:pt>
                <c:pt idx="203">
                  <c:v>Oct-15</c:v>
                </c:pt>
                <c:pt idx="204">
                  <c:v>Oct-15</c:v>
                </c:pt>
                <c:pt idx="205">
                  <c:v>Oct-15</c:v>
                </c:pt>
                <c:pt idx="206">
                  <c:v>Oct-15</c:v>
                </c:pt>
                <c:pt idx="207">
                  <c:v>Oct-15</c:v>
                </c:pt>
                <c:pt idx="208">
                  <c:v>Oct-15</c:v>
                </c:pt>
                <c:pt idx="209">
                  <c:v>Oct-15</c:v>
                </c:pt>
                <c:pt idx="210">
                  <c:v>Oct-15</c:v>
                </c:pt>
                <c:pt idx="211">
                  <c:v>Oct-15</c:v>
                </c:pt>
                <c:pt idx="212">
                  <c:v>Oct-15</c:v>
                </c:pt>
                <c:pt idx="213">
                  <c:v>Oct-15</c:v>
                </c:pt>
                <c:pt idx="214">
                  <c:v>Oct-15</c:v>
                </c:pt>
                <c:pt idx="215">
                  <c:v>Oct-15</c:v>
                </c:pt>
                <c:pt idx="216">
                  <c:v>Oct-15</c:v>
                </c:pt>
                <c:pt idx="217">
                  <c:v>Oct-15</c:v>
                </c:pt>
                <c:pt idx="218">
                  <c:v>Oct-15</c:v>
                </c:pt>
                <c:pt idx="219">
                  <c:v>Oct-15</c:v>
                </c:pt>
                <c:pt idx="220">
                  <c:v>Oct-15</c:v>
                </c:pt>
                <c:pt idx="221">
                  <c:v>Nov-15</c:v>
                </c:pt>
                <c:pt idx="222">
                  <c:v>Nov-15</c:v>
                </c:pt>
                <c:pt idx="223">
                  <c:v>Nov-15</c:v>
                </c:pt>
                <c:pt idx="224">
                  <c:v>Nov-15</c:v>
                </c:pt>
                <c:pt idx="225">
                  <c:v>Nov-15</c:v>
                </c:pt>
                <c:pt idx="226">
                  <c:v>Nov-15</c:v>
                </c:pt>
                <c:pt idx="227">
                  <c:v>Nov-15</c:v>
                </c:pt>
                <c:pt idx="228">
                  <c:v>Nov-15</c:v>
                </c:pt>
                <c:pt idx="229">
                  <c:v>Nov-15</c:v>
                </c:pt>
                <c:pt idx="230">
                  <c:v>Nov-15</c:v>
                </c:pt>
                <c:pt idx="231">
                  <c:v>Nov-15</c:v>
                </c:pt>
                <c:pt idx="232">
                  <c:v>Nov-15</c:v>
                </c:pt>
                <c:pt idx="233">
                  <c:v>Nov-15</c:v>
                </c:pt>
                <c:pt idx="234">
                  <c:v>Nov-15</c:v>
                </c:pt>
                <c:pt idx="235">
                  <c:v>Nov-15</c:v>
                </c:pt>
                <c:pt idx="236">
                  <c:v>Nov-15</c:v>
                </c:pt>
                <c:pt idx="237">
                  <c:v>Nov-15</c:v>
                </c:pt>
                <c:pt idx="238">
                  <c:v>Nov-15</c:v>
                </c:pt>
                <c:pt idx="239">
                  <c:v>Nov-15</c:v>
                </c:pt>
                <c:pt idx="240">
                  <c:v>Nov-15</c:v>
                </c:pt>
                <c:pt idx="241">
                  <c:v>Nov-15</c:v>
                </c:pt>
                <c:pt idx="242">
                  <c:v>Dec-15</c:v>
                </c:pt>
                <c:pt idx="243">
                  <c:v>Dec-15</c:v>
                </c:pt>
                <c:pt idx="244">
                  <c:v>Dec-15</c:v>
                </c:pt>
                <c:pt idx="245">
                  <c:v>Dec-15</c:v>
                </c:pt>
                <c:pt idx="246">
                  <c:v>Dec-15</c:v>
                </c:pt>
                <c:pt idx="247">
                  <c:v>Dec-15</c:v>
                </c:pt>
                <c:pt idx="248">
                  <c:v>Dec-15</c:v>
                </c:pt>
                <c:pt idx="249">
                  <c:v>Dec-15</c:v>
                </c:pt>
                <c:pt idx="250">
                  <c:v>Dec-15</c:v>
                </c:pt>
                <c:pt idx="251">
                  <c:v>Dec-15</c:v>
                </c:pt>
                <c:pt idx="252">
                  <c:v>Dec-15</c:v>
                </c:pt>
                <c:pt idx="253">
                  <c:v>Dec-15</c:v>
                </c:pt>
                <c:pt idx="254">
                  <c:v>Dec-15</c:v>
                </c:pt>
                <c:pt idx="255">
                  <c:v>Dec-15</c:v>
                </c:pt>
                <c:pt idx="256">
                  <c:v>Dec-15</c:v>
                </c:pt>
                <c:pt idx="257">
                  <c:v>Dec-15</c:v>
                </c:pt>
                <c:pt idx="258">
                  <c:v>Dec-15</c:v>
                </c:pt>
                <c:pt idx="259">
                  <c:v>Dec-15</c:v>
                </c:pt>
                <c:pt idx="260">
                  <c:v>Dec-15</c:v>
                </c:pt>
                <c:pt idx="261">
                  <c:v>Dec-15</c:v>
                </c:pt>
                <c:pt idx="262">
                  <c:v>Dec-15</c:v>
                </c:pt>
                <c:pt idx="263">
                  <c:v>Dec-15</c:v>
                </c:pt>
                <c:pt idx="264">
                  <c:v>Dec-15</c:v>
                </c:pt>
                <c:pt idx="265">
                  <c:v>Jan-16</c:v>
                </c:pt>
                <c:pt idx="266">
                  <c:v>Jan-16</c:v>
                </c:pt>
                <c:pt idx="267">
                  <c:v>Jan-16</c:v>
                </c:pt>
                <c:pt idx="268">
                  <c:v>Jan-16</c:v>
                </c:pt>
                <c:pt idx="269">
                  <c:v>Jan-16</c:v>
                </c:pt>
                <c:pt idx="270">
                  <c:v>Jan-16</c:v>
                </c:pt>
                <c:pt idx="271">
                  <c:v>Jan-16</c:v>
                </c:pt>
                <c:pt idx="272">
                  <c:v>Jan-16</c:v>
                </c:pt>
                <c:pt idx="273">
                  <c:v>Jan-16</c:v>
                </c:pt>
                <c:pt idx="274">
                  <c:v>Jan-16</c:v>
                </c:pt>
                <c:pt idx="275">
                  <c:v>Jan-16</c:v>
                </c:pt>
                <c:pt idx="276">
                  <c:v>Jan-16</c:v>
                </c:pt>
                <c:pt idx="277">
                  <c:v>Jan-16</c:v>
                </c:pt>
                <c:pt idx="278">
                  <c:v>Jan-16</c:v>
                </c:pt>
                <c:pt idx="279">
                  <c:v>Jan-16</c:v>
                </c:pt>
                <c:pt idx="280">
                  <c:v>Jan-16</c:v>
                </c:pt>
                <c:pt idx="281">
                  <c:v>Jan-16</c:v>
                </c:pt>
                <c:pt idx="282">
                  <c:v>Jan-16</c:v>
                </c:pt>
                <c:pt idx="283">
                  <c:v>Jan-16</c:v>
                </c:pt>
                <c:pt idx="284">
                  <c:v>Jan-16</c:v>
                </c:pt>
                <c:pt idx="285">
                  <c:v>Jan-16</c:v>
                </c:pt>
                <c:pt idx="286">
                  <c:v>Feb-16</c:v>
                </c:pt>
                <c:pt idx="287">
                  <c:v>Feb-16</c:v>
                </c:pt>
                <c:pt idx="288">
                  <c:v>Feb-16</c:v>
                </c:pt>
                <c:pt idx="289">
                  <c:v>Feb-16</c:v>
                </c:pt>
                <c:pt idx="290">
                  <c:v>Feb-16</c:v>
                </c:pt>
                <c:pt idx="291">
                  <c:v>Feb-16</c:v>
                </c:pt>
                <c:pt idx="292">
                  <c:v>Feb-16</c:v>
                </c:pt>
                <c:pt idx="293">
                  <c:v>Feb-16</c:v>
                </c:pt>
                <c:pt idx="294">
                  <c:v>Feb-16</c:v>
                </c:pt>
                <c:pt idx="295">
                  <c:v>Feb-16</c:v>
                </c:pt>
                <c:pt idx="296">
                  <c:v>Feb-16</c:v>
                </c:pt>
                <c:pt idx="297">
                  <c:v>Feb-16</c:v>
                </c:pt>
                <c:pt idx="298">
                  <c:v>Feb-16</c:v>
                </c:pt>
                <c:pt idx="299">
                  <c:v>Feb-16</c:v>
                </c:pt>
                <c:pt idx="300">
                  <c:v>Feb-16</c:v>
                </c:pt>
                <c:pt idx="301">
                  <c:v>Feb-16</c:v>
                </c:pt>
                <c:pt idx="302">
                  <c:v>Feb-16</c:v>
                </c:pt>
                <c:pt idx="303">
                  <c:v>Feb-16</c:v>
                </c:pt>
                <c:pt idx="304">
                  <c:v>Feb-16</c:v>
                </c:pt>
                <c:pt idx="305">
                  <c:v>Feb-16</c:v>
                </c:pt>
                <c:pt idx="306">
                  <c:v>Feb-16</c:v>
                </c:pt>
                <c:pt idx="307">
                  <c:v>Mar-16</c:v>
                </c:pt>
                <c:pt idx="308">
                  <c:v>Mar-16</c:v>
                </c:pt>
                <c:pt idx="309">
                  <c:v>Mar-16</c:v>
                </c:pt>
                <c:pt idx="310">
                  <c:v>Mar-16</c:v>
                </c:pt>
                <c:pt idx="311">
                  <c:v>Mar-16</c:v>
                </c:pt>
                <c:pt idx="312">
                  <c:v>Mar-16</c:v>
                </c:pt>
                <c:pt idx="313">
                  <c:v>Mar-16</c:v>
                </c:pt>
                <c:pt idx="314">
                  <c:v>Mar-16</c:v>
                </c:pt>
                <c:pt idx="315">
                  <c:v>Mar-16</c:v>
                </c:pt>
                <c:pt idx="316">
                  <c:v>Mar-16</c:v>
                </c:pt>
                <c:pt idx="317">
                  <c:v>Mar-16</c:v>
                </c:pt>
                <c:pt idx="318">
                  <c:v>Mar-16</c:v>
                </c:pt>
                <c:pt idx="319">
                  <c:v>Mar-16</c:v>
                </c:pt>
                <c:pt idx="320">
                  <c:v>Mar-16</c:v>
                </c:pt>
                <c:pt idx="321">
                  <c:v>Mar-16</c:v>
                </c:pt>
                <c:pt idx="322">
                  <c:v>Mar-16</c:v>
                </c:pt>
                <c:pt idx="323">
                  <c:v>Mar-16</c:v>
                </c:pt>
                <c:pt idx="324">
                  <c:v>Mar-16</c:v>
                </c:pt>
                <c:pt idx="325">
                  <c:v>Mar-16</c:v>
                </c:pt>
                <c:pt idx="326">
                  <c:v>Mar-16</c:v>
                </c:pt>
                <c:pt idx="327">
                  <c:v>Mar-16</c:v>
                </c:pt>
                <c:pt idx="328">
                  <c:v>Mar-16</c:v>
                </c:pt>
                <c:pt idx="329">
                  <c:v>Mar-16</c:v>
                </c:pt>
                <c:pt idx="330">
                  <c:v>Apr-16</c:v>
                </c:pt>
                <c:pt idx="331">
                  <c:v>Apr-16</c:v>
                </c:pt>
                <c:pt idx="332">
                  <c:v>Apr-16</c:v>
                </c:pt>
                <c:pt idx="333">
                  <c:v>Apr-16</c:v>
                </c:pt>
                <c:pt idx="334">
                  <c:v>Apr-16</c:v>
                </c:pt>
                <c:pt idx="335">
                  <c:v>Apr-16</c:v>
                </c:pt>
                <c:pt idx="336">
                  <c:v>Apr-16</c:v>
                </c:pt>
                <c:pt idx="337">
                  <c:v>Apr-16</c:v>
                </c:pt>
                <c:pt idx="338">
                  <c:v>Apr-16</c:v>
                </c:pt>
                <c:pt idx="339">
                  <c:v>Apr-16</c:v>
                </c:pt>
                <c:pt idx="340">
                  <c:v>Apr-16</c:v>
                </c:pt>
                <c:pt idx="341">
                  <c:v>Apr-16</c:v>
                </c:pt>
                <c:pt idx="342">
                  <c:v>Apr-16</c:v>
                </c:pt>
                <c:pt idx="343">
                  <c:v>Apr-16</c:v>
                </c:pt>
                <c:pt idx="344">
                  <c:v>Apr-16</c:v>
                </c:pt>
                <c:pt idx="345">
                  <c:v>Apr-16</c:v>
                </c:pt>
                <c:pt idx="346">
                  <c:v>Apr-16</c:v>
                </c:pt>
                <c:pt idx="347">
                  <c:v>Apr-16</c:v>
                </c:pt>
                <c:pt idx="348">
                  <c:v>Apr-16</c:v>
                </c:pt>
                <c:pt idx="349">
                  <c:v>Apr-16</c:v>
                </c:pt>
                <c:pt idx="350">
                  <c:v>Apr-16</c:v>
                </c:pt>
                <c:pt idx="351">
                  <c:v>May-16</c:v>
                </c:pt>
                <c:pt idx="352">
                  <c:v>May-16</c:v>
                </c:pt>
                <c:pt idx="353">
                  <c:v>May-16</c:v>
                </c:pt>
                <c:pt idx="354">
                  <c:v>May-16</c:v>
                </c:pt>
                <c:pt idx="355">
                  <c:v>May-16</c:v>
                </c:pt>
                <c:pt idx="356">
                  <c:v>May-16</c:v>
                </c:pt>
                <c:pt idx="357">
                  <c:v>May-16</c:v>
                </c:pt>
                <c:pt idx="358">
                  <c:v>May-16</c:v>
                </c:pt>
                <c:pt idx="359">
                  <c:v>May-16</c:v>
                </c:pt>
                <c:pt idx="360">
                  <c:v>May-16</c:v>
                </c:pt>
                <c:pt idx="361">
                  <c:v>May-16</c:v>
                </c:pt>
                <c:pt idx="362">
                  <c:v>May-16</c:v>
                </c:pt>
                <c:pt idx="363">
                  <c:v>May-16</c:v>
                </c:pt>
                <c:pt idx="364">
                  <c:v>May-16</c:v>
                </c:pt>
                <c:pt idx="365">
                  <c:v>May-16</c:v>
                </c:pt>
                <c:pt idx="366">
                  <c:v>May-16</c:v>
                </c:pt>
                <c:pt idx="367">
                  <c:v>May-16</c:v>
                </c:pt>
                <c:pt idx="368">
                  <c:v>May-16</c:v>
                </c:pt>
                <c:pt idx="369">
                  <c:v>May-16</c:v>
                </c:pt>
                <c:pt idx="370">
                  <c:v>May-16</c:v>
                </c:pt>
                <c:pt idx="371">
                  <c:v>May-16</c:v>
                </c:pt>
                <c:pt idx="372">
                  <c:v>May-16</c:v>
                </c:pt>
                <c:pt idx="373">
                  <c:v>Jun-16</c:v>
                </c:pt>
                <c:pt idx="374">
                  <c:v>Jun-16</c:v>
                </c:pt>
                <c:pt idx="375">
                  <c:v>Jun-16</c:v>
                </c:pt>
                <c:pt idx="376">
                  <c:v>Jun-16</c:v>
                </c:pt>
                <c:pt idx="377">
                  <c:v>Jun-16</c:v>
                </c:pt>
                <c:pt idx="378">
                  <c:v>Jun-16</c:v>
                </c:pt>
                <c:pt idx="379">
                  <c:v>Jun-16</c:v>
                </c:pt>
                <c:pt idx="380">
                  <c:v>Jun-16</c:v>
                </c:pt>
                <c:pt idx="381">
                  <c:v>Jun-16</c:v>
                </c:pt>
                <c:pt idx="382">
                  <c:v>Jun-16</c:v>
                </c:pt>
                <c:pt idx="383">
                  <c:v>Jun-16</c:v>
                </c:pt>
                <c:pt idx="384">
                  <c:v>Jun-16</c:v>
                </c:pt>
                <c:pt idx="385">
                  <c:v>Jun-16</c:v>
                </c:pt>
                <c:pt idx="386">
                  <c:v>Jun-16</c:v>
                </c:pt>
                <c:pt idx="387">
                  <c:v>Jun-16</c:v>
                </c:pt>
                <c:pt idx="388">
                  <c:v>Jun-16</c:v>
                </c:pt>
                <c:pt idx="389">
                  <c:v>Jun-16</c:v>
                </c:pt>
                <c:pt idx="390">
                  <c:v>Jun-16</c:v>
                </c:pt>
                <c:pt idx="391">
                  <c:v>Jun-16</c:v>
                </c:pt>
                <c:pt idx="392">
                  <c:v>Jun-16</c:v>
                </c:pt>
                <c:pt idx="393">
                  <c:v>Jun-16</c:v>
                </c:pt>
                <c:pt idx="394">
                  <c:v>Jun-16</c:v>
                </c:pt>
                <c:pt idx="395">
                  <c:v>Jul-16</c:v>
                </c:pt>
                <c:pt idx="396">
                  <c:v>Jul-16</c:v>
                </c:pt>
                <c:pt idx="397">
                  <c:v>Jul-16</c:v>
                </c:pt>
                <c:pt idx="398">
                  <c:v>Jul-16</c:v>
                </c:pt>
                <c:pt idx="399">
                  <c:v>Jul-16</c:v>
                </c:pt>
                <c:pt idx="400">
                  <c:v>Jul-16</c:v>
                </c:pt>
                <c:pt idx="401">
                  <c:v>Jul-16</c:v>
                </c:pt>
                <c:pt idx="402">
                  <c:v>Jul-16</c:v>
                </c:pt>
                <c:pt idx="403">
                  <c:v>Jul-16</c:v>
                </c:pt>
                <c:pt idx="404">
                  <c:v>Jul-16</c:v>
                </c:pt>
                <c:pt idx="405">
                  <c:v>Jul-16</c:v>
                </c:pt>
                <c:pt idx="406">
                  <c:v>Jul-16</c:v>
                </c:pt>
                <c:pt idx="407">
                  <c:v>Jul-16</c:v>
                </c:pt>
                <c:pt idx="408">
                  <c:v>Jul-16</c:v>
                </c:pt>
                <c:pt idx="409">
                  <c:v>Jul-16</c:v>
                </c:pt>
                <c:pt idx="410">
                  <c:v>Jul-16</c:v>
                </c:pt>
                <c:pt idx="411">
                  <c:v>Jul-16</c:v>
                </c:pt>
                <c:pt idx="412">
                  <c:v>Jul-16</c:v>
                </c:pt>
                <c:pt idx="413">
                  <c:v>Jul-16</c:v>
                </c:pt>
                <c:pt idx="414">
                  <c:v>Jul-16</c:v>
                </c:pt>
                <c:pt idx="415">
                  <c:v>Jul-16</c:v>
                </c:pt>
                <c:pt idx="416">
                  <c:v>Aug-16</c:v>
                </c:pt>
                <c:pt idx="417">
                  <c:v>Aug-16</c:v>
                </c:pt>
                <c:pt idx="418">
                  <c:v>Aug-16</c:v>
                </c:pt>
                <c:pt idx="419">
                  <c:v>Aug-16</c:v>
                </c:pt>
                <c:pt idx="420">
                  <c:v>Aug-16</c:v>
                </c:pt>
                <c:pt idx="421">
                  <c:v>Aug-16</c:v>
                </c:pt>
                <c:pt idx="422">
                  <c:v>Aug-16</c:v>
                </c:pt>
                <c:pt idx="423">
                  <c:v>Aug-16</c:v>
                </c:pt>
                <c:pt idx="424">
                  <c:v>Aug-16</c:v>
                </c:pt>
                <c:pt idx="425">
                  <c:v>Aug-16</c:v>
                </c:pt>
                <c:pt idx="426">
                  <c:v>Aug-16</c:v>
                </c:pt>
                <c:pt idx="427">
                  <c:v>Aug-16</c:v>
                </c:pt>
                <c:pt idx="428">
                  <c:v>Aug-16</c:v>
                </c:pt>
                <c:pt idx="429">
                  <c:v>Aug-16</c:v>
                </c:pt>
                <c:pt idx="430">
                  <c:v>Aug-16</c:v>
                </c:pt>
                <c:pt idx="431">
                  <c:v>Aug-16</c:v>
                </c:pt>
                <c:pt idx="432">
                  <c:v>Aug-16</c:v>
                </c:pt>
                <c:pt idx="433">
                  <c:v>Aug-16</c:v>
                </c:pt>
                <c:pt idx="434">
                  <c:v>Aug-16</c:v>
                </c:pt>
                <c:pt idx="435">
                  <c:v>Aug-16</c:v>
                </c:pt>
                <c:pt idx="436">
                  <c:v>Aug-16</c:v>
                </c:pt>
                <c:pt idx="437">
                  <c:v>Aug-16</c:v>
                </c:pt>
                <c:pt idx="438">
                  <c:v>Aug-16</c:v>
                </c:pt>
                <c:pt idx="439">
                  <c:v>Sep-16</c:v>
                </c:pt>
                <c:pt idx="440">
                  <c:v>Sep-16</c:v>
                </c:pt>
                <c:pt idx="441">
                  <c:v>Sep-16</c:v>
                </c:pt>
                <c:pt idx="442">
                  <c:v>Sep-16</c:v>
                </c:pt>
                <c:pt idx="443">
                  <c:v>Sep-16</c:v>
                </c:pt>
                <c:pt idx="444">
                  <c:v>Sep-16</c:v>
                </c:pt>
                <c:pt idx="445">
                  <c:v>Sep-16</c:v>
                </c:pt>
                <c:pt idx="446">
                  <c:v>Sep-16</c:v>
                </c:pt>
                <c:pt idx="447">
                  <c:v>Sep-16</c:v>
                </c:pt>
                <c:pt idx="448">
                  <c:v>Sep-16</c:v>
                </c:pt>
                <c:pt idx="449">
                  <c:v>Sep-16</c:v>
                </c:pt>
                <c:pt idx="450">
                  <c:v>Sep-16</c:v>
                </c:pt>
                <c:pt idx="451">
                  <c:v>Sep-16</c:v>
                </c:pt>
                <c:pt idx="452">
                  <c:v>Sep-16</c:v>
                </c:pt>
                <c:pt idx="453">
                  <c:v>Sep-16</c:v>
                </c:pt>
                <c:pt idx="454">
                  <c:v>Sep-16</c:v>
                </c:pt>
                <c:pt idx="455">
                  <c:v>Sep-16</c:v>
                </c:pt>
                <c:pt idx="456">
                  <c:v>Sep-16</c:v>
                </c:pt>
                <c:pt idx="457">
                  <c:v>Sep-16</c:v>
                </c:pt>
                <c:pt idx="458">
                  <c:v>Sep-16</c:v>
                </c:pt>
                <c:pt idx="459">
                  <c:v>Sep-16</c:v>
                </c:pt>
                <c:pt idx="460">
                  <c:v>Sep-16</c:v>
                </c:pt>
                <c:pt idx="461">
                  <c:v>Oct-16</c:v>
                </c:pt>
                <c:pt idx="462">
                  <c:v>Oct-16</c:v>
                </c:pt>
                <c:pt idx="463">
                  <c:v>Oct-16</c:v>
                </c:pt>
                <c:pt idx="464">
                  <c:v>Oct-16</c:v>
                </c:pt>
                <c:pt idx="465">
                  <c:v>Oct-16</c:v>
                </c:pt>
                <c:pt idx="466">
                  <c:v>Oct-16</c:v>
                </c:pt>
                <c:pt idx="467">
                  <c:v>Oct-16</c:v>
                </c:pt>
                <c:pt idx="468">
                  <c:v>Oct-16</c:v>
                </c:pt>
                <c:pt idx="469">
                  <c:v>Oct-16</c:v>
                </c:pt>
                <c:pt idx="470">
                  <c:v>Oct-16</c:v>
                </c:pt>
                <c:pt idx="471">
                  <c:v>Oct-16</c:v>
                </c:pt>
                <c:pt idx="472">
                  <c:v>Oct-16</c:v>
                </c:pt>
                <c:pt idx="473">
                  <c:v>Oct-16</c:v>
                </c:pt>
                <c:pt idx="474">
                  <c:v>Oct-16</c:v>
                </c:pt>
                <c:pt idx="475">
                  <c:v>Oct-16</c:v>
                </c:pt>
                <c:pt idx="476">
                  <c:v>Oct-16</c:v>
                </c:pt>
                <c:pt idx="477">
                  <c:v>Oct-16</c:v>
                </c:pt>
                <c:pt idx="478">
                  <c:v>Oct-16</c:v>
                </c:pt>
                <c:pt idx="479">
                  <c:v>Oct-16</c:v>
                </c:pt>
                <c:pt idx="480">
                  <c:v>Oct-16</c:v>
                </c:pt>
                <c:pt idx="481">
                  <c:v>Oct-16</c:v>
                </c:pt>
                <c:pt idx="482">
                  <c:v>Nov-16</c:v>
                </c:pt>
                <c:pt idx="483">
                  <c:v>Nov-16</c:v>
                </c:pt>
                <c:pt idx="484">
                  <c:v>Nov-16</c:v>
                </c:pt>
                <c:pt idx="485">
                  <c:v>Nov-16</c:v>
                </c:pt>
                <c:pt idx="486">
                  <c:v>Nov-16</c:v>
                </c:pt>
                <c:pt idx="487">
                  <c:v>Nov-16</c:v>
                </c:pt>
                <c:pt idx="488">
                  <c:v>Nov-16</c:v>
                </c:pt>
                <c:pt idx="489">
                  <c:v>Nov-16</c:v>
                </c:pt>
                <c:pt idx="490">
                  <c:v>Nov-16</c:v>
                </c:pt>
                <c:pt idx="491">
                  <c:v>Nov-16</c:v>
                </c:pt>
                <c:pt idx="492">
                  <c:v>Nov-16</c:v>
                </c:pt>
                <c:pt idx="493">
                  <c:v>Nov-16</c:v>
                </c:pt>
                <c:pt idx="494">
                  <c:v>Nov-16</c:v>
                </c:pt>
                <c:pt idx="495">
                  <c:v>Nov-16</c:v>
                </c:pt>
                <c:pt idx="496">
                  <c:v>Nov-16</c:v>
                </c:pt>
                <c:pt idx="497">
                  <c:v>Nov-16</c:v>
                </c:pt>
                <c:pt idx="498">
                  <c:v>Nov-16</c:v>
                </c:pt>
                <c:pt idx="499">
                  <c:v>Nov-16</c:v>
                </c:pt>
                <c:pt idx="500">
                  <c:v>Nov-16</c:v>
                </c:pt>
                <c:pt idx="501">
                  <c:v>Nov-16</c:v>
                </c:pt>
                <c:pt idx="502">
                  <c:v>Nov-16</c:v>
                </c:pt>
                <c:pt idx="503">
                  <c:v>Nov-16</c:v>
                </c:pt>
                <c:pt idx="504">
                  <c:v>Dec-16</c:v>
                </c:pt>
                <c:pt idx="505">
                  <c:v>Dec-16</c:v>
                </c:pt>
                <c:pt idx="506">
                  <c:v>Dec-16</c:v>
                </c:pt>
                <c:pt idx="507">
                  <c:v>Dec-16</c:v>
                </c:pt>
                <c:pt idx="508">
                  <c:v>Dec-16</c:v>
                </c:pt>
                <c:pt idx="509">
                  <c:v>Dec-16</c:v>
                </c:pt>
                <c:pt idx="510">
                  <c:v>Dec-16</c:v>
                </c:pt>
                <c:pt idx="511">
                  <c:v>Dec-16</c:v>
                </c:pt>
                <c:pt idx="512">
                  <c:v>Dec-16</c:v>
                </c:pt>
                <c:pt idx="513">
                  <c:v>Dec-16</c:v>
                </c:pt>
                <c:pt idx="514">
                  <c:v>Dec-16</c:v>
                </c:pt>
                <c:pt idx="515">
                  <c:v>Dec-16</c:v>
                </c:pt>
                <c:pt idx="516">
                  <c:v>Dec-16</c:v>
                </c:pt>
                <c:pt idx="517">
                  <c:v>Dec-16</c:v>
                </c:pt>
                <c:pt idx="518">
                  <c:v>Dec-16</c:v>
                </c:pt>
                <c:pt idx="519">
                  <c:v>Dec-16</c:v>
                </c:pt>
                <c:pt idx="520">
                  <c:v>Dec-16</c:v>
                </c:pt>
                <c:pt idx="521">
                  <c:v>Dec-16</c:v>
                </c:pt>
                <c:pt idx="522">
                  <c:v>Dec-16</c:v>
                </c:pt>
                <c:pt idx="523">
                  <c:v>Dec-16</c:v>
                </c:pt>
                <c:pt idx="524">
                  <c:v>Dec-16</c:v>
                </c:pt>
                <c:pt idx="525">
                  <c:v>Dec-16</c:v>
                </c:pt>
                <c:pt idx="526">
                  <c:v>Jan-17</c:v>
                </c:pt>
                <c:pt idx="527">
                  <c:v>Jan-17</c:v>
                </c:pt>
                <c:pt idx="528">
                  <c:v>Jan-17</c:v>
                </c:pt>
                <c:pt idx="529">
                  <c:v>Jan-17</c:v>
                </c:pt>
                <c:pt idx="530">
                  <c:v>Jan-17</c:v>
                </c:pt>
                <c:pt idx="531">
                  <c:v>Jan-17</c:v>
                </c:pt>
                <c:pt idx="532">
                  <c:v>Jan-17</c:v>
                </c:pt>
                <c:pt idx="533">
                  <c:v>Jan-17</c:v>
                </c:pt>
                <c:pt idx="534">
                  <c:v>Jan-17</c:v>
                </c:pt>
                <c:pt idx="535">
                  <c:v>Jan-17</c:v>
                </c:pt>
                <c:pt idx="536">
                  <c:v>Jan-17</c:v>
                </c:pt>
                <c:pt idx="537">
                  <c:v>Jan-17</c:v>
                </c:pt>
                <c:pt idx="538">
                  <c:v>Jan-17</c:v>
                </c:pt>
                <c:pt idx="539">
                  <c:v>Jan-17</c:v>
                </c:pt>
                <c:pt idx="540">
                  <c:v>Jan-17</c:v>
                </c:pt>
                <c:pt idx="541">
                  <c:v>Jan-17</c:v>
                </c:pt>
                <c:pt idx="542">
                  <c:v>Jan-17</c:v>
                </c:pt>
                <c:pt idx="543">
                  <c:v>Jan-17</c:v>
                </c:pt>
                <c:pt idx="544">
                  <c:v>Jan-17</c:v>
                </c:pt>
                <c:pt idx="545">
                  <c:v>Jan-17</c:v>
                </c:pt>
                <c:pt idx="546">
                  <c:v>Jan-17</c:v>
                </c:pt>
                <c:pt idx="547">
                  <c:v>Jan-17</c:v>
                </c:pt>
                <c:pt idx="548">
                  <c:v>Feb-17</c:v>
                </c:pt>
                <c:pt idx="549">
                  <c:v>Feb-17</c:v>
                </c:pt>
                <c:pt idx="550">
                  <c:v>Feb-17</c:v>
                </c:pt>
                <c:pt idx="551">
                  <c:v>Feb-17</c:v>
                </c:pt>
                <c:pt idx="552">
                  <c:v>Feb-17</c:v>
                </c:pt>
                <c:pt idx="553">
                  <c:v>Feb-17</c:v>
                </c:pt>
                <c:pt idx="554">
                  <c:v>Feb-17</c:v>
                </c:pt>
                <c:pt idx="555">
                  <c:v>Feb-17</c:v>
                </c:pt>
                <c:pt idx="556">
                  <c:v>Feb-17</c:v>
                </c:pt>
                <c:pt idx="557">
                  <c:v>Feb-17</c:v>
                </c:pt>
                <c:pt idx="558">
                  <c:v>Feb-17</c:v>
                </c:pt>
                <c:pt idx="559">
                  <c:v>Feb-17</c:v>
                </c:pt>
                <c:pt idx="560">
                  <c:v>Feb-17</c:v>
                </c:pt>
                <c:pt idx="561">
                  <c:v>Feb-17</c:v>
                </c:pt>
                <c:pt idx="562">
                  <c:v>Feb-17</c:v>
                </c:pt>
                <c:pt idx="563">
                  <c:v>Feb-17</c:v>
                </c:pt>
                <c:pt idx="564">
                  <c:v>Feb-17</c:v>
                </c:pt>
                <c:pt idx="565">
                  <c:v>Feb-17</c:v>
                </c:pt>
                <c:pt idx="566">
                  <c:v>Feb-17</c:v>
                </c:pt>
                <c:pt idx="567">
                  <c:v>Feb-17</c:v>
                </c:pt>
                <c:pt idx="568">
                  <c:v>Mar-17</c:v>
                </c:pt>
                <c:pt idx="569">
                  <c:v>Mar-17</c:v>
                </c:pt>
                <c:pt idx="570">
                  <c:v>Mar-17</c:v>
                </c:pt>
                <c:pt idx="571">
                  <c:v>Mar-17</c:v>
                </c:pt>
                <c:pt idx="572">
                  <c:v>Mar-17</c:v>
                </c:pt>
                <c:pt idx="573">
                  <c:v>Mar-17</c:v>
                </c:pt>
                <c:pt idx="574">
                  <c:v>Mar-17</c:v>
                </c:pt>
                <c:pt idx="575">
                  <c:v>Mar-17</c:v>
                </c:pt>
                <c:pt idx="576">
                  <c:v>Mar-17</c:v>
                </c:pt>
                <c:pt idx="577">
                  <c:v>Mar-17</c:v>
                </c:pt>
                <c:pt idx="578">
                  <c:v>Mar-17</c:v>
                </c:pt>
                <c:pt idx="579">
                  <c:v>Mar-17</c:v>
                </c:pt>
                <c:pt idx="580">
                  <c:v>Mar-17</c:v>
                </c:pt>
                <c:pt idx="581">
                  <c:v>Mar-17</c:v>
                </c:pt>
                <c:pt idx="582">
                  <c:v>Mar-17</c:v>
                </c:pt>
                <c:pt idx="583">
                  <c:v>Mar-17</c:v>
                </c:pt>
                <c:pt idx="584">
                  <c:v>Mar-17</c:v>
                </c:pt>
                <c:pt idx="585">
                  <c:v>Mar-17</c:v>
                </c:pt>
                <c:pt idx="586">
                  <c:v>Mar-17</c:v>
                </c:pt>
                <c:pt idx="587">
                  <c:v>Mar-17</c:v>
                </c:pt>
                <c:pt idx="588">
                  <c:v>Mar-17</c:v>
                </c:pt>
                <c:pt idx="589">
                  <c:v>Mar-17</c:v>
                </c:pt>
                <c:pt idx="590">
                  <c:v>Mar-17</c:v>
                </c:pt>
                <c:pt idx="591">
                  <c:v>Apr-17</c:v>
                </c:pt>
                <c:pt idx="592">
                  <c:v>Apr-17</c:v>
                </c:pt>
                <c:pt idx="593">
                  <c:v>Apr-17</c:v>
                </c:pt>
                <c:pt idx="594">
                  <c:v>Apr-17</c:v>
                </c:pt>
                <c:pt idx="595">
                  <c:v>Apr-17</c:v>
                </c:pt>
                <c:pt idx="596">
                  <c:v>Apr-17</c:v>
                </c:pt>
                <c:pt idx="597">
                  <c:v>Apr-17</c:v>
                </c:pt>
                <c:pt idx="598">
                  <c:v>Apr-17</c:v>
                </c:pt>
                <c:pt idx="599">
                  <c:v>Apr-17</c:v>
                </c:pt>
                <c:pt idx="600">
                  <c:v>Apr-17</c:v>
                </c:pt>
                <c:pt idx="601">
                  <c:v>Apr-17</c:v>
                </c:pt>
                <c:pt idx="602">
                  <c:v>Apr-17</c:v>
                </c:pt>
                <c:pt idx="603">
                  <c:v>Apr-17</c:v>
                </c:pt>
                <c:pt idx="604">
                  <c:v>Apr-17</c:v>
                </c:pt>
                <c:pt idx="605">
                  <c:v>Apr-17</c:v>
                </c:pt>
                <c:pt idx="606">
                  <c:v>Apr-17</c:v>
                </c:pt>
                <c:pt idx="607">
                  <c:v>Apr-17</c:v>
                </c:pt>
                <c:pt idx="608">
                  <c:v>Apr-17</c:v>
                </c:pt>
                <c:pt idx="609">
                  <c:v>Apr-17</c:v>
                </c:pt>
                <c:pt idx="610">
                  <c:v>Apr-17</c:v>
                </c:pt>
                <c:pt idx="611">
                  <c:v>May-17</c:v>
                </c:pt>
                <c:pt idx="612">
                  <c:v>May-17</c:v>
                </c:pt>
                <c:pt idx="613">
                  <c:v>May-17</c:v>
                </c:pt>
                <c:pt idx="614">
                  <c:v>May-17</c:v>
                </c:pt>
                <c:pt idx="615">
                  <c:v>May-17</c:v>
                </c:pt>
                <c:pt idx="616">
                  <c:v>May-17</c:v>
                </c:pt>
                <c:pt idx="617">
                  <c:v>May-17</c:v>
                </c:pt>
                <c:pt idx="618">
                  <c:v>May-17</c:v>
                </c:pt>
                <c:pt idx="619">
                  <c:v>May-17</c:v>
                </c:pt>
                <c:pt idx="620">
                  <c:v>May-17</c:v>
                </c:pt>
                <c:pt idx="621">
                  <c:v>May-17</c:v>
                </c:pt>
                <c:pt idx="622">
                  <c:v>May-17</c:v>
                </c:pt>
                <c:pt idx="623">
                  <c:v>May-17</c:v>
                </c:pt>
                <c:pt idx="624">
                  <c:v>May-17</c:v>
                </c:pt>
                <c:pt idx="625">
                  <c:v>May-17</c:v>
                </c:pt>
                <c:pt idx="626">
                  <c:v>May-17</c:v>
                </c:pt>
                <c:pt idx="627">
                  <c:v>May-17</c:v>
                </c:pt>
                <c:pt idx="628">
                  <c:v>May-17</c:v>
                </c:pt>
                <c:pt idx="629">
                  <c:v>May-17</c:v>
                </c:pt>
                <c:pt idx="630">
                  <c:v>May-17</c:v>
                </c:pt>
                <c:pt idx="631">
                  <c:v>May-17</c:v>
                </c:pt>
                <c:pt idx="632">
                  <c:v>May-17</c:v>
                </c:pt>
                <c:pt idx="633">
                  <c:v>May-17</c:v>
                </c:pt>
                <c:pt idx="634">
                  <c:v>Jun-17</c:v>
                </c:pt>
                <c:pt idx="635">
                  <c:v>Jun-17</c:v>
                </c:pt>
                <c:pt idx="636">
                  <c:v>Jun-17</c:v>
                </c:pt>
                <c:pt idx="637">
                  <c:v>Jun-17</c:v>
                </c:pt>
                <c:pt idx="638">
                  <c:v>Jun-17</c:v>
                </c:pt>
                <c:pt idx="639">
                  <c:v>Jun-17</c:v>
                </c:pt>
                <c:pt idx="640">
                  <c:v>Jun-17</c:v>
                </c:pt>
                <c:pt idx="641">
                  <c:v>Jun-17</c:v>
                </c:pt>
                <c:pt idx="642">
                  <c:v>Jun-17</c:v>
                </c:pt>
                <c:pt idx="643">
                  <c:v>Jun-17</c:v>
                </c:pt>
                <c:pt idx="644">
                  <c:v>Jun-17</c:v>
                </c:pt>
                <c:pt idx="645">
                  <c:v>Jun-17</c:v>
                </c:pt>
                <c:pt idx="646">
                  <c:v>Jun-17</c:v>
                </c:pt>
                <c:pt idx="647">
                  <c:v>Jun-17</c:v>
                </c:pt>
                <c:pt idx="648">
                  <c:v>Jun-17</c:v>
                </c:pt>
                <c:pt idx="649">
                  <c:v>Jun-17</c:v>
                </c:pt>
                <c:pt idx="650">
                  <c:v>Jun-17</c:v>
                </c:pt>
                <c:pt idx="651">
                  <c:v>Jun-17</c:v>
                </c:pt>
                <c:pt idx="652">
                  <c:v>Jun-17</c:v>
                </c:pt>
                <c:pt idx="653">
                  <c:v>Jun-17</c:v>
                </c:pt>
                <c:pt idx="654">
                  <c:v>Jun-17</c:v>
                </c:pt>
                <c:pt idx="655">
                  <c:v>Jun-17</c:v>
                </c:pt>
                <c:pt idx="656">
                  <c:v>Jul-17</c:v>
                </c:pt>
                <c:pt idx="657">
                  <c:v>Jul-17</c:v>
                </c:pt>
                <c:pt idx="658">
                  <c:v>Jul-17</c:v>
                </c:pt>
                <c:pt idx="659">
                  <c:v>Jul-17</c:v>
                </c:pt>
                <c:pt idx="660">
                  <c:v>Jul-17</c:v>
                </c:pt>
                <c:pt idx="661">
                  <c:v>Jul-17</c:v>
                </c:pt>
                <c:pt idx="662">
                  <c:v>Jul-17</c:v>
                </c:pt>
                <c:pt idx="663">
                  <c:v>Jul-17</c:v>
                </c:pt>
                <c:pt idx="664">
                  <c:v>Jul-17</c:v>
                </c:pt>
                <c:pt idx="665">
                  <c:v>Jul-17</c:v>
                </c:pt>
                <c:pt idx="666">
                  <c:v>Jul-17</c:v>
                </c:pt>
                <c:pt idx="667">
                  <c:v>Jul-17</c:v>
                </c:pt>
                <c:pt idx="668">
                  <c:v>Jul-17</c:v>
                </c:pt>
                <c:pt idx="669">
                  <c:v>Jul-17</c:v>
                </c:pt>
                <c:pt idx="670">
                  <c:v>Jul-17</c:v>
                </c:pt>
                <c:pt idx="671">
                  <c:v>Jul-17</c:v>
                </c:pt>
                <c:pt idx="672">
                  <c:v>Jul-17</c:v>
                </c:pt>
                <c:pt idx="673">
                  <c:v>Jul-17</c:v>
                </c:pt>
                <c:pt idx="674">
                  <c:v>Jul-17</c:v>
                </c:pt>
                <c:pt idx="675">
                  <c:v>Jul-17</c:v>
                </c:pt>
                <c:pt idx="676">
                  <c:v>Jul-17</c:v>
                </c:pt>
                <c:pt idx="677">
                  <c:v>Aug-17</c:v>
                </c:pt>
                <c:pt idx="678">
                  <c:v>Aug-17</c:v>
                </c:pt>
                <c:pt idx="679">
                  <c:v>Aug-17</c:v>
                </c:pt>
                <c:pt idx="680">
                  <c:v>Aug-17</c:v>
                </c:pt>
                <c:pt idx="681">
                  <c:v>Aug-17</c:v>
                </c:pt>
                <c:pt idx="682">
                  <c:v>Aug-17</c:v>
                </c:pt>
                <c:pt idx="683">
                  <c:v>Aug-17</c:v>
                </c:pt>
                <c:pt idx="684">
                  <c:v>Aug-17</c:v>
                </c:pt>
                <c:pt idx="685">
                  <c:v>Aug-17</c:v>
                </c:pt>
                <c:pt idx="686">
                  <c:v>Aug-17</c:v>
                </c:pt>
                <c:pt idx="687">
                  <c:v>Aug-17</c:v>
                </c:pt>
                <c:pt idx="688">
                  <c:v>Aug-17</c:v>
                </c:pt>
                <c:pt idx="689">
                  <c:v>Aug-17</c:v>
                </c:pt>
                <c:pt idx="690">
                  <c:v>Aug-17</c:v>
                </c:pt>
                <c:pt idx="691">
                  <c:v>Aug-17</c:v>
                </c:pt>
                <c:pt idx="692">
                  <c:v>Aug-17</c:v>
                </c:pt>
                <c:pt idx="693">
                  <c:v>Aug-17</c:v>
                </c:pt>
                <c:pt idx="694">
                  <c:v>Aug-17</c:v>
                </c:pt>
                <c:pt idx="695">
                  <c:v>Aug-17</c:v>
                </c:pt>
                <c:pt idx="696">
                  <c:v>Aug-17</c:v>
                </c:pt>
                <c:pt idx="697">
                  <c:v>Aug-17</c:v>
                </c:pt>
                <c:pt idx="698">
                  <c:v>Aug-17</c:v>
                </c:pt>
                <c:pt idx="699">
                  <c:v>Aug-17</c:v>
                </c:pt>
                <c:pt idx="700">
                  <c:v>Sep-17</c:v>
                </c:pt>
                <c:pt idx="701">
                  <c:v>Sep-17</c:v>
                </c:pt>
                <c:pt idx="702">
                  <c:v>Sep-17</c:v>
                </c:pt>
                <c:pt idx="703">
                  <c:v>Sep-17</c:v>
                </c:pt>
                <c:pt idx="704">
                  <c:v>Sep-17</c:v>
                </c:pt>
                <c:pt idx="705">
                  <c:v>Sep-17</c:v>
                </c:pt>
                <c:pt idx="706">
                  <c:v>Sep-17</c:v>
                </c:pt>
                <c:pt idx="707">
                  <c:v>Sep-17</c:v>
                </c:pt>
                <c:pt idx="708">
                  <c:v>Sep-17</c:v>
                </c:pt>
                <c:pt idx="709">
                  <c:v>Sep-17</c:v>
                </c:pt>
                <c:pt idx="710">
                  <c:v>Sep-17</c:v>
                </c:pt>
                <c:pt idx="711">
                  <c:v>Sep-17</c:v>
                </c:pt>
                <c:pt idx="712">
                  <c:v>Sep-17</c:v>
                </c:pt>
                <c:pt idx="713">
                  <c:v>Sep-17</c:v>
                </c:pt>
                <c:pt idx="714">
                  <c:v>Sep-17</c:v>
                </c:pt>
                <c:pt idx="715">
                  <c:v>Sep-17</c:v>
                </c:pt>
                <c:pt idx="716">
                  <c:v>Sep-17</c:v>
                </c:pt>
                <c:pt idx="717">
                  <c:v>Sep-17</c:v>
                </c:pt>
                <c:pt idx="718">
                  <c:v>Sep-17</c:v>
                </c:pt>
                <c:pt idx="719">
                  <c:v>Sep-17</c:v>
                </c:pt>
                <c:pt idx="720">
                  <c:v>Sep-17</c:v>
                </c:pt>
                <c:pt idx="721">
                  <c:v>Oct-17</c:v>
                </c:pt>
                <c:pt idx="722">
                  <c:v>Oct-17</c:v>
                </c:pt>
                <c:pt idx="723">
                  <c:v>Oct-17</c:v>
                </c:pt>
                <c:pt idx="724">
                  <c:v>Oct-17</c:v>
                </c:pt>
                <c:pt idx="725">
                  <c:v>Oct-17</c:v>
                </c:pt>
                <c:pt idx="726">
                  <c:v>Oct-17</c:v>
                </c:pt>
                <c:pt idx="727">
                  <c:v>Oct-17</c:v>
                </c:pt>
                <c:pt idx="728">
                  <c:v>Oct-17</c:v>
                </c:pt>
                <c:pt idx="729">
                  <c:v>Oct-17</c:v>
                </c:pt>
                <c:pt idx="730">
                  <c:v>Oct-17</c:v>
                </c:pt>
                <c:pt idx="731">
                  <c:v>Oct-17</c:v>
                </c:pt>
                <c:pt idx="732">
                  <c:v>Oct-17</c:v>
                </c:pt>
                <c:pt idx="733">
                  <c:v>Oct-17</c:v>
                </c:pt>
                <c:pt idx="734">
                  <c:v>Oct-17</c:v>
                </c:pt>
                <c:pt idx="735">
                  <c:v>Oct-17</c:v>
                </c:pt>
                <c:pt idx="736">
                  <c:v>Oct-17</c:v>
                </c:pt>
                <c:pt idx="737">
                  <c:v>Oct-17</c:v>
                </c:pt>
                <c:pt idx="738">
                  <c:v>Oct-17</c:v>
                </c:pt>
                <c:pt idx="739">
                  <c:v>Oct-17</c:v>
                </c:pt>
                <c:pt idx="740">
                  <c:v>Oct-17</c:v>
                </c:pt>
                <c:pt idx="741">
                  <c:v>Oct-17</c:v>
                </c:pt>
                <c:pt idx="742">
                  <c:v>Oct-17</c:v>
                </c:pt>
                <c:pt idx="743">
                  <c:v>Nov-17</c:v>
                </c:pt>
                <c:pt idx="744">
                  <c:v>Nov-17</c:v>
                </c:pt>
                <c:pt idx="745">
                  <c:v>Nov-17</c:v>
                </c:pt>
                <c:pt idx="746">
                  <c:v>Nov-17</c:v>
                </c:pt>
                <c:pt idx="747">
                  <c:v>Nov-17</c:v>
                </c:pt>
                <c:pt idx="748">
                  <c:v>Nov-17</c:v>
                </c:pt>
                <c:pt idx="749">
                  <c:v>Nov-17</c:v>
                </c:pt>
                <c:pt idx="750">
                  <c:v>Nov-17</c:v>
                </c:pt>
                <c:pt idx="751">
                  <c:v>Nov-17</c:v>
                </c:pt>
                <c:pt idx="752">
                  <c:v>Nov-17</c:v>
                </c:pt>
                <c:pt idx="753">
                  <c:v>Nov-17</c:v>
                </c:pt>
                <c:pt idx="754">
                  <c:v>Nov-17</c:v>
                </c:pt>
                <c:pt idx="755">
                  <c:v>Nov-17</c:v>
                </c:pt>
                <c:pt idx="756">
                  <c:v>Nov-17</c:v>
                </c:pt>
                <c:pt idx="757">
                  <c:v>Nov-17</c:v>
                </c:pt>
                <c:pt idx="758">
                  <c:v>Nov-17</c:v>
                </c:pt>
                <c:pt idx="759">
                  <c:v>Nov-17</c:v>
                </c:pt>
                <c:pt idx="760">
                  <c:v>Nov-17</c:v>
                </c:pt>
                <c:pt idx="761">
                  <c:v>Nov-17</c:v>
                </c:pt>
                <c:pt idx="762">
                  <c:v>Nov-17</c:v>
                </c:pt>
                <c:pt idx="763">
                  <c:v>Nov-17</c:v>
                </c:pt>
                <c:pt idx="764">
                  <c:v>Nov-17</c:v>
                </c:pt>
                <c:pt idx="765">
                  <c:v>Dec-17</c:v>
                </c:pt>
                <c:pt idx="766">
                  <c:v>Dec-17</c:v>
                </c:pt>
                <c:pt idx="767">
                  <c:v>Dec-17</c:v>
                </c:pt>
                <c:pt idx="768">
                  <c:v>Dec-17</c:v>
                </c:pt>
                <c:pt idx="769">
                  <c:v>Dec-17</c:v>
                </c:pt>
                <c:pt idx="770">
                  <c:v>Dec-17</c:v>
                </c:pt>
                <c:pt idx="771">
                  <c:v>Dec-17</c:v>
                </c:pt>
                <c:pt idx="772">
                  <c:v>Dec-17</c:v>
                </c:pt>
                <c:pt idx="773">
                  <c:v>Dec-17</c:v>
                </c:pt>
                <c:pt idx="774">
                  <c:v>Dec-17</c:v>
                </c:pt>
                <c:pt idx="775">
                  <c:v>Dec-17</c:v>
                </c:pt>
                <c:pt idx="776">
                  <c:v>Dec-17</c:v>
                </c:pt>
                <c:pt idx="777">
                  <c:v>Dec-17</c:v>
                </c:pt>
                <c:pt idx="778">
                  <c:v>Dec-17</c:v>
                </c:pt>
                <c:pt idx="779">
                  <c:v>Dec-17</c:v>
                </c:pt>
                <c:pt idx="780">
                  <c:v>Dec-17</c:v>
                </c:pt>
                <c:pt idx="781">
                  <c:v>Dec-17</c:v>
                </c:pt>
                <c:pt idx="782">
                  <c:v>Dec-17</c:v>
                </c:pt>
                <c:pt idx="783">
                  <c:v>Dec-17</c:v>
                </c:pt>
                <c:pt idx="784">
                  <c:v>Dec-17</c:v>
                </c:pt>
                <c:pt idx="785">
                  <c:v>Dec-17</c:v>
                </c:pt>
                <c:pt idx="786">
                  <c:v>Jan-18</c:v>
                </c:pt>
                <c:pt idx="787">
                  <c:v>Jan-18</c:v>
                </c:pt>
                <c:pt idx="788">
                  <c:v>Jan-18</c:v>
                </c:pt>
                <c:pt idx="789">
                  <c:v>Jan-18</c:v>
                </c:pt>
                <c:pt idx="790">
                  <c:v>Jan-18</c:v>
                </c:pt>
                <c:pt idx="791">
                  <c:v>Jan-18</c:v>
                </c:pt>
                <c:pt idx="792">
                  <c:v>Jan-18</c:v>
                </c:pt>
                <c:pt idx="793">
                  <c:v>Jan-18</c:v>
                </c:pt>
                <c:pt idx="794">
                  <c:v>Jan-18</c:v>
                </c:pt>
                <c:pt idx="795">
                  <c:v>Jan-18</c:v>
                </c:pt>
                <c:pt idx="796">
                  <c:v>Jan-18</c:v>
                </c:pt>
                <c:pt idx="797">
                  <c:v>Jan-18</c:v>
                </c:pt>
                <c:pt idx="798">
                  <c:v>Jan-18</c:v>
                </c:pt>
                <c:pt idx="799">
                  <c:v>Jan-18</c:v>
                </c:pt>
                <c:pt idx="800">
                  <c:v>Jan-18</c:v>
                </c:pt>
                <c:pt idx="801">
                  <c:v>Jan-18</c:v>
                </c:pt>
                <c:pt idx="802">
                  <c:v>Jan-18</c:v>
                </c:pt>
                <c:pt idx="803">
                  <c:v>Jan-18</c:v>
                </c:pt>
                <c:pt idx="804">
                  <c:v>Jan-18</c:v>
                </c:pt>
                <c:pt idx="805">
                  <c:v>Jan-18</c:v>
                </c:pt>
                <c:pt idx="806">
                  <c:v>Jan-18</c:v>
                </c:pt>
                <c:pt idx="807">
                  <c:v>Jan-18</c:v>
                </c:pt>
                <c:pt idx="808">
                  <c:v>Jan-18</c:v>
                </c:pt>
                <c:pt idx="809">
                  <c:v>Feb-18</c:v>
                </c:pt>
                <c:pt idx="810">
                  <c:v>Feb-18</c:v>
                </c:pt>
                <c:pt idx="811">
                  <c:v>Feb-18</c:v>
                </c:pt>
                <c:pt idx="812">
                  <c:v>Feb-18</c:v>
                </c:pt>
                <c:pt idx="813">
                  <c:v>Feb-18</c:v>
                </c:pt>
                <c:pt idx="814">
                  <c:v>Feb-18</c:v>
                </c:pt>
                <c:pt idx="815">
                  <c:v>Feb-18</c:v>
                </c:pt>
                <c:pt idx="816">
                  <c:v>Feb-18</c:v>
                </c:pt>
                <c:pt idx="817">
                  <c:v>Feb-18</c:v>
                </c:pt>
                <c:pt idx="818">
                  <c:v>Feb-18</c:v>
                </c:pt>
                <c:pt idx="819">
                  <c:v>Feb-18</c:v>
                </c:pt>
                <c:pt idx="820">
                  <c:v>Feb-18</c:v>
                </c:pt>
                <c:pt idx="821">
                  <c:v>Feb-18</c:v>
                </c:pt>
                <c:pt idx="822">
                  <c:v>Feb-18</c:v>
                </c:pt>
                <c:pt idx="823">
                  <c:v>Feb-18</c:v>
                </c:pt>
                <c:pt idx="824">
                  <c:v>Feb-18</c:v>
                </c:pt>
                <c:pt idx="825">
                  <c:v>Feb-18</c:v>
                </c:pt>
                <c:pt idx="826">
                  <c:v>Feb-18</c:v>
                </c:pt>
                <c:pt idx="827">
                  <c:v>Feb-18</c:v>
                </c:pt>
                <c:pt idx="828">
                  <c:v>Feb-18</c:v>
                </c:pt>
                <c:pt idx="829">
                  <c:v>Mar-18</c:v>
                </c:pt>
                <c:pt idx="830">
                  <c:v>Mar-18</c:v>
                </c:pt>
                <c:pt idx="831">
                  <c:v>Mar-18</c:v>
                </c:pt>
                <c:pt idx="832">
                  <c:v>Mar-18</c:v>
                </c:pt>
                <c:pt idx="833">
                  <c:v>Mar-18</c:v>
                </c:pt>
                <c:pt idx="834">
                  <c:v>Mar-18</c:v>
                </c:pt>
                <c:pt idx="835">
                  <c:v>Mar-18</c:v>
                </c:pt>
                <c:pt idx="836">
                  <c:v>Mar-18</c:v>
                </c:pt>
                <c:pt idx="837">
                  <c:v>Mar-18</c:v>
                </c:pt>
                <c:pt idx="838">
                  <c:v>Mar-18</c:v>
                </c:pt>
                <c:pt idx="839">
                  <c:v>Mar-18</c:v>
                </c:pt>
                <c:pt idx="840">
                  <c:v>Mar-18</c:v>
                </c:pt>
                <c:pt idx="841">
                  <c:v>Mar-18</c:v>
                </c:pt>
                <c:pt idx="842">
                  <c:v>Mar-18</c:v>
                </c:pt>
                <c:pt idx="843">
                  <c:v>Mar-18</c:v>
                </c:pt>
                <c:pt idx="844">
                  <c:v>Mar-18</c:v>
                </c:pt>
                <c:pt idx="845">
                  <c:v>Mar-18</c:v>
                </c:pt>
                <c:pt idx="846">
                  <c:v>Mar-18</c:v>
                </c:pt>
                <c:pt idx="847">
                  <c:v>Mar-18</c:v>
                </c:pt>
                <c:pt idx="848">
                  <c:v>Mar-18</c:v>
                </c:pt>
                <c:pt idx="849">
                  <c:v>Mar-18</c:v>
                </c:pt>
                <c:pt idx="850">
                  <c:v>Mar-18</c:v>
                </c:pt>
                <c:pt idx="851">
                  <c:v>Apr-18</c:v>
                </c:pt>
                <c:pt idx="852">
                  <c:v>Apr-18</c:v>
                </c:pt>
                <c:pt idx="853">
                  <c:v>Apr-18</c:v>
                </c:pt>
                <c:pt idx="854">
                  <c:v>Apr-18</c:v>
                </c:pt>
                <c:pt idx="855">
                  <c:v>Apr-18</c:v>
                </c:pt>
                <c:pt idx="856">
                  <c:v>Apr-18</c:v>
                </c:pt>
                <c:pt idx="857">
                  <c:v>Apr-18</c:v>
                </c:pt>
                <c:pt idx="858">
                  <c:v>Apr-18</c:v>
                </c:pt>
                <c:pt idx="859">
                  <c:v>Apr-18</c:v>
                </c:pt>
                <c:pt idx="860">
                  <c:v>Apr-18</c:v>
                </c:pt>
                <c:pt idx="861">
                  <c:v>Apr-18</c:v>
                </c:pt>
                <c:pt idx="862">
                  <c:v>Apr-18</c:v>
                </c:pt>
                <c:pt idx="863">
                  <c:v>Apr-18</c:v>
                </c:pt>
                <c:pt idx="864">
                  <c:v>Apr-18</c:v>
                </c:pt>
                <c:pt idx="865">
                  <c:v>Apr-18</c:v>
                </c:pt>
                <c:pt idx="866">
                  <c:v>Apr-18</c:v>
                </c:pt>
                <c:pt idx="867">
                  <c:v>Apr-18</c:v>
                </c:pt>
                <c:pt idx="868">
                  <c:v>Apr-18</c:v>
                </c:pt>
                <c:pt idx="869">
                  <c:v>Apr-18</c:v>
                </c:pt>
                <c:pt idx="870">
                  <c:v>Apr-18</c:v>
                </c:pt>
                <c:pt idx="871">
                  <c:v>Apr-18</c:v>
                </c:pt>
                <c:pt idx="872">
                  <c:v>May-18</c:v>
                </c:pt>
                <c:pt idx="873">
                  <c:v>May-18</c:v>
                </c:pt>
                <c:pt idx="874">
                  <c:v>May-18</c:v>
                </c:pt>
                <c:pt idx="875">
                  <c:v>May-18</c:v>
                </c:pt>
                <c:pt idx="876">
                  <c:v>May-18</c:v>
                </c:pt>
                <c:pt idx="877">
                  <c:v>May-18</c:v>
                </c:pt>
                <c:pt idx="878">
                  <c:v>May-18</c:v>
                </c:pt>
                <c:pt idx="879">
                  <c:v>May-18</c:v>
                </c:pt>
                <c:pt idx="880">
                  <c:v>May-18</c:v>
                </c:pt>
                <c:pt idx="881">
                  <c:v>May-18</c:v>
                </c:pt>
                <c:pt idx="882">
                  <c:v>May-18</c:v>
                </c:pt>
                <c:pt idx="883">
                  <c:v>May-18</c:v>
                </c:pt>
                <c:pt idx="884">
                  <c:v>May-18</c:v>
                </c:pt>
                <c:pt idx="885">
                  <c:v>May-18</c:v>
                </c:pt>
                <c:pt idx="886">
                  <c:v>May-18</c:v>
                </c:pt>
                <c:pt idx="887">
                  <c:v>May-18</c:v>
                </c:pt>
                <c:pt idx="888">
                  <c:v>May-18</c:v>
                </c:pt>
                <c:pt idx="889">
                  <c:v>May-18</c:v>
                </c:pt>
                <c:pt idx="890">
                  <c:v>May-18</c:v>
                </c:pt>
                <c:pt idx="891">
                  <c:v>May-18</c:v>
                </c:pt>
                <c:pt idx="892">
                  <c:v>May-18</c:v>
                </c:pt>
                <c:pt idx="893">
                  <c:v>May-18</c:v>
                </c:pt>
                <c:pt idx="894">
                  <c:v>May-18</c:v>
                </c:pt>
                <c:pt idx="895">
                  <c:v>Jun-18</c:v>
                </c:pt>
                <c:pt idx="896">
                  <c:v>Jun-18</c:v>
                </c:pt>
                <c:pt idx="897">
                  <c:v>Jun-18</c:v>
                </c:pt>
                <c:pt idx="898">
                  <c:v>Jun-18</c:v>
                </c:pt>
                <c:pt idx="899">
                  <c:v>Jun-18</c:v>
                </c:pt>
                <c:pt idx="900">
                  <c:v>Jun-18</c:v>
                </c:pt>
                <c:pt idx="901">
                  <c:v>Jun-18</c:v>
                </c:pt>
                <c:pt idx="902">
                  <c:v>Jun-18</c:v>
                </c:pt>
                <c:pt idx="903">
                  <c:v>Jun-18</c:v>
                </c:pt>
                <c:pt idx="904">
                  <c:v>Jun-18</c:v>
                </c:pt>
                <c:pt idx="905">
                  <c:v>Jun-18</c:v>
                </c:pt>
                <c:pt idx="906">
                  <c:v>Jun-18</c:v>
                </c:pt>
                <c:pt idx="907">
                  <c:v>Jun-18</c:v>
                </c:pt>
                <c:pt idx="908">
                  <c:v>Jun-18</c:v>
                </c:pt>
                <c:pt idx="909">
                  <c:v>Jun-18</c:v>
                </c:pt>
                <c:pt idx="910">
                  <c:v>Jun-18</c:v>
                </c:pt>
                <c:pt idx="911">
                  <c:v>Jun-18</c:v>
                </c:pt>
                <c:pt idx="912">
                  <c:v>Jun-18</c:v>
                </c:pt>
                <c:pt idx="913">
                  <c:v>Jun-18</c:v>
                </c:pt>
                <c:pt idx="914">
                  <c:v>Jun-18</c:v>
                </c:pt>
                <c:pt idx="915">
                  <c:v>Jun-18</c:v>
                </c:pt>
                <c:pt idx="916">
                  <c:v>Jul-18</c:v>
                </c:pt>
                <c:pt idx="917">
                  <c:v>Jul-18</c:v>
                </c:pt>
                <c:pt idx="918">
                  <c:v>Jul-18</c:v>
                </c:pt>
                <c:pt idx="919">
                  <c:v>Jul-18</c:v>
                </c:pt>
                <c:pt idx="920">
                  <c:v>Jul-18</c:v>
                </c:pt>
                <c:pt idx="921">
                  <c:v>Jul-18</c:v>
                </c:pt>
                <c:pt idx="922">
                  <c:v>Jul-18</c:v>
                </c:pt>
                <c:pt idx="923">
                  <c:v>Jul-18</c:v>
                </c:pt>
                <c:pt idx="924">
                  <c:v>Jul-18</c:v>
                </c:pt>
                <c:pt idx="925">
                  <c:v>Jul-18</c:v>
                </c:pt>
                <c:pt idx="926">
                  <c:v>Jul-18</c:v>
                </c:pt>
                <c:pt idx="927">
                  <c:v>Jul-18</c:v>
                </c:pt>
                <c:pt idx="928">
                  <c:v>Jul-18</c:v>
                </c:pt>
                <c:pt idx="929">
                  <c:v>Jul-18</c:v>
                </c:pt>
                <c:pt idx="930">
                  <c:v>Jul-18</c:v>
                </c:pt>
                <c:pt idx="931">
                  <c:v>Jul-18</c:v>
                </c:pt>
                <c:pt idx="932">
                  <c:v>Jul-18</c:v>
                </c:pt>
                <c:pt idx="933">
                  <c:v>Jul-18</c:v>
                </c:pt>
                <c:pt idx="934">
                  <c:v>Jul-18</c:v>
                </c:pt>
                <c:pt idx="935">
                  <c:v>Jul-18</c:v>
                </c:pt>
                <c:pt idx="936">
                  <c:v>Jul-18</c:v>
                </c:pt>
                <c:pt idx="937">
                  <c:v>Jul-18</c:v>
                </c:pt>
                <c:pt idx="938">
                  <c:v>Aug-18</c:v>
                </c:pt>
                <c:pt idx="939">
                  <c:v>Aug-18</c:v>
                </c:pt>
                <c:pt idx="940">
                  <c:v>Aug-18</c:v>
                </c:pt>
                <c:pt idx="941">
                  <c:v>Aug-18</c:v>
                </c:pt>
                <c:pt idx="942">
                  <c:v>Aug-18</c:v>
                </c:pt>
                <c:pt idx="943">
                  <c:v>Aug-18</c:v>
                </c:pt>
                <c:pt idx="944">
                  <c:v>Aug-18</c:v>
                </c:pt>
                <c:pt idx="945">
                  <c:v>Aug-18</c:v>
                </c:pt>
                <c:pt idx="946">
                  <c:v>Aug-18</c:v>
                </c:pt>
                <c:pt idx="947">
                  <c:v>Aug-18</c:v>
                </c:pt>
                <c:pt idx="948">
                  <c:v>Aug-18</c:v>
                </c:pt>
                <c:pt idx="949">
                  <c:v>Aug-18</c:v>
                </c:pt>
                <c:pt idx="950">
                  <c:v>Aug-18</c:v>
                </c:pt>
                <c:pt idx="951">
                  <c:v>Aug-18</c:v>
                </c:pt>
                <c:pt idx="952">
                  <c:v>Aug-18</c:v>
                </c:pt>
                <c:pt idx="953">
                  <c:v>Aug-18</c:v>
                </c:pt>
                <c:pt idx="954">
                  <c:v>Aug-18</c:v>
                </c:pt>
                <c:pt idx="955">
                  <c:v>Aug-18</c:v>
                </c:pt>
                <c:pt idx="956">
                  <c:v>Aug-18</c:v>
                </c:pt>
                <c:pt idx="957">
                  <c:v>Aug-18</c:v>
                </c:pt>
                <c:pt idx="958">
                  <c:v>Aug-18</c:v>
                </c:pt>
                <c:pt idx="959">
                  <c:v>Aug-18</c:v>
                </c:pt>
                <c:pt idx="960">
                  <c:v>Aug-18</c:v>
                </c:pt>
                <c:pt idx="961">
                  <c:v>Sep-18</c:v>
                </c:pt>
                <c:pt idx="962">
                  <c:v>Sep-18</c:v>
                </c:pt>
                <c:pt idx="963">
                  <c:v>Sep-18</c:v>
                </c:pt>
                <c:pt idx="964">
                  <c:v>Sep-18</c:v>
                </c:pt>
                <c:pt idx="965">
                  <c:v>Sep-18</c:v>
                </c:pt>
                <c:pt idx="966">
                  <c:v>Sep-18</c:v>
                </c:pt>
                <c:pt idx="967">
                  <c:v>Sep-18</c:v>
                </c:pt>
                <c:pt idx="968">
                  <c:v>Sep-18</c:v>
                </c:pt>
                <c:pt idx="969">
                  <c:v>Sep-18</c:v>
                </c:pt>
                <c:pt idx="970">
                  <c:v>Sep-18</c:v>
                </c:pt>
                <c:pt idx="971">
                  <c:v>Sep-18</c:v>
                </c:pt>
                <c:pt idx="972">
                  <c:v>Sep-18</c:v>
                </c:pt>
                <c:pt idx="973">
                  <c:v>Sep-18</c:v>
                </c:pt>
                <c:pt idx="974">
                  <c:v>Sep-18</c:v>
                </c:pt>
                <c:pt idx="975">
                  <c:v>Sep-18</c:v>
                </c:pt>
                <c:pt idx="976">
                  <c:v>Sep-18</c:v>
                </c:pt>
                <c:pt idx="977">
                  <c:v>Sep-18</c:v>
                </c:pt>
                <c:pt idx="978">
                  <c:v>Sep-18</c:v>
                </c:pt>
                <c:pt idx="979">
                  <c:v>Sep-18</c:v>
                </c:pt>
                <c:pt idx="980">
                  <c:v>Sep-18</c:v>
                </c:pt>
                <c:pt idx="981">
                  <c:v>Oct-18</c:v>
                </c:pt>
                <c:pt idx="982">
                  <c:v>Oct-18</c:v>
                </c:pt>
                <c:pt idx="983">
                  <c:v>Oct-18</c:v>
                </c:pt>
                <c:pt idx="984">
                  <c:v>Oct-18</c:v>
                </c:pt>
                <c:pt idx="985">
                  <c:v>Oct-18</c:v>
                </c:pt>
                <c:pt idx="986">
                  <c:v>Oct-18</c:v>
                </c:pt>
                <c:pt idx="987">
                  <c:v>Oct-18</c:v>
                </c:pt>
                <c:pt idx="988">
                  <c:v>Oct-18</c:v>
                </c:pt>
                <c:pt idx="989">
                  <c:v>Oct-18</c:v>
                </c:pt>
                <c:pt idx="990">
                  <c:v>Oct-18</c:v>
                </c:pt>
                <c:pt idx="991">
                  <c:v>Oct-18</c:v>
                </c:pt>
                <c:pt idx="992">
                  <c:v>Oct-18</c:v>
                </c:pt>
                <c:pt idx="993">
                  <c:v>Oct-18</c:v>
                </c:pt>
                <c:pt idx="994">
                  <c:v>Oct-18</c:v>
                </c:pt>
                <c:pt idx="995">
                  <c:v>Oct-18</c:v>
                </c:pt>
                <c:pt idx="996">
                  <c:v>Oct-18</c:v>
                </c:pt>
                <c:pt idx="997">
                  <c:v>Oct-18</c:v>
                </c:pt>
                <c:pt idx="998">
                  <c:v>Oct-18</c:v>
                </c:pt>
                <c:pt idx="999">
                  <c:v>Oct-18</c:v>
                </c:pt>
                <c:pt idx="1000">
                  <c:v>Oct-18</c:v>
                </c:pt>
                <c:pt idx="1001">
                  <c:v>Oct-18</c:v>
                </c:pt>
                <c:pt idx="1002">
                  <c:v>Oct-18</c:v>
                </c:pt>
                <c:pt idx="1003">
                  <c:v>Oct-18</c:v>
                </c:pt>
                <c:pt idx="1004">
                  <c:v>Nov-18</c:v>
                </c:pt>
                <c:pt idx="1005">
                  <c:v>Nov-18</c:v>
                </c:pt>
                <c:pt idx="1006">
                  <c:v>Nov-18</c:v>
                </c:pt>
                <c:pt idx="1007">
                  <c:v>Nov-18</c:v>
                </c:pt>
                <c:pt idx="1008">
                  <c:v>Nov-18</c:v>
                </c:pt>
                <c:pt idx="1009">
                  <c:v>Nov-18</c:v>
                </c:pt>
                <c:pt idx="1010">
                  <c:v>Nov-18</c:v>
                </c:pt>
                <c:pt idx="1011">
                  <c:v>Nov-18</c:v>
                </c:pt>
                <c:pt idx="1012">
                  <c:v>Nov-18</c:v>
                </c:pt>
                <c:pt idx="1013">
                  <c:v>Nov-18</c:v>
                </c:pt>
                <c:pt idx="1014">
                  <c:v>Nov-18</c:v>
                </c:pt>
                <c:pt idx="1015">
                  <c:v>Nov-18</c:v>
                </c:pt>
                <c:pt idx="1016">
                  <c:v>Nov-18</c:v>
                </c:pt>
                <c:pt idx="1017">
                  <c:v>Nov-18</c:v>
                </c:pt>
                <c:pt idx="1018">
                  <c:v>Nov-18</c:v>
                </c:pt>
                <c:pt idx="1019">
                  <c:v>Nov-18</c:v>
                </c:pt>
                <c:pt idx="1020">
                  <c:v>Nov-18</c:v>
                </c:pt>
                <c:pt idx="1021">
                  <c:v>Nov-18</c:v>
                </c:pt>
                <c:pt idx="1022">
                  <c:v>Nov-18</c:v>
                </c:pt>
                <c:pt idx="1023">
                  <c:v>Nov-18</c:v>
                </c:pt>
                <c:pt idx="1024">
                  <c:v>Nov-18</c:v>
                </c:pt>
                <c:pt idx="1025">
                  <c:v>Nov-18</c:v>
                </c:pt>
                <c:pt idx="1026">
                  <c:v>Dec-18</c:v>
                </c:pt>
                <c:pt idx="1027">
                  <c:v>Dec-18</c:v>
                </c:pt>
                <c:pt idx="1028">
                  <c:v>Dec-18</c:v>
                </c:pt>
                <c:pt idx="1029">
                  <c:v>Dec-18</c:v>
                </c:pt>
                <c:pt idx="1030">
                  <c:v>Dec-18</c:v>
                </c:pt>
                <c:pt idx="1031">
                  <c:v>Dec-18</c:v>
                </c:pt>
                <c:pt idx="1032">
                  <c:v>Dec-18</c:v>
                </c:pt>
                <c:pt idx="1033">
                  <c:v>Dec-18</c:v>
                </c:pt>
                <c:pt idx="1034">
                  <c:v>Dec-18</c:v>
                </c:pt>
                <c:pt idx="1035">
                  <c:v>Dec-18</c:v>
                </c:pt>
                <c:pt idx="1036">
                  <c:v>Dec-18</c:v>
                </c:pt>
                <c:pt idx="1037">
                  <c:v>Dec-18</c:v>
                </c:pt>
                <c:pt idx="1038">
                  <c:v>Dec-18</c:v>
                </c:pt>
                <c:pt idx="1039">
                  <c:v>Dec-18</c:v>
                </c:pt>
                <c:pt idx="1040">
                  <c:v>Dec-18</c:v>
                </c:pt>
                <c:pt idx="1041">
                  <c:v>Dec-18</c:v>
                </c:pt>
                <c:pt idx="1042">
                  <c:v>Dec-18</c:v>
                </c:pt>
                <c:pt idx="1043">
                  <c:v>Dec-18</c:v>
                </c:pt>
                <c:pt idx="1044">
                  <c:v>Dec-18</c:v>
                </c:pt>
                <c:pt idx="1045">
                  <c:v>Dec-18</c:v>
                </c:pt>
                <c:pt idx="1046">
                  <c:v>Dec-18</c:v>
                </c:pt>
                <c:pt idx="1047">
                  <c:v>Jan-19</c:v>
                </c:pt>
                <c:pt idx="1048">
                  <c:v>Jan-19</c:v>
                </c:pt>
                <c:pt idx="1049">
                  <c:v>Jan-19</c:v>
                </c:pt>
                <c:pt idx="1050">
                  <c:v>Jan-19</c:v>
                </c:pt>
                <c:pt idx="1051">
                  <c:v>Jan-19</c:v>
                </c:pt>
                <c:pt idx="1052">
                  <c:v>Jan-19</c:v>
                </c:pt>
                <c:pt idx="1053">
                  <c:v>Jan-19</c:v>
                </c:pt>
                <c:pt idx="1054">
                  <c:v>Jan-19</c:v>
                </c:pt>
                <c:pt idx="1055">
                  <c:v>Jan-19</c:v>
                </c:pt>
                <c:pt idx="1056">
                  <c:v>Jan-19</c:v>
                </c:pt>
                <c:pt idx="1057">
                  <c:v>Jan-19</c:v>
                </c:pt>
                <c:pt idx="1058">
                  <c:v>Jan-19</c:v>
                </c:pt>
                <c:pt idx="1059">
                  <c:v>Jan-19</c:v>
                </c:pt>
                <c:pt idx="1060">
                  <c:v>Jan-19</c:v>
                </c:pt>
                <c:pt idx="1061">
                  <c:v>Jan-19</c:v>
                </c:pt>
                <c:pt idx="1062">
                  <c:v>Jan-19</c:v>
                </c:pt>
                <c:pt idx="1063">
                  <c:v>Jan-19</c:v>
                </c:pt>
                <c:pt idx="1064">
                  <c:v>Jan-19</c:v>
                </c:pt>
                <c:pt idx="1065">
                  <c:v>Jan-19</c:v>
                </c:pt>
                <c:pt idx="1066">
                  <c:v>Jan-19</c:v>
                </c:pt>
                <c:pt idx="1067">
                  <c:v>Jan-19</c:v>
                </c:pt>
                <c:pt idx="1068">
                  <c:v>Jan-19</c:v>
                </c:pt>
                <c:pt idx="1069">
                  <c:v>Jan-19</c:v>
                </c:pt>
                <c:pt idx="1070">
                  <c:v>Feb-19</c:v>
                </c:pt>
                <c:pt idx="1071">
                  <c:v>Feb-19</c:v>
                </c:pt>
                <c:pt idx="1072">
                  <c:v>Feb-19</c:v>
                </c:pt>
                <c:pt idx="1073">
                  <c:v>Feb-19</c:v>
                </c:pt>
                <c:pt idx="1074">
                  <c:v>Feb-19</c:v>
                </c:pt>
                <c:pt idx="1075">
                  <c:v>Feb-19</c:v>
                </c:pt>
                <c:pt idx="1076">
                  <c:v>Feb-19</c:v>
                </c:pt>
                <c:pt idx="1077">
                  <c:v>Feb-19</c:v>
                </c:pt>
                <c:pt idx="1078">
                  <c:v>Feb-19</c:v>
                </c:pt>
                <c:pt idx="1079">
                  <c:v>Feb-19</c:v>
                </c:pt>
                <c:pt idx="1080">
                  <c:v>Feb-19</c:v>
                </c:pt>
                <c:pt idx="1081">
                  <c:v>Feb-19</c:v>
                </c:pt>
                <c:pt idx="1082">
                  <c:v>Feb-19</c:v>
                </c:pt>
                <c:pt idx="1083">
                  <c:v>Feb-19</c:v>
                </c:pt>
                <c:pt idx="1084">
                  <c:v>Feb-19</c:v>
                </c:pt>
                <c:pt idx="1085">
                  <c:v>Feb-19</c:v>
                </c:pt>
                <c:pt idx="1086">
                  <c:v>Feb-19</c:v>
                </c:pt>
                <c:pt idx="1087">
                  <c:v>Feb-19</c:v>
                </c:pt>
                <c:pt idx="1088">
                  <c:v>Feb-19</c:v>
                </c:pt>
                <c:pt idx="1089">
                  <c:v>Feb-19</c:v>
                </c:pt>
                <c:pt idx="1090">
                  <c:v>Mar-19</c:v>
                </c:pt>
                <c:pt idx="1091">
                  <c:v>Mar-19</c:v>
                </c:pt>
                <c:pt idx="1092">
                  <c:v>Mar-19</c:v>
                </c:pt>
                <c:pt idx="1093">
                  <c:v>Mar-19</c:v>
                </c:pt>
                <c:pt idx="1094">
                  <c:v>Mar-19</c:v>
                </c:pt>
                <c:pt idx="1095">
                  <c:v>Mar-19</c:v>
                </c:pt>
                <c:pt idx="1096">
                  <c:v>Mar-19</c:v>
                </c:pt>
                <c:pt idx="1097">
                  <c:v>Mar-19</c:v>
                </c:pt>
                <c:pt idx="1098">
                  <c:v>Mar-19</c:v>
                </c:pt>
                <c:pt idx="1099">
                  <c:v>Mar-19</c:v>
                </c:pt>
                <c:pt idx="1100">
                  <c:v>Mar-19</c:v>
                </c:pt>
                <c:pt idx="1101">
                  <c:v>Mar-19</c:v>
                </c:pt>
                <c:pt idx="1102">
                  <c:v>Mar-19</c:v>
                </c:pt>
                <c:pt idx="1103">
                  <c:v>Mar-19</c:v>
                </c:pt>
                <c:pt idx="1104">
                  <c:v>Mar-19</c:v>
                </c:pt>
                <c:pt idx="1105">
                  <c:v>Mar-19</c:v>
                </c:pt>
                <c:pt idx="1106">
                  <c:v>Mar-19</c:v>
                </c:pt>
                <c:pt idx="1107">
                  <c:v>Mar-19</c:v>
                </c:pt>
                <c:pt idx="1108">
                  <c:v>Mar-19</c:v>
                </c:pt>
                <c:pt idx="1109">
                  <c:v>Mar-19</c:v>
                </c:pt>
                <c:pt idx="1110">
                  <c:v>Mar-19</c:v>
                </c:pt>
                <c:pt idx="1111">
                  <c:v>Apr-19</c:v>
                </c:pt>
                <c:pt idx="1112">
                  <c:v>Apr-19</c:v>
                </c:pt>
                <c:pt idx="1113">
                  <c:v>Apr-19</c:v>
                </c:pt>
                <c:pt idx="1114">
                  <c:v>Apr-19</c:v>
                </c:pt>
                <c:pt idx="1115">
                  <c:v>Apr-19</c:v>
                </c:pt>
                <c:pt idx="1116">
                  <c:v>Apr-19</c:v>
                </c:pt>
                <c:pt idx="1117">
                  <c:v>Apr-19</c:v>
                </c:pt>
                <c:pt idx="1118">
                  <c:v>Apr-19</c:v>
                </c:pt>
                <c:pt idx="1119">
                  <c:v>Apr-19</c:v>
                </c:pt>
                <c:pt idx="1120">
                  <c:v>Apr-19</c:v>
                </c:pt>
                <c:pt idx="1121">
                  <c:v>Apr-19</c:v>
                </c:pt>
                <c:pt idx="1122">
                  <c:v>Apr-19</c:v>
                </c:pt>
                <c:pt idx="1123">
                  <c:v>Apr-19</c:v>
                </c:pt>
                <c:pt idx="1124">
                  <c:v>Apr-19</c:v>
                </c:pt>
                <c:pt idx="1125">
                  <c:v>Apr-19</c:v>
                </c:pt>
                <c:pt idx="1126">
                  <c:v>Apr-19</c:v>
                </c:pt>
                <c:pt idx="1127">
                  <c:v>Apr-19</c:v>
                </c:pt>
                <c:pt idx="1128">
                  <c:v>Apr-19</c:v>
                </c:pt>
                <c:pt idx="1129">
                  <c:v>Apr-19</c:v>
                </c:pt>
                <c:pt idx="1130">
                  <c:v>Apr-19</c:v>
                </c:pt>
                <c:pt idx="1131">
                  <c:v>Apr-19</c:v>
                </c:pt>
                <c:pt idx="1132">
                  <c:v>Apr-19</c:v>
                </c:pt>
                <c:pt idx="1133">
                  <c:v>May-19</c:v>
                </c:pt>
                <c:pt idx="1134">
                  <c:v>May-19</c:v>
                </c:pt>
                <c:pt idx="1135">
                  <c:v>May-19</c:v>
                </c:pt>
                <c:pt idx="1136">
                  <c:v>May-19</c:v>
                </c:pt>
                <c:pt idx="1137">
                  <c:v>May-19</c:v>
                </c:pt>
                <c:pt idx="1138">
                  <c:v>May-19</c:v>
                </c:pt>
                <c:pt idx="1139">
                  <c:v>May-19</c:v>
                </c:pt>
                <c:pt idx="1140">
                  <c:v>May-19</c:v>
                </c:pt>
                <c:pt idx="1141">
                  <c:v>May-19</c:v>
                </c:pt>
                <c:pt idx="1142">
                  <c:v>May-19</c:v>
                </c:pt>
                <c:pt idx="1143">
                  <c:v>May-19</c:v>
                </c:pt>
                <c:pt idx="1144">
                  <c:v>May-19</c:v>
                </c:pt>
                <c:pt idx="1145">
                  <c:v>May-19</c:v>
                </c:pt>
                <c:pt idx="1146">
                  <c:v>May-19</c:v>
                </c:pt>
                <c:pt idx="1147">
                  <c:v>May-19</c:v>
                </c:pt>
                <c:pt idx="1148">
                  <c:v>May-19</c:v>
                </c:pt>
                <c:pt idx="1149">
                  <c:v>May-19</c:v>
                </c:pt>
                <c:pt idx="1150">
                  <c:v>May-19</c:v>
                </c:pt>
                <c:pt idx="1151">
                  <c:v>May-19</c:v>
                </c:pt>
                <c:pt idx="1152">
                  <c:v>May-19</c:v>
                </c:pt>
                <c:pt idx="1153">
                  <c:v>May-19</c:v>
                </c:pt>
                <c:pt idx="1154">
                  <c:v>May-19</c:v>
                </c:pt>
                <c:pt idx="1155">
                  <c:v>May-19</c:v>
                </c:pt>
                <c:pt idx="1156">
                  <c:v>Jun-19</c:v>
                </c:pt>
                <c:pt idx="1157">
                  <c:v>Jun-19</c:v>
                </c:pt>
                <c:pt idx="1158">
                  <c:v>Jun-19</c:v>
                </c:pt>
                <c:pt idx="1159">
                  <c:v>Jun-19</c:v>
                </c:pt>
                <c:pt idx="1160">
                  <c:v>Jun-19</c:v>
                </c:pt>
                <c:pt idx="1161">
                  <c:v>Jun-19</c:v>
                </c:pt>
                <c:pt idx="1162">
                  <c:v>Jun-19</c:v>
                </c:pt>
                <c:pt idx="1163">
                  <c:v>Jun-19</c:v>
                </c:pt>
                <c:pt idx="1164">
                  <c:v>Jun-19</c:v>
                </c:pt>
                <c:pt idx="1165">
                  <c:v>Jun-19</c:v>
                </c:pt>
                <c:pt idx="1166">
                  <c:v>Jun-19</c:v>
                </c:pt>
                <c:pt idx="1167">
                  <c:v>Jun-19</c:v>
                </c:pt>
                <c:pt idx="1168">
                  <c:v>Jun-19</c:v>
                </c:pt>
                <c:pt idx="1169">
                  <c:v>Jun-19</c:v>
                </c:pt>
                <c:pt idx="1170">
                  <c:v>Jun-19</c:v>
                </c:pt>
                <c:pt idx="1171">
                  <c:v>Jun-19</c:v>
                </c:pt>
                <c:pt idx="1172">
                  <c:v>Jun-19</c:v>
                </c:pt>
                <c:pt idx="1173">
                  <c:v>Jun-19</c:v>
                </c:pt>
                <c:pt idx="1174">
                  <c:v>Jun-19</c:v>
                </c:pt>
                <c:pt idx="1175">
                  <c:v>Jun-19</c:v>
                </c:pt>
                <c:pt idx="1176">
                  <c:v>Jul-19</c:v>
                </c:pt>
                <c:pt idx="1177">
                  <c:v>Jul-19</c:v>
                </c:pt>
                <c:pt idx="1178">
                  <c:v>Jul-19</c:v>
                </c:pt>
                <c:pt idx="1179">
                  <c:v>Jul-19</c:v>
                </c:pt>
                <c:pt idx="1180">
                  <c:v>Jul-19</c:v>
                </c:pt>
                <c:pt idx="1181">
                  <c:v>Jul-19</c:v>
                </c:pt>
                <c:pt idx="1182">
                  <c:v>Jul-19</c:v>
                </c:pt>
                <c:pt idx="1183">
                  <c:v>Jul-19</c:v>
                </c:pt>
                <c:pt idx="1184">
                  <c:v>Jul-19</c:v>
                </c:pt>
                <c:pt idx="1185">
                  <c:v>Jul-19</c:v>
                </c:pt>
                <c:pt idx="1186">
                  <c:v>Jul-19</c:v>
                </c:pt>
                <c:pt idx="1187">
                  <c:v>Jul-19</c:v>
                </c:pt>
                <c:pt idx="1188">
                  <c:v>Jul-19</c:v>
                </c:pt>
                <c:pt idx="1189">
                  <c:v>Jul-19</c:v>
                </c:pt>
                <c:pt idx="1190">
                  <c:v>Jul-19</c:v>
                </c:pt>
                <c:pt idx="1191">
                  <c:v>Jul-19</c:v>
                </c:pt>
                <c:pt idx="1192">
                  <c:v>Jul-19</c:v>
                </c:pt>
                <c:pt idx="1193">
                  <c:v>Jul-19</c:v>
                </c:pt>
                <c:pt idx="1194">
                  <c:v>Jul-19</c:v>
                </c:pt>
                <c:pt idx="1195">
                  <c:v>Jul-19</c:v>
                </c:pt>
                <c:pt idx="1196">
                  <c:v>Jul-19</c:v>
                </c:pt>
                <c:pt idx="1197">
                  <c:v>Jul-19</c:v>
                </c:pt>
                <c:pt idx="1198">
                  <c:v>Jul-19</c:v>
                </c:pt>
                <c:pt idx="1199">
                  <c:v>Aug-19</c:v>
                </c:pt>
                <c:pt idx="1200">
                  <c:v>Aug-19</c:v>
                </c:pt>
              </c:strCache>
            </c:strRef>
          </c:cat>
          <c:val>
            <c:numRef>
              <c:f>'Commodities Data'!$D$3:$D$1203</c:f>
            </c:numRef>
          </c:val>
          <c:smooth val="0"/>
          <c:extLst>
            <c:ext xmlns:c16="http://schemas.microsoft.com/office/drawing/2014/chart" uri="{C3380CC4-5D6E-409C-BE32-E72D297353CC}">
              <c16:uniqueId val="{00000000-4152-4772-A48C-A8043FE02503}"/>
            </c:ext>
          </c:extLst>
        </c:ser>
        <c:ser>
          <c:idx val="6"/>
          <c:order val="1"/>
          <c:tx>
            <c:strRef>
              <c:f>'Commodities Data'!$I$2</c:f>
              <c:strCache>
                <c:ptCount val="1"/>
                <c:pt idx="0">
                  <c:v>LME Cu cash price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63500" dist="38100" dir="5400000" rotWithShape="0">
                <a:srgbClr val="000000">
                  <a:alpha val="45000"/>
                </a:srgbClr>
              </a:outerShdw>
            </a:effectLst>
          </c:spPr>
          <c:marker>
            <c:symbol val="none"/>
          </c:marker>
          <c:cat>
            <c:strRef>
              <c:f>'Commodities Data'!$B$3:$B$1203</c:f>
              <c:strCache>
                <c:ptCount val="1201"/>
                <c:pt idx="3">
                  <c:v>Dates</c:v>
                </c:pt>
                <c:pt idx="4">
                  <c:v>#NAME?</c:v>
                </c:pt>
                <c:pt idx="5">
                  <c:v>Jan-15</c:v>
                </c:pt>
                <c:pt idx="6">
                  <c:v>Jan-15</c:v>
                </c:pt>
                <c:pt idx="7">
                  <c:v>Jan-15</c:v>
                </c:pt>
                <c:pt idx="8">
                  <c:v>Jan-15</c:v>
                </c:pt>
                <c:pt idx="9">
                  <c:v>Jan-15</c:v>
                </c:pt>
                <c:pt idx="10">
                  <c:v>Jan-15</c:v>
                </c:pt>
                <c:pt idx="11">
                  <c:v>Jan-15</c:v>
                </c:pt>
                <c:pt idx="12">
                  <c:v>Jan-15</c:v>
                </c:pt>
                <c:pt idx="13">
                  <c:v>Jan-15</c:v>
                </c:pt>
                <c:pt idx="14">
                  <c:v>Jan-15</c:v>
                </c:pt>
                <c:pt idx="15">
                  <c:v>Jan-15</c:v>
                </c:pt>
                <c:pt idx="16">
                  <c:v>Jan-15</c:v>
                </c:pt>
                <c:pt idx="17">
                  <c:v>Jan-15</c:v>
                </c:pt>
                <c:pt idx="18">
                  <c:v>Jan-15</c:v>
                </c:pt>
                <c:pt idx="19">
                  <c:v>Jan-15</c:v>
                </c:pt>
                <c:pt idx="20">
                  <c:v>Jan-15</c:v>
                </c:pt>
                <c:pt idx="21">
                  <c:v>Jan-15</c:v>
                </c:pt>
                <c:pt idx="22">
                  <c:v>Jan-15</c:v>
                </c:pt>
                <c:pt idx="23">
                  <c:v>Jan-15</c:v>
                </c:pt>
                <c:pt idx="24">
                  <c:v>Jan-15</c:v>
                </c:pt>
                <c:pt idx="25">
                  <c:v>Jan-15</c:v>
                </c:pt>
                <c:pt idx="26">
                  <c:v>Feb-15</c:v>
                </c:pt>
                <c:pt idx="27">
                  <c:v>Feb-15</c:v>
                </c:pt>
                <c:pt idx="28">
                  <c:v>Feb-15</c:v>
                </c:pt>
                <c:pt idx="29">
                  <c:v>Feb-15</c:v>
                </c:pt>
                <c:pt idx="30">
                  <c:v>Feb-15</c:v>
                </c:pt>
                <c:pt idx="31">
                  <c:v>Feb-15</c:v>
                </c:pt>
                <c:pt idx="32">
                  <c:v>Feb-15</c:v>
                </c:pt>
                <c:pt idx="33">
                  <c:v>Feb-15</c:v>
                </c:pt>
                <c:pt idx="34">
                  <c:v>Feb-15</c:v>
                </c:pt>
                <c:pt idx="35">
                  <c:v>Feb-15</c:v>
                </c:pt>
                <c:pt idx="36">
                  <c:v>Feb-15</c:v>
                </c:pt>
                <c:pt idx="37">
                  <c:v>Feb-15</c:v>
                </c:pt>
                <c:pt idx="38">
                  <c:v>Feb-15</c:v>
                </c:pt>
                <c:pt idx="39">
                  <c:v>Feb-15</c:v>
                </c:pt>
                <c:pt idx="40">
                  <c:v>Feb-15</c:v>
                </c:pt>
                <c:pt idx="41">
                  <c:v>Feb-15</c:v>
                </c:pt>
                <c:pt idx="42">
                  <c:v>Feb-15</c:v>
                </c:pt>
                <c:pt idx="43">
                  <c:v>Feb-15</c:v>
                </c:pt>
                <c:pt idx="44">
                  <c:v>Feb-15</c:v>
                </c:pt>
                <c:pt idx="45">
                  <c:v>Feb-15</c:v>
                </c:pt>
                <c:pt idx="46">
                  <c:v>Mar-15</c:v>
                </c:pt>
                <c:pt idx="47">
                  <c:v>Mar-15</c:v>
                </c:pt>
                <c:pt idx="48">
                  <c:v>Mar-15</c:v>
                </c:pt>
                <c:pt idx="49">
                  <c:v>Mar-15</c:v>
                </c:pt>
                <c:pt idx="50">
                  <c:v>Mar-15</c:v>
                </c:pt>
                <c:pt idx="51">
                  <c:v>Mar-15</c:v>
                </c:pt>
                <c:pt idx="52">
                  <c:v>Mar-15</c:v>
                </c:pt>
                <c:pt idx="53">
                  <c:v>Mar-15</c:v>
                </c:pt>
                <c:pt idx="54">
                  <c:v>Mar-15</c:v>
                </c:pt>
                <c:pt idx="55">
                  <c:v>Mar-15</c:v>
                </c:pt>
                <c:pt idx="56">
                  <c:v>Mar-15</c:v>
                </c:pt>
                <c:pt idx="57">
                  <c:v>Mar-15</c:v>
                </c:pt>
                <c:pt idx="58">
                  <c:v>Mar-15</c:v>
                </c:pt>
                <c:pt idx="59">
                  <c:v>Mar-15</c:v>
                </c:pt>
                <c:pt idx="60">
                  <c:v>Mar-15</c:v>
                </c:pt>
                <c:pt idx="61">
                  <c:v>Mar-15</c:v>
                </c:pt>
                <c:pt idx="62">
                  <c:v>Mar-15</c:v>
                </c:pt>
                <c:pt idx="63">
                  <c:v>Mar-15</c:v>
                </c:pt>
                <c:pt idx="64">
                  <c:v>Mar-15</c:v>
                </c:pt>
                <c:pt idx="65">
                  <c:v>Mar-15</c:v>
                </c:pt>
                <c:pt idx="66">
                  <c:v>Mar-15</c:v>
                </c:pt>
                <c:pt idx="67">
                  <c:v>Mar-15</c:v>
                </c:pt>
                <c:pt idx="68">
                  <c:v>Apr-15</c:v>
                </c:pt>
                <c:pt idx="69">
                  <c:v>Apr-15</c:v>
                </c:pt>
                <c:pt idx="70">
                  <c:v>Apr-15</c:v>
                </c:pt>
                <c:pt idx="71">
                  <c:v>Apr-15</c:v>
                </c:pt>
                <c:pt idx="72">
                  <c:v>Apr-15</c:v>
                </c:pt>
                <c:pt idx="73">
                  <c:v>Apr-15</c:v>
                </c:pt>
                <c:pt idx="74">
                  <c:v>Apr-15</c:v>
                </c:pt>
                <c:pt idx="75">
                  <c:v>Apr-15</c:v>
                </c:pt>
                <c:pt idx="76">
                  <c:v>Apr-15</c:v>
                </c:pt>
                <c:pt idx="77">
                  <c:v>Apr-15</c:v>
                </c:pt>
                <c:pt idx="78">
                  <c:v>Apr-15</c:v>
                </c:pt>
                <c:pt idx="79">
                  <c:v>Apr-15</c:v>
                </c:pt>
                <c:pt idx="80">
                  <c:v>Apr-15</c:v>
                </c:pt>
                <c:pt idx="81">
                  <c:v>Apr-15</c:v>
                </c:pt>
                <c:pt idx="82">
                  <c:v>Apr-15</c:v>
                </c:pt>
                <c:pt idx="83">
                  <c:v>Apr-15</c:v>
                </c:pt>
                <c:pt idx="84">
                  <c:v>Apr-15</c:v>
                </c:pt>
                <c:pt idx="85">
                  <c:v>Apr-15</c:v>
                </c:pt>
                <c:pt idx="86">
                  <c:v>Apr-15</c:v>
                </c:pt>
                <c:pt idx="87">
                  <c:v>Apr-15</c:v>
                </c:pt>
                <c:pt idx="88">
                  <c:v>Apr-15</c:v>
                </c:pt>
                <c:pt idx="89">
                  <c:v>Apr-15</c:v>
                </c:pt>
                <c:pt idx="90">
                  <c:v>May-15</c:v>
                </c:pt>
                <c:pt idx="91">
                  <c:v>May-15</c:v>
                </c:pt>
                <c:pt idx="92">
                  <c:v>May-15</c:v>
                </c:pt>
                <c:pt idx="93">
                  <c:v>May-15</c:v>
                </c:pt>
                <c:pt idx="94">
                  <c:v>May-15</c:v>
                </c:pt>
                <c:pt idx="95">
                  <c:v>May-15</c:v>
                </c:pt>
                <c:pt idx="96">
                  <c:v>May-15</c:v>
                </c:pt>
                <c:pt idx="97">
                  <c:v>May-15</c:v>
                </c:pt>
                <c:pt idx="98">
                  <c:v>May-15</c:v>
                </c:pt>
                <c:pt idx="99">
                  <c:v>May-15</c:v>
                </c:pt>
                <c:pt idx="100">
                  <c:v>May-15</c:v>
                </c:pt>
                <c:pt idx="101">
                  <c:v>May-15</c:v>
                </c:pt>
                <c:pt idx="102">
                  <c:v>May-15</c:v>
                </c:pt>
                <c:pt idx="103">
                  <c:v>May-15</c:v>
                </c:pt>
                <c:pt idx="104">
                  <c:v>May-15</c:v>
                </c:pt>
                <c:pt idx="105">
                  <c:v>May-15</c:v>
                </c:pt>
                <c:pt idx="106">
                  <c:v>May-15</c:v>
                </c:pt>
                <c:pt idx="107">
                  <c:v>May-15</c:v>
                </c:pt>
                <c:pt idx="108">
                  <c:v>May-15</c:v>
                </c:pt>
                <c:pt idx="109">
                  <c:v>May-15</c:v>
                </c:pt>
                <c:pt idx="110">
                  <c:v>May-15</c:v>
                </c:pt>
                <c:pt idx="111">
                  <c:v>Jun-15</c:v>
                </c:pt>
                <c:pt idx="112">
                  <c:v>Jun-15</c:v>
                </c:pt>
                <c:pt idx="113">
                  <c:v>Jun-15</c:v>
                </c:pt>
                <c:pt idx="114">
                  <c:v>Jun-15</c:v>
                </c:pt>
                <c:pt idx="115">
                  <c:v>Jun-15</c:v>
                </c:pt>
                <c:pt idx="116">
                  <c:v>Jun-15</c:v>
                </c:pt>
                <c:pt idx="117">
                  <c:v>Jun-15</c:v>
                </c:pt>
                <c:pt idx="118">
                  <c:v>Jun-15</c:v>
                </c:pt>
                <c:pt idx="119">
                  <c:v>Jun-15</c:v>
                </c:pt>
                <c:pt idx="120">
                  <c:v>Jun-15</c:v>
                </c:pt>
                <c:pt idx="121">
                  <c:v>Jun-15</c:v>
                </c:pt>
                <c:pt idx="122">
                  <c:v>Jun-15</c:v>
                </c:pt>
                <c:pt idx="123">
                  <c:v>Jun-15</c:v>
                </c:pt>
                <c:pt idx="124">
                  <c:v>Jun-15</c:v>
                </c:pt>
                <c:pt idx="125">
                  <c:v>Jun-15</c:v>
                </c:pt>
                <c:pt idx="126">
                  <c:v>Jun-15</c:v>
                </c:pt>
                <c:pt idx="127">
                  <c:v>Jun-15</c:v>
                </c:pt>
                <c:pt idx="128">
                  <c:v>Jun-15</c:v>
                </c:pt>
                <c:pt idx="129">
                  <c:v>Jun-15</c:v>
                </c:pt>
                <c:pt idx="130">
                  <c:v>Jun-15</c:v>
                </c:pt>
                <c:pt idx="131">
                  <c:v>Jun-15</c:v>
                </c:pt>
                <c:pt idx="132">
                  <c:v>Jun-15</c:v>
                </c:pt>
                <c:pt idx="133">
                  <c:v>Jul-15</c:v>
                </c:pt>
                <c:pt idx="134">
                  <c:v>Jul-15</c:v>
                </c:pt>
                <c:pt idx="135">
                  <c:v>Jul-15</c:v>
                </c:pt>
                <c:pt idx="136">
                  <c:v>Jul-15</c:v>
                </c:pt>
                <c:pt idx="137">
                  <c:v>Jul-15</c:v>
                </c:pt>
                <c:pt idx="138">
                  <c:v>Jul-15</c:v>
                </c:pt>
                <c:pt idx="139">
                  <c:v>Jul-15</c:v>
                </c:pt>
                <c:pt idx="140">
                  <c:v>Jul-15</c:v>
                </c:pt>
                <c:pt idx="141">
                  <c:v>Jul-15</c:v>
                </c:pt>
                <c:pt idx="142">
                  <c:v>Jul-15</c:v>
                </c:pt>
                <c:pt idx="143">
                  <c:v>Jul-15</c:v>
                </c:pt>
                <c:pt idx="144">
                  <c:v>Jul-15</c:v>
                </c:pt>
                <c:pt idx="145">
                  <c:v>Jul-15</c:v>
                </c:pt>
                <c:pt idx="146">
                  <c:v>Jul-15</c:v>
                </c:pt>
                <c:pt idx="147">
                  <c:v>Jul-15</c:v>
                </c:pt>
                <c:pt idx="148">
                  <c:v>Jul-15</c:v>
                </c:pt>
                <c:pt idx="149">
                  <c:v>Jul-15</c:v>
                </c:pt>
                <c:pt idx="150">
                  <c:v>Jul-15</c:v>
                </c:pt>
                <c:pt idx="151">
                  <c:v>Jul-15</c:v>
                </c:pt>
                <c:pt idx="152">
                  <c:v>Jul-15</c:v>
                </c:pt>
                <c:pt idx="153">
                  <c:v>Jul-15</c:v>
                </c:pt>
                <c:pt idx="154">
                  <c:v>Jul-15</c:v>
                </c:pt>
                <c:pt idx="155">
                  <c:v>Jul-15</c:v>
                </c:pt>
                <c:pt idx="156">
                  <c:v>Aug-15</c:v>
                </c:pt>
                <c:pt idx="157">
                  <c:v>Aug-15</c:v>
                </c:pt>
                <c:pt idx="158">
                  <c:v>Aug-15</c:v>
                </c:pt>
                <c:pt idx="159">
                  <c:v>Aug-15</c:v>
                </c:pt>
                <c:pt idx="160">
                  <c:v>Aug-15</c:v>
                </c:pt>
                <c:pt idx="161">
                  <c:v>Aug-15</c:v>
                </c:pt>
                <c:pt idx="162">
                  <c:v>Aug-15</c:v>
                </c:pt>
                <c:pt idx="163">
                  <c:v>Aug-15</c:v>
                </c:pt>
                <c:pt idx="164">
                  <c:v>Aug-15</c:v>
                </c:pt>
                <c:pt idx="165">
                  <c:v>Aug-15</c:v>
                </c:pt>
                <c:pt idx="166">
                  <c:v>Aug-15</c:v>
                </c:pt>
                <c:pt idx="167">
                  <c:v>Aug-15</c:v>
                </c:pt>
                <c:pt idx="168">
                  <c:v>Aug-15</c:v>
                </c:pt>
                <c:pt idx="169">
                  <c:v>Aug-15</c:v>
                </c:pt>
                <c:pt idx="170">
                  <c:v>Aug-15</c:v>
                </c:pt>
                <c:pt idx="171">
                  <c:v>Aug-15</c:v>
                </c:pt>
                <c:pt idx="172">
                  <c:v>Aug-15</c:v>
                </c:pt>
                <c:pt idx="173">
                  <c:v>Aug-15</c:v>
                </c:pt>
                <c:pt idx="174">
                  <c:v>Aug-15</c:v>
                </c:pt>
                <c:pt idx="175">
                  <c:v>Aug-15</c:v>
                </c:pt>
                <c:pt idx="176">
                  <c:v>Aug-15</c:v>
                </c:pt>
                <c:pt idx="177">
                  <c:v>Sep-15</c:v>
                </c:pt>
                <c:pt idx="178">
                  <c:v>Sep-15</c:v>
                </c:pt>
                <c:pt idx="179">
                  <c:v>Sep-15</c:v>
                </c:pt>
                <c:pt idx="180">
                  <c:v>Sep-15</c:v>
                </c:pt>
                <c:pt idx="181">
                  <c:v>Sep-15</c:v>
                </c:pt>
                <c:pt idx="182">
                  <c:v>Sep-15</c:v>
                </c:pt>
                <c:pt idx="183">
                  <c:v>Sep-15</c:v>
                </c:pt>
                <c:pt idx="184">
                  <c:v>Sep-15</c:v>
                </c:pt>
                <c:pt idx="185">
                  <c:v>Sep-15</c:v>
                </c:pt>
                <c:pt idx="186">
                  <c:v>Sep-15</c:v>
                </c:pt>
                <c:pt idx="187">
                  <c:v>Sep-15</c:v>
                </c:pt>
                <c:pt idx="188">
                  <c:v>Sep-15</c:v>
                </c:pt>
                <c:pt idx="189">
                  <c:v>Sep-15</c:v>
                </c:pt>
                <c:pt idx="190">
                  <c:v>Sep-15</c:v>
                </c:pt>
                <c:pt idx="191">
                  <c:v>Sep-15</c:v>
                </c:pt>
                <c:pt idx="192">
                  <c:v>Sep-15</c:v>
                </c:pt>
                <c:pt idx="193">
                  <c:v>Sep-15</c:v>
                </c:pt>
                <c:pt idx="194">
                  <c:v>Sep-15</c:v>
                </c:pt>
                <c:pt idx="195">
                  <c:v>Sep-15</c:v>
                </c:pt>
                <c:pt idx="196">
                  <c:v>Sep-15</c:v>
                </c:pt>
                <c:pt idx="197">
                  <c:v>Sep-15</c:v>
                </c:pt>
                <c:pt idx="198">
                  <c:v>Sep-15</c:v>
                </c:pt>
                <c:pt idx="199">
                  <c:v>Oct-15</c:v>
                </c:pt>
                <c:pt idx="200">
                  <c:v>Oct-15</c:v>
                </c:pt>
                <c:pt idx="201">
                  <c:v>Oct-15</c:v>
                </c:pt>
                <c:pt idx="202">
                  <c:v>Oct-15</c:v>
                </c:pt>
                <c:pt idx="203">
                  <c:v>Oct-15</c:v>
                </c:pt>
                <c:pt idx="204">
                  <c:v>Oct-15</c:v>
                </c:pt>
                <c:pt idx="205">
                  <c:v>Oct-15</c:v>
                </c:pt>
                <c:pt idx="206">
                  <c:v>Oct-15</c:v>
                </c:pt>
                <c:pt idx="207">
                  <c:v>Oct-15</c:v>
                </c:pt>
                <c:pt idx="208">
                  <c:v>Oct-15</c:v>
                </c:pt>
                <c:pt idx="209">
                  <c:v>Oct-15</c:v>
                </c:pt>
                <c:pt idx="210">
                  <c:v>Oct-15</c:v>
                </c:pt>
                <c:pt idx="211">
                  <c:v>Oct-15</c:v>
                </c:pt>
                <c:pt idx="212">
                  <c:v>Oct-15</c:v>
                </c:pt>
                <c:pt idx="213">
                  <c:v>Oct-15</c:v>
                </c:pt>
                <c:pt idx="214">
                  <c:v>Oct-15</c:v>
                </c:pt>
                <c:pt idx="215">
                  <c:v>Oct-15</c:v>
                </c:pt>
                <c:pt idx="216">
                  <c:v>Oct-15</c:v>
                </c:pt>
                <c:pt idx="217">
                  <c:v>Oct-15</c:v>
                </c:pt>
                <c:pt idx="218">
                  <c:v>Oct-15</c:v>
                </c:pt>
                <c:pt idx="219">
                  <c:v>Oct-15</c:v>
                </c:pt>
                <c:pt idx="220">
                  <c:v>Oct-15</c:v>
                </c:pt>
                <c:pt idx="221">
                  <c:v>Nov-15</c:v>
                </c:pt>
                <c:pt idx="222">
                  <c:v>Nov-15</c:v>
                </c:pt>
                <c:pt idx="223">
                  <c:v>Nov-15</c:v>
                </c:pt>
                <c:pt idx="224">
                  <c:v>Nov-15</c:v>
                </c:pt>
                <c:pt idx="225">
                  <c:v>Nov-15</c:v>
                </c:pt>
                <c:pt idx="226">
                  <c:v>Nov-15</c:v>
                </c:pt>
                <c:pt idx="227">
                  <c:v>Nov-15</c:v>
                </c:pt>
                <c:pt idx="228">
                  <c:v>Nov-15</c:v>
                </c:pt>
                <c:pt idx="229">
                  <c:v>Nov-15</c:v>
                </c:pt>
                <c:pt idx="230">
                  <c:v>Nov-15</c:v>
                </c:pt>
                <c:pt idx="231">
                  <c:v>Nov-15</c:v>
                </c:pt>
                <c:pt idx="232">
                  <c:v>Nov-15</c:v>
                </c:pt>
                <c:pt idx="233">
                  <c:v>Nov-15</c:v>
                </c:pt>
                <c:pt idx="234">
                  <c:v>Nov-15</c:v>
                </c:pt>
                <c:pt idx="235">
                  <c:v>Nov-15</c:v>
                </c:pt>
                <c:pt idx="236">
                  <c:v>Nov-15</c:v>
                </c:pt>
                <c:pt idx="237">
                  <c:v>Nov-15</c:v>
                </c:pt>
                <c:pt idx="238">
                  <c:v>Nov-15</c:v>
                </c:pt>
                <c:pt idx="239">
                  <c:v>Nov-15</c:v>
                </c:pt>
                <c:pt idx="240">
                  <c:v>Nov-15</c:v>
                </c:pt>
                <c:pt idx="241">
                  <c:v>Nov-15</c:v>
                </c:pt>
                <c:pt idx="242">
                  <c:v>Dec-15</c:v>
                </c:pt>
                <c:pt idx="243">
                  <c:v>Dec-15</c:v>
                </c:pt>
                <c:pt idx="244">
                  <c:v>Dec-15</c:v>
                </c:pt>
                <c:pt idx="245">
                  <c:v>Dec-15</c:v>
                </c:pt>
                <c:pt idx="246">
                  <c:v>Dec-15</c:v>
                </c:pt>
                <c:pt idx="247">
                  <c:v>Dec-15</c:v>
                </c:pt>
                <c:pt idx="248">
                  <c:v>Dec-15</c:v>
                </c:pt>
                <c:pt idx="249">
                  <c:v>Dec-15</c:v>
                </c:pt>
                <c:pt idx="250">
                  <c:v>Dec-15</c:v>
                </c:pt>
                <c:pt idx="251">
                  <c:v>Dec-15</c:v>
                </c:pt>
                <c:pt idx="252">
                  <c:v>Dec-15</c:v>
                </c:pt>
                <c:pt idx="253">
                  <c:v>Dec-15</c:v>
                </c:pt>
                <c:pt idx="254">
                  <c:v>Dec-15</c:v>
                </c:pt>
                <c:pt idx="255">
                  <c:v>Dec-15</c:v>
                </c:pt>
                <c:pt idx="256">
                  <c:v>Dec-15</c:v>
                </c:pt>
                <c:pt idx="257">
                  <c:v>Dec-15</c:v>
                </c:pt>
                <c:pt idx="258">
                  <c:v>Dec-15</c:v>
                </c:pt>
                <c:pt idx="259">
                  <c:v>Dec-15</c:v>
                </c:pt>
                <c:pt idx="260">
                  <c:v>Dec-15</c:v>
                </c:pt>
                <c:pt idx="261">
                  <c:v>Dec-15</c:v>
                </c:pt>
                <c:pt idx="262">
                  <c:v>Dec-15</c:v>
                </c:pt>
                <c:pt idx="263">
                  <c:v>Dec-15</c:v>
                </c:pt>
                <c:pt idx="264">
                  <c:v>Dec-15</c:v>
                </c:pt>
                <c:pt idx="265">
                  <c:v>Jan-16</c:v>
                </c:pt>
                <c:pt idx="266">
                  <c:v>Jan-16</c:v>
                </c:pt>
                <c:pt idx="267">
                  <c:v>Jan-16</c:v>
                </c:pt>
                <c:pt idx="268">
                  <c:v>Jan-16</c:v>
                </c:pt>
                <c:pt idx="269">
                  <c:v>Jan-16</c:v>
                </c:pt>
                <c:pt idx="270">
                  <c:v>Jan-16</c:v>
                </c:pt>
                <c:pt idx="271">
                  <c:v>Jan-16</c:v>
                </c:pt>
                <c:pt idx="272">
                  <c:v>Jan-16</c:v>
                </c:pt>
                <c:pt idx="273">
                  <c:v>Jan-16</c:v>
                </c:pt>
                <c:pt idx="274">
                  <c:v>Jan-16</c:v>
                </c:pt>
                <c:pt idx="275">
                  <c:v>Jan-16</c:v>
                </c:pt>
                <c:pt idx="276">
                  <c:v>Jan-16</c:v>
                </c:pt>
                <c:pt idx="277">
                  <c:v>Jan-16</c:v>
                </c:pt>
                <c:pt idx="278">
                  <c:v>Jan-16</c:v>
                </c:pt>
                <c:pt idx="279">
                  <c:v>Jan-16</c:v>
                </c:pt>
                <c:pt idx="280">
                  <c:v>Jan-16</c:v>
                </c:pt>
                <c:pt idx="281">
                  <c:v>Jan-16</c:v>
                </c:pt>
                <c:pt idx="282">
                  <c:v>Jan-16</c:v>
                </c:pt>
                <c:pt idx="283">
                  <c:v>Jan-16</c:v>
                </c:pt>
                <c:pt idx="284">
                  <c:v>Jan-16</c:v>
                </c:pt>
                <c:pt idx="285">
                  <c:v>Jan-16</c:v>
                </c:pt>
                <c:pt idx="286">
                  <c:v>Feb-16</c:v>
                </c:pt>
                <c:pt idx="287">
                  <c:v>Feb-16</c:v>
                </c:pt>
                <c:pt idx="288">
                  <c:v>Feb-16</c:v>
                </c:pt>
                <c:pt idx="289">
                  <c:v>Feb-16</c:v>
                </c:pt>
                <c:pt idx="290">
                  <c:v>Feb-16</c:v>
                </c:pt>
                <c:pt idx="291">
                  <c:v>Feb-16</c:v>
                </c:pt>
                <c:pt idx="292">
                  <c:v>Feb-16</c:v>
                </c:pt>
                <c:pt idx="293">
                  <c:v>Feb-16</c:v>
                </c:pt>
                <c:pt idx="294">
                  <c:v>Feb-16</c:v>
                </c:pt>
                <c:pt idx="295">
                  <c:v>Feb-16</c:v>
                </c:pt>
                <c:pt idx="296">
                  <c:v>Feb-16</c:v>
                </c:pt>
                <c:pt idx="297">
                  <c:v>Feb-16</c:v>
                </c:pt>
                <c:pt idx="298">
                  <c:v>Feb-16</c:v>
                </c:pt>
                <c:pt idx="299">
                  <c:v>Feb-16</c:v>
                </c:pt>
                <c:pt idx="300">
                  <c:v>Feb-16</c:v>
                </c:pt>
                <c:pt idx="301">
                  <c:v>Feb-16</c:v>
                </c:pt>
                <c:pt idx="302">
                  <c:v>Feb-16</c:v>
                </c:pt>
                <c:pt idx="303">
                  <c:v>Feb-16</c:v>
                </c:pt>
                <c:pt idx="304">
                  <c:v>Feb-16</c:v>
                </c:pt>
                <c:pt idx="305">
                  <c:v>Feb-16</c:v>
                </c:pt>
                <c:pt idx="306">
                  <c:v>Feb-16</c:v>
                </c:pt>
                <c:pt idx="307">
                  <c:v>Mar-16</c:v>
                </c:pt>
                <c:pt idx="308">
                  <c:v>Mar-16</c:v>
                </c:pt>
                <c:pt idx="309">
                  <c:v>Mar-16</c:v>
                </c:pt>
                <c:pt idx="310">
                  <c:v>Mar-16</c:v>
                </c:pt>
                <c:pt idx="311">
                  <c:v>Mar-16</c:v>
                </c:pt>
                <c:pt idx="312">
                  <c:v>Mar-16</c:v>
                </c:pt>
                <c:pt idx="313">
                  <c:v>Mar-16</c:v>
                </c:pt>
                <c:pt idx="314">
                  <c:v>Mar-16</c:v>
                </c:pt>
                <c:pt idx="315">
                  <c:v>Mar-16</c:v>
                </c:pt>
                <c:pt idx="316">
                  <c:v>Mar-16</c:v>
                </c:pt>
                <c:pt idx="317">
                  <c:v>Mar-16</c:v>
                </c:pt>
                <c:pt idx="318">
                  <c:v>Mar-16</c:v>
                </c:pt>
                <c:pt idx="319">
                  <c:v>Mar-16</c:v>
                </c:pt>
                <c:pt idx="320">
                  <c:v>Mar-16</c:v>
                </c:pt>
                <c:pt idx="321">
                  <c:v>Mar-16</c:v>
                </c:pt>
                <c:pt idx="322">
                  <c:v>Mar-16</c:v>
                </c:pt>
                <c:pt idx="323">
                  <c:v>Mar-16</c:v>
                </c:pt>
                <c:pt idx="324">
                  <c:v>Mar-16</c:v>
                </c:pt>
                <c:pt idx="325">
                  <c:v>Mar-16</c:v>
                </c:pt>
                <c:pt idx="326">
                  <c:v>Mar-16</c:v>
                </c:pt>
                <c:pt idx="327">
                  <c:v>Mar-16</c:v>
                </c:pt>
                <c:pt idx="328">
                  <c:v>Mar-16</c:v>
                </c:pt>
                <c:pt idx="329">
                  <c:v>Mar-16</c:v>
                </c:pt>
                <c:pt idx="330">
                  <c:v>Apr-16</c:v>
                </c:pt>
                <c:pt idx="331">
                  <c:v>Apr-16</c:v>
                </c:pt>
                <c:pt idx="332">
                  <c:v>Apr-16</c:v>
                </c:pt>
                <c:pt idx="333">
                  <c:v>Apr-16</c:v>
                </c:pt>
                <c:pt idx="334">
                  <c:v>Apr-16</c:v>
                </c:pt>
                <c:pt idx="335">
                  <c:v>Apr-16</c:v>
                </c:pt>
                <c:pt idx="336">
                  <c:v>Apr-16</c:v>
                </c:pt>
                <c:pt idx="337">
                  <c:v>Apr-16</c:v>
                </c:pt>
                <c:pt idx="338">
                  <c:v>Apr-16</c:v>
                </c:pt>
                <c:pt idx="339">
                  <c:v>Apr-16</c:v>
                </c:pt>
                <c:pt idx="340">
                  <c:v>Apr-16</c:v>
                </c:pt>
                <c:pt idx="341">
                  <c:v>Apr-16</c:v>
                </c:pt>
                <c:pt idx="342">
                  <c:v>Apr-16</c:v>
                </c:pt>
                <c:pt idx="343">
                  <c:v>Apr-16</c:v>
                </c:pt>
                <c:pt idx="344">
                  <c:v>Apr-16</c:v>
                </c:pt>
                <c:pt idx="345">
                  <c:v>Apr-16</c:v>
                </c:pt>
                <c:pt idx="346">
                  <c:v>Apr-16</c:v>
                </c:pt>
                <c:pt idx="347">
                  <c:v>Apr-16</c:v>
                </c:pt>
                <c:pt idx="348">
                  <c:v>Apr-16</c:v>
                </c:pt>
                <c:pt idx="349">
                  <c:v>Apr-16</c:v>
                </c:pt>
                <c:pt idx="350">
                  <c:v>Apr-16</c:v>
                </c:pt>
                <c:pt idx="351">
                  <c:v>May-16</c:v>
                </c:pt>
                <c:pt idx="352">
                  <c:v>May-16</c:v>
                </c:pt>
                <c:pt idx="353">
                  <c:v>May-16</c:v>
                </c:pt>
                <c:pt idx="354">
                  <c:v>May-16</c:v>
                </c:pt>
                <c:pt idx="355">
                  <c:v>May-16</c:v>
                </c:pt>
                <c:pt idx="356">
                  <c:v>May-16</c:v>
                </c:pt>
                <c:pt idx="357">
                  <c:v>May-16</c:v>
                </c:pt>
                <c:pt idx="358">
                  <c:v>May-16</c:v>
                </c:pt>
                <c:pt idx="359">
                  <c:v>May-16</c:v>
                </c:pt>
                <c:pt idx="360">
                  <c:v>May-16</c:v>
                </c:pt>
                <c:pt idx="361">
                  <c:v>May-16</c:v>
                </c:pt>
                <c:pt idx="362">
                  <c:v>May-16</c:v>
                </c:pt>
                <c:pt idx="363">
                  <c:v>May-16</c:v>
                </c:pt>
                <c:pt idx="364">
                  <c:v>May-16</c:v>
                </c:pt>
                <c:pt idx="365">
                  <c:v>May-16</c:v>
                </c:pt>
                <c:pt idx="366">
                  <c:v>May-16</c:v>
                </c:pt>
                <c:pt idx="367">
                  <c:v>May-16</c:v>
                </c:pt>
                <c:pt idx="368">
                  <c:v>May-16</c:v>
                </c:pt>
                <c:pt idx="369">
                  <c:v>May-16</c:v>
                </c:pt>
                <c:pt idx="370">
                  <c:v>May-16</c:v>
                </c:pt>
                <c:pt idx="371">
                  <c:v>May-16</c:v>
                </c:pt>
                <c:pt idx="372">
                  <c:v>May-16</c:v>
                </c:pt>
                <c:pt idx="373">
                  <c:v>Jun-16</c:v>
                </c:pt>
                <c:pt idx="374">
                  <c:v>Jun-16</c:v>
                </c:pt>
                <c:pt idx="375">
                  <c:v>Jun-16</c:v>
                </c:pt>
                <c:pt idx="376">
                  <c:v>Jun-16</c:v>
                </c:pt>
                <c:pt idx="377">
                  <c:v>Jun-16</c:v>
                </c:pt>
                <c:pt idx="378">
                  <c:v>Jun-16</c:v>
                </c:pt>
                <c:pt idx="379">
                  <c:v>Jun-16</c:v>
                </c:pt>
                <c:pt idx="380">
                  <c:v>Jun-16</c:v>
                </c:pt>
                <c:pt idx="381">
                  <c:v>Jun-16</c:v>
                </c:pt>
                <c:pt idx="382">
                  <c:v>Jun-16</c:v>
                </c:pt>
                <c:pt idx="383">
                  <c:v>Jun-16</c:v>
                </c:pt>
                <c:pt idx="384">
                  <c:v>Jun-16</c:v>
                </c:pt>
                <c:pt idx="385">
                  <c:v>Jun-16</c:v>
                </c:pt>
                <c:pt idx="386">
                  <c:v>Jun-16</c:v>
                </c:pt>
                <c:pt idx="387">
                  <c:v>Jun-16</c:v>
                </c:pt>
                <c:pt idx="388">
                  <c:v>Jun-16</c:v>
                </c:pt>
                <c:pt idx="389">
                  <c:v>Jun-16</c:v>
                </c:pt>
                <c:pt idx="390">
                  <c:v>Jun-16</c:v>
                </c:pt>
                <c:pt idx="391">
                  <c:v>Jun-16</c:v>
                </c:pt>
                <c:pt idx="392">
                  <c:v>Jun-16</c:v>
                </c:pt>
                <c:pt idx="393">
                  <c:v>Jun-16</c:v>
                </c:pt>
                <c:pt idx="394">
                  <c:v>Jun-16</c:v>
                </c:pt>
                <c:pt idx="395">
                  <c:v>Jul-16</c:v>
                </c:pt>
                <c:pt idx="396">
                  <c:v>Jul-16</c:v>
                </c:pt>
                <c:pt idx="397">
                  <c:v>Jul-16</c:v>
                </c:pt>
                <c:pt idx="398">
                  <c:v>Jul-16</c:v>
                </c:pt>
                <c:pt idx="399">
                  <c:v>Jul-16</c:v>
                </c:pt>
                <c:pt idx="400">
                  <c:v>Jul-16</c:v>
                </c:pt>
                <c:pt idx="401">
                  <c:v>Jul-16</c:v>
                </c:pt>
                <c:pt idx="402">
                  <c:v>Jul-16</c:v>
                </c:pt>
                <c:pt idx="403">
                  <c:v>Jul-16</c:v>
                </c:pt>
                <c:pt idx="404">
                  <c:v>Jul-16</c:v>
                </c:pt>
                <c:pt idx="405">
                  <c:v>Jul-16</c:v>
                </c:pt>
                <c:pt idx="406">
                  <c:v>Jul-16</c:v>
                </c:pt>
                <c:pt idx="407">
                  <c:v>Jul-16</c:v>
                </c:pt>
                <c:pt idx="408">
                  <c:v>Jul-16</c:v>
                </c:pt>
                <c:pt idx="409">
                  <c:v>Jul-16</c:v>
                </c:pt>
                <c:pt idx="410">
                  <c:v>Jul-16</c:v>
                </c:pt>
                <c:pt idx="411">
                  <c:v>Jul-16</c:v>
                </c:pt>
                <c:pt idx="412">
                  <c:v>Jul-16</c:v>
                </c:pt>
                <c:pt idx="413">
                  <c:v>Jul-16</c:v>
                </c:pt>
                <c:pt idx="414">
                  <c:v>Jul-16</c:v>
                </c:pt>
                <c:pt idx="415">
                  <c:v>Jul-16</c:v>
                </c:pt>
                <c:pt idx="416">
                  <c:v>Aug-16</c:v>
                </c:pt>
                <c:pt idx="417">
                  <c:v>Aug-16</c:v>
                </c:pt>
                <c:pt idx="418">
                  <c:v>Aug-16</c:v>
                </c:pt>
                <c:pt idx="419">
                  <c:v>Aug-16</c:v>
                </c:pt>
                <c:pt idx="420">
                  <c:v>Aug-16</c:v>
                </c:pt>
                <c:pt idx="421">
                  <c:v>Aug-16</c:v>
                </c:pt>
                <c:pt idx="422">
                  <c:v>Aug-16</c:v>
                </c:pt>
                <c:pt idx="423">
                  <c:v>Aug-16</c:v>
                </c:pt>
                <c:pt idx="424">
                  <c:v>Aug-16</c:v>
                </c:pt>
                <c:pt idx="425">
                  <c:v>Aug-16</c:v>
                </c:pt>
                <c:pt idx="426">
                  <c:v>Aug-16</c:v>
                </c:pt>
                <c:pt idx="427">
                  <c:v>Aug-16</c:v>
                </c:pt>
                <c:pt idx="428">
                  <c:v>Aug-16</c:v>
                </c:pt>
                <c:pt idx="429">
                  <c:v>Aug-16</c:v>
                </c:pt>
                <c:pt idx="430">
                  <c:v>Aug-16</c:v>
                </c:pt>
                <c:pt idx="431">
                  <c:v>Aug-16</c:v>
                </c:pt>
                <c:pt idx="432">
                  <c:v>Aug-16</c:v>
                </c:pt>
                <c:pt idx="433">
                  <c:v>Aug-16</c:v>
                </c:pt>
                <c:pt idx="434">
                  <c:v>Aug-16</c:v>
                </c:pt>
                <c:pt idx="435">
                  <c:v>Aug-16</c:v>
                </c:pt>
                <c:pt idx="436">
                  <c:v>Aug-16</c:v>
                </c:pt>
                <c:pt idx="437">
                  <c:v>Aug-16</c:v>
                </c:pt>
                <c:pt idx="438">
                  <c:v>Aug-16</c:v>
                </c:pt>
                <c:pt idx="439">
                  <c:v>Sep-16</c:v>
                </c:pt>
                <c:pt idx="440">
                  <c:v>Sep-16</c:v>
                </c:pt>
                <c:pt idx="441">
                  <c:v>Sep-16</c:v>
                </c:pt>
                <c:pt idx="442">
                  <c:v>Sep-16</c:v>
                </c:pt>
                <c:pt idx="443">
                  <c:v>Sep-16</c:v>
                </c:pt>
                <c:pt idx="444">
                  <c:v>Sep-16</c:v>
                </c:pt>
                <c:pt idx="445">
                  <c:v>Sep-16</c:v>
                </c:pt>
                <c:pt idx="446">
                  <c:v>Sep-16</c:v>
                </c:pt>
                <c:pt idx="447">
                  <c:v>Sep-16</c:v>
                </c:pt>
                <c:pt idx="448">
                  <c:v>Sep-16</c:v>
                </c:pt>
                <c:pt idx="449">
                  <c:v>Sep-16</c:v>
                </c:pt>
                <c:pt idx="450">
                  <c:v>Sep-16</c:v>
                </c:pt>
                <c:pt idx="451">
                  <c:v>Sep-16</c:v>
                </c:pt>
                <c:pt idx="452">
                  <c:v>Sep-16</c:v>
                </c:pt>
                <c:pt idx="453">
                  <c:v>Sep-16</c:v>
                </c:pt>
                <c:pt idx="454">
                  <c:v>Sep-16</c:v>
                </c:pt>
                <c:pt idx="455">
                  <c:v>Sep-16</c:v>
                </c:pt>
                <c:pt idx="456">
                  <c:v>Sep-16</c:v>
                </c:pt>
                <c:pt idx="457">
                  <c:v>Sep-16</c:v>
                </c:pt>
                <c:pt idx="458">
                  <c:v>Sep-16</c:v>
                </c:pt>
                <c:pt idx="459">
                  <c:v>Sep-16</c:v>
                </c:pt>
                <c:pt idx="460">
                  <c:v>Sep-16</c:v>
                </c:pt>
                <c:pt idx="461">
                  <c:v>Oct-16</c:v>
                </c:pt>
                <c:pt idx="462">
                  <c:v>Oct-16</c:v>
                </c:pt>
                <c:pt idx="463">
                  <c:v>Oct-16</c:v>
                </c:pt>
                <c:pt idx="464">
                  <c:v>Oct-16</c:v>
                </c:pt>
                <c:pt idx="465">
                  <c:v>Oct-16</c:v>
                </c:pt>
                <c:pt idx="466">
                  <c:v>Oct-16</c:v>
                </c:pt>
                <c:pt idx="467">
                  <c:v>Oct-16</c:v>
                </c:pt>
                <c:pt idx="468">
                  <c:v>Oct-16</c:v>
                </c:pt>
                <c:pt idx="469">
                  <c:v>Oct-16</c:v>
                </c:pt>
                <c:pt idx="470">
                  <c:v>Oct-16</c:v>
                </c:pt>
                <c:pt idx="471">
                  <c:v>Oct-16</c:v>
                </c:pt>
                <c:pt idx="472">
                  <c:v>Oct-16</c:v>
                </c:pt>
                <c:pt idx="473">
                  <c:v>Oct-16</c:v>
                </c:pt>
                <c:pt idx="474">
                  <c:v>Oct-16</c:v>
                </c:pt>
                <c:pt idx="475">
                  <c:v>Oct-16</c:v>
                </c:pt>
                <c:pt idx="476">
                  <c:v>Oct-16</c:v>
                </c:pt>
                <c:pt idx="477">
                  <c:v>Oct-16</c:v>
                </c:pt>
                <c:pt idx="478">
                  <c:v>Oct-16</c:v>
                </c:pt>
                <c:pt idx="479">
                  <c:v>Oct-16</c:v>
                </c:pt>
                <c:pt idx="480">
                  <c:v>Oct-16</c:v>
                </c:pt>
                <c:pt idx="481">
                  <c:v>Oct-16</c:v>
                </c:pt>
                <c:pt idx="482">
                  <c:v>Nov-16</c:v>
                </c:pt>
                <c:pt idx="483">
                  <c:v>Nov-16</c:v>
                </c:pt>
                <c:pt idx="484">
                  <c:v>Nov-16</c:v>
                </c:pt>
                <c:pt idx="485">
                  <c:v>Nov-16</c:v>
                </c:pt>
                <c:pt idx="486">
                  <c:v>Nov-16</c:v>
                </c:pt>
                <c:pt idx="487">
                  <c:v>Nov-16</c:v>
                </c:pt>
                <c:pt idx="488">
                  <c:v>Nov-16</c:v>
                </c:pt>
                <c:pt idx="489">
                  <c:v>Nov-16</c:v>
                </c:pt>
                <c:pt idx="490">
                  <c:v>Nov-16</c:v>
                </c:pt>
                <c:pt idx="491">
                  <c:v>Nov-16</c:v>
                </c:pt>
                <c:pt idx="492">
                  <c:v>Nov-16</c:v>
                </c:pt>
                <c:pt idx="493">
                  <c:v>Nov-16</c:v>
                </c:pt>
                <c:pt idx="494">
                  <c:v>Nov-16</c:v>
                </c:pt>
                <c:pt idx="495">
                  <c:v>Nov-16</c:v>
                </c:pt>
                <c:pt idx="496">
                  <c:v>Nov-16</c:v>
                </c:pt>
                <c:pt idx="497">
                  <c:v>Nov-16</c:v>
                </c:pt>
                <c:pt idx="498">
                  <c:v>Nov-16</c:v>
                </c:pt>
                <c:pt idx="499">
                  <c:v>Nov-16</c:v>
                </c:pt>
                <c:pt idx="500">
                  <c:v>Nov-16</c:v>
                </c:pt>
                <c:pt idx="501">
                  <c:v>Nov-16</c:v>
                </c:pt>
                <c:pt idx="502">
                  <c:v>Nov-16</c:v>
                </c:pt>
                <c:pt idx="503">
                  <c:v>Nov-16</c:v>
                </c:pt>
                <c:pt idx="504">
                  <c:v>Dec-16</c:v>
                </c:pt>
                <c:pt idx="505">
                  <c:v>Dec-16</c:v>
                </c:pt>
                <c:pt idx="506">
                  <c:v>Dec-16</c:v>
                </c:pt>
                <c:pt idx="507">
                  <c:v>Dec-16</c:v>
                </c:pt>
                <c:pt idx="508">
                  <c:v>Dec-16</c:v>
                </c:pt>
                <c:pt idx="509">
                  <c:v>Dec-16</c:v>
                </c:pt>
                <c:pt idx="510">
                  <c:v>Dec-16</c:v>
                </c:pt>
                <c:pt idx="511">
                  <c:v>Dec-16</c:v>
                </c:pt>
                <c:pt idx="512">
                  <c:v>Dec-16</c:v>
                </c:pt>
                <c:pt idx="513">
                  <c:v>Dec-16</c:v>
                </c:pt>
                <c:pt idx="514">
                  <c:v>Dec-16</c:v>
                </c:pt>
                <c:pt idx="515">
                  <c:v>Dec-16</c:v>
                </c:pt>
                <c:pt idx="516">
                  <c:v>Dec-16</c:v>
                </c:pt>
                <c:pt idx="517">
                  <c:v>Dec-16</c:v>
                </c:pt>
                <c:pt idx="518">
                  <c:v>Dec-16</c:v>
                </c:pt>
                <c:pt idx="519">
                  <c:v>Dec-16</c:v>
                </c:pt>
                <c:pt idx="520">
                  <c:v>Dec-16</c:v>
                </c:pt>
                <c:pt idx="521">
                  <c:v>Dec-16</c:v>
                </c:pt>
                <c:pt idx="522">
                  <c:v>Dec-16</c:v>
                </c:pt>
                <c:pt idx="523">
                  <c:v>Dec-16</c:v>
                </c:pt>
                <c:pt idx="524">
                  <c:v>Dec-16</c:v>
                </c:pt>
                <c:pt idx="525">
                  <c:v>Dec-16</c:v>
                </c:pt>
                <c:pt idx="526">
                  <c:v>Jan-17</c:v>
                </c:pt>
                <c:pt idx="527">
                  <c:v>Jan-17</c:v>
                </c:pt>
                <c:pt idx="528">
                  <c:v>Jan-17</c:v>
                </c:pt>
                <c:pt idx="529">
                  <c:v>Jan-17</c:v>
                </c:pt>
                <c:pt idx="530">
                  <c:v>Jan-17</c:v>
                </c:pt>
                <c:pt idx="531">
                  <c:v>Jan-17</c:v>
                </c:pt>
                <c:pt idx="532">
                  <c:v>Jan-17</c:v>
                </c:pt>
                <c:pt idx="533">
                  <c:v>Jan-17</c:v>
                </c:pt>
                <c:pt idx="534">
                  <c:v>Jan-17</c:v>
                </c:pt>
                <c:pt idx="535">
                  <c:v>Jan-17</c:v>
                </c:pt>
                <c:pt idx="536">
                  <c:v>Jan-17</c:v>
                </c:pt>
                <c:pt idx="537">
                  <c:v>Jan-17</c:v>
                </c:pt>
                <c:pt idx="538">
                  <c:v>Jan-17</c:v>
                </c:pt>
                <c:pt idx="539">
                  <c:v>Jan-17</c:v>
                </c:pt>
                <c:pt idx="540">
                  <c:v>Jan-17</c:v>
                </c:pt>
                <c:pt idx="541">
                  <c:v>Jan-17</c:v>
                </c:pt>
                <c:pt idx="542">
                  <c:v>Jan-17</c:v>
                </c:pt>
                <c:pt idx="543">
                  <c:v>Jan-17</c:v>
                </c:pt>
                <c:pt idx="544">
                  <c:v>Jan-17</c:v>
                </c:pt>
                <c:pt idx="545">
                  <c:v>Jan-17</c:v>
                </c:pt>
                <c:pt idx="546">
                  <c:v>Jan-17</c:v>
                </c:pt>
                <c:pt idx="547">
                  <c:v>Jan-17</c:v>
                </c:pt>
                <c:pt idx="548">
                  <c:v>Feb-17</c:v>
                </c:pt>
                <c:pt idx="549">
                  <c:v>Feb-17</c:v>
                </c:pt>
                <c:pt idx="550">
                  <c:v>Feb-17</c:v>
                </c:pt>
                <c:pt idx="551">
                  <c:v>Feb-17</c:v>
                </c:pt>
                <c:pt idx="552">
                  <c:v>Feb-17</c:v>
                </c:pt>
                <c:pt idx="553">
                  <c:v>Feb-17</c:v>
                </c:pt>
                <c:pt idx="554">
                  <c:v>Feb-17</c:v>
                </c:pt>
                <c:pt idx="555">
                  <c:v>Feb-17</c:v>
                </c:pt>
                <c:pt idx="556">
                  <c:v>Feb-17</c:v>
                </c:pt>
                <c:pt idx="557">
                  <c:v>Feb-17</c:v>
                </c:pt>
                <c:pt idx="558">
                  <c:v>Feb-17</c:v>
                </c:pt>
                <c:pt idx="559">
                  <c:v>Feb-17</c:v>
                </c:pt>
                <c:pt idx="560">
                  <c:v>Feb-17</c:v>
                </c:pt>
                <c:pt idx="561">
                  <c:v>Feb-17</c:v>
                </c:pt>
                <c:pt idx="562">
                  <c:v>Feb-17</c:v>
                </c:pt>
                <c:pt idx="563">
                  <c:v>Feb-17</c:v>
                </c:pt>
                <c:pt idx="564">
                  <c:v>Feb-17</c:v>
                </c:pt>
                <c:pt idx="565">
                  <c:v>Feb-17</c:v>
                </c:pt>
                <c:pt idx="566">
                  <c:v>Feb-17</c:v>
                </c:pt>
                <c:pt idx="567">
                  <c:v>Feb-17</c:v>
                </c:pt>
                <c:pt idx="568">
                  <c:v>Mar-17</c:v>
                </c:pt>
                <c:pt idx="569">
                  <c:v>Mar-17</c:v>
                </c:pt>
                <c:pt idx="570">
                  <c:v>Mar-17</c:v>
                </c:pt>
                <c:pt idx="571">
                  <c:v>Mar-17</c:v>
                </c:pt>
                <c:pt idx="572">
                  <c:v>Mar-17</c:v>
                </c:pt>
                <c:pt idx="573">
                  <c:v>Mar-17</c:v>
                </c:pt>
                <c:pt idx="574">
                  <c:v>Mar-17</c:v>
                </c:pt>
                <c:pt idx="575">
                  <c:v>Mar-17</c:v>
                </c:pt>
                <c:pt idx="576">
                  <c:v>Mar-17</c:v>
                </c:pt>
                <c:pt idx="577">
                  <c:v>Mar-17</c:v>
                </c:pt>
                <c:pt idx="578">
                  <c:v>Mar-17</c:v>
                </c:pt>
                <c:pt idx="579">
                  <c:v>Mar-17</c:v>
                </c:pt>
                <c:pt idx="580">
                  <c:v>Mar-17</c:v>
                </c:pt>
                <c:pt idx="581">
                  <c:v>Mar-17</c:v>
                </c:pt>
                <c:pt idx="582">
                  <c:v>Mar-17</c:v>
                </c:pt>
                <c:pt idx="583">
                  <c:v>Mar-17</c:v>
                </c:pt>
                <c:pt idx="584">
                  <c:v>Mar-17</c:v>
                </c:pt>
                <c:pt idx="585">
                  <c:v>Mar-17</c:v>
                </c:pt>
                <c:pt idx="586">
                  <c:v>Mar-17</c:v>
                </c:pt>
                <c:pt idx="587">
                  <c:v>Mar-17</c:v>
                </c:pt>
                <c:pt idx="588">
                  <c:v>Mar-17</c:v>
                </c:pt>
                <c:pt idx="589">
                  <c:v>Mar-17</c:v>
                </c:pt>
                <c:pt idx="590">
                  <c:v>Mar-17</c:v>
                </c:pt>
                <c:pt idx="591">
                  <c:v>Apr-17</c:v>
                </c:pt>
                <c:pt idx="592">
                  <c:v>Apr-17</c:v>
                </c:pt>
                <c:pt idx="593">
                  <c:v>Apr-17</c:v>
                </c:pt>
                <c:pt idx="594">
                  <c:v>Apr-17</c:v>
                </c:pt>
                <c:pt idx="595">
                  <c:v>Apr-17</c:v>
                </c:pt>
                <c:pt idx="596">
                  <c:v>Apr-17</c:v>
                </c:pt>
                <c:pt idx="597">
                  <c:v>Apr-17</c:v>
                </c:pt>
                <c:pt idx="598">
                  <c:v>Apr-17</c:v>
                </c:pt>
                <c:pt idx="599">
                  <c:v>Apr-17</c:v>
                </c:pt>
                <c:pt idx="600">
                  <c:v>Apr-17</c:v>
                </c:pt>
                <c:pt idx="601">
                  <c:v>Apr-17</c:v>
                </c:pt>
                <c:pt idx="602">
                  <c:v>Apr-17</c:v>
                </c:pt>
                <c:pt idx="603">
                  <c:v>Apr-17</c:v>
                </c:pt>
                <c:pt idx="604">
                  <c:v>Apr-17</c:v>
                </c:pt>
                <c:pt idx="605">
                  <c:v>Apr-17</c:v>
                </c:pt>
                <c:pt idx="606">
                  <c:v>Apr-17</c:v>
                </c:pt>
                <c:pt idx="607">
                  <c:v>Apr-17</c:v>
                </c:pt>
                <c:pt idx="608">
                  <c:v>Apr-17</c:v>
                </c:pt>
                <c:pt idx="609">
                  <c:v>Apr-17</c:v>
                </c:pt>
                <c:pt idx="610">
                  <c:v>Apr-17</c:v>
                </c:pt>
                <c:pt idx="611">
                  <c:v>May-17</c:v>
                </c:pt>
                <c:pt idx="612">
                  <c:v>May-17</c:v>
                </c:pt>
                <c:pt idx="613">
                  <c:v>May-17</c:v>
                </c:pt>
                <c:pt idx="614">
                  <c:v>May-17</c:v>
                </c:pt>
                <c:pt idx="615">
                  <c:v>May-17</c:v>
                </c:pt>
                <c:pt idx="616">
                  <c:v>May-17</c:v>
                </c:pt>
                <c:pt idx="617">
                  <c:v>May-17</c:v>
                </c:pt>
                <c:pt idx="618">
                  <c:v>May-17</c:v>
                </c:pt>
                <c:pt idx="619">
                  <c:v>May-17</c:v>
                </c:pt>
                <c:pt idx="620">
                  <c:v>May-17</c:v>
                </c:pt>
                <c:pt idx="621">
                  <c:v>May-17</c:v>
                </c:pt>
                <c:pt idx="622">
                  <c:v>May-17</c:v>
                </c:pt>
                <c:pt idx="623">
                  <c:v>May-17</c:v>
                </c:pt>
                <c:pt idx="624">
                  <c:v>May-17</c:v>
                </c:pt>
                <c:pt idx="625">
                  <c:v>May-17</c:v>
                </c:pt>
                <c:pt idx="626">
                  <c:v>May-17</c:v>
                </c:pt>
                <c:pt idx="627">
                  <c:v>May-17</c:v>
                </c:pt>
                <c:pt idx="628">
                  <c:v>May-17</c:v>
                </c:pt>
                <c:pt idx="629">
                  <c:v>May-17</c:v>
                </c:pt>
                <c:pt idx="630">
                  <c:v>May-17</c:v>
                </c:pt>
                <c:pt idx="631">
                  <c:v>May-17</c:v>
                </c:pt>
                <c:pt idx="632">
                  <c:v>May-17</c:v>
                </c:pt>
                <c:pt idx="633">
                  <c:v>May-17</c:v>
                </c:pt>
                <c:pt idx="634">
                  <c:v>Jun-17</c:v>
                </c:pt>
                <c:pt idx="635">
                  <c:v>Jun-17</c:v>
                </c:pt>
                <c:pt idx="636">
                  <c:v>Jun-17</c:v>
                </c:pt>
                <c:pt idx="637">
                  <c:v>Jun-17</c:v>
                </c:pt>
                <c:pt idx="638">
                  <c:v>Jun-17</c:v>
                </c:pt>
                <c:pt idx="639">
                  <c:v>Jun-17</c:v>
                </c:pt>
                <c:pt idx="640">
                  <c:v>Jun-17</c:v>
                </c:pt>
                <c:pt idx="641">
                  <c:v>Jun-17</c:v>
                </c:pt>
                <c:pt idx="642">
                  <c:v>Jun-17</c:v>
                </c:pt>
                <c:pt idx="643">
                  <c:v>Jun-17</c:v>
                </c:pt>
                <c:pt idx="644">
                  <c:v>Jun-17</c:v>
                </c:pt>
                <c:pt idx="645">
                  <c:v>Jun-17</c:v>
                </c:pt>
                <c:pt idx="646">
                  <c:v>Jun-17</c:v>
                </c:pt>
                <c:pt idx="647">
                  <c:v>Jun-17</c:v>
                </c:pt>
                <c:pt idx="648">
                  <c:v>Jun-17</c:v>
                </c:pt>
                <c:pt idx="649">
                  <c:v>Jun-17</c:v>
                </c:pt>
                <c:pt idx="650">
                  <c:v>Jun-17</c:v>
                </c:pt>
                <c:pt idx="651">
                  <c:v>Jun-17</c:v>
                </c:pt>
                <c:pt idx="652">
                  <c:v>Jun-17</c:v>
                </c:pt>
                <c:pt idx="653">
                  <c:v>Jun-17</c:v>
                </c:pt>
                <c:pt idx="654">
                  <c:v>Jun-17</c:v>
                </c:pt>
                <c:pt idx="655">
                  <c:v>Jun-17</c:v>
                </c:pt>
                <c:pt idx="656">
                  <c:v>Jul-17</c:v>
                </c:pt>
                <c:pt idx="657">
                  <c:v>Jul-17</c:v>
                </c:pt>
                <c:pt idx="658">
                  <c:v>Jul-17</c:v>
                </c:pt>
                <c:pt idx="659">
                  <c:v>Jul-17</c:v>
                </c:pt>
                <c:pt idx="660">
                  <c:v>Jul-17</c:v>
                </c:pt>
                <c:pt idx="661">
                  <c:v>Jul-17</c:v>
                </c:pt>
                <c:pt idx="662">
                  <c:v>Jul-17</c:v>
                </c:pt>
                <c:pt idx="663">
                  <c:v>Jul-17</c:v>
                </c:pt>
                <c:pt idx="664">
                  <c:v>Jul-17</c:v>
                </c:pt>
                <c:pt idx="665">
                  <c:v>Jul-17</c:v>
                </c:pt>
                <c:pt idx="666">
                  <c:v>Jul-17</c:v>
                </c:pt>
                <c:pt idx="667">
                  <c:v>Jul-17</c:v>
                </c:pt>
                <c:pt idx="668">
                  <c:v>Jul-17</c:v>
                </c:pt>
                <c:pt idx="669">
                  <c:v>Jul-17</c:v>
                </c:pt>
                <c:pt idx="670">
                  <c:v>Jul-17</c:v>
                </c:pt>
                <c:pt idx="671">
                  <c:v>Jul-17</c:v>
                </c:pt>
                <c:pt idx="672">
                  <c:v>Jul-17</c:v>
                </c:pt>
                <c:pt idx="673">
                  <c:v>Jul-17</c:v>
                </c:pt>
                <c:pt idx="674">
                  <c:v>Jul-17</c:v>
                </c:pt>
                <c:pt idx="675">
                  <c:v>Jul-17</c:v>
                </c:pt>
                <c:pt idx="676">
                  <c:v>Jul-17</c:v>
                </c:pt>
                <c:pt idx="677">
                  <c:v>Aug-17</c:v>
                </c:pt>
                <c:pt idx="678">
                  <c:v>Aug-17</c:v>
                </c:pt>
                <c:pt idx="679">
                  <c:v>Aug-17</c:v>
                </c:pt>
                <c:pt idx="680">
                  <c:v>Aug-17</c:v>
                </c:pt>
                <c:pt idx="681">
                  <c:v>Aug-17</c:v>
                </c:pt>
                <c:pt idx="682">
                  <c:v>Aug-17</c:v>
                </c:pt>
                <c:pt idx="683">
                  <c:v>Aug-17</c:v>
                </c:pt>
                <c:pt idx="684">
                  <c:v>Aug-17</c:v>
                </c:pt>
                <c:pt idx="685">
                  <c:v>Aug-17</c:v>
                </c:pt>
                <c:pt idx="686">
                  <c:v>Aug-17</c:v>
                </c:pt>
                <c:pt idx="687">
                  <c:v>Aug-17</c:v>
                </c:pt>
                <c:pt idx="688">
                  <c:v>Aug-17</c:v>
                </c:pt>
                <c:pt idx="689">
                  <c:v>Aug-17</c:v>
                </c:pt>
                <c:pt idx="690">
                  <c:v>Aug-17</c:v>
                </c:pt>
                <c:pt idx="691">
                  <c:v>Aug-17</c:v>
                </c:pt>
                <c:pt idx="692">
                  <c:v>Aug-17</c:v>
                </c:pt>
                <c:pt idx="693">
                  <c:v>Aug-17</c:v>
                </c:pt>
                <c:pt idx="694">
                  <c:v>Aug-17</c:v>
                </c:pt>
                <c:pt idx="695">
                  <c:v>Aug-17</c:v>
                </c:pt>
                <c:pt idx="696">
                  <c:v>Aug-17</c:v>
                </c:pt>
                <c:pt idx="697">
                  <c:v>Aug-17</c:v>
                </c:pt>
                <c:pt idx="698">
                  <c:v>Aug-17</c:v>
                </c:pt>
                <c:pt idx="699">
                  <c:v>Aug-17</c:v>
                </c:pt>
                <c:pt idx="700">
                  <c:v>Sep-17</c:v>
                </c:pt>
                <c:pt idx="701">
                  <c:v>Sep-17</c:v>
                </c:pt>
                <c:pt idx="702">
                  <c:v>Sep-17</c:v>
                </c:pt>
                <c:pt idx="703">
                  <c:v>Sep-17</c:v>
                </c:pt>
                <c:pt idx="704">
                  <c:v>Sep-17</c:v>
                </c:pt>
                <c:pt idx="705">
                  <c:v>Sep-17</c:v>
                </c:pt>
                <c:pt idx="706">
                  <c:v>Sep-17</c:v>
                </c:pt>
                <c:pt idx="707">
                  <c:v>Sep-17</c:v>
                </c:pt>
                <c:pt idx="708">
                  <c:v>Sep-17</c:v>
                </c:pt>
                <c:pt idx="709">
                  <c:v>Sep-17</c:v>
                </c:pt>
                <c:pt idx="710">
                  <c:v>Sep-17</c:v>
                </c:pt>
                <c:pt idx="711">
                  <c:v>Sep-17</c:v>
                </c:pt>
                <c:pt idx="712">
                  <c:v>Sep-17</c:v>
                </c:pt>
                <c:pt idx="713">
                  <c:v>Sep-17</c:v>
                </c:pt>
                <c:pt idx="714">
                  <c:v>Sep-17</c:v>
                </c:pt>
                <c:pt idx="715">
                  <c:v>Sep-17</c:v>
                </c:pt>
                <c:pt idx="716">
                  <c:v>Sep-17</c:v>
                </c:pt>
                <c:pt idx="717">
                  <c:v>Sep-17</c:v>
                </c:pt>
                <c:pt idx="718">
                  <c:v>Sep-17</c:v>
                </c:pt>
                <c:pt idx="719">
                  <c:v>Sep-17</c:v>
                </c:pt>
                <c:pt idx="720">
                  <c:v>Sep-17</c:v>
                </c:pt>
                <c:pt idx="721">
                  <c:v>Oct-17</c:v>
                </c:pt>
                <c:pt idx="722">
                  <c:v>Oct-17</c:v>
                </c:pt>
                <c:pt idx="723">
                  <c:v>Oct-17</c:v>
                </c:pt>
                <c:pt idx="724">
                  <c:v>Oct-17</c:v>
                </c:pt>
                <c:pt idx="725">
                  <c:v>Oct-17</c:v>
                </c:pt>
                <c:pt idx="726">
                  <c:v>Oct-17</c:v>
                </c:pt>
                <c:pt idx="727">
                  <c:v>Oct-17</c:v>
                </c:pt>
                <c:pt idx="728">
                  <c:v>Oct-17</c:v>
                </c:pt>
                <c:pt idx="729">
                  <c:v>Oct-17</c:v>
                </c:pt>
                <c:pt idx="730">
                  <c:v>Oct-17</c:v>
                </c:pt>
                <c:pt idx="731">
                  <c:v>Oct-17</c:v>
                </c:pt>
                <c:pt idx="732">
                  <c:v>Oct-17</c:v>
                </c:pt>
                <c:pt idx="733">
                  <c:v>Oct-17</c:v>
                </c:pt>
                <c:pt idx="734">
                  <c:v>Oct-17</c:v>
                </c:pt>
                <c:pt idx="735">
                  <c:v>Oct-17</c:v>
                </c:pt>
                <c:pt idx="736">
                  <c:v>Oct-17</c:v>
                </c:pt>
                <c:pt idx="737">
                  <c:v>Oct-17</c:v>
                </c:pt>
                <c:pt idx="738">
                  <c:v>Oct-17</c:v>
                </c:pt>
                <c:pt idx="739">
                  <c:v>Oct-17</c:v>
                </c:pt>
                <c:pt idx="740">
                  <c:v>Oct-17</c:v>
                </c:pt>
                <c:pt idx="741">
                  <c:v>Oct-17</c:v>
                </c:pt>
                <c:pt idx="742">
                  <c:v>Oct-17</c:v>
                </c:pt>
                <c:pt idx="743">
                  <c:v>Nov-17</c:v>
                </c:pt>
                <c:pt idx="744">
                  <c:v>Nov-17</c:v>
                </c:pt>
                <c:pt idx="745">
                  <c:v>Nov-17</c:v>
                </c:pt>
                <c:pt idx="746">
                  <c:v>Nov-17</c:v>
                </c:pt>
                <c:pt idx="747">
                  <c:v>Nov-17</c:v>
                </c:pt>
                <c:pt idx="748">
                  <c:v>Nov-17</c:v>
                </c:pt>
                <c:pt idx="749">
                  <c:v>Nov-17</c:v>
                </c:pt>
                <c:pt idx="750">
                  <c:v>Nov-17</c:v>
                </c:pt>
                <c:pt idx="751">
                  <c:v>Nov-17</c:v>
                </c:pt>
                <c:pt idx="752">
                  <c:v>Nov-17</c:v>
                </c:pt>
                <c:pt idx="753">
                  <c:v>Nov-17</c:v>
                </c:pt>
                <c:pt idx="754">
                  <c:v>Nov-17</c:v>
                </c:pt>
                <c:pt idx="755">
                  <c:v>Nov-17</c:v>
                </c:pt>
                <c:pt idx="756">
                  <c:v>Nov-17</c:v>
                </c:pt>
                <c:pt idx="757">
                  <c:v>Nov-17</c:v>
                </c:pt>
                <c:pt idx="758">
                  <c:v>Nov-17</c:v>
                </c:pt>
                <c:pt idx="759">
                  <c:v>Nov-17</c:v>
                </c:pt>
                <c:pt idx="760">
                  <c:v>Nov-17</c:v>
                </c:pt>
                <c:pt idx="761">
                  <c:v>Nov-17</c:v>
                </c:pt>
                <c:pt idx="762">
                  <c:v>Nov-17</c:v>
                </c:pt>
                <c:pt idx="763">
                  <c:v>Nov-17</c:v>
                </c:pt>
                <c:pt idx="764">
                  <c:v>Nov-17</c:v>
                </c:pt>
                <c:pt idx="765">
                  <c:v>Dec-17</c:v>
                </c:pt>
                <c:pt idx="766">
                  <c:v>Dec-17</c:v>
                </c:pt>
                <c:pt idx="767">
                  <c:v>Dec-17</c:v>
                </c:pt>
                <c:pt idx="768">
                  <c:v>Dec-17</c:v>
                </c:pt>
                <c:pt idx="769">
                  <c:v>Dec-17</c:v>
                </c:pt>
                <c:pt idx="770">
                  <c:v>Dec-17</c:v>
                </c:pt>
                <c:pt idx="771">
                  <c:v>Dec-17</c:v>
                </c:pt>
                <c:pt idx="772">
                  <c:v>Dec-17</c:v>
                </c:pt>
                <c:pt idx="773">
                  <c:v>Dec-17</c:v>
                </c:pt>
                <c:pt idx="774">
                  <c:v>Dec-17</c:v>
                </c:pt>
                <c:pt idx="775">
                  <c:v>Dec-17</c:v>
                </c:pt>
                <c:pt idx="776">
                  <c:v>Dec-17</c:v>
                </c:pt>
                <c:pt idx="777">
                  <c:v>Dec-17</c:v>
                </c:pt>
                <c:pt idx="778">
                  <c:v>Dec-17</c:v>
                </c:pt>
                <c:pt idx="779">
                  <c:v>Dec-17</c:v>
                </c:pt>
                <c:pt idx="780">
                  <c:v>Dec-17</c:v>
                </c:pt>
                <c:pt idx="781">
                  <c:v>Dec-17</c:v>
                </c:pt>
                <c:pt idx="782">
                  <c:v>Dec-17</c:v>
                </c:pt>
                <c:pt idx="783">
                  <c:v>Dec-17</c:v>
                </c:pt>
                <c:pt idx="784">
                  <c:v>Dec-17</c:v>
                </c:pt>
                <c:pt idx="785">
                  <c:v>Dec-17</c:v>
                </c:pt>
                <c:pt idx="786">
                  <c:v>Jan-18</c:v>
                </c:pt>
                <c:pt idx="787">
                  <c:v>Jan-18</c:v>
                </c:pt>
                <c:pt idx="788">
                  <c:v>Jan-18</c:v>
                </c:pt>
                <c:pt idx="789">
                  <c:v>Jan-18</c:v>
                </c:pt>
                <c:pt idx="790">
                  <c:v>Jan-18</c:v>
                </c:pt>
                <c:pt idx="791">
                  <c:v>Jan-18</c:v>
                </c:pt>
                <c:pt idx="792">
                  <c:v>Jan-18</c:v>
                </c:pt>
                <c:pt idx="793">
                  <c:v>Jan-18</c:v>
                </c:pt>
                <c:pt idx="794">
                  <c:v>Jan-18</c:v>
                </c:pt>
                <c:pt idx="795">
                  <c:v>Jan-18</c:v>
                </c:pt>
                <c:pt idx="796">
                  <c:v>Jan-18</c:v>
                </c:pt>
                <c:pt idx="797">
                  <c:v>Jan-18</c:v>
                </c:pt>
                <c:pt idx="798">
                  <c:v>Jan-18</c:v>
                </c:pt>
                <c:pt idx="799">
                  <c:v>Jan-18</c:v>
                </c:pt>
                <c:pt idx="800">
                  <c:v>Jan-18</c:v>
                </c:pt>
                <c:pt idx="801">
                  <c:v>Jan-18</c:v>
                </c:pt>
                <c:pt idx="802">
                  <c:v>Jan-18</c:v>
                </c:pt>
                <c:pt idx="803">
                  <c:v>Jan-18</c:v>
                </c:pt>
                <c:pt idx="804">
                  <c:v>Jan-18</c:v>
                </c:pt>
                <c:pt idx="805">
                  <c:v>Jan-18</c:v>
                </c:pt>
                <c:pt idx="806">
                  <c:v>Jan-18</c:v>
                </c:pt>
                <c:pt idx="807">
                  <c:v>Jan-18</c:v>
                </c:pt>
                <c:pt idx="808">
                  <c:v>Jan-18</c:v>
                </c:pt>
                <c:pt idx="809">
                  <c:v>Feb-18</c:v>
                </c:pt>
                <c:pt idx="810">
                  <c:v>Feb-18</c:v>
                </c:pt>
                <c:pt idx="811">
                  <c:v>Feb-18</c:v>
                </c:pt>
                <c:pt idx="812">
                  <c:v>Feb-18</c:v>
                </c:pt>
                <c:pt idx="813">
                  <c:v>Feb-18</c:v>
                </c:pt>
                <c:pt idx="814">
                  <c:v>Feb-18</c:v>
                </c:pt>
                <c:pt idx="815">
                  <c:v>Feb-18</c:v>
                </c:pt>
                <c:pt idx="816">
                  <c:v>Feb-18</c:v>
                </c:pt>
                <c:pt idx="817">
                  <c:v>Feb-18</c:v>
                </c:pt>
                <c:pt idx="818">
                  <c:v>Feb-18</c:v>
                </c:pt>
                <c:pt idx="819">
                  <c:v>Feb-18</c:v>
                </c:pt>
                <c:pt idx="820">
                  <c:v>Feb-18</c:v>
                </c:pt>
                <c:pt idx="821">
                  <c:v>Feb-18</c:v>
                </c:pt>
                <c:pt idx="822">
                  <c:v>Feb-18</c:v>
                </c:pt>
                <c:pt idx="823">
                  <c:v>Feb-18</c:v>
                </c:pt>
                <c:pt idx="824">
                  <c:v>Feb-18</c:v>
                </c:pt>
                <c:pt idx="825">
                  <c:v>Feb-18</c:v>
                </c:pt>
                <c:pt idx="826">
                  <c:v>Feb-18</c:v>
                </c:pt>
                <c:pt idx="827">
                  <c:v>Feb-18</c:v>
                </c:pt>
                <c:pt idx="828">
                  <c:v>Feb-18</c:v>
                </c:pt>
                <c:pt idx="829">
                  <c:v>Mar-18</c:v>
                </c:pt>
                <c:pt idx="830">
                  <c:v>Mar-18</c:v>
                </c:pt>
                <c:pt idx="831">
                  <c:v>Mar-18</c:v>
                </c:pt>
                <c:pt idx="832">
                  <c:v>Mar-18</c:v>
                </c:pt>
                <c:pt idx="833">
                  <c:v>Mar-18</c:v>
                </c:pt>
                <c:pt idx="834">
                  <c:v>Mar-18</c:v>
                </c:pt>
                <c:pt idx="835">
                  <c:v>Mar-18</c:v>
                </c:pt>
                <c:pt idx="836">
                  <c:v>Mar-18</c:v>
                </c:pt>
                <c:pt idx="837">
                  <c:v>Mar-18</c:v>
                </c:pt>
                <c:pt idx="838">
                  <c:v>Mar-18</c:v>
                </c:pt>
                <c:pt idx="839">
                  <c:v>Mar-18</c:v>
                </c:pt>
                <c:pt idx="840">
                  <c:v>Mar-18</c:v>
                </c:pt>
                <c:pt idx="841">
                  <c:v>Mar-18</c:v>
                </c:pt>
                <c:pt idx="842">
                  <c:v>Mar-18</c:v>
                </c:pt>
                <c:pt idx="843">
                  <c:v>Mar-18</c:v>
                </c:pt>
                <c:pt idx="844">
                  <c:v>Mar-18</c:v>
                </c:pt>
                <c:pt idx="845">
                  <c:v>Mar-18</c:v>
                </c:pt>
                <c:pt idx="846">
                  <c:v>Mar-18</c:v>
                </c:pt>
                <c:pt idx="847">
                  <c:v>Mar-18</c:v>
                </c:pt>
                <c:pt idx="848">
                  <c:v>Mar-18</c:v>
                </c:pt>
                <c:pt idx="849">
                  <c:v>Mar-18</c:v>
                </c:pt>
                <c:pt idx="850">
                  <c:v>Mar-18</c:v>
                </c:pt>
                <c:pt idx="851">
                  <c:v>Apr-18</c:v>
                </c:pt>
                <c:pt idx="852">
                  <c:v>Apr-18</c:v>
                </c:pt>
                <c:pt idx="853">
                  <c:v>Apr-18</c:v>
                </c:pt>
                <c:pt idx="854">
                  <c:v>Apr-18</c:v>
                </c:pt>
                <c:pt idx="855">
                  <c:v>Apr-18</c:v>
                </c:pt>
                <c:pt idx="856">
                  <c:v>Apr-18</c:v>
                </c:pt>
                <c:pt idx="857">
                  <c:v>Apr-18</c:v>
                </c:pt>
                <c:pt idx="858">
                  <c:v>Apr-18</c:v>
                </c:pt>
                <c:pt idx="859">
                  <c:v>Apr-18</c:v>
                </c:pt>
                <c:pt idx="860">
                  <c:v>Apr-18</c:v>
                </c:pt>
                <c:pt idx="861">
                  <c:v>Apr-18</c:v>
                </c:pt>
                <c:pt idx="862">
                  <c:v>Apr-18</c:v>
                </c:pt>
                <c:pt idx="863">
                  <c:v>Apr-18</c:v>
                </c:pt>
                <c:pt idx="864">
                  <c:v>Apr-18</c:v>
                </c:pt>
                <c:pt idx="865">
                  <c:v>Apr-18</c:v>
                </c:pt>
                <c:pt idx="866">
                  <c:v>Apr-18</c:v>
                </c:pt>
                <c:pt idx="867">
                  <c:v>Apr-18</c:v>
                </c:pt>
                <c:pt idx="868">
                  <c:v>Apr-18</c:v>
                </c:pt>
                <c:pt idx="869">
                  <c:v>Apr-18</c:v>
                </c:pt>
                <c:pt idx="870">
                  <c:v>Apr-18</c:v>
                </c:pt>
                <c:pt idx="871">
                  <c:v>Apr-18</c:v>
                </c:pt>
                <c:pt idx="872">
                  <c:v>May-18</c:v>
                </c:pt>
                <c:pt idx="873">
                  <c:v>May-18</c:v>
                </c:pt>
                <c:pt idx="874">
                  <c:v>May-18</c:v>
                </c:pt>
                <c:pt idx="875">
                  <c:v>May-18</c:v>
                </c:pt>
                <c:pt idx="876">
                  <c:v>May-18</c:v>
                </c:pt>
                <c:pt idx="877">
                  <c:v>May-18</c:v>
                </c:pt>
                <c:pt idx="878">
                  <c:v>May-18</c:v>
                </c:pt>
                <c:pt idx="879">
                  <c:v>May-18</c:v>
                </c:pt>
                <c:pt idx="880">
                  <c:v>May-18</c:v>
                </c:pt>
                <c:pt idx="881">
                  <c:v>May-18</c:v>
                </c:pt>
                <c:pt idx="882">
                  <c:v>May-18</c:v>
                </c:pt>
                <c:pt idx="883">
                  <c:v>May-18</c:v>
                </c:pt>
                <c:pt idx="884">
                  <c:v>May-18</c:v>
                </c:pt>
                <c:pt idx="885">
                  <c:v>May-18</c:v>
                </c:pt>
                <c:pt idx="886">
                  <c:v>May-18</c:v>
                </c:pt>
                <c:pt idx="887">
                  <c:v>May-18</c:v>
                </c:pt>
                <c:pt idx="888">
                  <c:v>May-18</c:v>
                </c:pt>
                <c:pt idx="889">
                  <c:v>May-18</c:v>
                </c:pt>
                <c:pt idx="890">
                  <c:v>May-18</c:v>
                </c:pt>
                <c:pt idx="891">
                  <c:v>May-18</c:v>
                </c:pt>
                <c:pt idx="892">
                  <c:v>May-18</c:v>
                </c:pt>
                <c:pt idx="893">
                  <c:v>May-18</c:v>
                </c:pt>
                <c:pt idx="894">
                  <c:v>May-18</c:v>
                </c:pt>
                <c:pt idx="895">
                  <c:v>Jun-18</c:v>
                </c:pt>
                <c:pt idx="896">
                  <c:v>Jun-18</c:v>
                </c:pt>
                <c:pt idx="897">
                  <c:v>Jun-18</c:v>
                </c:pt>
                <c:pt idx="898">
                  <c:v>Jun-18</c:v>
                </c:pt>
                <c:pt idx="899">
                  <c:v>Jun-18</c:v>
                </c:pt>
                <c:pt idx="900">
                  <c:v>Jun-18</c:v>
                </c:pt>
                <c:pt idx="901">
                  <c:v>Jun-18</c:v>
                </c:pt>
                <c:pt idx="902">
                  <c:v>Jun-18</c:v>
                </c:pt>
                <c:pt idx="903">
                  <c:v>Jun-18</c:v>
                </c:pt>
                <c:pt idx="904">
                  <c:v>Jun-18</c:v>
                </c:pt>
                <c:pt idx="905">
                  <c:v>Jun-18</c:v>
                </c:pt>
                <c:pt idx="906">
                  <c:v>Jun-18</c:v>
                </c:pt>
                <c:pt idx="907">
                  <c:v>Jun-18</c:v>
                </c:pt>
                <c:pt idx="908">
                  <c:v>Jun-18</c:v>
                </c:pt>
                <c:pt idx="909">
                  <c:v>Jun-18</c:v>
                </c:pt>
                <c:pt idx="910">
                  <c:v>Jun-18</c:v>
                </c:pt>
                <c:pt idx="911">
                  <c:v>Jun-18</c:v>
                </c:pt>
                <c:pt idx="912">
                  <c:v>Jun-18</c:v>
                </c:pt>
                <c:pt idx="913">
                  <c:v>Jun-18</c:v>
                </c:pt>
                <c:pt idx="914">
                  <c:v>Jun-18</c:v>
                </c:pt>
                <c:pt idx="915">
                  <c:v>Jun-18</c:v>
                </c:pt>
                <c:pt idx="916">
                  <c:v>Jul-18</c:v>
                </c:pt>
                <c:pt idx="917">
                  <c:v>Jul-18</c:v>
                </c:pt>
                <c:pt idx="918">
                  <c:v>Jul-18</c:v>
                </c:pt>
                <c:pt idx="919">
                  <c:v>Jul-18</c:v>
                </c:pt>
                <c:pt idx="920">
                  <c:v>Jul-18</c:v>
                </c:pt>
                <c:pt idx="921">
                  <c:v>Jul-18</c:v>
                </c:pt>
                <c:pt idx="922">
                  <c:v>Jul-18</c:v>
                </c:pt>
                <c:pt idx="923">
                  <c:v>Jul-18</c:v>
                </c:pt>
                <c:pt idx="924">
                  <c:v>Jul-18</c:v>
                </c:pt>
                <c:pt idx="925">
                  <c:v>Jul-18</c:v>
                </c:pt>
                <c:pt idx="926">
                  <c:v>Jul-18</c:v>
                </c:pt>
                <c:pt idx="927">
                  <c:v>Jul-18</c:v>
                </c:pt>
                <c:pt idx="928">
                  <c:v>Jul-18</c:v>
                </c:pt>
                <c:pt idx="929">
                  <c:v>Jul-18</c:v>
                </c:pt>
                <c:pt idx="930">
                  <c:v>Jul-18</c:v>
                </c:pt>
                <c:pt idx="931">
                  <c:v>Jul-18</c:v>
                </c:pt>
                <c:pt idx="932">
                  <c:v>Jul-18</c:v>
                </c:pt>
                <c:pt idx="933">
                  <c:v>Jul-18</c:v>
                </c:pt>
                <c:pt idx="934">
                  <c:v>Jul-18</c:v>
                </c:pt>
                <c:pt idx="935">
                  <c:v>Jul-18</c:v>
                </c:pt>
                <c:pt idx="936">
                  <c:v>Jul-18</c:v>
                </c:pt>
                <c:pt idx="937">
                  <c:v>Jul-18</c:v>
                </c:pt>
                <c:pt idx="938">
                  <c:v>Aug-18</c:v>
                </c:pt>
                <c:pt idx="939">
                  <c:v>Aug-18</c:v>
                </c:pt>
                <c:pt idx="940">
                  <c:v>Aug-18</c:v>
                </c:pt>
                <c:pt idx="941">
                  <c:v>Aug-18</c:v>
                </c:pt>
                <c:pt idx="942">
                  <c:v>Aug-18</c:v>
                </c:pt>
                <c:pt idx="943">
                  <c:v>Aug-18</c:v>
                </c:pt>
                <c:pt idx="944">
                  <c:v>Aug-18</c:v>
                </c:pt>
                <c:pt idx="945">
                  <c:v>Aug-18</c:v>
                </c:pt>
                <c:pt idx="946">
                  <c:v>Aug-18</c:v>
                </c:pt>
                <c:pt idx="947">
                  <c:v>Aug-18</c:v>
                </c:pt>
                <c:pt idx="948">
                  <c:v>Aug-18</c:v>
                </c:pt>
                <c:pt idx="949">
                  <c:v>Aug-18</c:v>
                </c:pt>
                <c:pt idx="950">
                  <c:v>Aug-18</c:v>
                </c:pt>
                <c:pt idx="951">
                  <c:v>Aug-18</c:v>
                </c:pt>
                <c:pt idx="952">
                  <c:v>Aug-18</c:v>
                </c:pt>
                <c:pt idx="953">
                  <c:v>Aug-18</c:v>
                </c:pt>
                <c:pt idx="954">
                  <c:v>Aug-18</c:v>
                </c:pt>
                <c:pt idx="955">
                  <c:v>Aug-18</c:v>
                </c:pt>
                <c:pt idx="956">
                  <c:v>Aug-18</c:v>
                </c:pt>
                <c:pt idx="957">
                  <c:v>Aug-18</c:v>
                </c:pt>
                <c:pt idx="958">
                  <c:v>Aug-18</c:v>
                </c:pt>
                <c:pt idx="959">
                  <c:v>Aug-18</c:v>
                </c:pt>
                <c:pt idx="960">
                  <c:v>Aug-18</c:v>
                </c:pt>
                <c:pt idx="961">
                  <c:v>Sep-18</c:v>
                </c:pt>
                <c:pt idx="962">
                  <c:v>Sep-18</c:v>
                </c:pt>
                <c:pt idx="963">
                  <c:v>Sep-18</c:v>
                </c:pt>
                <c:pt idx="964">
                  <c:v>Sep-18</c:v>
                </c:pt>
                <c:pt idx="965">
                  <c:v>Sep-18</c:v>
                </c:pt>
                <c:pt idx="966">
                  <c:v>Sep-18</c:v>
                </c:pt>
                <c:pt idx="967">
                  <c:v>Sep-18</c:v>
                </c:pt>
                <c:pt idx="968">
                  <c:v>Sep-18</c:v>
                </c:pt>
                <c:pt idx="969">
                  <c:v>Sep-18</c:v>
                </c:pt>
                <c:pt idx="970">
                  <c:v>Sep-18</c:v>
                </c:pt>
                <c:pt idx="971">
                  <c:v>Sep-18</c:v>
                </c:pt>
                <c:pt idx="972">
                  <c:v>Sep-18</c:v>
                </c:pt>
                <c:pt idx="973">
                  <c:v>Sep-18</c:v>
                </c:pt>
                <c:pt idx="974">
                  <c:v>Sep-18</c:v>
                </c:pt>
                <c:pt idx="975">
                  <c:v>Sep-18</c:v>
                </c:pt>
                <c:pt idx="976">
                  <c:v>Sep-18</c:v>
                </c:pt>
                <c:pt idx="977">
                  <c:v>Sep-18</c:v>
                </c:pt>
                <c:pt idx="978">
                  <c:v>Sep-18</c:v>
                </c:pt>
                <c:pt idx="979">
                  <c:v>Sep-18</c:v>
                </c:pt>
                <c:pt idx="980">
                  <c:v>Sep-18</c:v>
                </c:pt>
                <c:pt idx="981">
                  <c:v>Oct-18</c:v>
                </c:pt>
                <c:pt idx="982">
                  <c:v>Oct-18</c:v>
                </c:pt>
                <c:pt idx="983">
                  <c:v>Oct-18</c:v>
                </c:pt>
                <c:pt idx="984">
                  <c:v>Oct-18</c:v>
                </c:pt>
                <c:pt idx="985">
                  <c:v>Oct-18</c:v>
                </c:pt>
                <c:pt idx="986">
                  <c:v>Oct-18</c:v>
                </c:pt>
                <c:pt idx="987">
                  <c:v>Oct-18</c:v>
                </c:pt>
                <c:pt idx="988">
                  <c:v>Oct-18</c:v>
                </c:pt>
                <c:pt idx="989">
                  <c:v>Oct-18</c:v>
                </c:pt>
                <c:pt idx="990">
                  <c:v>Oct-18</c:v>
                </c:pt>
                <c:pt idx="991">
                  <c:v>Oct-18</c:v>
                </c:pt>
                <c:pt idx="992">
                  <c:v>Oct-18</c:v>
                </c:pt>
                <c:pt idx="993">
                  <c:v>Oct-18</c:v>
                </c:pt>
                <c:pt idx="994">
                  <c:v>Oct-18</c:v>
                </c:pt>
                <c:pt idx="995">
                  <c:v>Oct-18</c:v>
                </c:pt>
                <c:pt idx="996">
                  <c:v>Oct-18</c:v>
                </c:pt>
                <c:pt idx="997">
                  <c:v>Oct-18</c:v>
                </c:pt>
                <c:pt idx="998">
                  <c:v>Oct-18</c:v>
                </c:pt>
                <c:pt idx="999">
                  <c:v>Oct-18</c:v>
                </c:pt>
                <c:pt idx="1000">
                  <c:v>Oct-18</c:v>
                </c:pt>
                <c:pt idx="1001">
                  <c:v>Oct-18</c:v>
                </c:pt>
                <c:pt idx="1002">
                  <c:v>Oct-18</c:v>
                </c:pt>
                <c:pt idx="1003">
                  <c:v>Oct-18</c:v>
                </c:pt>
                <c:pt idx="1004">
                  <c:v>Nov-18</c:v>
                </c:pt>
                <c:pt idx="1005">
                  <c:v>Nov-18</c:v>
                </c:pt>
                <c:pt idx="1006">
                  <c:v>Nov-18</c:v>
                </c:pt>
                <c:pt idx="1007">
                  <c:v>Nov-18</c:v>
                </c:pt>
                <c:pt idx="1008">
                  <c:v>Nov-18</c:v>
                </c:pt>
                <c:pt idx="1009">
                  <c:v>Nov-18</c:v>
                </c:pt>
                <c:pt idx="1010">
                  <c:v>Nov-18</c:v>
                </c:pt>
                <c:pt idx="1011">
                  <c:v>Nov-18</c:v>
                </c:pt>
                <c:pt idx="1012">
                  <c:v>Nov-18</c:v>
                </c:pt>
                <c:pt idx="1013">
                  <c:v>Nov-18</c:v>
                </c:pt>
                <c:pt idx="1014">
                  <c:v>Nov-18</c:v>
                </c:pt>
                <c:pt idx="1015">
                  <c:v>Nov-18</c:v>
                </c:pt>
                <c:pt idx="1016">
                  <c:v>Nov-18</c:v>
                </c:pt>
                <c:pt idx="1017">
                  <c:v>Nov-18</c:v>
                </c:pt>
                <c:pt idx="1018">
                  <c:v>Nov-18</c:v>
                </c:pt>
                <c:pt idx="1019">
                  <c:v>Nov-18</c:v>
                </c:pt>
                <c:pt idx="1020">
                  <c:v>Nov-18</c:v>
                </c:pt>
                <c:pt idx="1021">
                  <c:v>Nov-18</c:v>
                </c:pt>
                <c:pt idx="1022">
                  <c:v>Nov-18</c:v>
                </c:pt>
                <c:pt idx="1023">
                  <c:v>Nov-18</c:v>
                </c:pt>
                <c:pt idx="1024">
                  <c:v>Nov-18</c:v>
                </c:pt>
                <c:pt idx="1025">
                  <c:v>Nov-18</c:v>
                </c:pt>
                <c:pt idx="1026">
                  <c:v>Dec-18</c:v>
                </c:pt>
                <c:pt idx="1027">
                  <c:v>Dec-18</c:v>
                </c:pt>
                <c:pt idx="1028">
                  <c:v>Dec-18</c:v>
                </c:pt>
                <c:pt idx="1029">
                  <c:v>Dec-18</c:v>
                </c:pt>
                <c:pt idx="1030">
                  <c:v>Dec-18</c:v>
                </c:pt>
                <c:pt idx="1031">
                  <c:v>Dec-18</c:v>
                </c:pt>
                <c:pt idx="1032">
                  <c:v>Dec-18</c:v>
                </c:pt>
                <c:pt idx="1033">
                  <c:v>Dec-18</c:v>
                </c:pt>
                <c:pt idx="1034">
                  <c:v>Dec-18</c:v>
                </c:pt>
                <c:pt idx="1035">
                  <c:v>Dec-18</c:v>
                </c:pt>
                <c:pt idx="1036">
                  <c:v>Dec-18</c:v>
                </c:pt>
                <c:pt idx="1037">
                  <c:v>Dec-18</c:v>
                </c:pt>
                <c:pt idx="1038">
                  <c:v>Dec-18</c:v>
                </c:pt>
                <c:pt idx="1039">
                  <c:v>Dec-18</c:v>
                </c:pt>
                <c:pt idx="1040">
                  <c:v>Dec-18</c:v>
                </c:pt>
                <c:pt idx="1041">
                  <c:v>Dec-18</c:v>
                </c:pt>
                <c:pt idx="1042">
                  <c:v>Dec-18</c:v>
                </c:pt>
                <c:pt idx="1043">
                  <c:v>Dec-18</c:v>
                </c:pt>
                <c:pt idx="1044">
                  <c:v>Dec-18</c:v>
                </c:pt>
                <c:pt idx="1045">
                  <c:v>Dec-18</c:v>
                </c:pt>
                <c:pt idx="1046">
                  <c:v>Dec-18</c:v>
                </c:pt>
                <c:pt idx="1047">
                  <c:v>Jan-19</c:v>
                </c:pt>
                <c:pt idx="1048">
                  <c:v>Jan-19</c:v>
                </c:pt>
                <c:pt idx="1049">
                  <c:v>Jan-19</c:v>
                </c:pt>
                <c:pt idx="1050">
                  <c:v>Jan-19</c:v>
                </c:pt>
                <c:pt idx="1051">
                  <c:v>Jan-19</c:v>
                </c:pt>
                <c:pt idx="1052">
                  <c:v>Jan-19</c:v>
                </c:pt>
                <c:pt idx="1053">
                  <c:v>Jan-19</c:v>
                </c:pt>
                <c:pt idx="1054">
                  <c:v>Jan-19</c:v>
                </c:pt>
                <c:pt idx="1055">
                  <c:v>Jan-19</c:v>
                </c:pt>
                <c:pt idx="1056">
                  <c:v>Jan-19</c:v>
                </c:pt>
                <c:pt idx="1057">
                  <c:v>Jan-19</c:v>
                </c:pt>
                <c:pt idx="1058">
                  <c:v>Jan-19</c:v>
                </c:pt>
                <c:pt idx="1059">
                  <c:v>Jan-19</c:v>
                </c:pt>
                <c:pt idx="1060">
                  <c:v>Jan-19</c:v>
                </c:pt>
                <c:pt idx="1061">
                  <c:v>Jan-19</c:v>
                </c:pt>
                <c:pt idx="1062">
                  <c:v>Jan-19</c:v>
                </c:pt>
                <c:pt idx="1063">
                  <c:v>Jan-19</c:v>
                </c:pt>
                <c:pt idx="1064">
                  <c:v>Jan-19</c:v>
                </c:pt>
                <c:pt idx="1065">
                  <c:v>Jan-19</c:v>
                </c:pt>
                <c:pt idx="1066">
                  <c:v>Jan-19</c:v>
                </c:pt>
                <c:pt idx="1067">
                  <c:v>Jan-19</c:v>
                </c:pt>
                <c:pt idx="1068">
                  <c:v>Jan-19</c:v>
                </c:pt>
                <c:pt idx="1069">
                  <c:v>Jan-19</c:v>
                </c:pt>
                <c:pt idx="1070">
                  <c:v>Feb-19</c:v>
                </c:pt>
                <c:pt idx="1071">
                  <c:v>Feb-19</c:v>
                </c:pt>
                <c:pt idx="1072">
                  <c:v>Feb-19</c:v>
                </c:pt>
                <c:pt idx="1073">
                  <c:v>Feb-19</c:v>
                </c:pt>
                <c:pt idx="1074">
                  <c:v>Feb-19</c:v>
                </c:pt>
                <c:pt idx="1075">
                  <c:v>Feb-19</c:v>
                </c:pt>
                <c:pt idx="1076">
                  <c:v>Feb-19</c:v>
                </c:pt>
                <c:pt idx="1077">
                  <c:v>Feb-19</c:v>
                </c:pt>
                <c:pt idx="1078">
                  <c:v>Feb-19</c:v>
                </c:pt>
                <c:pt idx="1079">
                  <c:v>Feb-19</c:v>
                </c:pt>
                <c:pt idx="1080">
                  <c:v>Feb-19</c:v>
                </c:pt>
                <c:pt idx="1081">
                  <c:v>Feb-19</c:v>
                </c:pt>
                <c:pt idx="1082">
                  <c:v>Feb-19</c:v>
                </c:pt>
                <c:pt idx="1083">
                  <c:v>Feb-19</c:v>
                </c:pt>
                <c:pt idx="1084">
                  <c:v>Feb-19</c:v>
                </c:pt>
                <c:pt idx="1085">
                  <c:v>Feb-19</c:v>
                </c:pt>
                <c:pt idx="1086">
                  <c:v>Feb-19</c:v>
                </c:pt>
                <c:pt idx="1087">
                  <c:v>Feb-19</c:v>
                </c:pt>
                <c:pt idx="1088">
                  <c:v>Feb-19</c:v>
                </c:pt>
                <c:pt idx="1089">
                  <c:v>Feb-19</c:v>
                </c:pt>
                <c:pt idx="1090">
                  <c:v>Mar-19</c:v>
                </c:pt>
                <c:pt idx="1091">
                  <c:v>Mar-19</c:v>
                </c:pt>
                <c:pt idx="1092">
                  <c:v>Mar-19</c:v>
                </c:pt>
                <c:pt idx="1093">
                  <c:v>Mar-19</c:v>
                </c:pt>
                <c:pt idx="1094">
                  <c:v>Mar-19</c:v>
                </c:pt>
                <c:pt idx="1095">
                  <c:v>Mar-19</c:v>
                </c:pt>
                <c:pt idx="1096">
                  <c:v>Mar-19</c:v>
                </c:pt>
                <c:pt idx="1097">
                  <c:v>Mar-19</c:v>
                </c:pt>
                <c:pt idx="1098">
                  <c:v>Mar-19</c:v>
                </c:pt>
                <c:pt idx="1099">
                  <c:v>Mar-19</c:v>
                </c:pt>
                <c:pt idx="1100">
                  <c:v>Mar-19</c:v>
                </c:pt>
                <c:pt idx="1101">
                  <c:v>Mar-19</c:v>
                </c:pt>
                <c:pt idx="1102">
                  <c:v>Mar-19</c:v>
                </c:pt>
                <c:pt idx="1103">
                  <c:v>Mar-19</c:v>
                </c:pt>
                <c:pt idx="1104">
                  <c:v>Mar-19</c:v>
                </c:pt>
                <c:pt idx="1105">
                  <c:v>Mar-19</c:v>
                </c:pt>
                <c:pt idx="1106">
                  <c:v>Mar-19</c:v>
                </c:pt>
                <c:pt idx="1107">
                  <c:v>Mar-19</c:v>
                </c:pt>
                <c:pt idx="1108">
                  <c:v>Mar-19</c:v>
                </c:pt>
                <c:pt idx="1109">
                  <c:v>Mar-19</c:v>
                </c:pt>
                <c:pt idx="1110">
                  <c:v>Mar-19</c:v>
                </c:pt>
                <c:pt idx="1111">
                  <c:v>Apr-19</c:v>
                </c:pt>
                <c:pt idx="1112">
                  <c:v>Apr-19</c:v>
                </c:pt>
                <c:pt idx="1113">
                  <c:v>Apr-19</c:v>
                </c:pt>
                <c:pt idx="1114">
                  <c:v>Apr-19</c:v>
                </c:pt>
                <c:pt idx="1115">
                  <c:v>Apr-19</c:v>
                </c:pt>
                <c:pt idx="1116">
                  <c:v>Apr-19</c:v>
                </c:pt>
                <c:pt idx="1117">
                  <c:v>Apr-19</c:v>
                </c:pt>
                <c:pt idx="1118">
                  <c:v>Apr-19</c:v>
                </c:pt>
                <c:pt idx="1119">
                  <c:v>Apr-19</c:v>
                </c:pt>
                <c:pt idx="1120">
                  <c:v>Apr-19</c:v>
                </c:pt>
                <c:pt idx="1121">
                  <c:v>Apr-19</c:v>
                </c:pt>
                <c:pt idx="1122">
                  <c:v>Apr-19</c:v>
                </c:pt>
                <c:pt idx="1123">
                  <c:v>Apr-19</c:v>
                </c:pt>
                <c:pt idx="1124">
                  <c:v>Apr-19</c:v>
                </c:pt>
                <c:pt idx="1125">
                  <c:v>Apr-19</c:v>
                </c:pt>
                <c:pt idx="1126">
                  <c:v>Apr-19</c:v>
                </c:pt>
                <c:pt idx="1127">
                  <c:v>Apr-19</c:v>
                </c:pt>
                <c:pt idx="1128">
                  <c:v>Apr-19</c:v>
                </c:pt>
                <c:pt idx="1129">
                  <c:v>Apr-19</c:v>
                </c:pt>
                <c:pt idx="1130">
                  <c:v>Apr-19</c:v>
                </c:pt>
                <c:pt idx="1131">
                  <c:v>Apr-19</c:v>
                </c:pt>
                <c:pt idx="1132">
                  <c:v>Apr-19</c:v>
                </c:pt>
                <c:pt idx="1133">
                  <c:v>May-19</c:v>
                </c:pt>
                <c:pt idx="1134">
                  <c:v>May-19</c:v>
                </c:pt>
                <c:pt idx="1135">
                  <c:v>May-19</c:v>
                </c:pt>
                <c:pt idx="1136">
                  <c:v>May-19</c:v>
                </c:pt>
                <c:pt idx="1137">
                  <c:v>May-19</c:v>
                </c:pt>
                <c:pt idx="1138">
                  <c:v>May-19</c:v>
                </c:pt>
                <c:pt idx="1139">
                  <c:v>May-19</c:v>
                </c:pt>
                <c:pt idx="1140">
                  <c:v>May-19</c:v>
                </c:pt>
                <c:pt idx="1141">
                  <c:v>May-19</c:v>
                </c:pt>
                <c:pt idx="1142">
                  <c:v>May-19</c:v>
                </c:pt>
                <c:pt idx="1143">
                  <c:v>May-19</c:v>
                </c:pt>
                <c:pt idx="1144">
                  <c:v>May-19</c:v>
                </c:pt>
                <c:pt idx="1145">
                  <c:v>May-19</c:v>
                </c:pt>
                <c:pt idx="1146">
                  <c:v>May-19</c:v>
                </c:pt>
                <c:pt idx="1147">
                  <c:v>May-19</c:v>
                </c:pt>
                <c:pt idx="1148">
                  <c:v>May-19</c:v>
                </c:pt>
                <c:pt idx="1149">
                  <c:v>May-19</c:v>
                </c:pt>
                <c:pt idx="1150">
                  <c:v>May-19</c:v>
                </c:pt>
                <c:pt idx="1151">
                  <c:v>May-19</c:v>
                </c:pt>
                <c:pt idx="1152">
                  <c:v>May-19</c:v>
                </c:pt>
                <c:pt idx="1153">
                  <c:v>May-19</c:v>
                </c:pt>
                <c:pt idx="1154">
                  <c:v>May-19</c:v>
                </c:pt>
                <c:pt idx="1155">
                  <c:v>May-19</c:v>
                </c:pt>
                <c:pt idx="1156">
                  <c:v>Jun-19</c:v>
                </c:pt>
                <c:pt idx="1157">
                  <c:v>Jun-19</c:v>
                </c:pt>
                <c:pt idx="1158">
                  <c:v>Jun-19</c:v>
                </c:pt>
                <c:pt idx="1159">
                  <c:v>Jun-19</c:v>
                </c:pt>
                <c:pt idx="1160">
                  <c:v>Jun-19</c:v>
                </c:pt>
                <c:pt idx="1161">
                  <c:v>Jun-19</c:v>
                </c:pt>
                <c:pt idx="1162">
                  <c:v>Jun-19</c:v>
                </c:pt>
                <c:pt idx="1163">
                  <c:v>Jun-19</c:v>
                </c:pt>
                <c:pt idx="1164">
                  <c:v>Jun-19</c:v>
                </c:pt>
                <c:pt idx="1165">
                  <c:v>Jun-19</c:v>
                </c:pt>
                <c:pt idx="1166">
                  <c:v>Jun-19</c:v>
                </c:pt>
                <c:pt idx="1167">
                  <c:v>Jun-19</c:v>
                </c:pt>
                <c:pt idx="1168">
                  <c:v>Jun-19</c:v>
                </c:pt>
                <c:pt idx="1169">
                  <c:v>Jun-19</c:v>
                </c:pt>
                <c:pt idx="1170">
                  <c:v>Jun-19</c:v>
                </c:pt>
                <c:pt idx="1171">
                  <c:v>Jun-19</c:v>
                </c:pt>
                <c:pt idx="1172">
                  <c:v>Jun-19</c:v>
                </c:pt>
                <c:pt idx="1173">
                  <c:v>Jun-19</c:v>
                </c:pt>
                <c:pt idx="1174">
                  <c:v>Jun-19</c:v>
                </c:pt>
                <c:pt idx="1175">
                  <c:v>Jun-19</c:v>
                </c:pt>
                <c:pt idx="1176">
                  <c:v>Jul-19</c:v>
                </c:pt>
                <c:pt idx="1177">
                  <c:v>Jul-19</c:v>
                </c:pt>
                <c:pt idx="1178">
                  <c:v>Jul-19</c:v>
                </c:pt>
                <c:pt idx="1179">
                  <c:v>Jul-19</c:v>
                </c:pt>
                <c:pt idx="1180">
                  <c:v>Jul-19</c:v>
                </c:pt>
                <c:pt idx="1181">
                  <c:v>Jul-19</c:v>
                </c:pt>
                <c:pt idx="1182">
                  <c:v>Jul-19</c:v>
                </c:pt>
                <c:pt idx="1183">
                  <c:v>Jul-19</c:v>
                </c:pt>
                <c:pt idx="1184">
                  <c:v>Jul-19</c:v>
                </c:pt>
                <c:pt idx="1185">
                  <c:v>Jul-19</c:v>
                </c:pt>
                <c:pt idx="1186">
                  <c:v>Jul-19</c:v>
                </c:pt>
                <c:pt idx="1187">
                  <c:v>Jul-19</c:v>
                </c:pt>
                <c:pt idx="1188">
                  <c:v>Jul-19</c:v>
                </c:pt>
                <c:pt idx="1189">
                  <c:v>Jul-19</c:v>
                </c:pt>
                <c:pt idx="1190">
                  <c:v>Jul-19</c:v>
                </c:pt>
                <c:pt idx="1191">
                  <c:v>Jul-19</c:v>
                </c:pt>
                <c:pt idx="1192">
                  <c:v>Jul-19</c:v>
                </c:pt>
                <c:pt idx="1193">
                  <c:v>Jul-19</c:v>
                </c:pt>
                <c:pt idx="1194">
                  <c:v>Jul-19</c:v>
                </c:pt>
                <c:pt idx="1195">
                  <c:v>Jul-19</c:v>
                </c:pt>
                <c:pt idx="1196">
                  <c:v>Jul-19</c:v>
                </c:pt>
                <c:pt idx="1197">
                  <c:v>Jul-19</c:v>
                </c:pt>
                <c:pt idx="1198">
                  <c:v>Jul-19</c:v>
                </c:pt>
                <c:pt idx="1199">
                  <c:v>Aug-19</c:v>
                </c:pt>
                <c:pt idx="1200">
                  <c:v>Aug-19</c:v>
                </c:pt>
              </c:strCache>
            </c:strRef>
          </c:cat>
          <c:val>
            <c:numRef>
              <c:f>'Commodities Data'!$I$3:$I$1203</c:f>
              <c:numCache>
                <c:formatCode>General</c:formatCode>
                <c:ptCount val="1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_(&quot;$&quot;* #,##0_);_(&quot;$&quot;* \(#,##0\);_(&quot;$&quot;* &quot;-&quot;??_);_(@_)">
                  <c:v>0</c:v>
                </c:pt>
                <c:pt idx="5" formatCode="_(&quot;$&quot;* #,##0_);_(&quot;$&quot;* \(#,##0\);_(&quot;$&quot;* &quot;-&quot;??_);_(@_)">
                  <c:v>6321</c:v>
                </c:pt>
                <c:pt idx="6" formatCode="_(&quot;$&quot;* #,##0_);_(&quot;$&quot;* \(#,##0\);_(&quot;$&quot;* &quot;-&quot;??_);_(@_)">
                  <c:v>6213.5</c:v>
                </c:pt>
                <c:pt idx="7" formatCode="_(&quot;$&quot;* #,##0_);_(&quot;$&quot;* \(#,##0\);_(&quot;$&quot;* &quot;-&quot;??_);_(@_)">
                  <c:v>6221</c:v>
                </c:pt>
                <c:pt idx="8" formatCode="_(&quot;$&quot;* #,##0_);_(&quot;$&quot;* \(#,##0\);_(&quot;$&quot;* &quot;-&quot;??_);_(@_)">
                  <c:v>6182.5</c:v>
                </c:pt>
                <c:pt idx="9" formatCode="_(&quot;$&quot;* #,##0_);_(&quot;$&quot;* \(#,##0\);_(&quot;$&quot;* &quot;-&quot;??_);_(@_)">
                  <c:v>6175.75</c:v>
                </c:pt>
                <c:pt idx="10" formatCode="_(&quot;$&quot;* #,##0_);_(&quot;$&quot;* \(#,##0\);_(&quot;$&quot;* &quot;-&quot;??_);_(@_)">
                  <c:v>6166.5</c:v>
                </c:pt>
                <c:pt idx="11" formatCode="_(&quot;$&quot;* #,##0_);_(&quot;$&quot;* \(#,##0\);_(&quot;$&quot;* &quot;-&quot;??_);_(@_)">
                  <c:v>6101</c:v>
                </c:pt>
                <c:pt idx="12" formatCode="_(&quot;$&quot;* #,##0_);_(&quot;$&quot;* \(#,##0\);_(&quot;$&quot;* &quot;-&quot;??_);_(@_)">
                  <c:v>5939.5</c:v>
                </c:pt>
                <c:pt idx="13" formatCode="_(&quot;$&quot;* #,##0_);_(&quot;$&quot;* \(#,##0\);_(&quot;$&quot;* &quot;-&quot;??_);_(@_)">
                  <c:v>5619</c:v>
                </c:pt>
                <c:pt idx="14" formatCode="_(&quot;$&quot;* #,##0_);_(&quot;$&quot;* \(#,##0\);_(&quot;$&quot;* &quot;-&quot;??_);_(@_)">
                  <c:v>5681</c:v>
                </c:pt>
                <c:pt idx="15" formatCode="_(&quot;$&quot;* #,##0_);_(&quot;$&quot;* \(#,##0\);_(&quot;$&quot;* &quot;-&quot;??_);_(@_)">
                  <c:v>5768</c:v>
                </c:pt>
                <c:pt idx="16" formatCode="_(&quot;$&quot;* #,##0_);_(&quot;$&quot;* \(#,##0\);_(&quot;$&quot;* &quot;-&quot;??_);_(@_)">
                  <c:v>5709</c:v>
                </c:pt>
                <c:pt idx="17" formatCode="_(&quot;$&quot;* #,##0_);_(&quot;$&quot;* \(#,##0\);_(&quot;$&quot;* &quot;-&quot;??_);_(@_)">
                  <c:v>5722</c:v>
                </c:pt>
                <c:pt idx="18" formatCode="_(&quot;$&quot;* #,##0_);_(&quot;$&quot;* \(#,##0\);_(&quot;$&quot;* &quot;-&quot;??_);_(@_)">
                  <c:v>5801</c:v>
                </c:pt>
                <c:pt idx="19" formatCode="_(&quot;$&quot;* #,##0_);_(&quot;$&quot;* \(#,##0\);_(&quot;$&quot;* &quot;-&quot;??_);_(@_)">
                  <c:v>5696.5</c:v>
                </c:pt>
                <c:pt idx="20" formatCode="_(&quot;$&quot;* #,##0_);_(&quot;$&quot;* \(#,##0\);_(&quot;$&quot;* &quot;-&quot;??_);_(@_)">
                  <c:v>5549</c:v>
                </c:pt>
                <c:pt idx="21" formatCode="_(&quot;$&quot;* #,##0_);_(&quot;$&quot;* \(#,##0\);_(&quot;$&quot;* &quot;-&quot;??_);_(@_)">
                  <c:v>5628.5</c:v>
                </c:pt>
                <c:pt idx="22" formatCode="_(&quot;$&quot;* #,##0_);_(&quot;$&quot;* \(#,##0\);_(&quot;$&quot;* &quot;-&quot;??_);_(@_)">
                  <c:v>5453</c:v>
                </c:pt>
                <c:pt idx="23" formatCode="_(&quot;$&quot;* #,##0_);_(&quot;$&quot;* \(#,##0\);_(&quot;$&quot;* &quot;-&quot;??_);_(@_)">
                  <c:v>5519.5</c:v>
                </c:pt>
                <c:pt idx="24" formatCode="_(&quot;$&quot;* #,##0_);_(&quot;$&quot;* \(#,##0\);_(&quot;$&quot;* &quot;-&quot;??_);_(@_)">
                  <c:v>5433</c:v>
                </c:pt>
                <c:pt idx="25" formatCode="_(&quot;$&quot;* #,##0_);_(&quot;$&quot;* \(#,##0\);_(&quot;$&quot;* &quot;-&quot;??_);_(@_)">
                  <c:v>5541</c:v>
                </c:pt>
                <c:pt idx="26" formatCode="_(&quot;$&quot;* #,##0_);_(&quot;$&quot;* \(#,##0\);_(&quot;$&quot;* &quot;-&quot;??_);_(@_)">
                  <c:v>5525</c:v>
                </c:pt>
                <c:pt idx="27" formatCode="_(&quot;$&quot;* #,##0_);_(&quot;$&quot;* \(#,##0\);_(&quot;$&quot;* &quot;-&quot;??_);_(@_)">
                  <c:v>5719</c:v>
                </c:pt>
                <c:pt idx="28" formatCode="_(&quot;$&quot;* #,##0_);_(&quot;$&quot;* \(#,##0\);_(&quot;$&quot;* &quot;-&quot;??_);_(@_)">
                  <c:v>5732.75</c:v>
                </c:pt>
                <c:pt idx="29" formatCode="_(&quot;$&quot;* #,##0_);_(&quot;$&quot;* \(#,##0\);_(&quot;$&quot;* &quot;-&quot;??_);_(@_)">
                  <c:v>5743.5</c:v>
                </c:pt>
                <c:pt idx="30" formatCode="_(&quot;$&quot;* #,##0_);_(&quot;$&quot;* \(#,##0\);_(&quot;$&quot;* &quot;-&quot;??_);_(@_)">
                  <c:v>5670</c:v>
                </c:pt>
                <c:pt idx="31" formatCode="_(&quot;$&quot;* #,##0_);_(&quot;$&quot;* \(#,##0\);_(&quot;$&quot;* &quot;-&quot;??_);_(@_)">
                  <c:v>5687.5</c:v>
                </c:pt>
                <c:pt idx="32" formatCode="_(&quot;$&quot;* #,##0_);_(&quot;$&quot;* \(#,##0\);_(&quot;$&quot;* &quot;-&quot;??_);_(@_)">
                  <c:v>5604.75</c:v>
                </c:pt>
                <c:pt idx="33" formatCode="_(&quot;$&quot;* #,##0_);_(&quot;$&quot;* \(#,##0\);_(&quot;$&quot;* &quot;-&quot;??_);_(@_)">
                  <c:v>5610.25</c:v>
                </c:pt>
                <c:pt idx="34" formatCode="_(&quot;$&quot;* #,##0_);_(&quot;$&quot;* \(#,##0\);_(&quot;$&quot;* &quot;-&quot;??_);_(@_)">
                  <c:v>5752.25</c:v>
                </c:pt>
                <c:pt idx="35" formatCode="_(&quot;$&quot;* #,##0_);_(&quot;$&quot;* \(#,##0\);_(&quot;$&quot;* &quot;-&quot;??_);_(@_)">
                  <c:v>5754</c:v>
                </c:pt>
                <c:pt idx="36" formatCode="_(&quot;$&quot;* #,##0_);_(&quot;$&quot;* \(#,##0\);_(&quot;$&quot;* &quot;-&quot;??_);_(@_)">
                  <c:v>5764</c:v>
                </c:pt>
                <c:pt idx="37" formatCode="_(&quot;$&quot;* #,##0_);_(&quot;$&quot;* \(#,##0\);_(&quot;$&quot;* &quot;-&quot;??_);_(@_)">
                  <c:v>5659.75</c:v>
                </c:pt>
                <c:pt idx="38" formatCode="_(&quot;$&quot;* #,##0_);_(&quot;$&quot;* \(#,##0\);_(&quot;$&quot;* &quot;-&quot;??_);_(@_)">
                  <c:v>5759.5</c:v>
                </c:pt>
                <c:pt idx="39" formatCode="_(&quot;$&quot;* #,##0_);_(&quot;$&quot;* \(#,##0\);_(&quot;$&quot;* &quot;-&quot;??_);_(@_)">
                  <c:v>5766.25</c:v>
                </c:pt>
                <c:pt idx="40" formatCode="_(&quot;$&quot;* #,##0_);_(&quot;$&quot;* \(#,##0\);_(&quot;$&quot;* &quot;-&quot;??_);_(@_)">
                  <c:v>5708</c:v>
                </c:pt>
                <c:pt idx="41" formatCode="_(&quot;$&quot;* #,##0_);_(&quot;$&quot;* \(#,##0\);_(&quot;$&quot;* &quot;-&quot;??_);_(@_)">
                  <c:v>5684.5</c:v>
                </c:pt>
                <c:pt idx="42" formatCode="_(&quot;$&quot;* #,##0_);_(&quot;$&quot;* \(#,##0\);_(&quot;$&quot;* &quot;-&quot;??_);_(@_)">
                  <c:v>5800</c:v>
                </c:pt>
                <c:pt idx="43" formatCode="_(&quot;$&quot;* #,##0_);_(&quot;$&quot;* \(#,##0\);_(&quot;$&quot;* &quot;-&quot;??_);_(@_)">
                  <c:v>5803</c:v>
                </c:pt>
                <c:pt idx="44" formatCode="_(&quot;$&quot;* #,##0_);_(&quot;$&quot;* \(#,##0\);_(&quot;$&quot;* &quot;-&quot;??_);_(@_)">
                  <c:v>5917.5</c:v>
                </c:pt>
                <c:pt idx="45" formatCode="_(&quot;$&quot;* #,##0_);_(&quot;$&quot;* \(#,##0\);_(&quot;$&quot;* &quot;-&quot;??_);_(@_)">
                  <c:v>5924</c:v>
                </c:pt>
                <c:pt idx="46" formatCode="_(&quot;$&quot;* #,##0_);_(&quot;$&quot;* \(#,##0\);_(&quot;$&quot;* &quot;-&quot;??_);_(@_)">
                  <c:v>5925.5</c:v>
                </c:pt>
                <c:pt idx="47" formatCode="_(&quot;$&quot;* #,##0_);_(&quot;$&quot;* \(#,##0\);_(&quot;$&quot;* &quot;-&quot;??_);_(@_)">
                  <c:v>5841.75</c:v>
                </c:pt>
                <c:pt idx="48" formatCode="_(&quot;$&quot;* #,##0_);_(&quot;$&quot;* \(#,##0\);_(&quot;$&quot;* &quot;-&quot;??_);_(@_)">
                  <c:v>5861.5</c:v>
                </c:pt>
                <c:pt idx="49" formatCode="_(&quot;$&quot;* #,##0_);_(&quot;$&quot;* \(#,##0\);_(&quot;$&quot;* &quot;-&quot;??_);_(@_)">
                  <c:v>5857</c:v>
                </c:pt>
                <c:pt idx="50" formatCode="_(&quot;$&quot;* #,##0_);_(&quot;$&quot;* \(#,##0\);_(&quot;$&quot;* &quot;-&quot;??_);_(@_)">
                  <c:v>5765.5</c:v>
                </c:pt>
                <c:pt idx="51" formatCode="_(&quot;$&quot;* #,##0_);_(&quot;$&quot;* \(#,##0\);_(&quot;$&quot;* &quot;-&quot;??_);_(@_)">
                  <c:v>5894</c:v>
                </c:pt>
                <c:pt idx="52" formatCode="_(&quot;$&quot;* #,##0_);_(&quot;$&quot;* \(#,##0\);_(&quot;$&quot;* &quot;-&quot;??_);_(@_)">
                  <c:v>5788.5</c:v>
                </c:pt>
                <c:pt idx="53" formatCode="_(&quot;$&quot;* #,##0_);_(&quot;$&quot;* \(#,##0\);_(&quot;$&quot;* &quot;-&quot;??_);_(@_)">
                  <c:v>5754.5</c:v>
                </c:pt>
                <c:pt idx="54" formatCode="_(&quot;$&quot;* #,##0_);_(&quot;$&quot;* \(#,##0\);_(&quot;$&quot;* &quot;-&quot;??_);_(@_)">
                  <c:v>5867</c:v>
                </c:pt>
                <c:pt idx="55" formatCode="_(&quot;$&quot;* #,##0_);_(&quot;$&quot;* \(#,##0\);_(&quot;$&quot;* &quot;-&quot;??_);_(@_)">
                  <c:v>5882</c:v>
                </c:pt>
                <c:pt idx="56" formatCode="_(&quot;$&quot;* #,##0_);_(&quot;$&quot;* \(#,##0\);_(&quot;$&quot;* &quot;-&quot;??_);_(@_)">
                  <c:v>5864.25</c:v>
                </c:pt>
                <c:pt idx="57" formatCode="_(&quot;$&quot;* #,##0_);_(&quot;$&quot;* \(#,##0\);_(&quot;$&quot;* &quot;-&quot;??_);_(@_)">
                  <c:v>5805</c:v>
                </c:pt>
                <c:pt idx="58" formatCode="_(&quot;$&quot;* #,##0_);_(&quot;$&quot;* \(#,##0\);_(&quot;$&quot;* &quot;-&quot;??_);_(@_)">
                  <c:v>5695.5</c:v>
                </c:pt>
                <c:pt idx="59" formatCode="_(&quot;$&quot;* #,##0_);_(&quot;$&quot;* \(#,##0\);_(&quot;$&quot;* &quot;-&quot;??_);_(@_)">
                  <c:v>5879.25</c:v>
                </c:pt>
                <c:pt idx="60" formatCode="_(&quot;$&quot;* #,##0_);_(&quot;$&quot;* \(#,##0\);_(&quot;$&quot;* &quot;-&quot;??_);_(@_)">
                  <c:v>6073.5</c:v>
                </c:pt>
                <c:pt idx="61" formatCode="_(&quot;$&quot;* #,##0_);_(&quot;$&quot;* \(#,##0\);_(&quot;$&quot;* &quot;-&quot;??_);_(@_)">
                  <c:v>6149.5</c:v>
                </c:pt>
                <c:pt idx="62" formatCode="_(&quot;$&quot;* #,##0_);_(&quot;$&quot;* \(#,##0\);_(&quot;$&quot;* &quot;-&quot;??_);_(@_)">
                  <c:v>6174</c:v>
                </c:pt>
                <c:pt idx="63" formatCode="_(&quot;$&quot;* #,##0_);_(&quot;$&quot;* \(#,##0\);_(&quot;$&quot;* &quot;-&quot;??_);_(@_)">
                  <c:v>6149.5</c:v>
                </c:pt>
                <c:pt idx="64" formatCode="_(&quot;$&quot;* #,##0_);_(&quot;$&quot;* \(#,##0\);_(&quot;$&quot;* &quot;-&quot;??_);_(@_)">
                  <c:v>6195.5</c:v>
                </c:pt>
                <c:pt idx="65" formatCode="_(&quot;$&quot;* #,##0_);_(&quot;$&quot;* \(#,##0\);_(&quot;$&quot;* &quot;-&quot;??_);_(@_)">
                  <c:v>6078.5</c:v>
                </c:pt>
                <c:pt idx="66" formatCode="_(&quot;$&quot;* #,##0_);_(&quot;$&quot;* \(#,##0\);_(&quot;$&quot;* &quot;-&quot;??_);_(@_)">
                  <c:v>6106.5</c:v>
                </c:pt>
                <c:pt idx="67" formatCode="_(&quot;$&quot;* #,##0_);_(&quot;$&quot;* \(#,##0\);_(&quot;$&quot;* &quot;-&quot;??_);_(@_)">
                  <c:v>6064.5</c:v>
                </c:pt>
                <c:pt idx="68" formatCode="_(&quot;$&quot;* #,##0_);_(&quot;$&quot;* \(#,##0\);_(&quot;$&quot;* &quot;-&quot;??_);_(@_)">
                  <c:v>6068</c:v>
                </c:pt>
                <c:pt idx="69" formatCode="_(&quot;$&quot;* #,##0_);_(&quot;$&quot;* \(#,##0\);_(&quot;$&quot;* &quot;-&quot;??_);_(@_)">
                  <c:v>6003.25</c:v>
                </c:pt>
                <c:pt idx="70" formatCode="_(&quot;$&quot;* #,##0_);_(&quot;$&quot;* \(#,##0\);_(&quot;$&quot;* &quot;-&quot;??_);_(@_)">
                  <c:v>6003.25</c:v>
                </c:pt>
                <c:pt idx="71" formatCode="_(&quot;$&quot;* #,##0_);_(&quot;$&quot;* \(#,##0\);_(&quot;$&quot;* &quot;-&quot;??_);_(@_)">
                  <c:v>6003.25</c:v>
                </c:pt>
                <c:pt idx="72" formatCode="_(&quot;$&quot;* #,##0_);_(&quot;$&quot;* \(#,##0\);_(&quot;$&quot;* &quot;-&quot;??_);_(@_)">
                  <c:v>6084.5</c:v>
                </c:pt>
                <c:pt idx="73" formatCode="_(&quot;$&quot;* #,##0_);_(&quot;$&quot;* \(#,##0\);_(&quot;$&quot;* &quot;-&quot;??_);_(@_)">
                  <c:v>6027.75</c:v>
                </c:pt>
                <c:pt idx="74" formatCode="_(&quot;$&quot;* #,##0_);_(&quot;$&quot;* \(#,##0\);_(&quot;$&quot;* &quot;-&quot;??_);_(@_)">
                  <c:v>6015</c:v>
                </c:pt>
                <c:pt idx="75" formatCode="_(&quot;$&quot;* #,##0_);_(&quot;$&quot;* \(#,##0\);_(&quot;$&quot;* &quot;-&quot;??_);_(@_)">
                  <c:v>6056</c:v>
                </c:pt>
                <c:pt idx="76" formatCode="_(&quot;$&quot;* #,##0_);_(&quot;$&quot;* \(#,##0\);_(&quot;$&quot;* &quot;-&quot;??_);_(@_)">
                  <c:v>6001.25</c:v>
                </c:pt>
                <c:pt idx="77" formatCode="_(&quot;$&quot;* #,##0_);_(&quot;$&quot;* \(#,##0\);_(&quot;$&quot;* &quot;-&quot;??_);_(@_)">
                  <c:v>5955</c:v>
                </c:pt>
                <c:pt idx="78" formatCode="_(&quot;$&quot;* #,##0_);_(&quot;$&quot;* \(#,##0\);_(&quot;$&quot;* &quot;-&quot;??_);_(@_)">
                  <c:v>5960.75</c:v>
                </c:pt>
                <c:pt idx="79" formatCode="_(&quot;$&quot;* #,##0_);_(&quot;$&quot;* \(#,##0\);_(&quot;$&quot;* &quot;-&quot;??_);_(@_)">
                  <c:v>6067.5</c:v>
                </c:pt>
                <c:pt idx="80" formatCode="_(&quot;$&quot;* #,##0_);_(&quot;$&quot;* \(#,##0\);_(&quot;$&quot;* &quot;-&quot;??_);_(@_)">
                  <c:v>6069</c:v>
                </c:pt>
                <c:pt idx="81" formatCode="_(&quot;$&quot;* #,##0_);_(&quot;$&quot;* \(#,##0\);_(&quot;$&quot;* &quot;-&quot;??_);_(@_)">
                  <c:v>5985.75</c:v>
                </c:pt>
                <c:pt idx="82" formatCode="_(&quot;$&quot;* #,##0_);_(&quot;$&quot;* \(#,##0\);_(&quot;$&quot;* &quot;-&quot;??_);_(@_)">
                  <c:v>5943</c:v>
                </c:pt>
                <c:pt idx="83" formatCode="_(&quot;$&quot;* #,##0_);_(&quot;$&quot;* \(#,##0\);_(&quot;$&quot;* &quot;-&quot;??_);_(@_)">
                  <c:v>5902</c:v>
                </c:pt>
                <c:pt idx="84" formatCode="_(&quot;$&quot;* #,##0_);_(&quot;$&quot;* \(#,##0\);_(&quot;$&quot;* &quot;-&quot;??_);_(@_)">
                  <c:v>5943</c:v>
                </c:pt>
                <c:pt idx="85" formatCode="_(&quot;$&quot;* #,##0_);_(&quot;$&quot;* \(#,##0\);_(&quot;$&quot;* &quot;-&quot;??_);_(@_)">
                  <c:v>6031</c:v>
                </c:pt>
                <c:pt idx="86" formatCode="_(&quot;$&quot;* #,##0_);_(&quot;$&quot;* \(#,##0\);_(&quot;$&quot;* &quot;-&quot;??_);_(@_)">
                  <c:v>6070</c:v>
                </c:pt>
                <c:pt idx="87" formatCode="_(&quot;$&quot;* #,##0_);_(&quot;$&quot;* \(#,##0\);_(&quot;$&quot;* &quot;-&quot;??_);_(@_)">
                  <c:v>6132</c:v>
                </c:pt>
                <c:pt idx="88" formatCode="_(&quot;$&quot;* #,##0_);_(&quot;$&quot;* \(#,##0\);_(&quot;$&quot;* &quot;-&quot;??_);_(@_)">
                  <c:v>6162.5</c:v>
                </c:pt>
                <c:pt idx="89" formatCode="_(&quot;$&quot;* #,##0_);_(&quot;$&quot;* \(#,##0\);_(&quot;$&quot;* &quot;-&quot;??_);_(@_)">
                  <c:v>6364.5</c:v>
                </c:pt>
                <c:pt idx="90" formatCode="_(&quot;$&quot;* #,##0_);_(&quot;$&quot;* \(#,##0\);_(&quot;$&quot;* &quot;-&quot;??_);_(@_)">
                  <c:v>6411.5</c:v>
                </c:pt>
                <c:pt idx="91" formatCode="_(&quot;$&quot;* #,##0_);_(&quot;$&quot;* \(#,##0\);_(&quot;$&quot;* &quot;-&quot;??_);_(@_)">
                  <c:v>6411.5</c:v>
                </c:pt>
                <c:pt idx="92" formatCode="_(&quot;$&quot;* #,##0_);_(&quot;$&quot;* \(#,##0\);_(&quot;$&quot;* &quot;-&quot;??_);_(@_)">
                  <c:v>6481.75</c:v>
                </c:pt>
                <c:pt idx="93" formatCode="_(&quot;$&quot;* #,##0_);_(&quot;$&quot;* \(#,##0\);_(&quot;$&quot;* &quot;-&quot;??_);_(@_)">
                  <c:v>6389.25</c:v>
                </c:pt>
                <c:pt idx="94" formatCode="_(&quot;$&quot;* #,##0_);_(&quot;$&quot;* \(#,##0\);_(&quot;$&quot;* &quot;-&quot;??_);_(@_)">
                  <c:v>6403</c:v>
                </c:pt>
                <c:pt idx="95" formatCode="_(&quot;$&quot;* #,##0_);_(&quot;$&quot;* \(#,##0\);_(&quot;$&quot;* &quot;-&quot;??_);_(@_)">
                  <c:v>6391.5</c:v>
                </c:pt>
                <c:pt idx="96" formatCode="_(&quot;$&quot;* #,##0_);_(&quot;$&quot;* \(#,##0\);_(&quot;$&quot;* &quot;-&quot;??_);_(@_)">
                  <c:v>6368.5</c:v>
                </c:pt>
                <c:pt idx="97" formatCode="_(&quot;$&quot;* #,##0_);_(&quot;$&quot;* \(#,##0\);_(&quot;$&quot;* &quot;-&quot;??_);_(@_)">
                  <c:v>6446.5</c:v>
                </c:pt>
                <c:pt idx="98" formatCode="_(&quot;$&quot;* #,##0_);_(&quot;$&quot;* \(#,##0\);_(&quot;$&quot;* &quot;-&quot;??_);_(@_)">
                  <c:v>6410</c:v>
                </c:pt>
                <c:pt idx="99" formatCode="_(&quot;$&quot;* #,##0_);_(&quot;$&quot;* \(#,##0\);_(&quot;$&quot;* &quot;-&quot;??_);_(@_)">
                  <c:v>6406.25</c:v>
                </c:pt>
                <c:pt idx="100" formatCode="_(&quot;$&quot;* #,##0_);_(&quot;$&quot;* \(#,##0\);_(&quot;$&quot;* &quot;-&quot;??_);_(@_)">
                  <c:v>6414.75</c:v>
                </c:pt>
                <c:pt idx="101" formatCode="_(&quot;$&quot;* #,##0_);_(&quot;$&quot;* \(#,##0\);_(&quot;$&quot;* &quot;-&quot;??_);_(@_)">
                  <c:v>6369</c:v>
                </c:pt>
                <c:pt idx="102" formatCode="_(&quot;$&quot;* #,##0_);_(&quot;$&quot;* \(#,##0\);_(&quot;$&quot;* &quot;-&quot;??_);_(@_)">
                  <c:v>6210</c:v>
                </c:pt>
                <c:pt idx="103" formatCode="_(&quot;$&quot;* #,##0_);_(&quot;$&quot;* \(#,##0\);_(&quot;$&quot;* &quot;-&quot;??_);_(@_)">
                  <c:v>6214</c:v>
                </c:pt>
                <c:pt idx="104" formatCode="_(&quot;$&quot;* #,##0_);_(&quot;$&quot;* \(#,##0\);_(&quot;$&quot;* &quot;-&quot;??_);_(@_)">
                  <c:v>6249</c:v>
                </c:pt>
                <c:pt idx="105" formatCode="_(&quot;$&quot;* #,##0_);_(&quot;$&quot;* \(#,##0\);_(&quot;$&quot;* &quot;-&quot;??_);_(@_)">
                  <c:v>6156</c:v>
                </c:pt>
                <c:pt idx="106" formatCode="_(&quot;$&quot;* #,##0_);_(&quot;$&quot;* \(#,##0\);_(&quot;$&quot;* &quot;-&quot;??_);_(@_)">
                  <c:v>6156</c:v>
                </c:pt>
                <c:pt idx="107" formatCode="_(&quot;$&quot;* #,##0_);_(&quot;$&quot;* \(#,##0\);_(&quot;$&quot;* &quot;-&quot;??_);_(@_)">
                  <c:v>6103.5</c:v>
                </c:pt>
                <c:pt idx="108" formatCode="_(&quot;$&quot;* #,##0_);_(&quot;$&quot;* \(#,##0\);_(&quot;$&quot;* &quot;-&quot;??_);_(@_)">
                  <c:v>6079.5</c:v>
                </c:pt>
                <c:pt idx="109" formatCode="_(&quot;$&quot;* #,##0_);_(&quot;$&quot;* \(#,##0\);_(&quot;$&quot;* &quot;-&quot;??_);_(@_)">
                  <c:v>6091.5</c:v>
                </c:pt>
                <c:pt idx="110" formatCode="_(&quot;$&quot;* #,##0_);_(&quot;$&quot;* \(#,##0\);_(&quot;$&quot;* &quot;-&quot;??_);_(@_)">
                  <c:v>6005.25</c:v>
                </c:pt>
                <c:pt idx="111" formatCode="_(&quot;$&quot;* #,##0_);_(&quot;$&quot;* \(#,##0\);_(&quot;$&quot;* &quot;-&quot;??_);_(@_)">
                  <c:v>6014.5</c:v>
                </c:pt>
                <c:pt idx="112" formatCode="_(&quot;$&quot;* #,##0_);_(&quot;$&quot;* \(#,##0\);_(&quot;$&quot;* &quot;-&quot;??_);_(@_)">
                  <c:v>6029</c:v>
                </c:pt>
                <c:pt idx="113" formatCode="_(&quot;$&quot;* #,##0_);_(&quot;$&quot;* \(#,##0\);_(&quot;$&quot;* &quot;-&quot;??_);_(@_)">
                  <c:v>6000.5</c:v>
                </c:pt>
                <c:pt idx="114" formatCode="_(&quot;$&quot;* #,##0_);_(&quot;$&quot;* \(#,##0\);_(&quot;$&quot;* &quot;-&quot;??_);_(@_)">
                  <c:v>5906.25</c:v>
                </c:pt>
                <c:pt idx="115" formatCode="_(&quot;$&quot;* #,##0_);_(&quot;$&quot;* \(#,##0\);_(&quot;$&quot;* &quot;-&quot;??_);_(@_)">
                  <c:v>5927</c:v>
                </c:pt>
                <c:pt idx="116" formatCode="_(&quot;$&quot;* #,##0_);_(&quot;$&quot;* \(#,##0\);_(&quot;$&quot;* &quot;-&quot;??_);_(@_)">
                  <c:v>5938.75</c:v>
                </c:pt>
                <c:pt idx="117" formatCode="_(&quot;$&quot;* #,##0_);_(&quot;$&quot;* \(#,##0\);_(&quot;$&quot;* &quot;-&quot;??_);_(@_)">
                  <c:v>5956.25</c:v>
                </c:pt>
                <c:pt idx="118" formatCode="_(&quot;$&quot;* #,##0_);_(&quot;$&quot;* \(#,##0\);_(&quot;$&quot;* &quot;-&quot;??_);_(@_)">
                  <c:v>6023.75</c:v>
                </c:pt>
                <c:pt idx="119" formatCode="_(&quot;$&quot;* #,##0_);_(&quot;$&quot;* \(#,##0\);_(&quot;$&quot;* &quot;-&quot;??_);_(@_)">
                  <c:v>5864</c:v>
                </c:pt>
                <c:pt idx="120" formatCode="_(&quot;$&quot;* #,##0_);_(&quot;$&quot;* \(#,##0\);_(&quot;$&quot;* &quot;-&quot;??_);_(@_)">
                  <c:v>5892.5</c:v>
                </c:pt>
                <c:pt idx="121" formatCode="_(&quot;$&quot;* #,##0_);_(&quot;$&quot;* \(#,##0\);_(&quot;$&quot;* &quot;-&quot;??_);_(@_)">
                  <c:v>5784</c:v>
                </c:pt>
                <c:pt idx="122" formatCode="_(&quot;$&quot;* #,##0_);_(&quot;$&quot;* \(#,##0\);_(&quot;$&quot;* &quot;-&quot;??_);_(@_)">
                  <c:v>5725</c:v>
                </c:pt>
                <c:pt idx="123" formatCode="_(&quot;$&quot;* #,##0_);_(&quot;$&quot;* \(#,##0\);_(&quot;$&quot;* &quot;-&quot;??_);_(@_)">
                  <c:v>5726</c:v>
                </c:pt>
                <c:pt idx="124" formatCode="_(&quot;$&quot;* #,##0_);_(&quot;$&quot;* \(#,##0\);_(&quot;$&quot;* &quot;-&quot;??_);_(@_)">
                  <c:v>5736.25</c:v>
                </c:pt>
                <c:pt idx="125" formatCode="_(&quot;$&quot;* #,##0_);_(&quot;$&quot;* \(#,##0\);_(&quot;$&quot;* &quot;-&quot;??_);_(@_)">
                  <c:v>5642</c:v>
                </c:pt>
                <c:pt idx="126" formatCode="_(&quot;$&quot;* #,##0_);_(&quot;$&quot;* \(#,##0\);_(&quot;$&quot;* &quot;-&quot;??_);_(@_)">
                  <c:v>5636.75</c:v>
                </c:pt>
                <c:pt idx="127" formatCode="_(&quot;$&quot;* #,##0_);_(&quot;$&quot;* \(#,##0\);_(&quot;$&quot;* &quot;-&quot;??_);_(@_)">
                  <c:v>5763</c:v>
                </c:pt>
                <c:pt idx="128" formatCode="_(&quot;$&quot;* #,##0_);_(&quot;$&quot;* \(#,##0\);_(&quot;$&quot;* &quot;-&quot;??_);_(@_)">
                  <c:v>5722.75</c:v>
                </c:pt>
                <c:pt idx="129" formatCode="_(&quot;$&quot;* #,##0_);_(&quot;$&quot;* \(#,##0\);_(&quot;$&quot;* &quot;-&quot;??_);_(@_)">
                  <c:v>5754.25</c:v>
                </c:pt>
                <c:pt idx="130" formatCode="_(&quot;$&quot;* #,##0_);_(&quot;$&quot;* \(#,##0\);_(&quot;$&quot;* &quot;-&quot;??_);_(@_)">
                  <c:v>5745</c:v>
                </c:pt>
                <c:pt idx="131" formatCode="_(&quot;$&quot;* #,##0_);_(&quot;$&quot;* \(#,##0\);_(&quot;$&quot;* &quot;-&quot;??_);_(@_)">
                  <c:v>5784</c:v>
                </c:pt>
                <c:pt idx="132" formatCode="_(&quot;$&quot;* #,##0_);_(&quot;$&quot;* \(#,##0\);_(&quot;$&quot;* &quot;-&quot;??_);_(@_)">
                  <c:v>5754.75</c:v>
                </c:pt>
                <c:pt idx="133" formatCode="_(&quot;$&quot;* #,##0_);_(&quot;$&quot;* \(#,##0\);_(&quot;$&quot;* &quot;-&quot;??_);_(@_)">
                  <c:v>5765.75</c:v>
                </c:pt>
                <c:pt idx="134" formatCode="_(&quot;$&quot;* #,##0_);_(&quot;$&quot;* \(#,##0\);_(&quot;$&quot;* &quot;-&quot;??_);_(@_)">
                  <c:v>5778</c:v>
                </c:pt>
                <c:pt idx="135" formatCode="_(&quot;$&quot;* #,##0_);_(&quot;$&quot;* \(#,##0\);_(&quot;$&quot;* &quot;-&quot;??_);_(@_)">
                  <c:v>5744</c:v>
                </c:pt>
                <c:pt idx="136" formatCode="_(&quot;$&quot;* #,##0_);_(&quot;$&quot;* \(#,##0\);_(&quot;$&quot;* &quot;-&quot;??_);_(@_)">
                  <c:v>5576</c:v>
                </c:pt>
                <c:pt idx="137" formatCode="_(&quot;$&quot;* #,##0_);_(&quot;$&quot;* \(#,##0\);_(&quot;$&quot;* &quot;-&quot;??_);_(@_)">
                  <c:v>5329</c:v>
                </c:pt>
                <c:pt idx="138" formatCode="_(&quot;$&quot;* #,##0_);_(&quot;$&quot;* \(#,##0\);_(&quot;$&quot;* &quot;-&quot;??_);_(@_)">
                  <c:v>5511</c:v>
                </c:pt>
                <c:pt idx="139" formatCode="_(&quot;$&quot;* #,##0_);_(&quot;$&quot;* \(#,##0\);_(&quot;$&quot;* &quot;-&quot;??_);_(@_)">
                  <c:v>5616.5</c:v>
                </c:pt>
                <c:pt idx="140" formatCode="_(&quot;$&quot;* #,##0_);_(&quot;$&quot;* \(#,##0\);_(&quot;$&quot;* &quot;-&quot;??_);_(@_)">
                  <c:v>5578</c:v>
                </c:pt>
                <c:pt idx="141" formatCode="_(&quot;$&quot;* #,##0_);_(&quot;$&quot;* \(#,##0\);_(&quot;$&quot;* &quot;-&quot;??_);_(@_)">
                  <c:v>5573.5</c:v>
                </c:pt>
                <c:pt idx="142" formatCode="_(&quot;$&quot;* #,##0_);_(&quot;$&quot;* \(#,##0\);_(&quot;$&quot;* &quot;-&quot;??_);_(@_)">
                  <c:v>5544</c:v>
                </c:pt>
                <c:pt idx="143" formatCode="_(&quot;$&quot;* #,##0_);_(&quot;$&quot;* \(#,##0\);_(&quot;$&quot;* &quot;-&quot;??_);_(@_)">
                  <c:v>5508.5</c:v>
                </c:pt>
                <c:pt idx="144" formatCode="_(&quot;$&quot;* #,##0_);_(&quot;$&quot;* \(#,##0\);_(&quot;$&quot;* &quot;-&quot;??_);_(@_)">
                  <c:v>5538.75</c:v>
                </c:pt>
                <c:pt idx="145" formatCode="_(&quot;$&quot;* #,##0_);_(&quot;$&quot;* \(#,##0\);_(&quot;$&quot;* &quot;-&quot;??_);_(@_)">
                  <c:v>5459.75</c:v>
                </c:pt>
                <c:pt idx="146" formatCode="_(&quot;$&quot;* #,##0_);_(&quot;$&quot;* \(#,##0\);_(&quot;$&quot;* &quot;-&quot;??_);_(@_)">
                  <c:v>5458.75</c:v>
                </c:pt>
                <c:pt idx="147" formatCode="_(&quot;$&quot;* #,##0_);_(&quot;$&quot;* \(#,##0\);_(&quot;$&quot;* &quot;-&quot;??_);_(@_)">
                  <c:v>5432.25</c:v>
                </c:pt>
                <c:pt idx="148" formatCode="_(&quot;$&quot;* #,##0_);_(&quot;$&quot;* \(#,##0\);_(&quot;$&quot;* &quot;-&quot;??_);_(@_)">
                  <c:v>5341</c:v>
                </c:pt>
                <c:pt idx="149" formatCode="_(&quot;$&quot;* #,##0_);_(&quot;$&quot;* \(#,##0\);_(&quot;$&quot;* &quot;-&quot;??_);_(@_)">
                  <c:v>5253.5</c:v>
                </c:pt>
                <c:pt idx="150" formatCode="_(&quot;$&quot;* #,##0_);_(&quot;$&quot;* \(#,##0\);_(&quot;$&quot;* &quot;-&quot;??_);_(@_)">
                  <c:v>5246.5</c:v>
                </c:pt>
                <c:pt idx="151" formatCode="_(&quot;$&quot;* #,##0_);_(&quot;$&quot;* \(#,##0\);_(&quot;$&quot;* &quot;-&quot;??_);_(@_)">
                  <c:v>5173</c:v>
                </c:pt>
                <c:pt idx="152" formatCode="_(&quot;$&quot;* #,##0_);_(&quot;$&quot;* \(#,##0\);_(&quot;$&quot;* &quot;-&quot;??_);_(@_)">
                  <c:v>5286.5</c:v>
                </c:pt>
                <c:pt idx="153" formatCode="_(&quot;$&quot;* #,##0_);_(&quot;$&quot;* \(#,##0\);_(&quot;$&quot;* &quot;-&quot;??_);_(@_)">
                  <c:v>5316.5</c:v>
                </c:pt>
                <c:pt idx="154" formatCode="_(&quot;$&quot;* #,##0_);_(&quot;$&quot;* \(#,##0\);_(&quot;$&quot;* &quot;-&quot;??_);_(@_)">
                  <c:v>5253</c:v>
                </c:pt>
                <c:pt idx="155" formatCode="_(&quot;$&quot;* #,##0_);_(&quot;$&quot;* \(#,##0\);_(&quot;$&quot;* &quot;-&quot;??_);_(@_)">
                  <c:v>5221.5</c:v>
                </c:pt>
                <c:pt idx="156" formatCode="_(&quot;$&quot;* #,##0_);_(&quot;$&quot;* \(#,##0\);_(&quot;$&quot;* &quot;-&quot;??_);_(@_)">
                  <c:v>5212</c:v>
                </c:pt>
                <c:pt idx="157" formatCode="_(&quot;$&quot;* #,##0_);_(&quot;$&quot;* \(#,##0\);_(&quot;$&quot;* &quot;-&quot;??_);_(@_)">
                  <c:v>5229.75</c:v>
                </c:pt>
                <c:pt idx="158" formatCode="_(&quot;$&quot;* #,##0_);_(&quot;$&quot;* \(#,##0\);_(&quot;$&quot;* &quot;-&quot;??_);_(@_)">
                  <c:v>5169</c:v>
                </c:pt>
                <c:pt idx="159" formatCode="_(&quot;$&quot;* #,##0_);_(&quot;$&quot;* \(#,##0\);_(&quot;$&quot;* &quot;-&quot;??_);_(@_)">
                  <c:v>5177</c:v>
                </c:pt>
                <c:pt idx="160" formatCode="_(&quot;$&quot;* #,##0_);_(&quot;$&quot;* \(#,##0\);_(&quot;$&quot;* &quot;-&quot;??_);_(@_)">
                  <c:v>5164</c:v>
                </c:pt>
                <c:pt idx="161" formatCode="_(&quot;$&quot;* #,##0_);_(&quot;$&quot;* \(#,##0\);_(&quot;$&quot;* &quot;-&quot;??_);_(@_)">
                  <c:v>5296.25</c:v>
                </c:pt>
                <c:pt idx="162" formatCode="_(&quot;$&quot;* #,##0_);_(&quot;$&quot;* \(#,##0\);_(&quot;$&quot;* &quot;-&quot;??_);_(@_)">
                  <c:v>5109.5</c:v>
                </c:pt>
                <c:pt idx="163" formatCode="_(&quot;$&quot;* #,##0_);_(&quot;$&quot;* \(#,##0\);_(&quot;$&quot;* &quot;-&quot;??_);_(@_)">
                  <c:v>5175.25</c:v>
                </c:pt>
                <c:pt idx="164" formatCode="_(&quot;$&quot;* #,##0_);_(&quot;$&quot;* \(#,##0\);_(&quot;$&quot;* &quot;-&quot;??_);_(@_)">
                  <c:v>5177</c:v>
                </c:pt>
                <c:pt idx="165" formatCode="_(&quot;$&quot;* #,##0_);_(&quot;$&quot;* \(#,##0\);_(&quot;$&quot;* &quot;-&quot;??_);_(@_)">
                  <c:v>5157.25</c:v>
                </c:pt>
                <c:pt idx="166" formatCode="_(&quot;$&quot;* #,##0_);_(&quot;$&quot;* \(#,##0\);_(&quot;$&quot;* &quot;-&quot;??_);_(@_)">
                  <c:v>5107.25</c:v>
                </c:pt>
                <c:pt idx="167" formatCode="_(&quot;$&quot;* #,##0_);_(&quot;$&quot;* \(#,##0\);_(&quot;$&quot;* &quot;-&quot;??_);_(@_)">
                  <c:v>5034</c:v>
                </c:pt>
                <c:pt idx="168" formatCode="_(&quot;$&quot;* #,##0_);_(&quot;$&quot;* \(#,##0\);_(&quot;$&quot;* &quot;-&quot;??_);_(@_)">
                  <c:v>4995.5</c:v>
                </c:pt>
                <c:pt idx="169" formatCode="_(&quot;$&quot;* #,##0_);_(&quot;$&quot;* \(#,##0\);_(&quot;$&quot;* &quot;-&quot;??_);_(@_)">
                  <c:v>5125</c:v>
                </c:pt>
                <c:pt idx="170" formatCode="_(&quot;$&quot;* #,##0_);_(&quot;$&quot;* \(#,##0\);_(&quot;$&quot;* &quot;-&quot;??_);_(@_)">
                  <c:v>5063.75</c:v>
                </c:pt>
                <c:pt idx="171" formatCode="_(&quot;$&quot;* #,##0_);_(&quot;$&quot;* \(#,##0\);_(&quot;$&quot;* &quot;-&quot;??_);_(@_)">
                  <c:v>4969.5</c:v>
                </c:pt>
                <c:pt idx="172" formatCode="_(&quot;$&quot;* #,##0_);_(&quot;$&quot;* \(#,##0\);_(&quot;$&quot;* &quot;-&quot;??_);_(@_)">
                  <c:v>5098</c:v>
                </c:pt>
                <c:pt idx="173" formatCode="_(&quot;$&quot;* #,##0_);_(&quot;$&quot;* \(#,##0\);_(&quot;$&quot;* &quot;-&quot;??_);_(@_)">
                  <c:v>4963</c:v>
                </c:pt>
                <c:pt idx="174" formatCode="_(&quot;$&quot;* #,##0_);_(&quot;$&quot;* \(#,##0\);_(&quot;$&quot;* &quot;-&quot;??_);_(@_)">
                  <c:v>5176</c:v>
                </c:pt>
                <c:pt idx="175" formatCode="_(&quot;$&quot;* #,##0_);_(&quot;$&quot;* \(#,##0\);_(&quot;$&quot;* &quot;-&quot;??_);_(@_)">
                  <c:v>5147</c:v>
                </c:pt>
                <c:pt idx="176" formatCode="_(&quot;$&quot;* #,##0_);_(&quot;$&quot;* \(#,##0\);_(&quot;$&quot;* &quot;-&quot;??_);_(@_)">
                  <c:v>5147</c:v>
                </c:pt>
                <c:pt idx="177" formatCode="_(&quot;$&quot;* #,##0_);_(&quot;$&quot;* \(#,##0\);_(&quot;$&quot;* &quot;-&quot;??_);_(@_)">
                  <c:v>5082.75</c:v>
                </c:pt>
                <c:pt idx="178" formatCode="_(&quot;$&quot;* #,##0_);_(&quot;$&quot;* \(#,##0\);_(&quot;$&quot;* &quot;-&quot;??_);_(@_)">
                  <c:v>5136.5</c:v>
                </c:pt>
                <c:pt idx="179" formatCode="_(&quot;$&quot;* #,##0_);_(&quot;$&quot;* \(#,##0\);_(&quot;$&quot;* &quot;-&quot;??_);_(@_)">
                  <c:v>5264</c:v>
                </c:pt>
                <c:pt idx="180" formatCode="_(&quot;$&quot;* #,##0_);_(&quot;$&quot;* \(#,##0\);_(&quot;$&quot;* &quot;-&quot;??_);_(@_)">
                  <c:v>5131.75</c:v>
                </c:pt>
                <c:pt idx="181" formatCode="_(&quot;$&quot;* #,##0_);_(&quot;$&quot;* \(#,##0\);_(&quot;$&quot;* &quot;-&quot;??_);_(@_)">
                  <c:v>5163.25</c:v>
                </c:pt>
                <c:pt idx="182" formatCode="_(&quot;$&quot;* #,##0_);_(&quot;$&quot;* \(#,##0\);_(&quot;$&quot;* &quot;-&quot;??_);_(@_)">
                  <c:v>5365</c:v>
                </c:pt>
                <c:pt idx="183" formatCode="_(&quot;$&quot;* #,##0_);_(&quot;$&quot;* \(#,##0\);_(&quot;$&quot;* &quot;-&quot;??_);_(@_)">
                  <c:v>5381.75</c:v>
                </c:pt>
                <c:pt idx="184" formatCode="_(&quot;$&quot;* #,##0_);_(&quot;$&quot;* \(#,##0\);_(&quot;$&quot;* &quot;-&quot;??_);_(@_)">
                  <c:v>5416.5</c:v>
                </c:pt>
                <c:pt idx="185" formatCode="_(&quot;$&quot;* #,##0_);_(&quot;$&quot;* \(#,##0\);_(&quot;$&quot;* &quot;-&quot;??_);_(@_)">
                  <c:v>5390.25</c:v>
                </c:pt>
                <c:pt idx="186" formatCode="_(&quot;$&quot;* #,##0_);_(&quot;$&quot;* \(#,##0\);_(&quot;$&quot;* &quot;-&quot;??_);_(@_)">
                  <c:v>5330.5</c:v>
                </c:pt>
                <c:pt idx="187" formatCode="_(&quot;$&quot;* #,##0_);_(&quot;$&quot;* \(#,##0\);_(&quot;$&quot;* &quot;-&quot;??_);_(@_)">
                  <c:v>5360.75</c:v>
                </c:pt>
                <c:pt idx="188" formatCode="_(&quot;$&quot;* #,##0_);_(&quot;$&quot;* \(#,##0\);_(&quot;$&quot;* &quot;-&quot;??_);_(@_)">
                  <c:v>5387</c:v>
                </c:pt>
                <c:pt idx="189" formatCode="_(&quot;$&quot;* #,##0_);_(&quot;$&quot;* \(#,##0\);_(&quot;$&quot;* &quot;-&quot;??_);_(@_)">
                  <c:v>5405.5</c:v>
                </c:pt>
                <c:pt idx="190" formatCode="_(&quot;$&quot;* #,##0_);_(&quot;$&quot;* \(#,##0\);_(&quot;$&quot;* &quot;-&quot;??_);_(@_)">
                  <c:v>5272.5</c:v>
                </c:pt>
                <c:pt idx="191" formatCode="_(&quot;$&quot;* #,##0_);_(&quot;$&quot;* \(#,##0\);_(&quot;$&quot;* &quot;-&quot;??_);_(@_)">
                  <c:v>5281</c:v>
                </c:pt>
                <c:pt idx="192" formatCode="_(&quot;$&quot;* #,##0_);_(&quot;$&quot;* \(#,##0\);_(&quot;$&quot;* &quot;-&quot;??_);_(@_)">
                  <c:v>5089.75</c:v>
                </c:pt>
                <c:pt idx="193" formatCode="_(&quot;$&quot;* #,##0_);_(&quot;$&quot;* \(#,##0\);_(&quot;$&quot;* &quot;-&quot;??_);_(@_)">
                  <c:v>5069</c:v>
                </c:pt>
                <c:pt idx="194" formatCode="_(&quot;$&quot;* #,##0_);_(&quot;$&quot;* \(#,##0\);_(&quot;$&quot;* &quot;-&quot;??_);_(@_)">
                  <c:v>5065.5</c:v>
                </c:pt>
                <c:pt idx="195" formatCode="_(&quot;$&quot;* #,##0_);_(&quot;$&quot;* \(#,##0\);_(&quot;$&quot;* &quot;-&quot;??_);_(@_)">
                  <c:v>5042.5</c:v>
                </c:pt>
                <c:pt idx="196" formatCode="_(&quot;$&quot;* #,##0_);_(&quot;$&quot;* \(#,##0\);_(&quot;$&quot;* &quot;-&quot;??_);_(@_)">
                  <c:v>4980</c:v>
                </c:pt>
                <c:pt idx="197" formatCode="_(&quot;$&quot;* #,##0_);_(&quot;$&quot;* \(#,##0\);_(&quot;$&quot;* &quot;-&quot;??_);_(@_)">
                  <c:v>4987.25</c:v>
                </c:pt>
                <c:pt idx="198" formatCode="_(&quot;$&quot;* #,##0_);_(&quot;$&quot;* \(#,##0\);_(&quot;$&quot;* &quot;-&quot;??_);_(@_)">
                  <c:v>5176.5</c:v>
                </c:pt>
                <c:pt idx="199" formatCode="_(&quot;$&quot;* #,##0_);_(&quot;$&quot;* \(#,##0\);_(&quot;$&quot;* &quot;-&quot;??_);_(@_)">
                  <c:v>5109.5</c:v>
                </c:pt>
                <c:pt idx="200" formatCode="_(&quot;$&quot;* #,##0_);_(&quot;$&quot;* \(#,##0\);_(&quot;$&quot;* &quot;-&quot;??_);_(@_)">
                  <c:v>5111.75</c:v>
                </c:pt>
                <c:pt idx="201" formatCode="_(&quot;$&quot;* #,##0_);_(&quot;$&quot;* \(#,##0\);_(&quot;$&quot;* &quot;-&quot;??_);_(@_)">
                  <c:v>5190.5</c:v>
                </c:pt>
                <c:pt idx="202" formatCode="_(&quot;$&quot;* #,##0_);_(&quot;$&quot;* \(#,##0\);_(&quot;$&quot;* &quot;-&quot;??_);_(@_)">
                  <c:v>5192.5</c:v>
                </c:pt>
                <c:pt idx="203" formatCode="_(&quot;$&quot;* #,##0_);_(&quot;$&quot;* \(#,##0\);_(&quot;$&quot;* &quot;-&quot;??_);_(@_)">
                  <c:v>5196</c:v>
                </c:pt>
                <c:pt idx="204" formatCode="_(&quot;$&quot;* #,##0_);_(&quot;$&quot;* \(#,##0\);_(&quot;$&quot;* &quot;-&quot;??_);_(@_)">
                  <c:v>5148.5</c:v>
                </c:pt>
                <c:pt idx="205" formatCode="_(&quot;$&quot;* #,##0_);_(&quot;$&quot;* \(#,##0\);_(&quot;$&quot;* &quot;-&quot;??_);_(@_)">
                  <c:v>5310.25</c:v>
                </c:pt>
                <c:pt idx="206" formatCode="_(&quot;$&quot;* #,##0_);_(&quot;$&quot;* \(#,##0\);_(&quot;$&quot;* &quot;-&quot;??_);_(@_)">
                  <c:v>5328.75</c:v>
                </c:pt>
                <c:pt idx="207" formatCode="_(&quot;$&quot;* #,##0_);_(&quot;$&quot;* \(#,##0\);_(&quot;$&quot;* &quot;-&quot;??_);_(@_)">
                  <c:v>5287.75</c:v>
                </c:pt>
                <c:pt idx="208" formatCode="_(&quot;$&quot;* #,##0_);_(&quot;$&quot;* \(#,##0\);_(&quot;$&quot;* &quot;-&quot;??_);_(@_)">
                  <c:v>5317</c:v>
                </c:pt>
                <c:pt idx="209" formatCode="_(&quot;$&quot;* #,##0_);_(&quot;$&quot;* \(#,##0\);_(&quot;$&quot;* &quot;-&quot;??_);_(@_)">
                  <c:v>5324.5</c:v>
                </c:pt>
                <c:pt idx="210" formatCode="_(&quot;$&quot;* #,##0_);_(&quot;$&quot;* \(#,##0\);_(&quot;$&quot;* &quot;-&quot;??_);_(@_)">
                  <c:v>5303.5</c:v>
                </c:pt>
                <c:pt idx="211" formatCode="_(&quot;$&quot;* #,##0_);_(&quot;$&quot;* \(#,##0\);_(&quot;$&quot;* &quot;-&quot;??_);_(@_)">
                  <c:v>5208.5</c:v>
                </c:pt>
                <c:pt idx="212" formatCode="_(&quot;$&quot;* #,##0_);_(&quot;$&quot;* \(#,##0\);_(&quot;$&quot;* &quot;-&quot;??_);_(@_)">
                  <c:v>5205.25</c:v>
                </c:pt>
                <c:pt idx="213" formatCode="_(&quot;$&quot;* #,##0_);_(&quot;$&quot;* \(#,##0\);_(&quot;$&quot;* &quot;-&quot;??_);_(@_)">
                  <c:v>5181.25</c:v>
                </c:pt>
                <c:pt idx="214" formatCode="_(&quot;$&quot;* #,##0_);_(&quot;$&quot;* \(#,##0\);_(&quot;$&quot;* &quot;-&quot;??_);_(@_)">
                  <c:v>5242</c:v>
                </c:pt>
                <c:pt idx="215" formatCode="_(&quot;$&quot;* #,##0_);_(&quot;$&quot;* \(#,##0\);_(&quot;$&quot;* &quot;-&quot;??_);_(@_)">
                  <c:v>5183.25</c:v>
                </c:pt>
                <c:pt idx="216" formatCode="_(&quot;$&quot;* #,##0_);_(&quot;$&quot;* \(#,##0\);_(&quot;$&quot;* &quot;-&quot;??_);_(@_)">
                  <c:v>5201.5</c:v>
                </c:pt>
                <c:pt idx="217" formatCode="_(&quot;$&quot;* #,##0_);_(&quot;$&quot;* \(#,##0\);_(&quot;$&quot;* &quot;-&quot;??_);_(@_)">
                  <c:v>5229</c:v>
                </c:pt>
                <c:pt idx="218" formatCode="_(&quot;$&quot;* #,##0_);_(&quot;$&quot;* \(#,##0\);_(&quot;$&quot;* &quot;-&quot;??_);_(@_)">
                  <c:v>5210.75</c:v>
                </c:pt>
                <c:pt idx="219" formatCode="_(&quot;$&quot;* #,##0_);_(&quot;$&quot;* \(#,##0\);_(&quot;$&quot;* &quot;-&quot;??_);_(@_)">
                  <c:v>5142.5</c:v>
                </c:pt>
                <c:pt idx="220" formatCode="_(&quot;$&quot;* #,##0_);_(&quot;$&quot;* \(#,##0\);_(&quot;$&quot;* &quot;-&quot;??_);_(@_)">
                  <c:v>5129.5</c:v>
                </c:pt>
                <c:pt idx="221" formatCode="_(&quot;$&quot;* #,##0_);_(&quot;$&quot;* \(#,##0\);_(&quot;$&quot;* &quot;-&quot;??_);_(@_)">
                  <c:v>5140.25</c:v>
                </c:pt>
                <c:pt idx="222" formatCode="_(&quot;$&quot;* #,##0_);_(&quot;$&quot;* \(#,##0\);_(&quot;$&quot;* &quot;-&quot;??_);_(@_)">
                  <c:v>5141.25</c:v>
                </c:pt>
                <c:pt idx="223" formatCode="_(&quot;$&quot;* #,##0_);_(&quot;$&quot;* \(#,##0\);_(&quot;$&quot;* &quot;-&quot;??_);_(@_)">
                  <c:v>5145.75</c:v>
                </c:pt>
                <c:pt idx="224" formatCode="_(&quot;$&quot;* #,##0_);_(&quot;$&quot;* \(#,##0\);_(&quot;$&quot;* &quot;-&quot;??_);_(@_)">
                  <c:v>5020.75</c:v>
                </c:pt>
                <c:pt idx="225" formatCode="_(&quot;$&quot;* #,##0_);_(&quot;$&quot;* \(#,##0\);_(&quot;$&quot;* &quot;-&quot;??_);_(@_)">
                  <c:v>4993.5</c:v>
                </c:pt>
                <c:pt idx="226" formatCode="_(&quot;$&quot;* #,##0_);_(&quot;$&quot;* \(#,##0\);_(&quot;$&quot;* &quot;-&quot;??_);_(@_)">
                  <c:v>4972.75</c:v>
                </c:pt>
                <c:pt idx="227" formatCode="_(&quot;$&quot;* #,##0_);_(&quot;$&quot;* \(#,##0\);_(&quot;$&quot;* &quot;-&quot;??_);_(@_)">
                  <c:v>4939.5</c:v>
                </c:pt>
                <c:pt idx="228" formatCode="_(&quot;$&quot;* #,##0_);_(&quot;$&quot;* \(#,##0\);_(&quot;$&quot;* &quot;-&quot;??_);_(@_)">
                  <c:v>4956.25</c:v>
                </c:pt>
                <c:pt idx="229" formatCode="_(&quot;$&quot;* #,##0_);_(&quot;$&quot;* \(#,##0\);_(&quot;$&quot;* &quot;-&quot;??_);_(@_)">
                  <c:v>4835.75</c:v>
                </c:pt>
                <c:pt idx="230" formatCode="_(&quot;$&quot;* #,##0_);_(&quot;$&quot;* \(#,##0\);_(&quot;$&quot;* &quot;-&quot;??_);_(@_)">
                  <c:v>4828.75</c:v>
                </c:pt>
                <c:pt idx="231" formatCode="_(&quot;$&quot;* #,##0_);_(&quot;$&quot;* \(#,##0\);_(&quot;$&quot;* &quot;-&quot;??_);_(@_)">
                  <c:v>4694</c:v>
                </c:pt>
                <c:pt idx="232" formatCode="_(&quot;$&quot;* #,##0_);_(&quot;$&quot;* \(#,##0\);_(&quot;$&quot;* &quot;-&quot;??_);_(@_)">
                  <c:v>4699</c:v>
                </c:pt>
                <c:pt idx="233" formatCode="_(&quot;$&quot;* #,##0_);_(&quot;$&quot;* \(#,##0\);_(&quot;$&quot;* &quot;-&quot;??_);_(@_)">
                  <c:v>4633.25</c:v>
                </c:pt>
                <c:pt idx="234" formatCode="_(&quot;$&quot;* #,##0_);_(&quot;$&quot;* \(#,##0\);_(&quot;$&quot;* &quot;-&quot;??_);_(@_)">
                  <c:v>4651.5</c:v>
                </c:pt>
                <c:pt idx="235" formatCode="_(&quot;$&quot;* #,##0_);_(&quot;$&quot;* \(#,##0\);_(&quot;$&quot;* &quot;-&quot;??_);_(@_)">
                  <c:v>4605.5</c:v>
                </c:pt>
                <c:pt idx="236" formatCode="_(&quot;$&quot;* #,##0_);_(&quot;$&quot;* \(#,##0\);_(&quot;$&quot;* &quot;-&quot;??_);_(@_)">
                  <c:v>4512.5</c:v>
                </c:pt>
                <c:pt idx="237" formatCode="_(&quot;$&quot;* #,##0_);_(&quot;$&quot;* \(#,##0\);_(&quot;$&quot;* &quot;-&quot;??_);_(@_)">
                  <c:v>4624.5</c:v>
                </c:pt>
                <c:pt idx="238" formatCode="_(&quot;$&quot;* #,##0_);_(&quot;$&quot;* \(#,##0\);_(&quot;$&quot;* &quot;-&quot;??_);_(@_)">
                  <c:v>4561.5</c:v>
                </c:pt>
                <c:pt idx="239" formatCode="_(&quot;$&quot;* #,##0_);_(&quot;$&quot;* \(#,##0\);_(&quot;$&quot;* &quot;-&quot;??_);_(@_)">
                  <c:v>4651.5</c:v>
                </c:pt>
                <c:pt idx="240" formatCode="_(&quot;$&quot;* #,##0_);_(&quot;$&quot;* \(#,##0\);_(&quot;$&quot;* &quot;-&quot;??_);_(@_)">
                  <c:v>4591</c:v>
                </c:pt>
                <c:pt idx="241" formatCode="_(&quot;$&quot;* #,##0_);_(&quot;$&quot;* \(#,##0\);_(&quot;$&quot;* &quot;-&quot;??_);_(@_)">
                  <c:v>4599.25</c:v>
                </c:pt>
                <c:pt idx="242" formatCode="_(&quot;$&quot;* #,##0_);_(&quot;$&quot;* \(#,##0\);_(&quot;$&quot;* &quot;-&quot;??_);_(@_)">
                  <c:v>4643.25</c:v>
                </c:pt>
                <c:pt idx="243" formatCode="_(&quot;$&quot;* #,##0_);_(&quot;$&quot;* \(#,##0\);_(&quot;$&quot;* &quot;-&quot;??_);_(@_)">
                  <c:v>4567.5</c:v>
                </c:pt>
                <c:pt idx="244" formatCode="_(&quot;$&quot;* #,##0_);_(&quot;$&quot;* \(#,##0\);_(&quot;$&quot;* &quot;-&quot;??_);_(@_)">
                  <c:v>4561</c:v>
                </c:pt>
                <c:pt idx="245" formatCode="_(&quot;$&quot;* #,##0_);_(&quot;$&quot;* \(#,##0\);_(&quot;$&quot;* &quot;-&quot;??_);_(@_)">
                  <c:v>4611</c:v>
                </c:pt>
                <c:pt idx="246" formatCode="_(&quot;$&quot;* #,##0_);_(&quot;$&quot;* \(#,##0\);_(&quot;$&quot;* &quot;-&quot;??_);_(@_)">
                  <c:v>4557.75</c:v>
                </c:pt>
                <c:pt idx="247" formatCode="_(&quot;$&quot;* #,##0_);_(&quot;$&quot;* \(#,##0\);_(&quot;$&quot;* &quot;-&quot;??_);_(@_)">
                  <c:v>4591.75</c:v>
                </c:pt>
                <c:pt idx="248" formatCode="_(&quot;$&quot;* #,##0_);_(&quot;$&quot;* \(#,##0\);_(&quot;$&quot;* &quot;-&quot;??_);_(@_)">
                  <c:v>4582.5</c:v>
                </c:pt>
                <c:pt idx="249" formatCode="_(&quot;$&quot;* #,##0_);_(&quot;$&quot;* \(#,##0\);_(&quot;$&quot;* &quot;-&quot;??_);_(@_)">
                  <c:v>4589.5</c:v>
                </c:pt>
                <c:pt idx="250" formatCode="_(&quot;$&quot;* #,##0_);_(&quot;$&quot;* \(#,##0\);_(&quot;$&quot;* &quot;-&quot;??_);_(@_)">
                  <c:v>4701</c:v>
                </c:pt>
                <c:pt idx="251" formatCode="_(&quot;$&quot;* #,##0_);_(&quot;$&quot;* \(#,##0\);_(&quot;$&quot;* &quot;-&quot;??_);_(@_)">
                  <c:v>4663.5</c:v>
                </c:pt>
                <c:pt idx="252" formatCode="_(&quot;$&quot;* #,##0_);_(&quot;$&quot;* \(#,##0\);_(&quot;$&quot;* &quot;-&quot;??_);_(@_)">
                  <c:v>4553</c:v>
                </c:pt>
                <c:pt idx="253" formatCode="_(&quot;$&quot;* #,##0_);_(&quot;$&quot;* \(#,##0\);_(&quot;$&quot;* &quot;-&quot;??_);_(@_)">
                  <c:v>4605</c:v>
                </c:pt>
                <c:pt idx="254" formatCode="_(&quot;$&quot;* #,##0_);_(&quot;$&quot;* \(#,##0\);_(&quot;$&quot;* &quot;-&quot;??_);_(@_)">
                  <c:v>4543</c:v>
                </c:pt>
                <c:pt idx="255" formatCode="_(&quot;$&quot;* #,##0_);_(&quot;$&quot;* \(#,##0\);_(&quot;$&quot;* &quot;-&quot;??_);_(@_)">
                  <c:v>4685</c:v>
                </c:pt>
                <c:pt idx="256" formatCode="_(&quot;$&quot;* #,##0_);_(&quot;$&quot;* \(#,##0\);_(&quot;$&quot;* &quot;-&quot;??_);_(@_)">
                  <c:v>4733</c:v>
                </c:pt>
                <c:pt idx="257" formatCode="_(&quot;$&quot;* #,##0_);_(&quot;$&quot;* \(#,##0\);_(&quot;$&quot;* &quot;-&quot;??_);_(@_)">
                  <c:v>4654</c:v>
                </c:pt>
                <c:pt idx="258" formatCode="_(&quot;$&quot;* #,##0_);_(&quot;$&quot;* \(#,##0\);_(&quot;$&quot;* &quot;-&quot;??_);_(@_)">
                  <c:v>4715.5</c:v>
                </c:pt>
                <c:pt idx="259" formatCode="_(&quot;$&quot;* #,##0_);_(&quot;$&quot;* \(#,##0\);_(&quot;$&quot;* &quot;-&quot;??_);_(@_)">
                  <c:v>4690.5</c:v>
                </c:pt>
                <c:pt idx="260" formatCode="_(&quot;$&quot;* #,##0_);_(&quot;$&quot;* \(#,##0\);_(&quot;$&quot;* &quot;-&quot;??_);_(@_)">
                  <c:v>4690.5</c:v>
                </c:pt>
                <c:pt idx="261" formatCode="_(&quot;$&quot;* #,##0_);_(&quot;$&quot;* \(#,##0\);_(&quot;$&quot;* &quot;-&quot;??_);_(@_)">
                  <c:v>4690.5</c:v>
                </c:pt>
                <c:pt idx="262" formatCode="_(&quot;$&quot;* #,##0_);_(&quot;$&quot;* \(#,##0\);_(&quot;$&quot;* &quot;-&quot;??_);_(@_)">
                  <c:v>4727.25</c:v>
                </c:pt>
                <c:pt idx="263" formatCode="_(&quot;$&quot;* #,##0_);_(&quot;$&quot;* \(#,##0\);_(&quot;$&quot;* &quot;-&quot;??_);_(@_)">
                  <c:v>4734.75</c:v>
                </c:pt>
                <c:pt idx="264" formatCode="_(&quot;$&quot;* #,##0_);_(&quot;$&quot;* \(#,##0\);_(&quot;$&quot;* &quot;-&quot;??_);_(@_)">
                  <c:v>4705.75</c:v>
                </c:pt>
                <c:pt idx="265" formatCode="_(&quot;$&quot;* #,##0_);_(&quot;$&quot;* \(#,##0\);_(&quot;$&quot;* &quot;-&quot;??_);_(@_)">
                  <c:v>4705.75</c:v>
                </c:pt>
                <c:pt idx="266" formatCode="_(&quot;$&quot;* #,##0_);_(&quot;$&quot;* \(#,##0\);_(&quot;$&quot;* &quot;-&quot;??_);_(@_)">
                  <c:v>4611.25</c:v>
                </c:pt>
                <c:pt idx="267" formatCode="_(&quot;$&quot;* #,##0_);_(&quot;$&quot;* \(#,##0\);_(&quot;$&quot;* &quot;-&quot;??_);_(@_)">
                  <c:v>4642.75</c:v>
                </c:pt>
                <c:pt idx="268" formatCode="_(&quot;$&quot;* #,##0_);_(&quot;$&quot;* \(#,##0\);_(&quot;$&quot;* &quot;-&quot;??_);_(@_)">
                  <c:v>4619.5</c:v>
                </c:pt>
                <c:pt idx="269" formatCode="_(&quot;$&quot;* #,##0_);_(&quot;$&quot;* \(#,##0\);_(&quot;$&quot;* &quot;-&quot;??_);_(@_)">
                  <c:v>4524</c:v>
                </c:pt>
                <c:pt idx="270" formatCode="_(&quot;$&quot;* #,##0_);_(&quot;$&quot;* \(#,##0\);_(&quot;$&quot;* &quot;-&quot;??_);_(@_)">
                  <c:v>4482.5</c:v>
                </c:pt>
                <c:pt idx="271" formatCode="_(&quot;$&quot;* #,##0_);_(&quot;$&quot;* \(#,##0\);_(&quot;$&quot;* &quot;-&quot;??_);_(@_)">
                  <c:v>4378.25</c:v>
                </c:pt>
                <c:pt idx="272" formatCode="_(&quot;$&quot;* #,##0_);_(&quot;$&quot;* \(#,##0\);_(&quot;$&quot;* &quot;-&quot;??_);_(@_)">
                  <c:v>4342</c:v>
                </c:pt>
                <c:pt idx="273" formatCode="_(&quot;$&quot;* #,##0_);_(&quot;$&quot;* \(#,##0\);_(&quot;$&quot;* &quot;-&quot;??_);_(@_)">
                  <c:v>4387.75</c:v>
                </c:pt>
                <c:pt idx="274" formatCode="_(&quot;$&quot;* #,##0_);_(&quot;$&quot;* \(#,##0\);_(&quot;$&quot;* &quot;-&quot;??_);_(@_)">
                  <c:v>4419.5</c:v>
                </c:pt>
                <c:pt idx="275" formatCode="_(&quot;$&quot;* #,##0_);_(&quot;$&quot;* \(#,##0\);_(&quot;$&quot;* &quot;-&quot;??_);_(@_)">
                  <c:v>4327.5</c:v>
                </c:pt>
                <c:pt idx="276" formatCode="_(&quot;$&quot;* #,##0_);_(&quot;$&quot;* \(#,##0\);_(&quot;$&quot;* &quot;-&quot;??_);_(@_)">
                  <c:v>4378</c:v>
                </c:pt>
                <c:pt idx="277" formatCode="_(&quot;$&quot;* #,##0_);_(&quot;$&quot;* \(#,##0\);_(&quot;$&quot;* &quot;-&quot;??_);_(@_)">
                  <c:v>4414.75</c:v>
                </c:pt>
                <c:pt idx="278" formatCode="_(&quot;$&quot;* #,##0_);_(&quot;$&quot;* \(#,##0\);_(&quot;$&quot;* &quot;-&quot;??_);_(@_)">
                  <c:v>4355.5</c:v>
                </c:pt>
                <c:pt idx="279" formatCode="_(&quot;$&quot;* #,##0_);_(&quot;$&quot;* \(#,##0\);_(&quot;$&quot;* &quot;-&quot;??_);_(@_)">
                  <c:v>4432.5</c:v>
                </c:pt>
                <c:pt idx="280" formatCode="_(&quot;$&quot;* #,##0_);_(&quot;$&quot;* \(#,##0\);_(&quot;$&quot;* &quot;-&quot;??_);_(@_)">
                  <c:v>4449.25</c:v>
                </c:pt>
                <c:pt idx="281" formatCode="_(&quot;$&quot;* #,##0_);_(&quot;$&quot;* \(#,##0\);_(&quot;$&quot;* &quot;-&quot;??_);_(@_)">
                  <c:v>4419</c:v>
                </c:pt>
                <c:pt idx="282" formatCode="_(&quot;$&quot;* #,##0_);_(&quot;$&quot;* \(#,##0\);_(&quot;$&quot;* &quot;-&quot;??_);_(@_)">
                  <c:v>4545.75</c:v>
                </c:pt>
                <c:pt idx="283" formatCode="_(&quot;$&quot;* #,##0_);_(&quot;$&quot;* \(#,##0\);_(&quot;$&quot;* &quot;-&quot;??_);_(@_)">
                  <c:v>4596.25</c:v>
                </c:pt>
                <c:pt idx="284" formatCode="_(&quot;$&quot;* #,##0_);_(&quot;$&quot;* \(#,##0\);_(&quot;$&quot;* &quot;-&quot;??_);_(@_)">
                  <c:v>4539.75</c:v>
                </c:pt>
                <c:pt idx="285" formatCode="_(&quot;$&quot;* #,##0_);_(&quot;$&quot;* \(#,##0\);_(&quot;$&quot;* &quot;-&quot;??_);_(@_)">
                  <c:v>4570</c:v>
                </c:pt>
                <c:pt idx="286" formatCode="_(&quot;$&quot;* #,##0_);_(&quot;$&quot;* \(#,##0\);_(&quot;$&quot;* &quot;-&quot;??_);_(@_)">
                  <c:v>4571</c:v>
                </c:pt>
                <c:pt idx="287" formatCode="_(&quot;$&quot;* #,##0_);_(&quot;$&quot;* \(#,##0\);_(&quot;$&quot;* &quot;-&quot;??_);_(@_)">
                  <c:v>4554.5</c:v>
                </c:pt>
                <c:pt idx="288" formatCode="_(&quot;$&quot;* #,##0_);_(&quot;$&quot;* \(#,##0\);_(&quot;$&quot;* &quot;-&quot;??_);_(@_)">
                  <c:v>4638.5</c:v>
                </c:pt>
                <c:pt idx="289" formatCode="_(&quot;$&quot;* #,##0_);_(&quot;$&quot;* \(#,##0\);_(&quot;$&quot;* &quot;-&quot;??_);_(@_)">
                  <c:v>4691.75</c:v>
                </c:pt>
                <c:pt idx="290" formatCode="_(&quot;$&quot;* #,##0_);_(&quot;$&quot;* \(#,##0\);_(&quot;$&quot;* &quot;-&quot;??_);_(@_)">
                  <c:v>4633.25</c:v>
                </c:pt>
                <c:pt idx="291" formatCode="_(&quot;$&quot;* #,##0_);_(&quot;$&quot;* \(#,##0\);_(&quot;$&quot;* &quot;-&quot;??_);_(@_)">
                  <c:v>4613.25</c:v>
                </c:pt>
                <c:pt idx="292" formatCode="_(&quot;$&quot;* #,##0_);_(&quot;$&quot;* \(#,##0\);_(&quot;$&quot;* &quot;-&quot;??_);_(@_)">
                  <c:v>4514</c:v>
                </c:pt>
                <c:pt idx="293" formatCode="_(&quot;$&quot;* #,##0_);_(&quot;$&quot;* \(#,##0\);_(&quot;$&quot;* &quot;-&quot;??_);_(@_)">
                  <c:v>4450</c:v>
                </c:pt>
                <c:pt idx="294" formatCode="_(&quot;$&quot;* #,##0_);_(&quot;$&quot;* \(#,##0\);_(&quot;$&quot;* &quot;-&quot;??_);_(@_)">
                  <c:v>4454.25</c:v>
                </c:pt>
                <c:pt idx="295" formatCode="_(&quot;$&quot;* #,##0_);_(&quot;$&quot;* \(#,##0\);_(&quot;$&quot;* &quot;-&quot;??_);_(@_)">
                  <c:v>4506.75</c:v>
                </c:pt>
                <c:pt idx="296" formatCode="_(&quot;$&quot;* #,##0_);_(&quot;$&quot;* \(#,##0\);_(&quot;$&quot;* &quot;-&quot;??_);_(@_)">
                  <c:v>4572.5</c:v>
                </c:pt>
                <c:pt idx="297" formatCode="_(&quot;$&quot;* #,##0_);_(&quot;$&quot;* \(#,##0\);_(&quot;$&quot;* &quot;-&quot;??_);_(@_)">
                  <c:v>4561</c:v>
                </c:pt>
                <c:pt idx="298" formatCode="_(&quot;$&quot;* #,##0_);_(&quot;$&quot;* \(#,##0\);_(&quot;$&quot;* &quot;-&quot;??_);_(@_)">
                  <c:v>4588.5</c:v>
                </c:pt>
                <c:pt idx="299" formatCode="_(&quot;$&quot;* #,##0_);_(&quot;$&quot;* \(#,##0\);_(&quot;$&quot;* &quot;-&quot;??_);_(@_)">
                  <c:v>4575.75</c:v>
                </c:pt>
                <c:pt idx="300" formatCode="_(&quot;$&quot;* #,##0_);_(&quot;$&quot;* \(#,##0\);_(&quot;$&quot;* &quot;-&quot;??_);_(@_)">
                  <c:v>4624.25</c:v>
                </c:pt>
                <c:pt idx="301" formatCode="_(&quot;$&quot;* #,##0_);_(&quot;$&quot;* \(#,##0\);_(&quot;$&quot;* &quot;-&quot;??_);_(@_)">
                  <c:v>4697.5</c:v>
                </c:pt>
                <c:pt idx="302" formatCode="_(&quot;$&quot;* #,##0_);_(&quot;$&quot;* \(#,##0\);_(&quot;$&quot;* &quot;-&quot;??_);_(@_)">
                  <c:v>4647.75</c:v>
                </c:pt>
                <c:pt idx="303" formatCode="_(&quot;$&quot;* #,##0_);_(&quot;$&quot;* \(#,##0\);_(&quot;$&quot;* &quot;-&quot;??_);_(@_)">
                  <c:v>4647</c:v>
                </c:pt>
                <c:pt idx="304" formatCode="_(&quot;$&quot;* #,##0_);_(&quot;$&quot;* \(#,##0\);_(&quot;$&quot;* &quot;-&quot;??_);_(@_)">
                  <c:v>4609.25</c:v>
                </c:pt>
                <c:pt idx="305" formatCode="_(&quot;$&quot;* #,##0_);_(&quot;$&quot;* \(#,##0\);_(&quot;$&quot;* &quot;-&quot;??_);_(@_)">
                  <c:v>4714.75</c:v>
                </c:pt>
                <c:pt idx="306" formatCode="_(&quot;$&quot;* #,##0_);_(&quot;$&quot;* \(#,##0\);_(&quot;$&quot;* &quot;-&quot;??_);_(@_)">
                  <c:v>4705.5</c:v>
                </c:pt>
                <c:pt idx="307" formatCode="_(&quot;$&quot;* #,##0_);_(&quot;$&quot;* \(#,##0\);_(&quot;$&quot;* &quot;-&quot;??_);_(@_)">
                  <c:v>4728</c:v>
                </c:pt>
                <c:pt idx="308" formatCode="_(&quot;$&quot;* #,##0_);_(&quot;$&quot;* \(#,##0\);_(&quot;$&quot;* &quot;-&quot;??_);_(@_)">
                  <c:v>4797.5</c:v>
                </c:pt>
                <c:pt idx="309" formatCode="_(&quot;$&quot;* #,##0_);_(&quot;$&quot;* \(#,##0\);_(&quot;$&quot;* &quot;-&quot;??_);_(@_)">
                  <c:v>4864.5</c:v>
                </c:pt>
                <c:pt idx="310" formatCode="_(&quot;$&quot;* #,##0_);_(&quot;$&quot;* \(#,##0\);_(&quot;$&quot;* &quot;-&quot;??_);_(@_)">
                  <c:v>5036.75</c:v>
                </c:pt>
                <c:pt idx="311" formatCode="_(&quot;$&quot;* #,##0_);_(&quot;$&quot;* \(#,##0\);_(&quot;$&quot;* &quot;-&quot;??_);_(@_)">
                  <c:v>5007.75</c:v>
                </c:pt>
                <c:pt idx="312" formatCode="_(&quot;$&quot;* #,##0_);_(&quot;$&quot;* \(#,##0\);_(&quot;$&quot;* &quot;-&quot;??_);_(@_)">
                  <c:v>4878.25</c:v>
                </c:pt>
                <c:pt idx="313" formatCode="_(&quot;$&quot;* #,##0_);_(&quot;$&quot;* \(#,##0\);_(&quot;$&quot;* &quot;-&quot;??_);_(@_)">
                  <c:v>4945</c:v>
                </c:pt>
                <c:pt idx="314" formatCode="_(&quot;$&quot;* #,##0_);_(&quot;$&quot;* \(#,##0\);_(&quot;$&quot;* &quot;-&quot;??_);_(@_)">
                  <c:v>4901.5</c:v>
                </c:pt>
                <c:pt idx="315" formatCode="_(&quot;$&quot;* #,##0_);_(&quot;$&quot;* \(#,##0\);_(&quot;$&quot;* &quot;-&quot;??_);_(@_)">
                  <c:v>4986.5</c:v>
                </c:pt>
                <c:pt idx="316" formatCode="_(&quot;$&quot;* #,##0_);_(&quot;$&quot;* \(#,##0\);_(&quot;$&quot;* &quot;-&quot;??_);_(@_)">
                  <c:v>4971.5</c:v>
                </c:pt>
                <c:pt idx="317" formatCode="_(&quot;$&quot;* #,##0_);_(&quot;$&quot;* \(#,##0\);_(&quot;$&quot;* &quot;-&quot;??_);_(@_)">
                  <c:v>4965.5</c:v>
                </c:pt>
                <c:pt idx="318" formatCode="_(&quot;$&quot;* #,##0_);_(&quot;$&quot;* \(#,##0\);_(&quot;$&quot;* &quot;-&quot;??_);_(@_)">
                  <c:v>4950</c:v>
                </c:pt>
                <c:pt idx="319" formatCode="_(&quot;$&quot;* #,##0_);_(&quot;$&quot;* \(#,##0\);_(&quot;$&quot;* &quot;-&quot;??_);_(@_)">
                  <c:v>5096</c:v>
                </c:pt>
                <c:pt idx="320" formatCode="_(&quot;$&quot;* #,##0_);_(&quot;$&quot;* \(#,##0\);_(&quot;$&quot;* &quot;-&quot;??_);_(@_)">
                  <c:v>5074.5</c:v>
                </c:pt>
                <c:pt idx="321" formatCode="_(&quot;$&quot;* #,##0_);_(&quot;$&quot;* \(#,##0\);_(&quot;$&quot;* &quot;-&quot;??_);_(@_)">
                  <c:v>5089</c:v>
                </c:pt>
                <c:pt idx="322" formatCode="_(&quot;$&quot;* #,##0_);_(&quot;$&quot;* \(#,##0\);_(&quot;$&quot;* &quot;-&quot;??_);_(@_)">
                  <c:v>5087</c:v>
                </c:pt>
                <c:pt idx="323" formatCode="_(&quot;$&quot;* #,##0_);_(&quot;$&quot;* \(#,##0\);_(&quot;$&quot;* &quot;-&quot;??_);_(@_)">
                  <c:v>4971.5</c:v>
                </c:pt>
                <c:pt idx="324" formatCode="_(&quot;$&quot;* #,##0_);_(&quot;$&quot;* \(#,##0\);_(&quot;$&quot;* &quot;-&quot;??_);_(@_)">
                  <c:v>4977</c:v>
                </c:pt>
                <c:pt idx="325" formatCode="_(&quot;$&quot;* #,##0_);_(&quot;$&quot;* \(#,##0\);_(&quot;$&quot;* &quot;-&quot;??_);_(@_)">
                  <c:v>4977</c:v>
                </c:pt>
                <c:pt idx="326" formatCode="_(&quot;$&quot;* #,##0_);_(&quot;$&quot;* \(#,##0\);_(&quot;$&quot;* &quot;-&quot;??_);_(@_)">
                  <c:v>4977</c:v>
                </c:pt>
                <c:pt idx="327" formatCode="_(&quot;$&quot;* #,##0_);_(&quot;$&quot;* \(#,##0\);_(&quot;$&quot;* &quot;-&quot;??_);_(@_)">
                  <c:v>4918.5</c:v>
                </c:pt>
                <c:pt idx="328" formatCode="_(&quot;$&quot;* #,##0_);_(&quot;$&quot;* \(#,##0\);_(&quot;$&quot;* &quot;-&quot;??_);_(@_)">
                  <c:v>4903</c:v>
                </c:pt>
                <c:pt idx="329" formatCode="_(&quot;$&quot;* #,##0_);_(&quot;$&quot;* \(#,##0\);_(&quot;$&quot;* &quot;-&quot;??_);_(@_)">
                  <c:v>4880.5</c:v>
                </c:pt>
                <c:pt idx="330" formatCode="_(&quot;$&quot;* #,##0_);_(&quot;$&quot;* \(#,##0\);_(&quot;$&quot;* &quot;-&quot;??_);_(@_)">
                  <c:v>4859.75</c:v>
                </c:pt>
                <c:pt idx="331" formatCode="_(&quot;$&quot;* #,##0_);_(&quot;$&quot;* \(#,##0\);_(&quot;$&quot;* &quot;-&quot;??_);_(@_)">
                  <c:v>4779.25</c:v>
                </c:pt>
                <c:pt idx="332" formatCode="_(&quot;$&quot;* #,##0_);_(&quot;$&quot;* \(#,##0\);_(&quot;$&quot;* &quot;-&quot;??_);_(@_)">
                  <c:v>4792.75</c:v>
                </c:pt>
                <c:pt idx="333" formatCode="_(&quot;$&quot;* #,##0_);_(&quot;$&quot;* \(#,##0\);_(&quot;$&quot;* &quot;-&quot;??_);_(@_)">
                  <c:v>4804.5</c:v>
                </c:pt>
                <c:pt idx="334" formatCode="_(&quot;$&quot;* #,##0_);_(&quot;$&quot;* \(#,##0\);_(&quot;$&quot;* &quot;-&quot;??_);_(@_)">
                  <c:v>4665.5</c:v>
                </c:pt>
                <c:pt idx="335" formatCode="_(&quot;$&quot;* #,##0_);_(&quot;$&quot;* \(#,##0\);_(&quot;$&quot;* &quot;-&quot;??_);_(@_)">
                  <c:v>4663.75</c:v>
                </c:pt>
                <c:pt idx="336" formatCode="_(&quot;$&quot;* #,##0_);_(&quot;$&quot;* \(#,##0\);_(&quot;$&quot;* &quot;-&quot;??_);_(@_)">
                  <c:v>4678.5</c:v>
                </c:pt>
                <c:pt idx="337" formatCode="_(&quot;$&quot;* #,##0_);_(&quot;$&quot;* \(#,##0\);_(&quot;$&quot;* &quot;-&quot;??_);_(@_)">
                  <c:v>4788.5</c:v>
                </c:pt>
                <c:pt idx="338" formatCode="_(&quot;$&quot;* #,##0_);_(&quot;$&quot;* \(#,##0\);_(&quot;$&quot;* &quot;-&quot;??_);_(@_)">
                  <c:v>4848.5</c:v>
                </c:pt>
                <c:pt idx="339" formatCode="_(&quot;$&quot;* #,##0_);_(&quot;$&quot;* \(#,##0\);_(&quot;$&quot;* &quot;-&quot;??_);_(@_)">
                  <c:v>4848</c:v>
                </c:pt>
                <c:pt idx="340" formatCode="_(&quot;$&quot;* #,##0_);_(&quot;$&quot;* \(#,##0\);_(&quot;$&quot;* &quot;-&quot;??_);_(@_)">
                  <c:v>4828.25</c:v>
                </c:pt>
                <c:pt idx="341" formatCode="_(&quot;$&quot;* #,##0_);_(&quot;$&quot;* \(#,##0\);_(&quot;$&quot;* &quot;-&quot;??_);_(@_)">
                  <c:v>4850</c:v>
                </c:pt>
                <c:pt idx="342" formatCode="_(&quot;$&quot;* #,##0_);_(&quot;$&quot;* \(#,##0\);_(&quot;$&quot;* &quot;-&quot;??_);_(@_)">
                  <c:v>4954.75</c:v>
                </c:pt>
                <c:pt idx="343" formatCode="_(&quot;$&quot;* #,##0_);_(&quot;$&quot;* \(#,##0\);_(&quot;$&quot;* &quot;-&quot;??_);_(@_)">
                  <c:v>4994.5</c:v>
                </c:pt>
                <c:pt idx="344" formatCode="_(&quot;$&quot;* #,##0_);_(&quot;$&quot;* \(#,##0\);_(&quot;$&quot;* &quot;-&quot;??_);_(@_)">
                  <c:v>5014.25</c:v>
                </c:pt>
                <c:pt idx="345" formatCode="_(&quot;$&quot;* #,##0_);_(&quot;$&quot;* \(#,##0\);_(&quot;$&quot;* &quot;-&quot;??_);_(@_)">
                  <c:v>5043.25</c:v>
                </c:pt>
                <c:pt idx="346" formatCode="_(&quot;$&quot;* #,##0_);_(&quot;$&quot;* \(#,##0\);_(&quot;$&quot;* &quot;-&quot;??_);_(@_)">
                  <c:v>5006.25</c:v>
                </c:pt>
                <c:pt idx="347" formatCode="_(&quot;$&quot;* #,##0_);_(&quot;$&quot;* \(#,##0\);_(&quot;$&quot;* &quot;-&quot;??_);_(@_)">
                  <c:v>4973.5</c:v>
                </c:pt>
                <c:pt idx="348" formatCode="_(&quot;$&quot;* #,##0_);_(&quot;$&quot;* \(#,##0\);_(&quot;$&quot;* &quot;-&quot;??_);_(@_)">
                  <c:v>4913.5</c:v>
                </c:pt>
                <c:pt idx="349" formatCode="_(&quot;$&quot;* #,##0_);_(&quot;$&quot;* \(#,##0\);_(&quot;$&quot;* &quot;-&quot;??_);_(@_)">
                  <c:v>4956.25</c:v>
                </c:pt>
                <c:pt idx="350" formatCode="_(&quot;$&quot;* #,##0_);_(&quot;$&quot;* \(#,##0\);_(&quot;$&quot;* &quot;-&quot;??_);_(@_)">
                  <c:v>5064</c:v>
                </c:pt>
                <c:pt idx="351" formatCode="_(&quot;$&quot;* #,##0_);_(&quot;$&quot;* \(#,##0\);_(&quot;$&quot;* &quot;-&quot;??_);_(@_)">
                  <c:v>5064</c:v>
                </c:pt>
                <c:pt idx="352" formatCode="_(&quot;$&quot;* #,##0_);_(&quot;$&quot;* \(#,##0\);_(&quot;$&quot;* &quot;-&quot;??_);_(@_)">
                  <c:v>4928.25</c:v>
                </c:pt>
                <c:pt idx="353" formatCode="_(&quot;$&quot;* #,##0_);_(&quot;$&quot;* \(#,##0\);_(&quot;$&quot;* &quot;-&quot;??_);_(@_)">
                  <c:v>4879.5</c:v>
                </c:pt>
                <c:pt idx="354" formatCode="_(&quot;$&quot;* #,##0_);_(&quot;$&quot;* \(#,##0\);_(&quot;$&quot;* &quot;-&quot;??_);_(@_)">
                  <c:v>4802.25</c:v>
                </c:pt>
                <c:pt idx="355" formatCode="_(&quot;$&quot;* #,##0_);_(&quot;$&quot;* \(#,##0\);_(&quot;$&quot;* &quot;-&quot;??_);_(@_)">
                  <c:v>4825.5</c:v>
                </c:pt>
                <c:pt idx="356" formatCode="_(&quot;$&quot;* #,##0_);_(&quot;$&quot;* \(#,##0\);_(&quot;$&quot;* &quot;-&quot;??_);_(@_)">
                  <c:v>4698.5</c:v>
                </c:pt>
                <c:pt idx="357" formatCode="_(&quot;$&quot;* #,##0_);_(&quot;$&quot;* \(#,##0\);_(&quot;$&quot;* &quot;-&quot;??_);_(@_)">
                  <c:v>4691.25</c:v>
                </c:pt>
                <c:pt idx="358" formatCode="_(&quot;$&quot;* #,##0_);_(&quot;$&quot;* \(#,##0\);_(&quot;$&quot;* &quot;-&quot;??_);_(@_)">
                  <c:v>4717.75</c:v>
                </c:pt>
                <c:pt idx="359" formatCode="_(&quot;$&quot;* #,##0_);_(&quot;$&quot;* \(#,##0\);_(&quot;$&quot;* &quot;-&quot;??_);_(@_)">
                  <c:v>4627.25</c:v>
                </c:pt>
                <c:pt idx="360" formatCode="_(&quot;$&quot;* #,##0_);_(&quot;$&quot;* \(#,##0\);_(&quot;$&quot;* &quot;-&quot;??_);_(@_)">
                  <c:v>4636</c:v>
                </c:pt>
                <c:pt idx="361" formatCode="_(&quot;$&quot;* #,##0_);_(&quot;$&quot;* \(#,##0\);_(&quot;$&quot;* &quot;-&quot;??_);_(@_)">
                  <c:v>4649.5</c:v>
                </c:pt>
                <c:pt idx="362" formatCode="_(&quot;$&quot;* #,##0_);_(&quot;$&quot;* \(#,##0\);_(&quot;$&quot;* &quot;-&quot;??_);_(@_)">
                  <c:v>4659</c:v>
                </c:pt>
                <c:pt idx="363" formatCode="_(&quot;$&quot;* #,##0_);_(&quot;$&quot;* \(#,##0\);_(&quot;$&quot;* &quot;-&quot;??_);_(@_)">
                  <c:v>4623.25</c:v>
                </c:pt>
                <c:pt idx="364" formatCode="_(&quot;$&quot;* #,##0_);_(&quot;$&quot;* \(#,##0\);_(&quot;$&quot;* &quot;-&quot;??_);_(@_)">
                  <c:v>4593.75</c:v>
                </c:pt>
                <c:pt idx="365" formatCode="_(&quot;$&quot;* #,##0_);_(&quot;$&quot;* \(#,##0\);_(&quot;$&quot;* &quot;-&quot;??_);_(@_)">
                  <c:v>4588.5</c:v>
                </c:pt>
                <c:pt idx="366" formatCode="_(&quot;$&quot;* #,##0_);_(&quot;$&quot;* \(#,##0\);_(&quot;$&quot;* &quot;-&quot;??_);_(@_)">
                  <c:v>4577.5</c:v>
                </c:pt>
                <c:pt idx="367" formatCode="_(&quot;$&quot;* #,##0_);_(&quot;$&quot;* \(#,##0\);_(&quot;$&quot;* &quot;-&quot;??_);_(@_)">
                  <c:v>4622</c:v>
                </c:pt>
                <c:pt idx="368" formatCode="_(&quot;$&quot;* #,##0_);_(&quot;$&quot;* \(#,##0\);_(&quot;$&quot;* &quot;-&quot;??_);_(@_)">
                  <c:v>4671.75</c:v>
                </c:pt>
                <c:pt idx="369" formatCode="_(&quot;$&quot;* #,##0_);_(&quot;$&quot;* \(#,##0\);_(&quot;$&quot;* &quot;-&quot;??_);_(@_)">
                  <c:v>4682</c:v>
                </c:pt>
                <c:pt idx="370" formatCode="_(&quot;$&quot;* #,##0_);_(&quot;$&quot;* \(#,##0\);_(&quot;$&quot;* &quot;-&quot;??_);_(@_)">
                  <c:v>4720.5</c:v>
                </c:pt>
                <c:pt idx="371" formatCode="_(&quot;$&quot;* #,##0_);_(&quot;$&quot;* \(#,##0\);_(&quot;$&quot;* &quot;-&quot;??_);_(@_)">
                  <c:v>4720.5</c:v>
                </c:pt>
                <c:pt idx="372" formatCode="_(&quot;$&quot;* #,##0_);_(&quot;$&quot;* \(#,##0\);_(&quot;$&quot;* &quot;-&quot;??_);_(@_)">
                  <c:v>4696.75</c:v>
                </c:pt>
                <c:pt idx="373" formatCode="_(&quot;$&quot;* #,##0_);_(&quot;$&quot;* \(#,##0\);_(&quot;$&quot;* &quot;-&quot;??_);_(@_)">
                  <c:v>4632</c:v>
                </c:pt>
                <c:pt idx="374" formatCode="_(&quot;$&quot;* #,##0_);_(&quot;$&quot;* \(#,##0\);_(&quot;$&quot;* &quot;-&quot;??_);_(@_)">
                  <c:v>4617</c:v>
                </c:pt>
                <c:pt idx="375" formatCode="_(&quot;$&quot;* #,##0_);_(&quot;$&quot;* \(#,##0\);_(&quot;$&quot;* &quot;-&quot;??_);_(@_)">
                  <c:v>4696.5</c:v>
                </c:pt>
                <c:pt idx="376" formatCode="_(&quot;$&quot;* #,##0_);_(&quot;$&quot;* \(#,##0\);_(&quot;$&quot;* &quot;-&quot;??_);_(@_)">
                  <c:v>4688.5</c:v>
                </c:pt>
                <c:pt idx="377" formatCode="_(&quot;$&quot;* #,##0_);_(&quot;$&quot;* \(#,##0\);_(&quot;$&quot;* &quot;-&quot;??_);_(@_)">
                  <c:v>4563</c:v>
                </c:pt>
                <c:pt idx="378" formatCode="_(&quot;$&quot;* #,##0_);_(&quot;$&quot;* \(#,##0\);_(&quot;$&quot;* &quot;-&quot;??_);_(@_)">
                  <c:v>4567.25</c:v>
                </c:pt>
                <c:pt idx="379" formatCode="_(&quot;$&quot;* #,##0_);_(&quot;$&quot;* \(#,##0\);_(&quot;$&quot;* &quot;-&quot;??_);_(@_)">
                  <c:v>4500.5</c:v>
                </c:pt>
                <c:pt idx="380" formatCode="_(&quot;$&quot;* #,##0_);_(&quot;$&quot;* \(#,##0\);_(&quot;$&quot;* &quot;-&quot;??_);_(@_)">
                  <c:v>4496</c:v>
                </c:pt>
                <c:pt idx="381" formatCode="_(&quot;$&quot;* #,##0_);_(&quot;$&quot;* \(#,##0\);_(&quot;$&quot;* &quot;-&quot;??_);_(@_)">
                  <c:v>4540.5</c:v>
                </c:pt>
                <c:pt idx="382" formatCode="_(&quot;$&quot;* #,##0_);_(&quot;$&quot;* \(#,##0\);_(&quot;$&quot;* &quot;-&quot;??_);_(@_)">
                  <c:v>4495.75</c:v>
                </c:pt>
                <c:pt idx="383" formatCode="_(&quot;$&quot;* #,##0_);_(&quot;$&quot;* \(#,##0\);_(&quot;$&quot;* &quot;-&quot;??_);_(@_)">
                  <c:v>4627.25</c:v>
                </c:pt>
                <c:pt idx="384" formatCode="_(&quot;$&quot;* #,##0_);_(&quot;$&quot;* \(#,##0\);_(&quot;$&quot;* &quot;-&quot;??_);_(@_)">
                  <c:v>4528.5</c:v>
                </c:pt>
                <c:pt idx="385" formatCode="_(&quot;$&quot;* #,##0_);_(&quot;$&quot;* \(#,##0\);_(&quot;$&quot;* &quot;-&quot;??_);_(@_)">
                  <c:v>4541.5</c:v>
                </c:pt>
                <c:pt idx="386" formatCode="_(&quot;$&quot;* #,##0_);_(&quot;$&quot;* \(#,##0\);_(&quot;$&quot;* &quot;-&quot;??_);_(@_)">
                  <c:v>4633.25</c:v>
                </c:pt>
                <c:pt idx="387" formatCode="_(&quot;$&quot;* #,##0_);_(&quot;$&quot;* \(#,##0\);_(&quot;$&quot;* &quot;-&quot;??_);_(@_)">
                  <c:v>4658.75</c:v>
                </c:pt>
                <c:pt idx="388" formatCode="_(&quot;$&quot;* #,##0_);_(&quot;$&quot;* \(#,##0\);_(&quot;$&quot;* &quot;-&quot;??_);_(@_)">
                  <c:v>4692.5</c:v>
                </c:pt>
                <c:pt idx="389" formatCode="_(&quot;$&quot;* #,##0_);_(&quot;$&quot;* \(#,##0\);_(&quot;$&quot;* &quot;-&quot;??_);_(@_)">
                  <c:v>4776.5</c:v>
                </c:pt>
                <c:pt idx="390" formatCode="_(&quot;$&quot;* #,##0_);_(&quot;$&quot;* \(#,##0\);_(&quot;$&quot;* &quot;-&quot;??_);_(@_)">
                  <c:v>4690</c:v>
                </c:pt>
                <c:pt idx="391" formatCode="_(&quot;$&quot;* #,##0_);_(&quot;$&quot;* \(#,##0\);_(&quot;$&quot;* &quot;-&quot;??_);_(@_)">
                  <c:v>4698.5</c:v>
                </c:pt>
                <c:pt idx="392" formatCode="_(&quot;$&quot;* #,##0_);_(&quot;$&quot;* \(#,##0\);_(&quot;$&quot;* &quot;-&quot;??_);_(@_)">
                  <c:v>4809.25</c:v>
                </c:pt>
                <c:pt idx="393" formatCode="_(&quot;$&quot;* #,##0_);_(&quot;$&quot;* \(#,##0\);_(&quot;$&quot;* &quot;-&quot;??_);_(@_)">
                  <c:v>4830.25</c:v>
                </c:pt>
                <c:pt idx="394" formatCode="_(&quot;$&quot;* #,##0_);_(&quot;$&quot;* \(#,##0\);_(&quot;$&quot;* &quot;-&quot;??_);_(@_)">
                  <c:v>4840</c:v>
                </c:pt>
                <c:pt idx="395" formatCode="_(&quot;$&quot;* #,##0_);_(&quot;$&quot;* \(#,##0\);_(&quot;$&quot;* &quot;-&quot;??_);_(@_)">
                  <c:v>4899.5</c:v>
                </c:pt>
                <c:pt idx="396" formatCode="_(&quot;$&quot;* #,##0_);_(&quot;$&quot;* \(#,##0\);_(&quot;$&quot;* &quot;-&quot;??_);_(@_)">
                  <c:v>4879.75</c:v>
                </c:pt>
                <c:pt idx="397" formatCode="_(&quot;$&quot;* #,##0_);_(&quot;$&quot;* \(#,##0\);_(&quot;$&quot;* &quot;-&quot;??_);_(@_)">
                  <c:v>4797.75</c:v>
                </c:pt>
                <c:pt idx="398" formatCode="_(&quot;$&quot;* #,##0_);_(&quot;$&quot;* \(#,##0\);_(&quot;$&quot;* &quot;-&quot;??_);_(@_)">
                  <c:v>4731.5</c:v>
                </c:pt>
                <c:pt idx="399" formatCode="_(&quot;$&quot;* #,##0_);_(&quot;$&quot;* \(#,##0\);_(&quot;$&quot;* &quot;-&quot;??_);_(@_)">
                  <c:v>4673</c:v>
                </c:pt>
                <c:pt idx="400" formatCode="_(&quot;$&quot;* #,##0_);_(&quot;$&quot;* \(#,##0\);_(&quot;$&quot;* &quot;-&quot;??_);_(@_)">
                  <c:v>4697.75</c:v>
                </c:pt>
                <c:pt idx="401" formatCode="_(&quot;$&quot;* #,##0_);_(&quot;$&quot;* \(#,##0\);_(&quot;$&quot;* &quot;-&quot;??_);_(@_)">
                  <c:v>4729</c:v>
                </c:pt>
                <c:pt idx="402" formatCode="_(&quot;$&quot;* #,##0_);_(&quot;$&quot;* \(#,##0\);_(&quot;$&quot;* &quot;-&quot;??_);_(@_)">
                  <c:v>4850</c:v>
                </c:pt>
                <c:pt idx="403" formatCode="_(&quot;$&quot;* #,##0_);_(&quot;$&quot;* \(#,##0\);_(&quot;$&quot;* &quot;-&quot;??_);_(@_)">
                  <c:v>4918.25</c:v>
                </c:pt>
                <c:pt idx="404" formatCode="_(&quot;$&quot;* #,##0_);_(&quot;$&quot;* \(#,##0\);_(&quot;$&quot;* &quot;-&quot;??_);_(@_)">
                  <c:v>4922</c:v>
                </c:pt>
                <c:pt idx="405" formatCode="_(&quot;$&quot;* #,##0_);_(&quot;$&quot;* \(#,##0\);_(&quot;$&quot;* &quot;-&quot;??_);_(@_)">
                  <c:v>4900.5</c:v>
                </c:pt>
                <c:pt idx="406" formatCode="_(&quot;$&quot;* #,##0_);_(&quot;$&quot;* \(#,##0\);_(&quot;$&quot;* &quot;-&quot;??_);_(@_)">
                  <c:v>4922</c:v>
                </c:pt>
                <c:pt idx="407" formatCode="_(&quot;$&quot;* #,##0_);_(&quot;$&quot;* \(#,##0\);_(&quot;$&quot;* &quot;-&quot;??_);_(@_)">
                  <c:v>4967.75</c:v>
                </c:pt>
                <c:pt idx="408" formatCode="_(&quot;$&quot;* #,##0_);_(&quot;$&quot;* \(#,##0\);_(&quot;$&quot;* &quot;-&quot;??_);_(@_)">
                  <c:v>4953.75</c:v>
                </c:pt>
                <c:pt idx="409" formatCode="_(&quot;$&quot;* #,##0_);_(&quot;$&quot;* \(#,##0\);_(&quot;$&quot;* &quot;-&quot;??_);_(@_)">
                  <c:v>4966.5</c:v>
                </c:pt>
                <c:pt idx="410" formatCode="_(&quot;$&quot;* #,##0_);_(&quot;$&quot;* \(#,##0\);_(&quot;$&quot;* &quot;-&quot;??_);_(@_)">
                  <c:v>4911</c:v>
                </c:pt>
                <c:pt idx="411" formatCode="_(&quot;$&quot;* #,##0_);_(&quot;$&quot;* \(#,##0\);_(&quot;$&quot;* &quot;-&quot;??_);_(@_)">
                  <c:v>4886.75</c:v>
                </c:pt>
                <c:pt idx="412" formatCode="_(&quot;$&quot;* #,##0_);_(&quot;$&quot;* \(#,##0\);_(&quot;$&quot;* &quot;-&quot;??_);_(@_)">
                  <c:v>4917.25</c:v>
                </c:pt>
                <c:pt idx="413" formatCode="_(&quot;$&quot;* #,##0_);_(&quot;$&quot;* \(#,##0\);_(&quot;$&quot;* &quot;-&quot;??_);_(@_)">
                  <c:v>4839</c:v>
                </c:pt>
                <c:pt idx="414" formatCode="_(&quot;$&quot;* #,##0_);_(&quot;$&quot;* \(#,##0\);_(&quot;$&quot;* &quot;-&quot;??_);_(@_)">
                  <c:v>4884.75</c:v>
                </c:pt>
                <c:pt idx="415" formatCode="_(&quot;$&quot;* #,##0_);_(&quot;$&quot;* \(#,##0\);_(&quot;$&quot;* &quot;-&quot;??_);_(@_)">
                  <c:v>4915.25</c:v>
                </c:pt>
                <c:pt idx="416" formatCode="_(&quot;$&quot;* #,##0_);_(&quot;$&quot;* \(#,##0\);_(&quot;$&quot;* &quot;-&quot;??_);_(@_)">
                  <c:v>4868.5</c:v>
                </c:pt>
                <c:pt idx="417" formatCode="_(&quot;$&quot;* #,##0_);_(&quot;$&quot;* \(#,##0\);_(&quot;$&quot;* &quot;-&quot;??_);_(@_)">
                  <c:v>4880.75</c:v>
                </c:pt>
                <c:pt idx="418" formatCode="_(&quot;$&quot;* #,##0_);_(&quot;$&quot;* \(#,##0\);_(&quot;$&quot;* &quot;-&quot;??_);_(@_)">
                  <c:v>4859.5</c:v>
                </c:pt>
                <c:pt idx="419" formatCode="_(&quot;$&quot;* #,##0_);_(&quot;$&quot;* \(#,##0\);_(&quot;$&quot;* &quot;-&quot;??_);_(@_)">
                  <c:v>4815</c:v>
                </c:pt>
                <c:pt idx="420" formatCode="_(&quot;$&quot;* #,##0_);_(&quot;$&quot;* \(#,##0\);_(&quot;$&quot;* &quot;-&quot;??_);_(@_)">
                  <c:v>4779.25</c:v>
                </c:pt>
                <c:pt idx="421" formatCode="_(&quot;$&quot;* #,##0_);_(&quot;$&quot;* \(#,##0\);_(&quot;$&quot;* &quot;-&quot;??_);_(@_)">
                  <c:v>4799.5</c:v>
                </c:pt>
                <c:pt idx="422" formatCode="_(&quot;$&quot;* #,##0_);_(&quot;$&quot;* \(#,##0\);_(&quot;$&quot;* &quot;-&quot;??_);_(@_)">
                  <c:v>4769.25</c:v>
                </c:pt>
                <c:pt idx="423" formatCode="_(&quot;$&quot;* #,##0_);_(&quot;$&quot;* \(#,##0\);_(&quot;$&quot;* &quot;-&quot;??_);_(@_)">
                  <c:v>4816.25</c:v>
                </c:pt>
                <c:pt idx="424" formatCode="_(&quot;$&quot;* #,##0_);_(&quot;$&quot;* \(#,##0\);_(&quot;$&quot;* &quot;-&quot;??_);_(@_)">
                  <c:v>4840</c:v>
                </c:pt>
                <c:pt idx="425" formatCode="_(&quot;$&quot;* #,##0_);_(&quot;$&quot;* \(#,##0\);_(&quot;$&quot;* &quot;-&quot;??_);_(@_)">
                  <c:v>4749</c:v>
                </c:pt>
                <c:pt idx="426" formatCode="_(&quot;$&quot;* #,##0_);_(&quot;$&quot;* \(#,##0\);_(&quot;$&quot;* &quot;-&quot;??_);_(@_)">
                  <c:v>4759.75</c:v>
                </c:pt>
                <c:pt idx="427" formatCode="_(&quot;$&quot;* #,##0_);_(&quot;$&quot;* \(#,##0\);_(&quot;$&quot;* &quot;-&quot;??_);_(@_)">
                  <c:v>4800</c:v>
                </c:pt>
                <c:pt idx="428" formatCode="_(&quot;$&quot;* #,##0_);_(&quot;$&quot;* \(#,##0\);_(&quot;$&quot;* &quot;-&quot;??_);_(@_)">
                  <c:v>4759</c:v>
                </c:pt>
                <c:pt idx="429" formatCode="_(&quot;$&quot;* #,##0_);_(&quot;$&quot;* \(#,##0\);_(&quot;$&quot;* &quot;-&quot;??_);_(@_)">
                  <c:v>4793</c:v>
                </c:pt>
                <c:pt idx="430" formatCode="_(&quot;$&quot;* #,##0_);_(&quot;$&quot;* \(#,##0\);_(&quot;$&quot;* &quot;-&quot;??_);_(@_)">
                  <c:v>4785.75</c:v>
                </c:pt>
                <c:pt idx="431" formatCode="_(&quot;$&quot;* #,##0_);_(&quot;$&quot;* \(#,##0\);_(&quot;$&quot;* &quot;-&quot;??_);_(@_)">
                  <c:v>4733.5</c:v>
                </c:pt>
                <c:pt idx="432" formatCode="_(&quot;$&quot;* #,##0_);_(&quot;$&quot;* \(#,##0\);_(&quot;$&quot;* &quot;-&quot;??_);_(@_)">
                  <c:v>4692.5</c:v>
                </c:pt>
                <c:pt idx="433" formatCode="_(&quot;$&quot;* #,##0_);_(&quot;$&quot;* \(#,##0\);_(&quot;$&quot;* &quot;-&quot;??_);_(@_)">
                  <c:v>4615</c:v>
                </c:pt>
                <c:pt idx="434" formatCode="_(&quot;$&quot;* #,##0_);_(&quot;$&quot;* \(#,##0\);_(&quot;$&quot;* &quot;-&quot;??_);_(@_)">
                  <c:v>4617</c:v>
                </c:pt>
                <c:pt idx="435" formatCode="_(&quot;$&quot;* #,##0_);_(&quot;$&quot;* \(#,##0\);_(&quot;$&quot;* &quot;-&quot;??_);_(@_)">
                  <c:v>4603.5</c:v>
                </c:pt>
                <c:pt idx="436" formatCode="_(&quot;$&quot;* #,##0_);_(&quot;$&quot;* \(#,##0\);_(&quot;$&quot;* &quot;-&quot;??_);_(@_)">
                  <c:v>4603.5</c:v>
                </c:pt>
                <c:pt idx="437" formatCode="_(&quot;$&quot;* #,##0_);_(&quot;$&quot;* \(#,##0\);_(&quot;$&quot;* &quot;-&quot;??_);_(@_)">
                  <c:v>4595</c:v>
                </c:pt>
                <c:pt idx="438" formatCode="_(&quot;$&quot;* #,##0_);_(&quot;$&quot;* \(#,##0\);_(&quot;$&quot;* &quot;-&quot;??_);_(@_)">
                  <c:v>4605.75</c:v>
                </c:pt>
                <c:pt idx="439" formatCode="_(&quot;$&quot;* #,##0_);_(&quot;$&quot;* \(#,##0\);_(&quot;$&quot;* &quot;-&quot;??_);_(@_)">
                  <c:v>4620</c:v>
                </c:pt>
                <c:pt idx="440" formatCode="_(&quot;$&quot;* #,##0_);_(&quot;$&quot;* \(#,##0\);_(&quot;$&quot;* &quot;-&quot;??_);_(@_)">
                  <c:v>4616.5</c:v>
                </c:pt>
                <c:pt idx="441" formatCode="_(&quot;$&quot;* #,##0_);_(&quot;$&quot;* \(#,##0\);_(&quot;$&quot;* &quot;-&quot;??_);_(@_)">
                  <c:v>4611.25</c:v>
                </c:pt>
                <c:pt idx="442" formatCode="_(&quot;$&quot;* #,##0_);_(&quot;$&quot;* \(#,##0\);_(&quot;$&quot;* &quot;-&quot;??_);_(@_)">
                  <c:v>4603</c:v>
                </c:pt>
                <c:pt idx="443" formatCode="_(&quot;$&quot;* #,##0_);_(&quot;$&quot;* \(#,##0\);_(&quot;$&quot;* &quot;-&quot;??_);_(@_)">
                  <c:v>4631.75</c:v>
                </c:pt>
                <c:pt idx="444" formatCode="_(&quot;$&quot;* #,##0_);_(&quot;$&quot;* \(#,##0\);_(&quot;$&quot;* &quot;-&quot;??_);_(@_)">
                  <c:v>4646.5</c:v>
                </c:pt>
                <c:pt idx="445" formatCode="_(&quot;$&quot;* #,##0_);_(&quot;$&quot;* \(#,##0\);_(&quot;$&quot;* &quot;-&quot;??_);_(@_)">
                  <c:v>4614.5</c:v>
                </c:pt>
                <c:pt idx="446" formatCode="_(&quot;$&quot;* #,##0_);_(&quot;$&quot;* \(#,##0\);_(&quot;$&quot;* &quot;-&quot;??_);_(@_)">
                  <c:v>4628.75</c:v>
                </c:pt>
                <c:pt idx="447" formatCode="_(&quot;$&quot;* #,##0_);_(&quot;$&quot;* \(#,##0\);_(&quot;$&quot;* &quot;-&quot;??_);_(@_)">
                  <c:v>4633.25</c:v>
                </c:pt>
                <c:pt idx="448" formatCode="_(&quot;$&quot;* #,##0_);_(&quot;$&quot;* \(#,##0\);_(&quot;$&quot;* &quot;-&quot;??_);_(@_)">
                  <c:v>4754.5</c:v>
                </c:pt>
                <c:pt idx="449" formatCode="_(&quot;$&quot;* #,##0_);_(&quot;$&quot;* \(#,##0\);_(&quot;$&quot;* &quot;-&quot;??_);_(@_)">
                  <c:v>4764.5</c:v>
                </c:pt>
                <c:pt idx="450" formatCode="_(&quot;$&quot;* #,##0_);_(&quot;$&quot;* \(#,##0\);_(&quot;$&quot;* &quot;-&quot;??_);_(@_)">
                  <c:v>4771.5</c:v>
                </c:pt>
                <c:pt idx="451" formatCode="_(&quot;$&quot;* #,##0_);_(&quot;$&quot;* \(#,##0\);_(&quot;$&quot;* &quot;-&quot;??_);_(@_)">
                  <c:v>4753.25</c:v>
                </c:pt>
                <c:pt idx="452" formatCode="_(&quot;$&quot;* #,##0_);_(&quot;$&quot;* \(#,##0\);_(&quot;$&quot;* &quot;-&quot;??_);_(@_)">
                  <c:v>4769.25</c:v>
                </c:pt>
                <c:pt idx="453" formatCode="_(&quot;$&quot;* #,##0_);_(&quot;$&quot;* \(#,##0\);_(&quot;$&quot;* &quot;-&quot;??_);_(@_)">
                  <c:v>4739.75</c:v>
                </c:pt>
                <c:pt idx="454" formatCode="_(&quot;$&quot;* #,##0_);_(&quot;$&quot;* \(#,##0\);_(&quot;$&quot;* &quot;-&quot;??_);_(@_)">
                  <c:v>4835</c:v>
                </c:pt>
                <c:pt idx="455" formatCode="_(&quot;$&quot;* #,##0_);_(&quot;$&quot;* \(#,##0\);_(&quot;$&quot;* &quot;-&quot;??_);_(@_)">
                  <c:v>4833</c:v>
                </c:pt>
                <c:pt idx="456" formatCode="_(&quot;$&quot;* #,##0_);_(&quot;$&quot;* \(#,##0\);_(&quot;$&quot;* &quot;-&quot;??_);_(@_)">
                  <c:v>4819.25</c:v>
                </c:pt>
                <c:pt idx="457" formatCode="_(&quot;$&quot;* #,##0_);_(&quot;$&quot;* \(#,##0\);_(&quot;$&quot;* &quot;-&quot;??_);_(@_)">
                  <c:v>4768.75</c:v>
                </c:pt>
                <c:pt idx="458" formatCode="_(&quot;$&quot;* #,##0_);_(&quot;$&quot;* \(#,##0\);_(&quot;$&quot;* &quot;-&quot;??_);_(@_)">
                  <c:v>4801</c:v>
                </c:pt>
                <c:pt idx="459" formatCode="_(&quot;$&quot;* #,##0_);_(&quot;$&quot;* \(#,##0\);_(&quot;$&quot;* &quot;-&quot;??_);_(@_)">
                  <c:v>4825.25</c:v>
                </c:pt>
                <c:pt idx="460" formatCode="_(&quot;$&quot;* #,##0_);_(&quot;$&quot;* \(#,##0\);_(&quot;$&quot;* &quot;-&quot;??_);_(@_)">
                  <c:v>4848</c:v>
                </c:pt>
                <c:pt idx="461" formatCode="_(&quot;$&quot;* #,##0_);_(&quot;$&quot;* \(#,##0\);_(&quot;$&quot;* &quot;-&quot;??_);_(@_)">
                  <c:v>4800.5</c:v>
                </c:pt>
                <c:pt idx="462" formatCode="_(&quot;$&quot;* #,##0_);_(&quot;$&quot;* \(#,##0\);_(&quot;$&quot;* &quot;-&quot;??_);_(@_)">
                  <c:v>4785.5</c:v>
                </c:pt>
                <c:pt idx="463" formatCode="_(&quot;$&quot;* #,##0_);_(&quot;$&quot;* \(#,##0\);_(&quot;$&quot;* &quot;-&quot;??_);_(@_)">
                  <c:v>4778.25</c:v>
                </c:pt>
                <c:pt idx="464" formatCode="_(&quot;$&quot;* #,##0_);_(&quot;$&quot;* \(#,##0\);_(&quot;$&quot;* &quot;-&quot;??_);_(@_)">
                  <c:v>4737.5</c:v>
                </c:pt>
                <c:pt idx="465" formatCode="_(&quot;$&quot;* #,##0_);_(&quot;$&quot;* \(#,##0\);_(&quot;$&quot;* &quot;-&quot;??_);_(@_)">
                  <c:v>4758.25</c:v>
                </c:pt>
                <c:pt idx="466" formatCode="_(&quot;$&quot;* #,##0_);_(&quot;$&quot;* \(#,##0\);_(&quot;$&quot;* &quot;-&quot;??_);_(@_)">
                  <c:v>4829.25</c:v>
                </c:pt>
                <c:pt idx="467" formatCode="_(&quot;$&quot;* #,##0_);_(&quot;$&quot;* \(#,##0\);_(&quot;$&quot;* &quot;-&quot;??_);_(@_)">
                  <c:v>4791.5</c:v>
                </c:pt>
                <c:pt idx="468" formatCode="_(&quot;$&quot;* #,##0_);_(&quot;$&quot;* \(#,##0\);_(&quot;$&quot;* &quot;-&quot;??_);_(@_)">
                  <c:v>4791.25</c:v>
                </c:pt>
                <c:pt idx="469" formatCode="_(&quot;$&quot;* #,##0_);_(&quot;$&quot;* \(#,##0\);_(&quot;$&quot;* &quot;-&quot;??_);_(@_)">
                  <c:v>4691.5</c:v>
                </c:pt>
                <c:pt idx="470" formatCode="_(&quot;$&quot;* #,##0_);_(&quot;$&quot;* \(#,##0\);_(&quot;$&quot;* &quot;-&quot;??_);_(@_)">
                  <c:v>4655.25</c:v>
                </c:pt>
                <c:pt idx="471" formatCode="_(&quot;$&quot;* #,##0_);_(&quot;$&quot;* \(#,##0\);_(&quot;$&quot;* &quot;-&quot;??_);_(@_)">
                  <c:v>4653.5</c:v>
                </c:pt>
                <c:pt idx="472" formatCode="_(&quot;$&quot;* #,##0_);_(&quot;$&quot;* \(#,##0\);_(&quot;$&quot;* &quot;-&quot;??_);_(@_)">
                  <c:v>4659.75</c:v>
                </c:pt>
                <c:pt idx="473" formatCode="_(&quot;$&quot;* #,##0_);_(&quot;$&quot;* \(#,##0\);_(&quot;$&quot;* &quot;-&quot;??_);_(@_)">
                  <c:v>4650</c:v>
                </c:pt>
                <c:pt idx="474" formatCode="_(&quot;$&quot;* #,##0_);_(&quot;$&quot;* \(#,##0\);_(&quot;$&quot;* &quot;-&quot;??_);_(@_)">
                  <c:v>4632.5</c:v>
                </c:pt>
                <c:pt idx="475" formatCode="_(&quot;$&quot;* #,##0_);_(&quot;$&quot;* \(#,##0\);_(&quot;$&quot;* &quot;-&quot;??_);_(@_)">
                  <c:v>4614.25</c:v>
                </c:pt>
                <c:pt idx="476" formatCode="_(&quot;$&quot;* #,##0_);_(&quot;$&quot;* \(#,##0\);_(&quot;$&quot;* &quot;-&quot;??_);_(@_)">
                  <c:v>4618.75</c:v>
                </c:pt>
                <c:pt idx="477" formatCode="_(&quot;$&quot;* #,##0_);_(&quot;$&quot;* \(#,##0\);_(&quot;$&quot;* &quot;-&quot;??_);_(@_)">
                  <c:v>4722.25</c:v>
                </c:pt>
                <c:pt idx="478" formatCode="_(&quot;$&quot;* #,##0_);_(&quot;$&quot;* \(#,##0\);_(&quot;$&quot;* &quot;-&quot;??_);_(@_)">
                  <c:v>4732.75</c:v>
                </c:pt>
                <c:pt idx="479" formatCode="_(&quot;$&quot;* #,##0_);_(&quot;$&quot;* \(#,##0\);_(&quot;$&quot;* &quot;-&quot;??_);_(@_)">
                  <c:v>4781.5</c:v>
                </c:pt>
                <c:pt idx="480" formatCode="_(&quot;$&quot;* #,##0_);_(&quot;$&quot;* \(#,##0\);_(&quot;$&quot;* &quot;-&quot;??_);_(@_)">
                  <c:v>4831.5</c:v>
                </c:pt>
                <c:pt idx="481" formatCode="_(&quot;$&quot;* #,##0_);_(&quot;$&quot;* \(#,##0\);_(&quot;$&quot;* &quot;-&quot;??_);_(@_)">
                  <c:v>4841</c:v>
                </c:pt>
                <c:pt idx="482" formatCode="_(&quot;$&quot;* #,##0_);_(&quot;$&quot;* \(#,##0\);_(&quot;$&quot;* &quot;-&quot;??_);_(@_)">
                  <c:v>4907.75</c:v>
                </c:pt>
                <c:pt idx="483" formatCode="_(&quot;$&quot;* #,##0_);_(&quot;$&quot;* \(#,##0\);_(&quot;$&quot;* &quot;-&quot;??_);_(@_)">
                  <c:v>4906.25</c:v>
                </c:pt>
                <c:pt idx="484" formatCode="_(&quot;$&quot;* #,##0_);_(&quot;$&quot;* \(#,##0\);_(&quot;$&quot;* &quot;-&quot;??_);_(@_)">
                  <c:v>4947</c:v>
                </c:pt>
                <c:pt idx="485" formatCode="_(&quot;$&quot;* #,##0_);_(&quot;$&quot;* \(#,##0\);_(&quot;$&quot;* &quot;-&quot;??_);_(@_)">
                  <c:v>4977.5</c:v>
                </c:pt>
                <c:pt idx="486" formatCode="_(&quot;$&quot;* #,##0_);_(&quot;$&quot;* \(#,##0\);_(&quot;$&quot;* &quot;-&quot;??_);_(@_)">
                  <c:v>5079.75</c:v>
                </c:pt>
                <c:pt idx="487" formatCode="_(&quot;$&quot;* #,##0_);_(&quot;$&quot;* \(#,##0\);_(&quot;$&quot;* &quot;-&quot;??_);_(@_)">
                  <c:v>5218.75</c:v>
                </c:pt>
                <c:pt idx="488" formatCode="_(&quot;$&quot;* #,##0_);_(&quot;$&quot;* \(#,##0\);_(&quot;$&quot;* &quot;-&quot;??_);_(@_)">
                  <c:v>5399</c:v>
                </c:pt>
                <c:pt idx="489" formatCode="_(&quot;$&quot;* #,##0_);_(&quot;$&quot;* \(#,##0\);_(&quot;$&quot;* &quot;-&quot;??_);_(@_)">
                  <c:v>5587.5</c:v>
                </c:pt>
                <c:pt idx="490" formatCode="_(&quot;$&quot;* #,##0_);_(&quot;$&quot;* \(#,##0\);_(&quot;$&quot;* &quot;-&quot;??_);_(@_)">
                  <c:v>5540.75</c:v>
                </c:pt>
                <c:pt idx="491" formatCode="_(&quot;$&quot;* #,##0_);_(&quot;$&quot;* \(#,##0\);_(&quot;$&quot;* &quot;-&quot;??_);_(@_)">
                  <c:v>5552.5</c:v>
                </c:pt>
                <c:pt idx="492" formatCode="_(&quot;$&quot;* #,##0_);_(&quot;$&quot;* \(#,##0\);_(&quot;$&quot;* &quot;-&quot;??_);_(@_)">
                  <c:v>5530</c:v>
                </c:pt>
                <c:pt idx="493" formatCode="_(&quot;$&quot;* #,##0_);_(&quot;$&quot;* \(#,##0\);_(&quot;$&quot;* &quot;-&quot;??_);_(@_)">
                  <c:v>5424.5</c:v>
                </c:pt>
                <c:pt idx="494" formatCode="_(&quot;$&quot;* #,##0_);_(&quot;$&quot;* \(#,##0\);_(&quot;$&quot;* &quot;-&quot;??_);_(@_)">
                  <c:v>5485.25</c:v>
                </c:pt>
                <c:pt idx="495" formatCode="_(&quot;$&quot;* #,##0_);_(&quot;$&quot;* \(#,##0\);_(&quot;$&quot;* &quot;-&quot;??_);_(@_)">
                  <c:v>5412</c:v>
                </c:pt>
                <c:pt idx="496" formatCode="_(&quot;$&quot;* #,##0_);_(&quot;$&quot;* \(#,##0\);_(&quot;$&quot;* &quot;-&quot;??_);_(@_)">
                  <c:v>5543.5</c:v>
                </c:pt>
                <c:pt idx="497" formatCode="_(&quot;$&quot;* #,##0_);_(&quot;$&quot;* \(#,##0\);_(&quot;$&quot;* &quot;-&quot;??_);_(@_)">
                  <c:v>5597</c:v>
                </c:pt>
                <c:pt idx="498" formatCode="_(&quot;$&quot;* #,##0_);_(&quot;$&quot;* \(#,##0\);_(&quot;$&quot;* &quot;-&quot;??_);_(@_)">
                  <c:v>5724.5</c:v>
                </c:pt>
                <c:pt idx="499" formatCode="_(&quot;$&quot;* #,##0_);_(&quot;$&quot;* \(#,##0\);_(&quot;$&quot;* &quot;-&quot;??_);_(@_)">
                  <c:v>5853.5</c:v>
                </c:pt>
                <c:pt idx="500" formatCode="_(&quot;$&quot;* #,##0_);_(&quot;$&quot;* \(#,##0\);_(&quot;$&quot;* &quot;-&quot;??_);_(@_)">
                  <c:v>5864.5</c:v>
                </c:pt>
                <c:pt idx="501" formatCode="_(&quot;$&quot;* #,##0_);_(&quot;$&quot;* \(#,##0\);_(&quot;$&quot;* &quot;-&quot;??_);_(@_)">
                  <c:v>5865.75</c:v>
                </c:pt>
                <c:pt idx="502" formatCode="_(&quot;$&quot;* #,##0_);_(&quot;$&quot;* \(#,##0\);_(&quot;$&quot;* &quot;-&quot;??_);_(@_)">
                  <c:v>5690</c:v>
                </c:pt>
                <c:pt idx="503" formatCode="_(&quot;$&quot;* #,##0_);_(&quot;$&quot;* \(#,##0\);_(&quot;$&quot;* &quot;-&quot;??_);_(@_)">
                  <c:v>5813.25</c:v>
                </c:pt>
                <c:pt idx="504" formatCode="_(&quot;$&quot;* #,##0_);_(&quot;$&quot;* \(#,##0\);_(&quot;$&quot;* &quot;-&quot;??_);_(@_)">
                  <c:v>5788</c:v>
                </c:pt>
                <c:pt idx="505" formatCode="_(&quot;$&quot;* #,##0_);_(&quot;$&quot;* \(#,##0\);_(&quot;$&quot;* &quot;-&quot;??_);_(@_)">
                  <c:v>5758</c:v>
                </c:pt>
                <c:pt idx="506" formatCode="_(&quot;$&quot;* #,##0_);_(&quot;$&quot;* \(#,##0\);_(&quot;$&quot;* &quot;-&quot;??_);_(@_)">
                  <c:v>5945</c:v>
                </c:pt>
                <c:pt idx="507" formatCode="_(&quot;$&quot;* #,##0_);_(&quot;$&quot;* \(#,##0\);_(&quot;$&quot;* &quot;-&quot;??_);_(@_)">
                  <c:v>5875.75</c:v>
                </c:pt>
                <c:pt idx="508" formatCode="_(&quot;$&quot;* #,##0_);_(&quot;$&quot;* \(#,##0\);_(&quot;$&quot;* &quot;-&quot;??_);_(@_)">
                  <c:v>5779.25</c:v>
                </c:pt>
                <c:pt idx="509" formatCode="_(&quot;$&quot;* #,##0_);_(&quot;$&quot;* \(#,##0\);_(&quot;$&quot;* &quot;-&quot;??_);_(@_)">
                  <c:v>5781.25</c:v>
                </c:pt>
                <c:pt idx="510" formatCode="_(&quot;$&quot;* #,##0_);_(&quot;$&quot;* \(#,##0\);_(&quot;$&quot;* &quot;-&quot;??_);_(@_)">
                  <c:v>5822</c:v>
                </c:pt>
                <c:pt idx="511" formatCode="_(&quot;$&quot;* #,##0_);_(&quot;$&quot;* \(#,##0\);_(&quot;$&quot;* &quot;-&quot;??_);_(@_)">
                  <c:v>5751</c:v>
                </c:pt>
                <c:pt idx="512" formatCode="_(&quot;$&quot;* #,##0_);_(&quot;$&quot;* \(#,##0\);_(&quot;$&quot;* &quot;-&quot;??_);_(@_)">
                  <c:v>5677.5</c:v>
                </c:pt>
                <c:pt idx="513" formatCode="_(&quot;$&quot;* #,##0_);_(&quot;$&quot;* \(#,##0\);_(&quot;$&quot;* &quot;-&quot;??_);_(@_)">
                  <c:v>5715.75</c:v>
                </c:pt>
                <c:pt idx="514" formatCode="_(&quot;$&quot;* #,##0_);_(&quot;$&quot;* \(#,##0\);_(&quot;$&quot;* &quot;-&quot;??_);_(@_)">
                  <c:v>5723.5</c:v>
                </c:pt>
                <c:pt idx="515" formatCode="_(&quot;$&quot;* #,##0_);_(&quot;$&quot;* \(#,##0\);_(&quot;$&quot;* &quot;-&quot;??_);_(@_)">
                  <c:v>5629.75</c:v>
                </c:pt>
                <c:pt idx="516" formatCode="_(&quot;$&quot;* #,##0_);_(&quot;$&quot;* \(#,##0\);_(&quot;$&quot;* &quot;-&quot;??_);_(@_)">
                  <c:v>5486.5</c:v>
                </c:pt>
                <c:pt idx="517" formatCode="_(&quot;$&quot;* #,##0_);_(&quot;$&quot;* \(#,##0\);_(&quot;$&quot;* &quot;-&quot;??_);_(@_)">
                  <c:v>5488.5</c:v>
                </c:pt>
                <c:pt idx="518" formatCode="_(&quot;$&quot;* #,##0_);_(&quot;$&quot;* \(#,##0\);_(&quot;$&quot;* &quot;-&quot;??_);_(@_)">
                  <c:v>5500.75</c:v>
                </c:pt>
                <c:pt idx="519" formatCode="_(&quot;$&quot;* #,##0_);_(&quot;$&quot;* \(#,##0\);_(&quot;$&quot;* &quot;-&quot;??_);_(@_)">
                  <c:v>5504</c:v>
                </c:pt>
                <c:pt idx="520" formatCode="_(&quot;$&quot;* #,##0_);_(&quot;$&quot;* \(#,##0\);_(&quot;$&quot;* &quot;-&quot;??_);_(@_)">
                  <c:v>5455.75</c:v>
                </c:pt>
                <c:pt idx="521" formatCode="_(&quot;$&quot;* #,##0_);_(&quot;$&quot;* \(#,##0\);_(&quot;$&quot;* &quot;-&quot;??_);_(@_)">
                  <c:v>5455.75</c:v>
                </c:pt>
                <c:pt idx="522" formatCode="_(&quot;$&quot;* #,##0_);_(&quot;$&quot;* \(#,##0\);_(&quot;$&quot;* &quot;-&quot;??_);_(@_)">
                  <c:v>5455.75</c:v>
                </c:pt>
                <c:pt idx="523" formatCode="_(&quot;$&quot;* #,##0_);_(&quot;$&quot;* \(#,##0\);_(&quot;$&quot;* &quot;-&quot;??_);_(@_)">
                  <c:v>5531.75</c:v>
                </c:pt>
                <c:pt idx="524" formatCode="_(&quot;$&quot;* #,##0_);_(&quot;$&quot;* \(#,##0\);_(&quot;$&quot;* &quot;-&quot;??_);_(@_)">
                  <c:v>5470</c:v>
                </c:pt>
                <c:pt idx="525" formatCode="_(&quot;$&quot;* #,##0_);_(&quot;$&quot;* \(#,##0\);_(&quot;$&quot;* &quot;-&quot;??_);_(@_)">
                  <c:v>5523</c:v>
                </c:pt>
                <c:pt idx="526" formatCode="_(&quot;$&quot;* #,##0_);_(&quot;$&quot;* \(#,##0\);_(&quot;$&quot;* &quot;-&quot;??_);_(@_)">
                  <c:v>5523</c:v>
                </c:pt>
                <c:pt idx="527" formatCode="_(&quot;$&quot;* #,##0_);_(&quot;$&quot;* \(#,##0\);_(&quot;$&quot;* &quot;-&quot;??_);_(@_)">
                  <c:v>5486.5</c:v>
                </c:pt>
                <c:pt idx="528" formatCode="_(&quot;$&quot;* #,##0_);_(&quot;$&quot;* \(#,##0\);_(&quot;$&quot;* &quot;-&quot;??_);_(@_)">
                  <c:v>5629</c:v>
                </c:pt>
                <c:pt idx="529" formatCode="_(&quot;$&quot;* #,##0_);_(&quot;$&quot;* \(#,##0\);_(&quot;$&quot;* &quot;-&quot;??_);_(@_)">
                  <c:v>5560.5</c:v>
                </c:pt>
                <c:pt idx="530" formatCode="_(&quot;$&quot;* #,##0_);_(&quot;$&quot;* \(#,##0\);_(&quot;$&quot;* &quot;-&quot;??_);_(@_)">
                  <c:v>5569.25</c:v>
                </c:pt>
                <c:pt idx="531" formatCode="_(&quot;$&quot;* #,##0_);_(&quot;$&quot;* \(#,##0\);_(&quot;$&quot;* &quot;-&quot;??_);_(@_)">
                  <c:v>5570</c:v>
                </c:pt>
                <c:pt idx="532" formatCode="_(&quot;$&quot;* #,##0_);_(&quot;$&quot;* \(#,##0\);_(&quot;$&quot;* &quot;-&quot;??_);_(@_)">
                  <c:v>5736</c:v>
                </c:pt>
                <c:pt idx="533" formatCode="_(&quot;$&quot;* #,##0_);_(&quot;$&quot;* \(#,##0\);_(&quot;$&quot;* &quot;-&quot;??_);_(@_)">
                  <c:v>5689.75</c:v>
                </c:pt>
                <c:pt idx="534" formatCode="_(&quot;$&quot;* #,##0_);_(&quot;$&quot;* \(#,##0\);_(&quot;$&quot;* &quot;-&quot;??_);_(@_)">
                  <c:v>5813.75</c:v>
                </c:pt>
                <c:pt idx="535" formatCode="_(&quot;$&quot;* #,##0_);_(&quot;$&quot;* \(#,##0\);_(&quot;$&quot;* &quot;-&quot;??_);_(@_)">
                  <c:v>5883.75</c:v>
                </c:pt>
                <c:pt idx="536" formatCode="_(&quot;$&quot;* #,##0_);_(&quot;$&quot;* \(#,##0\);_(&quot;$&quot;* &quot;-&quot;??_);_(@_)">
                  <c:v>5843.5</c:v>
                </c:pt>
                <c:pt idx="537" formatCode="_(&quot;$&quot;* #,##0_);_(&quot;$&quot;* \(#,##0\);_(&quot;$&quot;* &quot;-&quot;??_);_(@_)">
                  <c:v>5731.25</c:v>
                </c:pt>
                <c:pt idx="538" formatCode="_(&quot;$&quot;* #,##0_);_(&quot;$&quot;* \(#,##0\);_(&quot;$&quot;* &quot;-&quot;??_);_(@_)">
                  <c:v>5740.5</c:v>
                </c:pt>
                <c:pt idx="539" formatCode="_(&quot;$&quot;* #,##0_);_(&quot;$&quot;* \(#,##0\);_(&quot;$&quot;* &quot;-&quot;??_);_(@_)">
                  <c:v>5713.5</c:v>
                </c:pt>
                <c:pt idx="540" formatCode="_(&quot;$&quot;* #,##0_);_(&quot;$&quot;* \(#,##0\);_(&quot;$&quot;* &quot;-&quot;??_);_(@_)">
                  <c:v>5730</c:v>
                </c:pt>
                <c:pt idx="541" formatCode="_(&quot;$&quot;* #,##0_);_(&quot;$&quot;* \(#,##0\);_(&quot;$&quot;* &quot;-&quot;??_);_(@_)">
                  <c:v>5773.5</c:v>
                </c:pt>
                <c:pt idx="542" formatCode="_(&quot;$&quot;* #,##0_);_(&quot;$&quot;* \(#,##0\);_(&quot;$&quot;* &quot;-&quot;??_);_(@_)">
                  <c:v>5926</c:v>
                </c:pt>
                <c:pt idx="543" formatCode="_(&quot;$&quot;* #,##0_);_(&quot;$&quot;* \(#,##0\);_(&quot;$&quot;* &quot;-&quot;??_);_(@_)">
                  <c:v>5922.25</c:v>
                </c:pt>
                <c:pt idx="544" formatCode="_(&quot;$&quot;* #,##0_);_(&quot;$&quot;* \(#,##0\);_(&quot;$&quot;* &quot;-&quot;??_);_(@_)">
                  <c:v>5838</c:v>
                </c:pt>
                <c:pt idx="545" formatCode="_(&quot;$&quot;* #,##0_);_(&quot;$&quot;* \(#,##0\);_(&quot;$&quot;* &quot;-&quot;??_);_(@_)">
                  <c:v>5883.5</c:v>
                </c:pt>
                <c:pt idx="546" formatCode="_(&quot;$&quot;* #,##0_);_(&quot;$&quot;* \(#,##0\);_(&quot;$&quot;* &quot;-&quot;??_);_(@_)">
                  <c:v>5811</c:v>
                </c:pt>
                <c:pt idx="547" formatCode="_(&quot;$&quot;* #,##0_);_(&quot;$&quot;* \(#,##0\);_(&quot;$&quot;* &quot;-&quot;??_);_(@_)">
                  <c:v>5994.25</c:v>
                </c:pt>
                <c:pt idx="548" formatCode="_(&quot;$&quot;* #,##0_);_(&quot;$&quot;* \(#,##0\);_(&quot;$&quot;* &quot;-&quot;??_);_(@_)">
                  <c:v>5936</c:v>
                </c:pt>
                <c:pt idx="549" formatCode="_(&quot;$&quot;* #,##0_);_(&quot;$&quot;* \(#,##0\);_(&quot;$&quot;* &quot;-&quot;??_);_(@_)">
                  <c:v>5870.5</c:v>
                </c:pt>
                <c:pt idx="550" formatCode="_(&quot;$&quot;* #,##0_);_(&quot;$&quot;* \(#,##0\);_(&quot;$&quot;* &quot;-&quot;??_);_(@_)">
                  <c:v>5763.75</c:v>
                </c:pt>
                <c:pt idx="551" formatCode="_(&quot;$&quot;* #,##0_);_(&quot;$&quot;* \(#,##0\);_(&quot;$&quot;* &quot;-&quot;??_);_(@_)">
                  <c:v>5835.75</c:v>
                </c:pt>
                <c:pt idx="552" formatCode="_(&quot;$&quot;* #,##0_);_(&quot;$&quot;* \(#,##0\);_(&quot;$&quot;* &quot;-&quot;??_);_(@_)">
                  <c:v>5779.5</c:v>
                </c:pt>
                <c:pt idx="553" formatCode="_(&quot;$&quot;* #,##0_);_(&quot;$&quot;* \(#,##0\);_(&quot;$&quot;* &quot;-&quot;??_);_(@_)">
                  <c:v>5878</c:v>
                </c:pt>
                <c:pt idx="554" formatCode="_(&quot;$&quot;* #,##0_);_(&quot;$&quot;* \(#,##0\);_(&quot;$&quot;* &quot;-&quot;??_);_(@_)">
                  <c:v>5808.75</c:v>
                </c:pt>
                <c:pt idx="555" formatCode="_(&quot;$&quot;* #,##0_);_(&quot;$&quot;* \(#,##0\);_(&quot;$&quot;* &quot;-&quot;??_);_(@_)">
                  <c:v>6082.5</c:v>
                </c:pt>
                <c:pt idx="556" formatCode="_(&quot;$&quot;* #,##0_);_(&quot;$&quot;* \(#,##0\);_(&quot;$&quot;* &quot;-&quot;??_);_(@_)">
                  <c:v>6103.5</c:v>
                </c:pt>
                <c:pt idx="557" formatCode="_(&quot;$&quot;* #,##0_);_(&quot;$&quot;* \(#,##0\);_(&quot;$&quot;* &quot;-&quot;??_);_(@_)">
                  <c:v>6004.25</c:v>
                </c:pt>
                <c:pt idx="558" formatCode="_(&quot;$&quot;* #,##0_);_(&quot;$&quot;* \(#,##0\);_(&quot;$&quot;* &quot;-&quot;??_);_(@_)">
                  <c:v>6048</c:v>
                </c:pt>
                <c:pt idx="559" formatCode="_(&quot;$&quot;* #,##0_);_(&quot;$&quot;* \(#,##0\);_(&quot;$&quot;* &quot;-&quot;??_);_(@_)">
                  <c:v>5983</c:v>
                </c:pt>
                <c:pt idx="560" formatCode="_(&quot;$&quot;* #,##0_);_(&quot;$&quot;* \(#,##0\);_(&quot;$&quot;* &quot;-&quot;??_);_(@_)">
                  <c:v>5945</c:v>
                </c:pt>
                <c:pt idx="561" formatCode="_(&quot;$&quot;* #,##0_);_(&quot;$&quot;* \(#,##0\);_(&quot;$&quot;* &quot;-&quot;??_);_(@_)">
                  <c:v>6058.25</c:v>
                </c:pt>
                <c:pt idx="562" formatCode="_(&quot;$&quot;* #,##0_);_(&quot;$&quot;* \(#,##0\);_(&quot;$&quot;* &quot;-&quot;??_);_(@_)">
                  <c:v>6045.5</c:v>
                </c:pt>
                <c:pt idx="563" formatCode="_(&quot;$&quot;* #,##0_);_(&quot;$&quot;* \(#,##0\);_(&quot;$&quot;* &quot;-&quot;??_);_(@_)">
                  <c:v>6025.75</c:v>
                </c:pt>
                <c:pt idx="564" formatCode="_(&quot;$&quot;* #,##0_);_(&quot;$&quot;* \(#,##0\);_(&quot;$&quot;* &quot;-&quot;??_);_(@_)">
                  <c:v>5844.75</c:v>
                </c:pt>
                <c:pt idx="565" formatCode="_(&quot;$&quot;* #,##0_);_(&quot;$&quot;* \(#,##0\);_(&quot;$&quot;* &quot;-&quot;??_);_(@_)">
                  <c:v>5915</c:v>
                </c:pt>
                <c:pt idx="566" formatCode="_(&quot;$&quot;* #,##0_);_(&quot;$&quot;* \(#,##0\);_(&quot;$&quot;* &quot;-&quot;??_);_(@_)">
                  <c:v>5924</c:v>
                </c:pt>
                <c:pt idx="567" formatCode="_(&quot;$&quot;* #,##0_);_(&quot;$&quot;* \(#,##0\);_(&quot;$&quot;* &quot;-&quot;??_);_(@_)">
                  <c:v>5966.5</c:v>
                </c:pt>
                <c:pt idx="568" formatCode="_(&quot;$&quot;* #,##0_);_(&quot;$&quot;* \(#,##0\);_(&quot;$&quot;* &quot;-&quot;??_);_(@_)">
                  <c:v>6003</c:v>
                </c:pt>
                <c:pt idx="569" formatCode="_(&quot;$&quot;* #,##0_);_(&quot;$&quot;* \(#,##0\);_(&quot;$&quot;* &quot;-&quot;??_);_(@_)">
                  <c:v>5918</c:v>
                </c:pt>
                <c:pt idx="570" formatCode="_(&quot;$&quot;* #,##0_);_(&quot;$&quot;* \(#,##0\);_(&quot;$&quot;* &quot;-&quot;??_);_(@_)">
                  <c:v>5905.75</c:v>
                </c:pt>
                <c:pt idx="571" formatCode="_(&quot;$&quot;* #,##0_);_(&quot;$&quot;* \(#,##0\);_(&quot;$&quot;* &quot;-&quot;??_);_(@_)">
                  <c:v>5843.75</c:v>
                </c:pt>
                <c:pt idx="572" formatCode="_(&quot;$&quot;* #,##0_);_(&quot;$&quot;* \(#,##0\);_(&quot;$&quot;* &quot;-&quot;??_);_(@_)">
                  <c:v>5754.75</c:v>
                </c:pt>
                <c:pt idx="573" formatCode="_(&quot;$&quot;* #,##0_);_(&quot;$&quot;* \(#,##0\);_(&quot;$&quot;* &quot;-&quot;??_);_(@_)">
                  <c:v>5747.25</c:v>
                </c:pt>
                <c:pt idx="574" formatCode="_(&quot;$&quot;* #,##0_);_(&quot;$&quot;* \(#,##0\);_(&quot;$&quot;* &quot;-&quot;??_);_(@_)">
                  <c:v>5672.5</c:v>
                </c:pt>
                <c:pt idx="575" formatCode="_(&quot;$&quot;* #,##0_);_(&quot;$&quot;* \(#,##0\);_(&quot;$&quot;* &quot;-&quot;??_);_(@_)">
                  <c:v>5716.25</c:v>
                </c:pt>
                <c:pt idx="576" formatCode="_(&quot;$&quot;* #,##0_);_(&quot;$&quot;* \(#,##0\);_(&quot;$&quot;* &quot;-&quot;??_);_(@_)">
                  <c:v>5776.5</c:v>
                </c:pt>
                <c:pt idx="577" formatCode="_(&quot;$&quot;* #,##0_);_(&quot;$&quot;* \(#,##0\);_(&quot;$&quot;* &quot;-&quot;??_);_(@_)">
                  <c:v>5798.25</c:v>
                </c:pt>
                <c:pt idx="578" formatCode="_(&quot;$&quot;* #,##0_);_(&quot;$&quot;* \(#,##0\);_(&quot;$&quot;* &quot;-&quot;??_);_(@_)">
                  <c:v>5843</c:v>
                </c:pt>
                <c:pt idx="579" formatCode="_(&quot;$&quot;* #,##0_);_(&quot;$&quot;* \(#,##0\);_(&quot;$&quot;* &quot;-&quot;??_);_(@_)">
                  <c:v>5890.25</c:v>
                </c:pt>
                <c:pt idx="580" formatCode="_(&quot;$&quot;* #,##0_);_(&quot;$&quot;* \(#,##0\);_(&quot;$&quot;* &quot;-&quot;??_);_(@_)">
                  <c:v>5916.5</c:v>
                </c:pt>
                <c:pt idx="581" formatCode="_(&quot;$&quot;* #,##0_);_(&quot;$&quot;* \(#,##0\);_(&quot;$&quot;* &quot;-&quot;??_);_(@_)">
                  <c:v>5855</c:v>
                </c:pt>
                <c:pt idx="582" formatCode="_(&quot;$&quot;* #,##0_);_(&quot;$&quot;* \(#,##0\);_(&quot;$&quot;* &quot;-&quot;??_);_(@_)">
                  <c:v>5747.5</c:v>
                </c:pt>
                <c:pt idx="583" formatCode="_(&quot;$&quot;* #,##0_);_(&quot;$&quot;* \(#,##0\);_(&quot;$&quot;* &quot;-&quot;??_);_(@_)">
                  <c:v>5780</c:v>
                </c:pt>
                <c:pt idx="584" formatCode="_(&quot;$&quot;* #,##0_);_(&quot;$&quot;* \(#,##0\);_(&quot;$&quot;* &quot;-&quot;??_);_(@_)">
                  <c:v>5797.5</c:v>
                </c:pt>
                <c:pt idx="585" formatCode="_(&quot;$&quot;* #,##0_);_(&quot;$&quot;* \(#,##0\);_(&quot;$&quot;* &quot;-&quot;??_);_(@_)">
                  <c:v>5777</c:v>
                </c:pt>
                <c:pt idx="586" formatCode="_(&quot;$&quot;* #,##0_);_(&quot;$&quot;* \(#,##0\);_(&quot;$&quot;* &quot;-&quot;??_);_(@_)">
                  <c:v>5736.5</c:v>
                </c:pt>
                <c:pt idx="587" formatCode="_(&quot;$&quot;* #,##0_);_(&quot;$&quot;* \(#,##0\);_(&quot;$&quot;* &quot;-&quot;??_);_(@_)">
                  <c:v>5849.25</c:v>
                </c:pt>
                <c:pt idx="588" formatCode="_(&quot;$&quot;* #,##0_);_(&quot;$&quot;* \(#,##0\);_(&quot;$&quot;* &quot;-&quot;??_);_(@_)">
                  <c:v>5884</c:v>
                </c:pt>
                <c:pt idx="589" formatCode="_(&quot;$&quot;* #,##0_);_(&quot;$&quot;* \(#,##0\);_(&quot;$&quot;* &quot;-&quot;??_);_(@_)">
                  <c:v>5938</c:v>
                </c:pt>
                <c:pt idx="590" formatCode="_(&quot;$&quot;* #,##0_);_(&quot;$&quot;* \(#,##0\);_(&quot;$&quot;* &quot;-&quot;??_);_(@_)">
                  <c:v>5816</c:v>
                </c:pt>
                <c:pt idx="591" formatCode="_(&quot;$&quot;* #,##0_);_(&quot;$&quot;* \(#,##0\);_(&quot;$&quot;* &quot;-&quot;??_);_(@_)">
                  <c:v>5728.75</c:v>
                </c:pt>
                <c:pt idx="592" formatCode="_(&quot;$&quot;* #,##0_);_(&quot;$&quot;* \(#,##0\);_(&quot;$&quot;* &quot;-&quot;??_);_(@_)">
                  <c:v>5752.75</c:v>
                </c:pt>
                <c:pt idx="593" formatCode="_(&quot;$&quot;* #,##0_);_(&quot;$&quot;* \(#,##0\);_(&quot;$&quot;* &quot;-&quot;??_);_(@_)">
                  <c:v>5865.25</c:v>
                </c:pt>
                <c:pt idx="594" formatCode="_(&quot;$&quot;* #,##0_);_(&quot;$&quot;* \(#,##0\);_(&quot;$&quot;* &quot;-&quot;??_);_(@_)">
                  <c:v>5826.5</c:v>
                </c:pt>
                <c:pt idx="595" formatCode="_(&quot;$&quot;* #,##0_);_(&quot;$&quot;* \(#,##0\);_(&quot;$&quot;* &quot;-&quot;??_);_(@_)">
                  <c:v>5798.75</c:v>
                </c:pt>
                <c:pt idx="596" formatCode="_(&quot;$&quot;* #,##0_);_(&quot;$&quot;* \(#,##0\);_(&quot;$&quot;* &quot;-&quot;??_);_(@_)">
                  <c:v>5714.25</c:v>
                </c:pt>
                <c:pt idx="597" formatCode="_(&quot;$&quot;* #,##0_);_(&quot;$&quot;* \(#,##0\);_(&quot;$&quot;* &quot;-&quot;??_);_(@_)">
                  <c:v>5739.75</c:v>
                </c:pt>
                <c:pt idx="598" formatCode="_(&quot;$&quot;* #,##0_);_(&quot;$&quot;* \(#,##0\);_(&quot;$&quot;* &quot;-&quot;??_);_(@_)">
                  <c:v>5601.25</c:v>
                </c:pt>
                <c:pt idx="599" formatCode="_(&quot;$&quot;* #,##0_);_(&quot;$&quot;* \(#,##0\);_(&quot;$&quot;* &quot;-&quot;??_);_(@_)">
                  <c:v>5660</c:v>
                </c:pt>
                <c:pt idx="600" formatCode="_(&quot;$&quot;* #,##0_);_(&quot;$&quot;* \(#,##0\);_(&quot;$&quot;* &quot;-&quot;??_);_(@_)">
                  <c:v>5660</c:v>
                </c:pt>
                <c:pt idx="601" formatCode="_(&quot;$&quot;* #,##0_);_(&quot;$&quot;* \(#,##0\);_(&quot;$&quot;* &quot;-&quot;??_);_(@_)">
                  <c:v>5660</c:v>
                </c:pt>
                <c:pt idx="602" formatCode="_(&quot;$&quot;* #,##0_);_(&quot;$&quot;* \(#,##0\);_(&quot;$&quot;* &quot;-&quot;??_);_(@_)">
                  <c:v>5539</c:v>
                </c:pt>
                <c:pt idx="603" formatCode="_(&quot;$&quot;* #,##0_);_(&quot;$&quot;* \(#,##0\);_(&quot;$&quot;* &quot;-&quot;??_);_(@_)">
                  <c:v>5523.25</c:v>
                </c:pt>
                <c:pt idx="604" formatCode="_(&quot;$&quot;* #,##0_);_(&quot;$&quot;* \(#,##0\);_(&quot;$&quot;* &quot;-&quot;??_);_(@_)">
                  <c:v>5596.5</c:v>
                </c:pt>
                <c:pt idx="605" formatCode="_(&quot;$&quot;* #,##0_);_(&quot;$&quot;* \(#,##0\);_(&quot;$&quot;* &quot;-&quot;??_);_(@_)">
                  <c:v>5594</c:v>
                </c:pt>
                <c:pt idx="606" formatCode="_(&quot;$&quot;* #,##0_);_(&quot;$&quot;* \(#,##0\);_(&quot;$&quot;* &quot;-&quot;??_);_(@_)">
                  <c:v>5624.5</c:v>
                </c:pt>
                <c:pt idx="607" formatCode="_(&quot;$&quot;* #,##0_);_(&quot;$&quot;* \(#,##0\);_(&quot;$&quot;* &quot;-&quot;??_);_(@_)">
                  <c:v>5677.5</c:v>
                </c:pt>
                <c:pt idx="608" formatCode="_(&quot;$&quot;* #,##0_);_(&quot;$&quot;* \(#,##0\);_(&quot;$&quot;* &quot;-&quot;??_);_(@_)">
                  <c:v>5689</c:v>
                </c:pt>
                <c:pt idx="609" formatCode="_(&quot;$&quot;* #,##0_);_(&quot;$&quot;* \(#,##0\);_(&quot;$&quot;* &quot;-&quot;??_);_(@_)">
                  <c:v>5668.75</c:v>
                </c:pt>
                <c:pt idx="610" formatCode="_(&quot;$&quot;* #,##0_);_(&quot;$&quot;* \(#,##0\);_(&quot;$&quot;* &quot;-&quot;??_);_(@_)">
                  <c:v>5710.5</c:v>
                </c:pt>
                <c:pt idx="611" formatCode="_(&quot;$&quot;* #,##0_);_(&quot;$&quot;* \(#,##0\);_(&quot;$&quot;* &quot;-&quot;??_);_(@_)">
                  <c:v>5710.5</c:v>
                </c:pt>
                <c:pt idx="612" formatCode="_(&quot;$&quot;* #,##0_);_(&quot;$&quot;* \(#,##0\);_(&quot;$&quot;* &quot;-&quot;??_);_(@_)">
                  <c:v>5770.5</c:v>
                </c:pt>
                <c:pt idx="613" formatCode="_(&quot;$&quot;* #,##0_);_(&quot;$&quot;* \(#,##0\);_(&quot;$&quot;* &quot;-&quot;??_);_(@_)">
                  <c:v>5566.75</c:v>
                </c:pt>
                <c:pt idx="614" formatCode="_(&quot;$&quot;* #,##0_);_(&quot;$&quot;* \(#,##0\);_(&quot;$&quot;* &quot;-&quot;??_);_(@_)">
                  <c:v>5518</c:v>
                </c:pt>
                <c:pt idx="615" formatCode="_(&quot;$&quot;* #,##0_);_(&quot;$&quot;* \(#,##0\);_(&quot;$&quot;* &quot;-&quot;??_);_(@_)">
                  <c:v>5563</c:v>
                </c:pt>
                <c:pt idx="616" formatCode="_(&quot;$&quot;* #,##0_);_(&quot;$&quot;* \(#,##0\);_(&quot;$&quot;* &quot;-&quot;??_);_(@_)">
                  <c:v>5461.75</c:v>
                </c:pt>
                <c:pt idx="617" formatCode="_(&quot;$&quot;* #,##0_);_(&quot;$&quot;* \(#,##0\);_(&quot;$&quot;* &quot;-&quot;??_);_(@_)">
                  <c:v>5486.25</c:v>
                </c:pt>
                <c:pt idx="618" formatCode="_(&quot;$&quot;* #,##0_);_(&quot;$&quot;* \(#,##0\);_(&quot;$&quot;* &quot;-&quot;??_);_(@_)">
                  <c:v>5475.25</c:v>
                </c:pt>
                <c:pt idx="619" formatCode="_(&quot;$&quot;* #,##0_);_(&quot;$&quot;* \(#,##0\);_(&quot;$&quot;* &quot;-&quot;??_);_(@_)">
                  <c:v>5521.25</c:v>
                </c:pt>
                <c:pt idx="620" formatCode="_(&quot;$&quot;* #,##0_);_(&quot;$&quot;* \(#,##0\);_(&quot;$&quot;* &quot;-&quot;??_);_(@_)">
                  <c:v>5538.75</c:v>
                </c:pt>
                <c:pt idx="621" formatCode="_(&quot;$&quot;* #,##0_);_(&quot;$&quot;* \(#,##0\);_(&quot;$&quot;* &quot;-&quot;??_);_(@_)">
                  <c:v>5593.25</c:v>
                </c:pt>
                <c:pt idx="622" formatCode="_(&quot;$&quot;* #,##0_);_(&quot;$&quot;* \(#,##0\);_(&quot;$&quot;* &quot;-&quot;??_);_(@_)">
                  <c:v>5594.75</c:v>
                </c:pt>
                <c:pt idx="623" formatCode="_(&quot;$&quot;* #,##0_);_(&quot;$&quot;* \(#,##0\);_(&quot;$&quot;* &quot;-&quot;??_);_(@_)">
                  <c:v>5592.5</c:v>
                </c:pt>
                <c:pt idx="624" formatCode="_(&quot;$&quot;* #,##0_);_(&quot;$&quot;* \(#,##0\);_(&quot;$&quot;* &quot;-&quot;??_);_(@_)">
                  <c:v>5562</c:v>
                </c:pt>
                <c:pt idx="625" formatCode="_(&quot;$&quot;* #,##0_);_(&quot;$&quot;* \(#,##0\);_(&quot;$&quot;* &quot;-&quot;??_);_(@_)">
                  <c:v>5665.25</c:v>
                </c:pt>
                <c:pt idx="626" formatCode="_(&quot;$&quot;* #,##0_);_(&quot;$&quot;* \(#,##0\);_(&quot;$&quot;* &quot;-&quot;??_);_(@_)">
                  <c:v>5689</c:v>
                </c:pt>
                <c:pt idx="627" formatCode="_(&quot;$&quot;* #,##0_);_(&quot;$&quot;* \(#,##0\);_(&quot;$&quot;* &quot;-&quot;??_);_(@_)">
                  <c:v>5695</c:v>
                </c:pt>
                <c:pt idx="628" formatCode="_(&quot;$&quot;* #,##0_);_(&quot;$&quot;* \(#,##0\);_(&quot;$&quot;* &quot;-&quot;??_);_(@_)">
                  <c:v>5662.5</c:v>
                </c:pt>
                <c:pt idx="629" formatCode="_(&quot;$&quot;* #,##0_);_(&quot;$&quot;* \(#,##0\);_(&quot;$&quot;* &quot;-&quot;??_);_(@_)">
                  <c:v>5706</c:v>
                </c:pt>
                <c:pt idx="630" formatCode="_(&quot;$&quot;* #,##0_);_(&quot;$&quot;* \(#,##0\);_(&quot;$&quot;* &quot;-&quot;??_);_(@_)">
                  <c:v>5638</c:v>
                </c:pt>
                <c:pt idx="631" formatCode="_(&quot;$&quot;* #,##0_);_(&quot;$&quot;* \(#,##0\);_(&quot;$&quot;* &quot;-&quot;??_);_(@_)">
                  <c:v>5638</c:v>
                </c:pt>
                <c:pt idx="632" formatCode="_(&quot;$&quot;* #,##0_);_(&quot;$&quot;* \(#,##0\);_(&quot;$&quot;* &quot;-&quot;??_);_(@_)">
                  <c:v>5633.25</c:v>
                </c:pt>
                <c:pt idx="633" formatCode="_(&quot;$&quot;* #,##0_);_(&quot;$&quot;* \(#,##0\);_(&quot;$&quot;* &quot;-&quot;??_);_(@_)">
                  <c:v>5657.75</c:v>
                </c:pt>
                <c:pt idx="634" formatCode="_(&quot;$&quot;* #,##0_);_(&quot;$&quot;* \(#,##0\);_(&quot;$&quot;* &quot;-&quot;??_);_(@_)">
                  <c:v>5675</c:v>
                </c:pt>
                <c:pt idx="635" formatCode="_(&quot;$&quot;* #,##0_);_(&quot;$&quot;* \(#,##0\);_(&quot;$&quot;* &quot;-&quot;??_);_(@_)">
                  <c:v>5640</c:v>
                </c:pt>
                <c:pt idx="636" formatCode="_(&quot;$&quot;* #,##0_);_(&quot;$&quot;* \(#,##0\);_(&quot;$&quot;* &quot;-&quot;??_);_(@_)">
                  <c:v>5597.75</c:v>
                </c:pt>
                <c:pt idx="637" formatCode="_(&quot;$&quot;* #,##0_);_(&quot;$&quot;* \(#,##0\);_(&quot;$&quot;* &quot;-&quot;??_);_(@_)">
                  <c:v>5586</c:v>
                </c:pt>
                <c:pt idx="638" formatCode="_(&quot;$&quot;* #,##0_);_(&quot;$&quot;* \(#,##0\);_(&quot;$&quot;* &quot;-&quot;??_);_(@_)">
                  <c:v>5591.75</c:v>
                </c:pt>
                <c:pt idx="639" formatCode="_(&quot;$&quot;* #,##0_);_(&quot;$&quot;* \(#,##0\);_(&quot;$&quot;* &quot;-&quot;??_);_(@_)">
                  <c:v>5703.75</c:v>
                </c:pt>
                <c:pt idx="640" formatCode="_(&quot;$&quot;* #,##0_);_(&quot;$&quot;* \(#,##0\);_(&quot;$&quot;* &quot;-&quot;??_);_(@_)">
                  <c:v>5779.5</c:v>
                </c:pt>
                <c:pt idx="641" formatCode="_(&quot;$&quot;* #,##0_);_(&quot;$&quot;* \(#,##0\);_(&quot;$&quot;* &quot;-&quot;??_);_(@_)">
                  <c:v>5743</c:v>
                </c:pt>
                <c:pt idx="642" formatCode="_(&quot;$&quot;* #,##0_);_(&quot;$&quot;* \(#,##0\);_(&quot;$&quot;* &quot;-&quot;??_);_(@_)">
                  <c:v>5685.5</c:v>
                </c:pt>
                <c:pt idx="643" formatCode="_(&quot;$&quot;* #,##0_);_(&quot;$&quot;* \(#,##0\);_(&quot;$&quot;* &quot;-&quot;??_);_(@_)">
                  <c:v>5668.5</c:v>
                </c:pt>
                <c:pt idx="644" formatCode="_(&quot;$&quot;* #,##0_);_(&quot;$&quot;* \(#,##0\);_(&quot;$&quot;* &quot;-&quot;??_);_(@_)">
                  <c:v>5636.25</c:v>
                </c:pt>
                <c:pt idx="645" formatCode="_(&quot;$&quot;* #,##0_);_(&quot;$&quot;* \(#,##0\);_(&quot;$&quot;* &quot;-&quot;??_);_(@_)">
                  <c:v>5639</c:v>
                </c:pt>
                <c:pt idx="646" formatCode="_(&quot;$&quot;* #,##0_);_(&quot;$&quot;* \(#,##0\);_(&quot;$&quot;* &quot;-&quot;??_);_(@_)">
                  <c:v>5702.75</c:v>
                </c:pt>
                <c:pt idx="647" formatCode="_(&quot;$&quot;* #,##0_);_(&quot;$&quot;* \(#,##0\);_(&quot;$&quot;* &quot;-&quot;??_);_(@_)">
                  <c:v>5630.5</c:v>
                </c:pt>
                <c:pt idx="648" formatCode="_(&quot;$&quot;* #,##0_);_(&quot;$&quot;* \(#,##0\);_(&quot;$&quot;* &quot;-&quot;??_);_(@_)">
                  <c:v>5717.5</c:v>
                </c:pt>
                <c:pt idx="649" formatCode="_(&quot;$&quot;* #,##0_);_(&quot;$&quot;* \(#,##0\);_(&quot;$&quot;* &quot;-&quot;??_);_(@_)">
                  <c:v>5723.5</c:v>
                </c:pt>
                <c:pt idx="650" formatCode="_(&quot;$&quot;* #,##0_);_(&quot;$&quot;* \(#,##0\);_(&quot;$&quot;* &quot;-&quot;??_);_(@_)">
                  <c:v>5780.5</c:v>
                </c:pt>
                <c:pt idx="651" formatCode="_(&quot;$&quot;* #,##0_);_(&quot;$&quot;* \(#,##0\);_(&quot;$&quot;* &quot;-&quot;??_);_(@_)">
                  <c:v>5771.25</c:v>
                </c:pt>
                <c:pt idx="652" formatCode="_(&quot;$&quot;* #,##0_);_(&quot;$&quot;* \(#,##0\);_(&quot;$&quot;* &quot;-&quot;??_);_(@_)">
                  <c:v>5838</c:v>
                </c:pt>
                <c:pt idx="653" formatCode="_(&quot;$&quot;* #,##0_);_(&quot;$&quot;* \(#,##0\);_(&quot;$&quot;* &quot;-&quot;??_);_(@_)">
                  <c:v>5866.5</c:v>
                </c:pt>
                <c:pt idx="654" formatCode="_(&quot;$&quot;* #,##0_);_(&quot;$&quot;* \(#,##0\);_(&quot;$&quot;* &quot;-&quot;??_);_(@_)">
                  <c:v>5931.25</c:v>
                </c:pt>
                <c:pt idx="655" formatCode="_(&quot;$&quot;* #,##0_);_(&quot;$&quot;* \(#,##0\);_(&quot;$&quot;* &quot;-&quot;??_);_(@_)">
                  <c:v>5927</c:v>
                </c:pt>
                <c:pt idx="656" formatCode="_(&quot;$&quot;* #,##0_);_(&quot;$&quot;* \(#,##0\);_(&quot;$&quot;* &quot;-&quot;??_);_(@_)">
                  <c:v>5906.75</c:v>
                </c:pt>
                <c:pt idx="657" formatCode="_(&quot;$&quot;* #,##0_);_(&quot;$&quot;* \(#,##0\);_(&quot;$&quot;* &quot;-&quot;??_);_(@_)">
                  <c:v>5867.25</c:v>
                </c:pt>
                <c:pt idx="658" formatCode="_(&quot;$&quot;* #,##0_);_(&quot;$&quot;* \(#,##0\);_(&quot;$&quot;* &quot;-&quot;??_);_(@_)">
                  <c:v>5814</c:v>
                </c:pt>
                <c:pt idx="659" formatCode="_(&quot;$&quot;* #,##0_);_(&quot;$&quot;* \(#,##0\);_(&quot;$&quot;* &quot;-&quot;??_);_(@_)">
                  <c:v>5824</c:v>
                </c:pt>
                <c:pt idx="660" formatCode="_(&quot;$&quot;* #,##0_);_(&quot;$&quot;* \(#,##0\);_(&quot;$&quot;* &quot;-&quot;??_);_(@_)">
                  <c:v>5804</c:v>
                </c:pt>
                <c:pt idx="661" formatCode="_(&quot;$&quot;* #,##0_);_(&quot;$&quot;* \(#,##0\);_(&quot;$&quot;* &quot;-&quot;??_);_(@_)">
                  <c:v>5796</c:v>
                </c:pt>
                <c:pt idx="662" formatCode="_(&quot;$&quot;* #,##0_);_(&quot;$&quot;* \(#,##0\);_(&quot;$&quot;* &quot;-&quot;??_);_(@_)">
                  <c:v>5847.25</c:v>
                </c:pt>
                <c:pt idx="663" formatCode="_(&quot;$&quot;* #,##0_);_(&quot;$&quot;* \(#,##0\);_(&quot;$&quot;* &quot;-&quot;??_);_(@_)">
                  <c:v>5879.5</c:v>
                </c:pt>
                <c:pt idx="664" formatCode="_(&quot;$&quot;* #,##0_);_(&quot;$&quot;* \(#,##0\);_(&quot;$&quot;* &quot;-&quot;??_);_(@_)">
                  <c:v>5853.5</c:v>
                </c:pt>
                <c:pt idx="665" formatCode="_(&quot;$&quot;* #,##0_);_(&quot;$&quot;* \(#,##0\);_(&quot;$&quot;* &quot;-&quot;??_);_(@_)">
                  <c:v>5905.25</c:v>
                </c:pt>
                <c:pt idx="666" formatCode="_(&quot;$&quot;* #,##0_);_(&quot;$&quot;* \(#,##0\);_(&quot;$&quot;* &quot;-&quot;??_);_(@_)">
                  <c:v>5971</c:v>
                </c:pt>
                <c:pt idx="667" formatCode="_(&quot;$&quot;* #,##0_);_(&quot;$&quot;* \(#,##0\);_(&quot;$&quot;* &quot;-&quot;??_);_(@_)">
                  <c:v>5973.5</c:v>
                </c:pt>
                <c:pt idx="668" formatCode="_(&quot;$&quot;* #,##0_);_(&quot;$&quot;* \(#,##0\);_(&quot;$&quot;* &quot;-&quot;??_);_(@_)">
                  <c:v>5929.5</c:v>
                </c:pt>
                <c:pt idx="669" formatCode="_(&quot;$&quot;* #,##0_);_(&quot;$&quot;* \(#,##0\);_(&quot;$&quot;* &quot;-&quot;??_);_(@_)">
                  <c:v>5925.25</c:v>
                </c:pt>
                <c:pt idx="670" formatCode="_(&quot;$&quot;* #,##0_);_(&quot;$&quot;* \(#,##0\);_(&quot;$&quot;* &quot;-&quot;??_);_(@_)">
                  <c:v>5971</c:v>
                </c:pt>
                <c:pt idx="671" formatCode="_(&quot;$&quot;* #,##0_);_(&quot;$&quot;* \(#,##0\);_(&quot;$&quot;* &quot;-&quot;??_);_(@_)">
                  <c:v>5994.75</c:v>
                </c:pt>
                <c:pt idx="672" formatCode="_(&quot;$&quot;* #,##0_);_(&quot;$&quot;* \(#,##0\);_(&quot;$&quot;* &quot;-&quot;??_);_(@_)">
                  <c:v>6197.25</c:v>
                </c:pt>
                <c:pt idx="673" formatCode="_(&quot;$&quot;* #,##0_);_(&quot;$&quot;* \(#,##0\);_(&quot;$&quot;* &quot;-&quot;??_);_(@_)">
                  <c:v>6297.75</c:v>
                </c:pt>
                <c:pt idx="674" formatCode="_(&quot;$&quot;* #,##0_);_(&quot;$&quot;* \(#,##0\);_(&quot;$&quot;* &quot;-&quot;??_);_(@_)">
                  <c:v>6298.25</c:v>
                </c:pt>
                <c:pt idx="675" formatCode="_(&quot;$&quot;* #,##0_);_(&quot;$&quot;* \(#,##0\);_(&quot;$&quot;* &quot;-&quot;??_);_(@_)">
                  <c:v>6295.5</c:v>
                </c:pt>
                <c:pt idx="676" formatCode="_(&quot;$&quot;* #,##0_);_(&quot;$&quot;* \(#,##0\);_(&quot;$&quot;* &quot;-&quot;??_);_(@_)">
                  <c:v>6336.25</c:v>
                </c:pt>
                <c:pt idx="677" formatCode="_(&quot;$&quot;* #,##0_);_(&quot;$&quot;* \(#,##0\);_(&quot;$&quot;* &quot;-&quot;??_);_(@_)">
                  <c:v>6313.25</c:v>
                </c:pt>
                <c:pt idx="678" formatCode="_(&quot;$&quot;* #,##0_);_(&quot;$&quot;* \(#,##0\);_(&quot;$&quot;* &quot;-&quot;??_);_(@_)">
                  <c:v>6322.25</c:v>
                </c:pt>
                <c:pt idx="679" formatCode="_(&quot;$&quot;* #,##0_);_(&quot;$&quot;* \(#,##0\);_(&quot;$&quot;* &quot;-&quot;??_);_(@_)">
                  <c:v>6325.75</c:v>
                </c:pt>
                <c:pt idx="680" formatCode="_(&quot;$&quot;* #,##0_);_(&quot;$&quot;* \(#,##0\);_(&quot;$&quot;* &quot;-&quot;??_);_(@_)">
                  <c:v>6347.75</c:v>
                </c:pt>
                <c:pt idx="681" formatCode="_(&quot;$&quot;* #,##0_);_(&quot;$&quot;* \(#,##0\);_(&quot;$&quot;* &quot;-&quot;??_);_(@_)">
                  <c:v>6384.25</c:v>
                </c:pt>
                <c:pt idx="682" formatCode="_(&quot;$&quot;* #,##0_);_(&quot;$&quot;* \(#,##0\);_(&quot;$&quot;* &quot;-&quot;??_);_(@_)">
                  <c:v>6451.5</c:v>
                </c:pt>
                <c:pt idx="683" formatCode="_(&quot;$&quot;* #,##0_);_(&quot;$&quot;* \(#,##0\);_(&quot;$&quot;* &quot;-&quot;??_);_(@_)">
                  <c:v>6426.75</c:v>
                </c:pt>
                <c:pt idx="684" formatCode="_(&quot;$&quot;* #,##0_);_(&quot;$&quot;* \(#,##0\);_(&quot;$&quot;* &quot;-&quot;??_);_(@_)">
                  <c:v>6393.75</c:v>
                </c:pt>
                <c:pt idx="685" formatCode="_(&quot;$&quot;* #,##0_);_(&quot;$&quot;* \(#,##0\);_(&quot;$&quot;* &quot;-&quot;??_);_(@_)">
                  <c:v>6383</c:v>
                </c:pt>
                <c:pt idx="686" formatCode="_(&quot;$&quot;* #,##0_);_(&quot;$&quot;* \(#,##0\);_(&quot;$&quot;* &quot;-&quot;??_);_(@_)">
                  <c:v>6367.5</c:v>
                </c:pt>
                <c:pt idx="687" formatCode="_(&quot;$&quot;* #,##0_);_(&quot;$&quot;* \(#,##0\);_(&quot;$&quot;* &quot;-&quot;??_);_(@_)">
                  <c:v>6344</c:v>
                </c:pt>
                <c:pt idx="688" formatCode="_(&quot;$&quot;* #,##0_);_(&quot;$&quot;* \(#,##0\);_(&quot;$&quot;* &quot;-&quot;??_);_(@_)">
                  <c:v>6496.5</c:v>
                </c:pt>
                <c:pt idx="689" formatCode="_(&quot;$&quot;* #,##0_);_(&quot;$&quot;* \(#,##0\);_(&quot;$&quot;* &quot;-&quot;??_);_(@_)">
                  <c:v>6456.25</c:v>
                </c:pt>
                <c:pt idx="690" formatCode="_(&quot;$&quot;* #,##0_);_(&quot;$&quot;* \(#,##0\);_(&quot;$&quot;* &quot;-&quot;??_);_(@_)">
                  <c:v>6452.25</c:v>
                </c:pt>
                <c:pt idx="691" formatCode="_(&quot;$&quot;* #,##0_);_(&quot;$&quot;* \(#,##0\);_(&quot;$&quot;* &quot;-&quot;??_);_(@_)">
                  <c:v>6551.25</c:v>
                </c:pt>
                <c:pt idx="692" formatCode="_(&quot;$&quot;* #,##0_);_(&quot;$&quot;* \(#,##0\);_(&quot;$&quot;* &quot;-&quot;??_);_(@_)">
                  <c:v>6547.25</c:v>
                </c:pt>
                <c:pt idx="693" formatCode="_(&quot;$&quot;* #,##0_);_(&quot;$&quot;* \(#,##0\);_(&quot;$&quot;* &quot;-&quot;??_);_(@_)">
                  <c:v>6537.25</c:v>
                </c:pt>
                <c:pt idx="694" formatCode="_(&quot;$&quot;* #,##0_);_(&quot;$&quot;* \(#,##0\);_(&quot;$&quot;* &quot;-&quot;??_);_(@_)">
                  <c:v>6663.25</c:v>
                </c:pt>
                <c:pt idx="695" formatCode="_(&quot;$&quot;* #,##0_);_(&quot;$&quot;* \(#,##0\);_(&quot;$&quot;* &quot;-&quot;??_);_(@_)">
                  <c:v>6648.5</c:v>
                </c:pt>
                <c:pt idx="696" formatCode="_(&quot;$&quot;* #,##0_);_(&quot;$&quot;* \(#,##0\);_(&quot;$&quot;* &quot;-&quot;??_);_(@_)">
                  <c:v>6648.5</c:v>
                </c:pt>
                <c:pt idx="697" formatCode="_(&quot;$&quot;* #,##0_);_(&quot;$&quot;* \(#,##0\);_(&quot;$&quot;* &quot;-&quot;??_);_(@_)">
                  <c:v>6772</c:v>
                </c:pt>
                <c:pt idx="698" formatCode="_(&quot;$&quot;* #,##0_);_(&quot;$&quot;* \(#,##0\);_(&quot;$&quot;* &quot;-&quot;??_);_(@_)">
                  <c:v>6740</c:v>
                </c:pt>
                <c:pt idx="699" formatCode="_(&quot;$&quot;* #,##0_);_(&quot;$&quot;* \(#,##0\);_(&quot;$&quot;* &quot;-&quot;??_);_(@_)">
                  <c:v>6759.5</c:v>
                </c:pt>
                <c:pt idx="700" formatCode="_(&quot;$&quot;* #,##0_);_(&quot;$&quot;* \(#,##0\);_(&quot;$&quot;* &quot;-&quot;??_);_(@_)">
                  <c:v>6804.5</c:v>
                </c:pt>
                <c:pt idx="701" formatCode="_(&quot;$&quot;* #,##0_);_(&quot;$&quot;* \(#,##0\);_(&quot;$&quot;* &quot;-&quot;??_);_(@_)">
                  <c:v>6886.75</c:v>
                </c:pt>
                <c:pt idx="702" formatCode="_(&quot;$&quot;* #,##0_);_(&quot;$&quot;* \(#,##0\);_(&quot;$&quot;* &quot;-&quot;??_);_(@_)">
                  <c:v>6869.5</c:v>
                </c:pt>
                <c:pt idx="703" formatCode="_(&quot;$&quot;* #,##0_);_(&quot;$&quot;* \(#,##0\);_(&quot;$&quot;* &quot;-&quot;??_);_(@_)">
                  <c:v>6875.5</c:v>
                </c:pt>
                <c:pt idx="704" formatCode="_(&quot;$&quot;* #,##0_);_(&quot;$&quot;* \(#,##0\);_(&quot;$&quot;* &quot;-&quot;??_);_(@_)">
                  <c:v>6873.75</c:v>
                </c:pt>
                <c:pt idx="705" formatCode="_(&quot;$&quot;* #,##0_);_(&quot;$&quot;* \(#,##0\);_(&quot;$&quot;* &quot;-&quot;??_);_(@_)">
                  <c:v>6672.25</c:v>
                </c:pt>
                <c:pt idx="706" formatCode="_(&quot;$&quot;* #,##0_);_(&quot;$&quot;* \(#,##0\);_(&quot;$&quot;* &quot;-&quot;??_);_(@_)">
                  <c:v>6729.25</c:v>
                </c:pt>
                <c:pt idx="707" formatCode="_(&quot;$&quot;* #,##0_);_(&quot;$&quot;* \(#,##0\);_(&quot;$&quot;* &quot;-&quot;??_);_(@_)">
                  <c:v>6627.25</c:v>
                </c:pt>
                <c:pt idx="708" formatCode="_(&quot;$&quot;* #,##0_);_(&quot;$&quot;* \(#,##0\);_(&quot;$&quot;* &quot;-&quot;??_);_(@_)">
                  <c:v>6511.25</c:v>
                </c:pt>
                <c:pt idx="709" formatCode="_(&quot;$&quot;* #,##0_);_(&quot;$&quot;* \(#,##0\);_(&quot;$&quot;* &quot;-&quot;??_);_(@_)">
                  <c:v>6455.75</c:v>
                </c:pt>
                <c:pt idx="710" formatCode="_(&quot;$&quot;* #,##0_);_(&quot;$&quot;* \(#,##0\);_(&quot;$&quot;* &quot;-&quot;??_);_(@_)">
                  <c:v>6461</c:v>
                </c:pt>
                <c:pt idx="711" formatCode="_(&quot;$&quot;* #,##0_);_(&quot;$&quot;* \(#,##0\);_(&quot;$&quot;* &quot;-&quot;??_);_(@_)">
                  <c:v>6474.75</c:v>
                </c:pt>
                <c:pt idx="712" formatCode="_(&quot;$&quot;* #,##0_);_(&quot;$&quot;* \(#,##0\);_(&quot;$&quot;* &quot;-&quot;??_);_(@_)">
                  <c:v>6488.25</c:v>
                </c:pt>
                <c:pt idx="713" formatCode="_(&quot;$&quot;* #,##0_);_(&quot;$&quot;* \(#,##0\);_(&quot;$&quot;* &quot;-&quot;??_);_(@_)">
                  <c:v>6482</c:v>
                </c:pt>
                <c:pt idx="714" formatCode="_(&quot;$&quot;* #,##0_);_(&quot;$&quot;* \(#,##0\);_(&quot;$&quot;* &quot;-&quot;??_);_(@_)">
                  <c:v>6440</c:v>
                </c:pt>
                <c:pt idx="715" formatCode="_(&quot;$&quot;* #,##0_);_(&quot;$&quot;* \(#,##0\);_(&quot;$&quot;* &quot;-&quot;??_);_(@_)">
                  <c:v>6415.75</c:v>
                </c:pt>
                <c:pt idx="716" formatCode="_(&quot;$&quot;* #,##0_);_(&quot;$&quot;* \(#,##0\);_(&quot;$&quot;* &quot;-&quot;??_);_(@_)">
                  <c:v>6404.25</c:v>
                </c:pt>
                <c:pt idx="717" formatCode="_(&quot;$&quot;* #,##0_);_(&quot;$&quot;* \(#,##0\);_(&quot;$&quot;* &quot;-&quot;??_);_(@_)">
                  <c:v>6353</c:v>
                </c:pt>
                <c:pt idx="718" formatCode="_(&quot;$&quot;* #,##0_);_(&quot;$&quot;* \(#,##0\);_(&quot;$&quot;* &quot;-&quot;??_);_(@_)">
                  <c:v>6390</c:v>
                </c:pt>
                <c:pt idx="719" formatCode="_(&quot;$&quot;* #,##0_);_(&quot;$&quot;* \(#,##0\);_(&quot;$&quot;* &quot;-&quot;??_);_(@_)">
                  <c:v>6473.5</c:v>
                </c:pt>
                <c:pt idx="720" formatCode="_(&quot;$&quot;* #,##0_);_(&quot;$&quot;* \(#,##0\);_(&quot;$&quot;* &quot;-&quot;??_);_(@_)">
                  <c:v>6432.25</c:v>
                </c:pt>
                <c:pt idx="721" formatCode="_(&quot;$&quot;* #,##0_);_(&quot;$&quot;* \(#,##0\);_(&quot;$&quot;* &quot;-&quot;??_);_(@_)">
                  <c:v>6446.25</c:v>
                </c:pt>
                <c:pt idx="722" formatCode="_(&quot;$&quot;* #,##0_);_(&quot;$&quot;* \(#,##0\);_(&quot;$&quot;* &quot;-&quot;??_);_(@_)">
                  <c:v>6468.75</c:v>
                </c:pt>
                <c:pt idx="723" formatCode="_(&quot;$&quot;* #,##0_);_(&quot;$&quot;* \(#,##0\);_(&quot;$&quot;* &quot;-&quot;??_);_(@_)">
                  <c:v>6471.25</c:v>
                </c:pt>
                <c:pt idx="724" formatCode="_(&quot;$&quot;* #,##0_);_(&quot;$&quot;* \(#,##0\);_(&quot;$&quot;* &quot;-&quot;??_);_(@_)">
                  <c:v>6658.25</c:v>
                </c:pt>
                <c:pt idx="725" formatCode="_(&quot;$&quot;* #,##0_);_(&quot;$&quot;* \(#,##0\);_(&quot;$&quot;* &quot;-&quot;??_);_(@_)">
                  <c:v>6616.5</c:v>
                </c:pt>
                <c:pt idx="726" formatCode="_(&quot;$&quot;* #,##0_);_(&quot;$&quot;* \(#,##0\);_(&quot;$&quot;* &quot;-&quot;??_);_(@_)">
                  <c:v>6615.25</c:v>
                </c:pt>
                <c:pt idx="727" formatCode="_(&quot;$&quot;* #,##0_);_(&quot;$&quot;* \(#,##0\);_(&quot;$&quot;* &quot;-&quot;??_);_(@_)">
                  <c:v>6706.25</c:v>
                </c:pt>
                <c:pt idx="728" formatCode="_(&quot;$&quot;* #,##0_);_(&quot;$&quot;* \(#,##0\);_(&quot;$&quot;* &quot;-&quot;??_);_(@_)">
                  <c:v>6756</c:v>
                </c:pt>
                <c:pt idx="729" formatCode="_(&quot;$&quot;* #,##0_);_(&quot;$&quot;* \(#,##0\);_(&quot;$&quot;* &quot;-&quot;??_);_(@_)">
                  <c:v>6861.25</c:v>
                </c:pt>
                <c:pt idx="730" formatCode="_(&quot;$&quot;* #,##0_);_(&quot;$&quot;* \(#,##0\);_(&quot;$&quot;* &quot;-&quot;??_);_(@_)">
                  <c:v>6859</c:v>
                </c:pt>
                <c:pt idx="731" formatCode="_(&quot;$&quot;* #,##0_);_(&quot;$&quot;* \(#,##0\);_(&quot;$&quot;* &quot;-&quot;??_);_(@_)">
                  <c:v>7122</c:v>
                </c:pt>
                <c:pt idx="732" formatCode="_(&quot;$&quot;* #,##0_);_(&quot;$&quot;* \(#,##0\);_(&quot;$&quot;* &quot;-&quot;??_);_(@_)">
                  <c:v>6996</c:v>
                </c:pt>
                <c:pt idx="733" formatCode="_(&quot;$&quot;* #,##0_);_(&quot;$&quot;* \(#,##0\);_(&quot;$&quot;* &quot;-&quot;??_);_(@_)">
                  <c:v>6949</c:v>
                </c:pt>
                <c:pt idx="734" formatCode="_(&quot;$&quot;* #,##0_);_(&quot;$&quot;* \(#,##0\);_(&quot;$&quot;* &quot;-&quot;??_);_(@_)">
                  <c:v>6934</c:v>
                </c:pt>
                <c:pt idx="735" formatCode="_(&quot;$&quot;* #,##0_);_(&quot;$&quot;* \(#,##0\);_(&quot;$&quot;* &quot;-&quot;??_);_(@_)">
                  <c:v>6921.5</c:v>
                </c:pt>
                <c:pt idx="736" formatCode="_(&quot;$&quot;* #,##0_);_(&quot;$&quot;* \(#,##0\);_(&quot;$&quot;* &quot;-&quot;??_);_(@_)">
                  <c:v>6975.25</c:v>
                </c:pt>
                <c:pt idx="737" formatCode="_(&quot;$&quot;* #,##0_);_(&quot;$&quot;* \(#,##0\);_(&quot;$&quot;* &quot;-&quot;??_);_(@_)">
                  <c:v>7009.75</c:v>
                </c:pt>
                <c:pt idx="738" formatCode="_(&quot;$&quot;* #,##0_);_(&quot;$&quot;* \(#,##0\);_(&quot;$&quot;* &quot;-&quot;??_);_(@_)">
                  <c:v>6983.75</c:v>
                </c:pt>
                <c:pt idx="739" formatCode="_(&quot;$&quot;* #,##0_);_(&quot;$&quot;* \(#,##0\);_(&quot;$&quot;* &quot;-&quot;??_);_(@_)">
                  <c:v>6961</c:v>
                </c:pt>
                <c:pt idx="740" formatCode="_(&quot;$&quot;* #,##0_);_(&quot;$&quot;* \(#,##0\);_(&quot;$&quot;* &quot;-&quot;??_);_(@_)">
                  <c:v>6800.5</c:v>
                </c:pt>
                <c:pt idx="741" formatCode="_(&quot;$&quot;* #,##0_);_(&quot;$&quot;* \(#,##0\);_(&quot;$&quot;* &quot;-&quot;??_);_(@_)">
                  <c:v>6839</c:v>
                </c:pt>
                <c:pt idx="742" formatCode="_(&quot;$&quot;* #,##0_);_(&quot;$&quot;* \(#,##0\);_(&quot;$&quot;* &quot;-&quot;??_);_(@_)">
                  <c:v>6816.75</c:v>
                </c:pt>
                <c:pt idx="743" formatCode="_(&quot;$&quot;* #,##0_);_(&quot;$&quot;* \(#,##0\);_(&quot;$&quot;* &quot;-&quot;??_);_(@_)">
                  <c:v>6898.75</c:v>
                </c:pt>
                <c:pt idx="744" formatCode="_(&quot;$&quot;* #,##0_);_(&quot;$&quot;* \(#,##0\);_(&quot;$&quot;* &quot;-&quot;??_);_(@_)">
                  <c:v>6898</c:v>
                </c:pt>
                <c:pt idx="745" formatCode="_(&quot;$&quot;* #,##0_);_(&quot;$&quot;* \(#,##0\);_(&quot;$&quot;* &quot;-&quot;??_);_(@_)">
                  <c:v>6864.5</c:v>
                </c:pt>
                <c:pt idx="746" formatCode="_(&quot;$&quot;* #,##0_);_(&quot;$&quot;* \(#,##0\);_(&quot;$&quot;* &quot;-&quot;??_);_(@_)">
                  <c:v>6937</c:v>
                </c:pt>
                <c:pt idx="747" formatCode="_(&quot;$&quot;* #,##0_);_(&quot;$&quot;* \(#,##0\);_(&quot;$&quot;* &quot;-&quot;??_);_(@_)">
                  <c:v>6792.75</c:v>
                </c:pt>
                <c:pt idx="748" formatCode="_(&quot;$&quot;* #,##0_);_(&quot;$&quot;* \(#,##0\);_(&quot;$&quot;* &quot;-&quot;??_);_(@_)">
                  <c:v>6825.5</c:v>
                </c:pt>
                <c:pt idx="749" formatCode="_(&quot;$&quot;* #,##0_);_(&quot;$&quot;* \(#,##0\);_(&quot;$&quot;* &quot;-&quot;??_);_(@_)">
                  <c:v>6778</c:v>
                </c:pt>
                <c:pt idx="750" formatCode="_(&quot;$&quot;* #,##0_);_(&quot;$&quot;* \(#,##0\);_(&quot;$&quot;* &quot;-&quot;??_);_(@_)">
                  <c:v>6753.75</c:v>
                </c:pt>
                <c:pt idx="751" formatCode="_(&quot;$&quot;* #,##0_);_(&quot;$&quot;* \(#,##0\);_(&quot;$&quot;* &quot;-&quot;??_);_(@_)">
                  <c:v>6860.75</c:v>
                </c:pt>
                <c:pt idx="752" formatCode="_(&quot;$&quot;* #,##0_);_(&quot;$&quot;* \(#,##0\);_(&quot;$&quot;* &quot;-&quot;??_);_(@_)">
                  <c:v>6720</c:v>
                </c:pt>
                <c:pt idx="753" formatCode="_(&quot;$&quot;* #,##0_);_(&quot;$&quot;* \(#,##0\);_(&quot;$&quot;* &quot;-&quot;??_);_(@_)">
                  <c:v>6736.25</c:v>
                </c:pt>
                <c:pt idx="754" formatCode="_(&quot;$&quot;* #,##0_);_(&quot;$&quot;* \(#,##0\);_(&quot;$&quot;* &quot;-&quot;??_);_(@_)">
                  <c:v>6702.75</c:v>
                </c:pt>
                <c:pt idx="755" formatCode="_(&quot;$&quot;* #,##0_);_(&quot;$&quot;* \(#,##0\);_(&quot;$&quot;* &quot;-&quot;??_);_(@_)">
                  <c:v>6743.5</c:v>
                </c:pt>
                <c:pt idx="756" formatCode="_(&quot;$&quot;* #,##0_);_(&quot;$&quot;* \(#,##0\);_(&quot;$&quot;* &quot;-&quot;??_);_(@_)">
                  <c:v>6797.25</c:v>
                </c:pt>
                <c:pt idx="757" formatCode="_(&quot;$&quot;* #,##0_);_(&quot;$&quot;* \(#,##0\);_(&quot;$&quot;* &quot;-&quot;??_);_(@_)">
                  <c:v>6877.5</c:v>
                </c:pt>
                <c:pt idx="758" formatCode="_(&quot;$&quot;* #,##0_);_(&quot;$&quot;* \(#,##0\);_(&quot;$&quot;* &quot;-&quot;??_);_(@_)">
                  <c:v>6923</c:v>
                </c:pt>
                <c:pt idx="759" formatCode="_(&quot;$&quot;* #,##0_);_(&quot;$&quot;* \(#,##0\);_(&quot;$&quot;* &quot;-&quot;??_);_(@_)">
                  <c:v>6937.25</c:v>
                </c:pt>
                <c:pt idx="760" formatCode="_(&quot;$&quot;* #,##0_);_(&quot;$&quot;* \(#,##0\);_(&quot;$&quot;* &quot;-&quot;??_);_(@_)">
                  <c:v>6980</c:v>
                </c:pt>
                <c:pt idx="761" formatCode="_(&quot;$&quot;* #,##0_);_(&quot;$&quot;* \(#,##0\);_(&quot;$&quot;* &quot;-&quot;??_);_(@_)">
                  <c:v>6915.5</c:v>
                </c:pt>
                <c:pt idx="762" formatCode="_(&quot;$&quot;* #,##0_);_(&quot;$&quot;* \(#,##0\);_(&quot;$&quot;* &quot;-&quot;??_);_(@_)">
                  <c:v>6776.25</c:v>
                </c:pt>
                <c:pt idx="763" formatCode="_(&quot;$&quot;* #,##0_);_(&quot;$&quot;* \(#,##0\);_(&quot;$&quot;* &quot;-&quot;??_);_(@_)">
                  <c:v>6730.75</c:v>
                </c:pt>
                <c:pt idx="764" formatCode="_(&quot;$&quot;* #,##0_);_(&quot;$&quot;* \(#,##0\);_(&quot;$&quot;* &quot;-&quot;??_);_(@_)">
                  <c:v>6735</c:v>
                </c:pt>
                <c:pt idx="765" formatCode="_(&quot;$&quot;* #,##0_);_(&quot;$&quot;* \(#,##0\);_(&quot;$&quot;* &quot;-&quot;??_);_(@_)">
                  <c:v>6808.5</c:v>
                </c:pt>
                <c:pt idx="766" formatCode="_(&quot;$&quot;* #,##0_);_(&quot;$&quot;* \(#,##0\);_(&quot;$&quot;* &quot;-&quot;??_);_(@_)">
                  <c:v>6800.75</c:v>
                </c:pt>
                <c:pt idx="767" formatCode="_(&quot;$&quot;* #,##0_);_(&quot;$&quot;* \(#,##0\);_(&quot;$&quot;* &quot;-&quot;??_);_(@_)">
                  <c:v>6513</c:v>
                </c:pt>
                <c:pt idx="768" formatCode="_(&quot;$&quot;* #,##0_);_(&quot;$&quot;* \(#,##0\);_(&quot;$&quot;* &quot;-&quot;??_);_(@_)">
                  <c:v>6517.5</c:v>
                </c:pt>
                <c:pt idx="769" formatCode="_(&quot;$&quot;* #,##0_);_(&quot;$&quot;* \(#,##0\);_(&quot;$&quot;* &quot;-&quot;??_);_(@_)">
                  <c:v>6530</c:v>
                </c:pt>
                <c:pt idx="770" formatCode="_(&quot;$&quot;* #,##0_);_(&quot;$&quot;* \(#,##0\);_(&quot;$&quot;* &quot;-&quot;??_);_(@_)">
                  <c:v>6536.75</c:v>
                </c:pt>
                <c:pt idx="771" formatCode="_(&quot;$&quot;* #,##0_);_(&quot;$&quot;* \(#,##0\);_(&quot;$&quot;* &quot;-&quot;??_);_(@_)">
                  <c:v>6634.5</c:v>
                </c:pt>
                <c:pt idx="772" formatCode="_(&quot;$&quot;* #,##0_);_(&quot;$&quot;* \(#,##0\);_(&quot;$&quot;* &quot;-&quot;??_);_(@_)">
                  <c:v>6626.5</c:v>
                </c:pt>
                <c:pt idx="773" formatCode="_(&quot;$&quot;* #,##0_);_(&quot;$&quot;* \(#,##0\);_(&quot;$&quot;* &quot;-&quot;??_);_(@_)">
                  <c:v>6691.75</c:v>
                </c:pt>
                <c:pt idx="774" formatCode="_(&quot;$&quot;* #,##0_);_(&quot;$&quot;* \(#,##0\);_(&quot;$&quot;* &quot;-&quot;??_);_(@_)">
                  <c:v>6761</c:v>
                </c:pt>
                <c:pt idx="775" formatCode="_(&quot;$&quot;* #,##0_);_(&quot;$&quot;* \(#,##0\);_(&quot;$&quot;* &quot;-&quot;??_);_(@_)">
                  <c:v>6855</c:v>
                </c:pt>
                <c:pt idx="776" formatCode="_(&quot;$&quot;* #,##0_);_(&quot;$&quot;* \(#,##0\);_(&quot;$&quot;* &quot;-&quot;??_);_(@_)">
                  <c:v>6874.25</c:v>
                </c:pt>
                <c:pt idx="777" formatCode="_(&quot;$&quot;* #,##0_);_(&quot;$&quot;* \(#,##0\);_(&quot;$&quot;* &quot;-&quot;??_);_(@_)">
                  <c:v>6905.75</c:v>
                </c:pt>
                <c:pt idx="778" formatCode="_(&quot;$&quot;* #,##0_);_(&quot;$&quot;* \(#,##0\);_(&quot;$&quot;* &quot;-&quot;??_);_(@_)">
                  <c:v>6997.75</c:v>
                </c:pt>
                <c:pt idx="779" formatCode="_(&quot;$&quot;* #,##0_);_(&quot;$&quot;* \(#,##0\);_(&quot;$&quot;* &quot;-&quot;??_);_(@_)">
                  <c:v>7043</c:v>
                </c:pt>
                <c:pt idx="780" formatCode="_(&quot;$&quot;* #,##0_);_(&quot;$&quot;* \(#,##0\);_(&quot;$&quot;* &quot;-&quot;??_);_(@_)">
                  <c:v>7085</c:v>
                </c:pt>
                <c:pt idx="781" formatCode="_(&quot;$&quot;* #,##0_);_(&quot;$&quot;* \(#,##0\);_(&quot;$&quot;* &quot;-&quot;??_);_(@_)">
                  <c:v>7085</c:v>
                </c:pt>
                <c:pt idx="782" formatCode="_(&quot;$&quot;* #,##0_);_(&quot;$&quot;* \(#,##0\);_(&quot;$&quot;* &quot;-&quot;??_);_(@_)">
                  <c:v>7085</c:v>
                </c:pt>
                <c:pt idx="783" formatCode="_(&quot;$&quot;* #,##0_);_(&quot;$&quot;* \(#,##0\);_(&quot;$&quot;* &quot;-&quot;??_);_(@_)">
                  <c:v>7202.25</c:v>
                </c:pt>
                <c:pt idx="784" formatCode="_(&quot;$&quot;* #,##0_);_(&quot;$&quot;* \(#,##0\);_(&quot;$&quot;* &quot;-&quot;??_);_(@_)">
                  <c:v>7253.75</c:v>
                </c:pt>
                <c:pt idx="785" formatCode="_(&quot;$&quot;* #,##0_);_(&quot;$&quot;* \(#,##0\);_(&quot;$&quot;* &quot;-&quot;??_);_(@_)">
                  <c:v>7207</c:v>
                </c:pt>
                <c:pt idx="786" formatCode="_(&quot;$&quot;* #,##0_);_(&quot;$&quot;* \(#,##0\);_(&quot;$&quot;* &quot;-&quot;??_);_(@_)">
                  <c:v>7207</c:v>
                </c:pt>
                <c:pt idx="787" formatCode="_(&quot;$&quot;* #,##0_);_(&quot;$&quot;* \(#,##0\);_(&quot;$&quot;* &quot;-&quot;??_);_(@_)">
                  <c:v>7160.75</c:v>
                </c:pt>
                <c:pt idx="788" formatCode="_(&quot;$&quot;* #,##0_);_(&quot;$&quot;* \(#,##0\);_(&quot;$&quot;* &quot;-&quot;??_);_(@_)">
                  <c:v>7101</c:v>
                </c:pt>
                <c:pt idx="789" formatCode="_(&quot;$&quot;* #,##0_);_(&quot;$&quot;* \(#,##0\);_(&quot;$&quot;* &quot;-&quot;??_);_(@_)">
                  <c:v>7145.75</c:v>
                </c:pt>
                <c:pt idx="790" formatCode="_(&quot;$&quot;* #,##0_);_(&quot;$&quot;* \(#,##0\);_(&quot;$&quot;* &quot;-&quot;??_);_(@_)">
                  <c:v>7078.5</c:v>
                </c:pt>
                <c:pt idx="791" formatCode="_(&quot;$&quot;* #,##0_);_(&quot;$&quot;* \(#,##0\);_(&quot;$&quot;* &quot;-&quot;??_);_(@_)">
                  <c:v>7080</c:v>
                </c:pt>
                <c:pt idx="792" formatCode="_(&quot;$&quot;* #,##0_);_(&quot;$&quot;* \(#,##0\);_(&quot;$&quot;* &quot;-&quot;??_);_(@_)">
                  <c:v>7059.5</c:v>
                </c:pt>
                <c:pt idx="793" formatCode="_(&quot;$&quot;* #,##0_);_(&quot;$&quot;* \(#,##0\);_(&quot;$&quot;* &quot;-&quot;??_);_(@_)">
                  <c:v>7112.75</c:v>
                </c:pt>
                <c:pt idx="794" formatCode="_(&quot;$&quot;* #,##0_);_(&quot;$&quot;* \(#,##0\);_(&quot;$&quot;* &quot;-&quot;??_);_(@_)">
                  <c:v>7102.75</c:v>
                </c:pt>
                <c:pt idx="795" formatCode="_(&quot;$&quot;* #,##0_);_(&quot;$&quot;* \(#,##0\);_(&quot;$&quot;* &quot;-&quot;??_);_(@_)">
                  <c:v>7074.25</c:v>
                </c:pt>
                <c:pt idx="796" formatCode="_(&quot;$&quot;* #,##0_);_(&quot;$&quot;* \(#,##0\);_(&quot;$&quot;* &quot;-&quot;??_);_(@_)">
                  <c:v>7181.25</c:v>
                </c:pt>
                <c:pt idx="797" formatCode="_(&quot;$&quot;* #,##0_);_(&quot;$&quot;* \(#,##0\);_(&quot;$&quot;* &quot;-&quot;??_);_(@_)">
                  <c:v>7035.75</c:v>
                </c:pt>
                <c:pt idx="798" formatCode="_(&quot;$&quot;* #,##0_);_(&quot;$&quot;* \(#,##0\);_(&quot;$&quot;* &quot;-&quot;??_);_(@_)">
                  <c:v>6994.25</c:v>
                </c:pt>
                <c:pt idx="799" formatCode="_(&quot;$&quot;* #,##0_);_(&quot;$&quot;* \(#,##0\);_(&quot;$&quot;* &quot;-&quot;??_);_(@_)">
                  <c:v>7032</c:v>
                </c:pt>
                <c:pt idx="800" formatCode="_(&quot;$&quot;* #,##0_);_(&quot;$&quot;* \(#,##0\);_(&quot;$&quot;* &quot;-&quot;??_);_(@_)">
                  <c:v>6999.25</c:v>
                </c:pt>
                <c:pt idx="801" formatCode="_(&quot;$&quot;* #,##0_);_(&quot;$&quot;* \(#,##0\);_(&quot;$&quot;* &quot;-&quot;??_);_(@_)">
                  <c:v>7025</c:v>
                </c:pt>
                <c:pt idx="802" formatCode="_(&quot;$&quot;* #,##0_);_(&quot;$&quot;* \(#,##0\);_(&quot;$&quot;* &quot;-&quot;??_);_(@_)">
                  <c:v>6882.5</c:v>
                </c:pt>
                <c:pt idx="803" formatCode="_(&quot;$&quot;* #,##0_);_(&quot;$&quot;* \(#,##0\);_(&quot;$&quot;* &quot;-&quot;??_);_(@_)">
                  <c:v>7111</c:v>
                </c:pt>
                <c:pt idx="804" formatCode="_(&quot;$&quot;* #,##0_);_(&quot;$&quot;* \(#,##0\);_(&quot;$&quot;* &quot;-&quot;??_);_(@_)">
                  <c:v>7100.75</c:v>
                </c:pt>
                <c:pt idx="805" formatCode="_(&quot;$&quot;* #,##0_);_(&quot;$&quot;* \(#,##0\);_(&quot;$&quot;* &quot;-&quot;??_);_(@_)">
                  <c:v>7042.5</c:v>
                </c:pt>
                <c:pt idx="806" formatCode="_(&quot;$&quot;* #,##0_);_(&quot;$&quot;* \(#,##0\);_(&quot;$&quot;* &quot;-&quot;??_);_(@_)">
                  <c:v>7041</c:v>
                </c:pt>
                <c:pt idx="807" formatCode="_(&quot;$&quot;* #,##0_);_(&quot;$&quot;* \(#,##0\);_(&quot;$&quot;* &quot;-&quot;??_);_(@_)">
                  <c:v>7009.5</c:v>
                </c:pt>
                <c:pt idx="808" formatCode="_(&quot;$&quot;* #,##0_);_(&quot;$&quot;* \(#,##0\);_(&quot;$&quot;* &quot;-&quot;??_);_(@_)">
                  <c:v>7078.75</c:v>
                </c:pt>
                <c:pt idx="809" formatCode="_(&quot;$&quot;* #,##0_);_(&quot;$&quot;* \(#,##0\);_(&quot;$&quot;* &quot;-&quot;??_);_(@_)">
                  <c:v>7077.5</c:v>
                </c:pt>
                <c:pt idx="810" formatCode="_(&quot;$&quot;* #,##0_);_(&quot;$&quot;* \(#,##0\);_(&quot;$&quot;* &quot;-&quot;??_);_(@_)">
                  <c:v>7003.75</c:v>
                </c:pt>
                <c:pt idx="811" formatCode="_(&quot;$&quot;* #,##0_);_(&quot;$&quot;* \(#,##0\);_(&quot;$&quot;* &quot;-&quot;??_);_(@_)">
                  <c:v>7128.75</c:v>
                </c:pt>
                <c:pt idx="812" formatCode="_(&quot;$&quot;* #,##0_);_(&quot;$&quot;* \(#,##0\);_(&quot;$&quot;* &quot;-&quot;??_);_(@_)">
                  <c:v>7032.25</c:v>
                </c:pt>
                <c:pt idx="813" formatCode="_(&quot;$&quot;* #,##0_);_(&quot;$&quot;* \(#,##0\);_(&quot;$&quot;* &quot;-&quot;??_);_(@_)">
                  <c:v>6836.25</c:v>
                </c:pt>
                <c:pt idx="814" formatCode="_(&quot;$&quot;* #,##0_);_(&quot;$&quot;* \(#,##0\);_(&quot;$&quot;* &quot;-&quot;??_);_(@_)">
                  <c:v>6803.75</c:v>
                </c:pt>
                <c:pt idx="815" formatCode="_(&quot;$&quot;* #,##0_);_(&quot;$&quot;* \(#,##0\);_(&quot;$&quot;* &quot;-&quot;??_);_(@_)">
                  <c:v>6711.75</c:v>
                </c:pt>
                <c:pt idx="816" formatCode="_(&quot;$&quot;* #,##0_);_(&quot;$&quot;* \(#,##0\);_(&quot;$&quot;* &quot;-&quot;??_);_(@_)">
                  <c:v>6788</c:v>
                </c:pt>
                <c:pt idx="817" formatCode="_(&quot;$&quot;* #,##0_);_(&quot;$&quot;* \(#,##0\);_(&quot;$&quot;* &quot;-&quot;??_);_(@_)">
                  <c:v>6944.75</c:v>
                </c:pt>
                <c:pt idx="818" formatCode="_(&quot;$&quot;* #,##0_);_(&quot;$&quot;* \(#,##0\);_(&quot;$&quot;* &quot;-&quot;??_);_(@_)">
                  <c:v>7120.75</c:v>
                </c:pt>
                <c:pt idx="819" formatCode="_(&quot;$&quot;* #,##0_);_(&quot;$&quot;* \(#,##0\);_(&quot;$&quot;* &quot;-&quot;??_);_(@_)">
                  <c:v>7143</c:v>
                </c:pt>
                <c:pt idx="820" formatCode="_(&quot;$&quot;* #,##0_);_(&quot;$&quot;* \(#,##0\);_(&quot;$&quot;* &quot;-&quot;??_);_(@_)">
                  <c:v>7191</c:v>
                </c:pt>
                <c:pt idx="821" formatCode="_(&quot;$&quot;* #,##0_);_(&quot;$&quot;* \(#,##0\);_(&quot;$&quot;* &quot;-&quot;??_);_(@_)">
                  <c:v>7076.5</c:v>
                </c:pt>
                <c:pt idx="822" formatCode="_(&quot;$&quot;* #,##0_);_(&quot;$&quot;* \(#,##0\);_(&quot;$&quot;* &quot;-&quot;??_);_(@_)">
                  <c:v>7047.75</c:v>
                </c:pt>
                <c:pt idx="823" formatCode="_(&quot;$&quot;* #,##0_);_(&quot;$&quot;* \(#,##0\);_(&quot;$&quot;* &quot;-&quot;??_);_(@_)">
                  <c:v>7078</c:v>
                </c:pt>
                <c:pt idx="824" formatCode="_(&quot;$&quot;* #,##0_);_(&quot;$&quot;* \(#,##0\);_(&quot;$&quot;* &quot;-&quot;??_);_(@_)">
                  <c:v>7126.5</c:v>
                </c:pt>
                <c:pt idx="825" formatCode="_(&quot;$&quot;* #,##0_);_(&quot;$&quot;* \(#,##0\);_(&quot;$&quot;* &quot;-&quot;??_);_(@_)">
                  <c:v>7062.25</c:v>
                </c:pt>
                <c:pt idx="826" formatCode="_(&quot;$&quot;* #,##0_);_(&quot;$&quot;* \(#,##0\);_(&quot;$&quot;* &quot;-&quot;??_);_(@_)">
                  <c:v>7077.75</c:v>
                </c:pt>
                <c:pt idx="827" formatCode="_(&quot;$&quot;* #,##0_);_(&quot;$&quot;* \(#,##0\);_(&quot;$&quot;* &quot;-&quot;??_);_(@_)">
                  <c:v>6985.75</c:v>
                </c:pt>
                <c:pt idx="828" formatCode="_(&quot;$&quot;* #,##0_);_(&quot;$&quot;* \(#,##0\);_(&quot;$&quot;* &quot;-&quot;??_);_(@_)">
                  <c:v>6894.5</c:v>
                </c:pt>
                <c:pt idx="829" formatCode="_(&quot;$&quot;* #,##0_);_(&quot;$&quot;* \(#,##0\);_(&quot;$&quot;* &quot;-&quot;??_);_(@_)">
                  <c:v>6886.5</c:v>
                </c:pt>
                <c:pt idx="830" formatCode="_(&quot;$&quot;* #,##0_);_(&quot;$&quot;* \(#,##0\);_(&quot;$&quot;* &quot;-&quot;??_);_(@_)">
                  <c:v>6863.5</c:v>
                </c:pt>
                <c:pt idx="831" formatCode="_(&quot;$&quot;* #,##0_);_(&quot;$&quot;* \(#,##0\);_(&quot;$&quot;* &quot;-&quot;??_);_(@_)">
                  <c:v>6874.25</c:v>
                </c:pt>
                <c:pt idx="832" formatCode="_(&quot;$&quot;* #,##0_);_(&quot;$&quot;* \(#,##0\);_(&quot;$&quot;* &quot;-&quot;??_);_(@_)">
                  <c:v>6965.75</c:v>
                </c:pt>
                <c:pt idx="833" formatCode="_(&quot;$&quot;* #,##0_);_(&quot;$&quot;* \(#,##0\);_(&quot;$&quot;* &quot;-&quot;??_);_(@_)">
                  <c:v>6909.75</c:v>
                </c:pt>
                <c:pt idx="834" formatCode="_(&quot;$&quot;* #,##0_);_(&quot;$&quot;* \(#,##0\);_(&quot;$&quot;* &quot;-&quot;??_);_(@_)">
                  <c:v>6799.75</c:v>
                </c:pt>
                <c:pt idx="835" formatCode="_(&quot;$&quot;* #,##0_);_(&quot;$&quot;* \(#,##0\);_(&quot;$&quot;* &quot;-&quot;??_);_(@_)">
                  <c:v>6937.5</c:v>
                </c:pt>
                <c:pt idx="836" formatCode="_(&quot;$&quot;* #,##0_);_(&quot;$&quot;* \(#,##0\);_(&quot;$&quot;* &quot;-&quot;??_);_(@_)">
                  <c:v>6876</c:v>
                </c:pt>
                <c:pt idx="837" formatCode="_(&quot;$&quot;* #,##0_);_(&quot;$&quot;* \(#,##0\);_(&quot;$&quot;* &quot;-&quot;??_);_(@_)">
                  <c:v>6915.25</c:v>
                </c:pt>
                <c:pt idx="838" formatCode="_(&quot;$&quot;* #,##0_);_(&quot;$&quot;* \(#,##0\);_(&quot;$&quot;* &quot;-&quot;??_);_(@_)">
                  <c:v>6952.75</c:v>
                </c:pt>
                <c:pt idx="839" formatCode="_(&quot;$&quot;* #,##0_);_(&quot;$&quot;* \(#,##0\);_(&quot;$&quot;* &quot;-&quot;??_);_(@_)">
                  <c:v>6887.5</c:v>
                </c:pt>
                <c:pt idx="840" formatCode="_(&quot;$&quot;* #,##0_);_(&quot;$&quot;* \(#,##0\);_(&quot;$&quot;* &quot;-&quot;??_);_(@_)">
                  <c:v>6864.25</c:v>
                </c:pt>
                <c:pt idx="841" formatCode="_(&quot;$&quot;* #,##0_);_(&quot;$&quot;* \(#,##0\);_(&quot;$&quot;* &quot;-&quot;??_);_(@_)">
                  <c:v>6819.5</c:v>
                </c:pt>
                <c:pt idx="842" formatCode="_(&quot;$&quot;* #,##0_);_(&quot;$&quot;* \(#,##0\);_(&quot;$&quot;* &quot;-&quot;??_);_(@_)">
                  <c:v>6724.5</c:v>
                </c:pt>
                <c:pt idx="843" formatCode="_(&quot;$&quot;* #,##0_);_(&quot;$&quot;* \(#,##0\);_(&quot;$&quot;* &quot;-&quot;??_);_(@_)">
                  <c:v>6760.5</c:v>
                </c:pt>
                <c:pt idx="844" formatCode="_(&quot;$&quot;* #,##0_);_(&quot;$&quot;* \(#,##0\);_(&quot;$&quot;* &quot;-&quot;??_);_(@_)">
                  <c:v>6652.5</c:v>
                </c:pt>
                <c:pt idx="845" formatCode="_(&quot;$&quot;* #,##0_);_(&quot;$&quot;* \(#,##0\);_(&quot;$&quot;* &quot;-&quot;??_);_(@_)">
                  <c:v>6617.75</c:v>
                </c:pt>
                <c:pt idx="846" formatCode="_(&quot;$&quot;* #,##0_);_(&quot;$&quot;* \(#,##0\);_(&quot;$&quot;* &quot;-&quot;??_);_(@_)">
                  <c:v>6556</c:v>
                </c:pt>
                <c:pt idx="847" formatCode="_(&quot;$&quot;* #,##0_);_(&quot;$&quot;* \(#,##0\);_(&quot;$&quot;* &quot;-&quot;??_);_(@_)">
                  <c:v>6606.5</c:v>
                </c:pt>
                <c:pt idx="848" formatCode="_(&quot;$&quot;* #,##0_);_(&quot;$&quot;* \(#,##0\);_(&quot;$&quot;* &quot;-&quot;??_);_(@_)">
                  <c:v>6633.5</c:v>
                </c:pt>
                <c:pt idx="849" formatCode="_(&quot;$&quot;* #,##0_);_(&quot;$&quot;* \(#,##0\);_(&quot;$&quot;* &quot;-&quot;??_);_(@_)">
                  <c:v>6679.25</c:v>
                </c:pt>
                <c:pt idx="850" formatCode="_(&quot;$&quot;* #,##0_);_(&quot;$&quot;* \(#,##0\);_(&quot;$&quot;* &quot;-&quot;??_);_(@_)">
                  <c:v>6679.25</c:v>
                </c:pt>
                <c:pt idx="851" formatCode="_(&quot;$&quot;* #,##0_);_(&quot;$&quot;* \(#,##0\);_(&quot;$&quot;* &quot;-&quot;??_);_(@_)">
                  <c:v>6679.25</c:v>
                </c:pt>
                <c:pt idx="852" formatCode="_(&quot;$&quot;* #,##0_);_(&quot;$&quot;* \(#,##0\);_(&quot;$&quot;* &quot;-&quot;??_);_(@_)">
                  <c:v>6762.25</c:v>
                </c:pt>
                <c:pt idx="853" formatCode="_(&quot;$&quot;* #,##0_);_(&quot;$&quot;* \(#,##0\);_(&quot;$&quot;* &quot;-&quot;??_);_(@_)">
                  <c:v>6690.75</c:v>
                </c:pt>
                <c:pt idx="854" formatCode="_(&quot;$&quot;* #,##0_);_(&quot;$&quot;* \(#,##0\);_(&quot;$&quot;* &quot;-&quot;??_);_(@_)">
                  <c:v>6780.75</c:v>
                </c:pt>
                <c:pt idx="855" formatCode="_(&quot;$&quot;* #,##0_);_(&quot;$&quot;* \(#,##0\);_(&quot;$&quot;* &quot;-&quot;??_);_(@_)">
                  <c:v>6729.5</c:v>
                </c:pt>
                <c:pt idx="856" formatCode="_(&quot;$&quot;* #,##0_);_(&quot;$&quot;* \(#,##0\);_(&quot;$&quot;* &quot;-&quot;??_);_(@_)">
                  <c:v>6790.25</c:v>
                </c:pt>
                <c:pt idx="857" formatCode="_(&quot;$&quot;* #,##0_);_(&quot;$&quot;* \(#,##0\);_(&quot;$&quot;* &quot;-&quot;??_);_(@_)">
                  <c:v>6908.25</c:v>
                </c:pt>
                <c:pt idx="858" formatCode="_(&quot;$&quot;* #,##0_);_(&quot;$&quot;* \(#,##0\);_(&quot;$&quot;* &quot;-&quot;??_);_(@_)">
                  <c:v>6912.25</c:v>
                </c:pt>
                <c:pt idx="859" formatCode="_(&quot;$&quot;* #,##0_);_(&quot;$&quot;* \(#,##0\);_(&quot;$&quot;* &quot;-&quot;??_);_(@_)">
                  <c:v>6787.25</c:v>
                </c:pt>
                <c:pt idx="860" formatCode="_(&quot;$&quot;* #,##0_);_(&quot;$&quot;* \(#,##0\);_(&quot;$&quot;* &quot;-&quot;??_);_(@_)">
                  <c:v>6796.5</c:v>
                </c:pt>
                <c:pt idx="861" formatCode="_(&quot;$&quot;* #,##0_);_(&quot;$&quot;* \(#,##0\);_(&quot;$&quot;* &quot;-&quot;??_);_(@_)">
                  <c:v>6876.25</c:v>
                </c:pt>
                <c:pt idx="862" formatCode="_(&quot;$&quot;* #,##0_);_(&quot;$&quot;* \(#,##0\);_(&quot;$&quot;* &quot;-&quot;??_);_(@_)">
                  <c:v>6828</c:v>
                </c:pt>
                <c:pt idx="863" formatCode="_(&quot;$&quot;* #,##0_);_(&quot;$&quot;* \(#,##0\);_(&quot;$&quot;* &quot;-&quot;??_);_(@_)">
                  <c:v>6980.25</c:v>
                </c:pt>
                <c:pt idx="864" formatCode="_(&quot;$&quot;* #,##0_);_(&quot;$&quot;* \(#,##0\);_(&quot;$&quot;* &quot;-&quot;??_);_(@_)">
                  <c:v>6941.5</c:v>
                </c:pt>
                <c:pt idx="865" formatCode="_(&quot;$&quot;* #,##0_);_(&quot;$&quot;* \(#,##0\);_(&quot;$&quot;* &quot;-&quot;??_);_(@_)">
                  <c:v>6951</c:v>
                </c:pt>
                <c:pt idx="866" formatCode="_(&quot;$&quot;* #,##0_);_(&quot;$&quot;* \(#,##0\);_(&quot;$&quot;* &quot;-&quot;??_);_(@_)">
                  <c:v>6898.5</c:v>
                </c:pt>
                <c:pt idx="867" formatCode="_(&quot;$&quot;* #,##0_);_(&quot;$&quot;* \(#,##0\);_(&quot;$&quot;* &quot;-&quot;??_);_(@_)">
                  <c:v>6970</c:v>
                </c:pt>
                <c:pt idx="868" formatCode="_(&quot;$&quot;* #,##0_);_(&quot;$&quot;* \(#,##0\);_(&quot;$&quot;* &quot;-&quot;??_);_(@_)">
                  <c:v>6969.75</c:v>
                </c:pt>
                <c:pt idx="869" formatCode="_(&quot;$&quot;* #,##0_);_(&quot;$&quot;* \(#,##0\);_(&quot;$&quot;* &quot;-&quot;??_);_(@_)">
                  <c:v>6928.5</c:v>
                </c:pt>
                <c:pt idx="870" formatCode="_(&quot;$&quot;* #,##0_);_(&quot;$&quot;* \(#,##0\);_(&quot;$&quot;* &quot;-&quot;??_);_(@_)">
                  <c:v>6758.75</c:v>
                </c:pt>
                <c:pt idx="871" formatCode="_(&quot;$&quot;* #,##0_);_(&quot;$&quot;* \(#,##0\);_(&quot;$&quot;* &quot;-&quot;??_);_(@_)">
                  <c:v>6770</c:v>
                </c:pt>
                <c:pt idx="872" formatCode="_(&quot;$&quot;* #,##0_);_(&quot;$&quot;* \(#,##0\);_(&quot;$&quot;* &quot;-&quot;??_);_(@_)">
                  <c:v>6707.25</c:v>
                </c:pt>
                <c:pt idx="873" formatCode="_(&quot;$&quot;* #,##0_);_(&quot;$&quot;* \(#,##0\);_(&quot;$&quot;* &quot;-&quot;??_);_(@_)">
                  <c:v>6784.5</c:v>
                </c:pt>
                <c:pt idx="874" formatCode="_(&quot;$&quot;* #,##0_);_(&quot;$&quot;* \(#,##0\);_(&quot;$&quot;* &quot;-&quot;??_);_(@_)">
                  <c:v>6791.75</c:v>
                </c:pt>
                <c:pt idx="875" formatCode="_(&quot;$&quot;* #,##0_);_(&quot;$&quot;* \(#,##0\);_(&quot;$&quot;* &quot;-&quot;??_);_(@_)">
                  <c:v>6790</c:v>
                </c:pt>
                <c:pt idx="876" formatCode="_(&quot;$&quot;* #,##0_);_(&quot;$&quot;* \(#,##0\);_(&quot;$&quot;* &quot;-&quot;??_);_(@_)">
                  <c:v>6790</c:v>
                </c:pt>
                <c:pt idx="877" formatCode="_(&quot;$&quot;* #,##0_);_(&quot;$&quot;* \(#,##0\);_(&quot;$&quot;* &quot;-&quot;??_);_(@_)">
                  <c:v>6707.75</c:v>
                </c:pt>
                <c:pt idx="878" formatCode="_(&quot;$&quot;* #,##0_);_(&quot;$&quot;* \(#,##0\);_(&quot;$&quot;* &quot;-&quot;??_);_(@_)">
                  <c:v>6774.25</c:v>
                </c:pt>
                <c:pt idx="879" formatCode="_(&quot;$&quot;* #,##0_);_(&quot;$&quot;* \(#,##0\);_(&quot;$&quot;* &quot;-&quot;??_);_(@_)">
                  <c:v>6884</c:v>
                </c:pt>
                <c:pt idx="880" formatCode="_(&quot;$&quot;* #,##0_);_(&quot;$&quot;* \(#,##0\);_(&quot;$&quot;* &quot;-&quot;??_);_(@_)">
                  <c:v>6908.5</c:v>
                </c:pt>
                <c:pt idx="881" formatCode="_(&quot;$&quot;* #,##0_);_(&quot;$&quot;* \(#,##0\);_(&quot;$&quot;* &quot;-&quot;??_);_(@_)">
                  <c:v>6856.25</c:v>
                </c:pt>
                <c:pt idx="882" formatCode="_(&quot;$&quot;* #,##0_);_(&quot;$&quot;* \(#,##0\);_(&quot;$&quot;* &quot;-&quot;??_);_(@_)">
                  <c:v>6769.5</c:v>
                </c:pt>
                <c:pt idx="883" formatCode="_(&quot;$&quot;* #,##0_);_(&quot;$&quot;* \(#,##0\);_(&quot;$&quot;* &quot;-&quot;??_);_(@_)">
                  <c:v>6795</c:v>
                </c:pt>
                <c:pt idx="884" formatCode="_(&quot;$&quot;* #,##0_);_(&quot;$&quot;* \(#,##0\);_(&quot;$&quot;* &quot;-&quot;??_);_(@_)">
                  <c:v>6857</c:v>
                </c:pt>
                <c:pt idx="885" formatCode="_(&quot;$&quot;* #,##0_);_(&quot;$&quot;* \(#,##0\);_(&quot;$&quot;* &quot;-&quot;??_);_(@_)">
                  <c:v>6825.25</c:v>
                </c:pt>
                <c:pt idx="886" formatCode="_(&quot;$&quot;* #,##0_);_(&quot;$&quot;* \(#,##0\);_(&quot;$&quot;* &quot;-&quot;??_);_(@_)">
                  <c:v>6844.25</c:v>
                </c:pt>
                <c:pt idx="887" formatCode="_(&quot;$&quot;* #,##0_);_(&quot;$&quot;* \(#,##0\);_(&quot;$&quot;* &quot;-&quot;??_);_(@_)">
                  <c:v>6950.25</c:v>
                </c:pt>
                <c:pt idx="888" formatCode="_(&quot;$&quot;* #,##0_);_(&quot;$&quot;* \(#,##0\);_(&quot;$&quot;* &quot;-&quot;??_);_(@_)">
                  <c:v>6841.5</c:v>
                </c:pt>
                <c:pt idx="889" formatCode="_(&quot;$&quot;* #,##0_);_(&quot;$&quot;* \(#,##0\);_(&quot;$&quot;* &quot;-&quot;??_);_(@_)">
                  <c:v>6857.75</c:v>
                </c:pt>
                <c:pt idx="890" formatCode="_(&quot;$&quot;* #,##0_);_(&quot;$&quot;* \(#,##0\);_(&quot;$&quot;* &quot;-&quot;??_);_(@_)">
                  <c:v>6865.25</c:v>
                </c:pt>
                <c:pt idx="891" formatCode="_(&quot;$&quot;* #,##0_);_(&quot;$&quot;* \(#,##0\);_(&quot;$&quot;* &quot;-&quot;??_);_(@_)">
                  <c:v>6865.25</c:v>
                </c:pt>
                <c:pt idx="892" formatCode="_(&quot;$&quot;* #,##0_);_(&quot;$&quot;* \(#,##0\);_(&quot;$&quot;* &quot;-&quot;??_);_(@_)">
                  <c:v>6845.5</c:v>
                </c:pt>
                <c:pt idx="893" formatCode="_(&quot;$&quot;* #,##0_);_(&quot;$&quot;* \(#,##0\);_(&quot;$&quot;* &quot;-&quot;??_);_(@_)">
                  <c:v>6830.5</c:v>
                </c:pt>
                <c:pt idx="894" formatCode="_(&quot;$&quot;* #,##0_);_(&quot;$&quot;* \(#,##0\);_(&quot;$&quot;* &quot;-&quot;??_);_(@_)">
                  <c:v>6844.75</c:v>
                </c:pt>
                <c:pt idx="895" formatCode="_(&quot;$&quot;* #,##0_);_(&quot;$&quot;* \(#,##0\);_(&quot;$&quot;* &quot;-&quot;??_);_(@_)">
                  <c:v>6882.75</c:v>
                </c:pt>
                <c:pt idx="896" formatCode="_(&quot;$&quot;* #,##0_);_(&quot;$&quot;* \(#,##0\);_(&quot;$&quot;* &quot;-&quot;??_);_(@_)">
                  <c:v>6973.25</c:v>
                </c:pt>
                <c:pt idx="897" formatCode="_(&quot;$&quot;* #,##0_);_(&quot;$&quot;* \(#,##0\);_(&quot;$&quot;* &quot;-&quot;??_);_(@_)">
                  <c:v>7095.25</c:v>
                </c:pt>
                <c:pt idx="898" formatCode="_(&quot;$&quot;* #,##0_);_(&quot;$&quot;* \(#,##0\);_(&quot;$&quot;* &quot;-&quot;??_);_(@_)">
                  <c:v>7211.25</c:v>
                </c:pt>
                <c:pt idx="899" formatCode="_(&quot;$&quot;* #,##0_);_(&quot;$&quot;* \(#,##0\);_(&quot;$&quot;* &quot;-&quot;??_);_(@_)">
                  <c:v>7330.5</c:v>
                </c:pt>
                <c:pt idx="900" formatCode="_(&quot;$&quot;* #,##0_);_(&quot;$&quot;* \(#,##0\);_(&quot;$&quot;* &quot;-&quot;??_);_(@_)">
                  <c:v>7324</c:v>
                </c:pt>
                <c:pt idx="901" formatCode="_(&quot;$&quot;* #,##0_);_(&quot;$&quot;* \(#,##0\);_(&quot;$&quot;* &quot;-&quot;??_);_(@_)">
                  <c:v>7255.5</c:v>
                </c:pt>
                <c:pt idx="902" formatCode="_(&quot;$&quot;* #,##0_);_(&quot;$&quot;* \(#,##0\);_(&quot;$&quot;* &quot;-&quot;??_);_(@_)">
                  <c:v>7209.5</c:v>
                </c:pt>
                <c:pt idx="903" formatCode="_(&quot;$&quot;* #,##0_);_(&quot;$&quot;* \(#,##0\);_(&quot;$&quot;* &quot;-&quot;??_);_(@_)">
                  <c:v>7251</c:v>
                </c:pt>
                <c:pt idx="904" formatCode="_(&quot;$&quot;* #,##0_);_(&quot;$&quot;* \(#,##0\);_(&quot;$&quot;* &quot;-&quot;??_);_(@_)">
                  <c:v>7173</c:v>
                </c:pt>
                <c:pt idx="905" formatCode="_(&quot;$&quot;* #,##0_);_(&quot;$&quot;* \(#,##0\);_(&quot;$&quot;* &quot;-&quot;??_);_(@_)">
                  <c:v>7019</c:v>
                </c:pt>
                <c:pt idx="906" formatCode="_(&quot;$&quot;* #,##0_);_(&quot;$&quot;* \(#,##0\);_(&quot;$&quot;* &quot;-&quot;??_);_(@_)">
                  <c:v>6971</c:v>
                </c:pt>
                <c:pt idx="907" formatCode="_(&quot;$&quot;* #,##0_);_(&quot;$&quot;* \(#,##0\);_(&quot;$&quot;* &quot;-&quot;??_);_(@_)">
                  <c:v>6832</c:v>
                </c:pt>
                <c:pt idx="908" formatCode="_(&quot;$&quot;* #,##0_);_(&quot;$&quot;* \(#,##0\);_(&quot;$&quot;* &quot;-&quot;??_);_(@_)">
                  <c:v>6763.75</c:v>
                </c:pt>
                <c:pt idx="909" formatCode="_(&quot;$&quot;* #,##0_);_(&quot;$&quot;* \(#,##0\);_(&quot;$&quot;* &quot;-&quot;??_);_(@_)">
                  <c:v>6788.75</c:v>
                </c:pt>
                <c:pt idx="910" formatCode="_(&quot;$&quot;* #,##0_);_(&quot;$&quot;* \(#,##0\);_(&quot;$&quot;* &quot;-&quot;??_);_(@_)">
                  <c:v>6791.5</c:v>
                </c:pt>
                <c:pt idx="911" formatCode="_(&quot;$&quot;* #,##0_);_(&quot;$&quot;* \(#,##0\);_(&quot;$&quot;* &quot;-&quot;??_);_(@_)">
                  <c:v>6748.5</c:v>
                </c:pt>
                <c:pt idx="912" formatCode="_(&quot;$&quot;* #,##0_);_(&quot;$&quot;* \(#,##0\);_(&quot;$&quot;* &quot;-&quot;??_);_(@_)">
                  <c:v>6715.5</c:v>
                </c:pt>
                <c:pt idx="913" formatCode="_(&quot;$&quot;* #,##0_);_(&quot;$&quot;* \(#,##0\);_(&quot;$&quot;* &quot;-&quot;??_);_(@_)">
                  <c:v>6693.5</c:v>
                </c:pt>
                <c:pt idx="914" formatCode="_(&quot;$&quot;* #,##0_);_(&quot;$&quot;* \(#,##0\);_(&quot;$&quot;* &quot;-&quot;??_);_(@_)">
                  <c:v>6628.5</c:v>
                </c:pt>
                <c:pt idx="915" formatCode="_(&quot;$&quot;* #,##0_);_(&quot;$&quot;* \(#,##0\);_(&quot;$&quot;* &quot;-&quot;??_);_(@_)">
                  <c:v>6625</c:v>
                </c:pt>
                <c:pt idx="916" formatCode="_(&quot;$&quot;* #,##0_);_(&quot;$&quot;* \(#,##0\);_(&quot;$&quot;* &quot;-&quot;??_);_(@_)">
                  <c:v>6524.75</c:v>
                </c:pt>
                <c:pt idx="917" formatCode="_(&quot;$&quot;* #,##0_);_(&quot;$&quot;* \(#,##0\);_(&quot;$&quot;* &quot;-&quot;??_);_(@_)">
                  <c:v>6487.25</c:v>
                </c:pt>
                <c:pt idx="918" formatCode="_(&quot;$&quot;* #,##0_);_(&quot;$&quot;* \(#,##0\);_(&quot;$&quot;* &quot;-&quot;??_);_(@_)">
                  <c:v>6387.75</c:v>
                </c:pt>
                <c:pt idx="919" formatCode="_(&quot;$&quot;* #,##0_);_(&quot;$&quot;* \(#,##0\);_(&quot;$&quot;* &quot;-&quot;??_);_(@_)">
                  <c:v>6344</c:v>
                </c:pt>
                <c:pt idx="920" formatCode="_(&quot;$&quot;* #,##0_);_(&quot;$&quot;* \(#,##0\);_(&quot;$&quot;* &quot;-&quot;??_);_(@_)">
                  <c:v>6278.5</c:v>
                </c:pt>
                <c:pt idx="921" formatCode="_(&quot;$&quot;* #,##0_);_(&quot;$&quot;* \(#,##0\);_(&quot;$&quot;* &quot;-&quot;??_);_(@_)">
                  <c:v>6382.75</c:v>
                </c:pt>
                <c:pt idx="922" formatCode="_(&quot;$&quot;* #,##0_);_(&quot;$&quot;* \(#,##0\);_(&quot;$&quot;* &quot;-&quot;??_);_(@_)">
                  <c:v>6321</c:v>
                </c:pt>
                <c:pt idx="923" formatCode="_(&quot;$&quot;* #,##0_);_(&quot;$&quot;* \(#,##0\);_(&quot;$&quot;* &quot;-&quot;??_);_(@_)">
                  <c:v>6130</c:v>
                </c:pt>
                <c:pt idx="924" formatCode="_(&quot;$&quot;* #,##0_);_(&quot;$&quot;* \(#,##0\);_(&quot;$&quot;* &quot;-&quot;??_);_(@_)">
                  <c:v>6210.25</c:v>
                </c:pt>
                <c:pt idx="925" formatCode="_(&quot;$&quot;* #,##0_);_(&quot;$&quot;* \(#,##0\);_(&quot;$&quot;* &quot;-&quot;??_);_(@_)">
                  <c:v>6216.75</c:v>
                </c:pt>
                <c:pt idx="926" formatCode="_(&quot;$&quot;* #,##0_);_(&quot;$&quot;* \(#,##0\);_(&quot;$&quot;* &quot;-&quot;??_);_(@_)">
                  <c:v>6165</c:v>
                </c:pt>
                <c:pt idx="927" formatCode="_(&quot;$&quot;* #,##0_);_(&quot;$&quot;* \(#,##0\);_(&quot;$&quot;* &quot;-&quot;??_);_(@_)">
                  <c:v>6116</c:v>
                </c:pt>
                <c:pt idx="928" formatCode="_(&quot;$&quot;* #,##0_);_(&quot;$&quot;* \(#,##0\);_(&quot;$&quot;* &quot;-&quot;??_);_(@_)">
                  <c:v>6123.5</c:v>
                </c:pt>
                <c:pt idx="929" formatCode="_(&quot;$&quot;* #,##0_);_(&quot;$&quot;* \(#,##0\);_(&quot;$&quot;* &quot;-&quot;??_);_(@_)">
                  <c:v>6039.5</c:v>
                </c:pt>
                <c:pt idx="930" formatCode="_(&quot;$&quot;* #,##0_);_(&quot;$&quot;* \(#,##0\);_(&quot;$&quot;* &quot;-&quot;??_);_(@_)">
                  <c:v>6122.5</c:v>
                </c:pt>
                <c:pt idx="931" formatCode="_(&quot;$&quot;* #,##0_);_(&quot;$&quot;* \(#,##0\);_(&quot;$&quot;* &quot;-&quot;??_);_(@_)">
                  <c:v>6096.75</c:v>
                </c:pt>
                <c:pt idx="932" formatCode="_(&quot;$&quot;* #,##0_);_(&quot;$&quot;* \(#,##0\);_(&quot;$&quot;* &quot;-&quot;??_);_(@_)">
                  <c:v>6264.75</c:v>
                </c:pt>
                <c:pt idx="933" formatCode="_(&quot;$&quot;* #,##0_);_(&quot;$&quot;* \(#,##0\);_(&quot;$&quot;* &quot;-&quot;??_);_(@_)">
                  <c:v>6262</c:v>
                </c:pt>
                <c:pt idx="934" formatCode="_(&quot;$&quot;* #,##0_);_(&quot;$&quot;* \(#,##0\);_(&quot;$&quot;* &quot;-&quot;??_);_(@_)">
                  <c:v>6266.5</c:v>
                </c:pt>
                <c:pt idx="935" formatCode="_(&quot;$&quot;* #,##0_);_(&quot;$&quot;* \(#,##0\);_(&quot;$&quot;* &quot;-&quot;??_);_(@_)">
                  <c:v>6274.25</c:v>
                </c:pt>
                <c:pt idx="936" formatCode="_(&quot;$&quot;* #,##0_);_(&quot;$&quot;* \(#,##0\);_(&quot;$&quot;* &quot;-&quot;??_);_(@_)">
                  <c:v>6223.5</c:v>
                </c:pt>
                <c:pt idx="937" formatCode="_(&quot;$&quot;* #,##0_);_(&quot;$&quot;* \(#,##0\);_(&quot;$&quot;* &quot;-&quot;??_);_(@_)">
                  <c:v>6279.25</c:v>
                </c:pt>
                <c:pt idx="938" formatCode="_(&quot;$&quot;* #,##0_);_(&quot;$&quot;* \(#,##0\);_(&quot;$&quot;* &quot;-&quot;??_);_(@_)">
                  <c:v>6147</c:v>
                </c:pt>
                <c:pt idx="939" formatCode="_(&quot;$&quot;* #,##0_);_(&quot;$&quot;* \(#,##0\);_(&quot;$&quot;* &quot;-&quot;??_);_(@_)">
                  <c:v>6110.5</c:v>
                </c:pt>
                <c:pt idx="940" formatCode="_(&quot;$&quot;* #,##0_);_(&quot;$&quot;* \(#,##0\);_(&quot;$&quot;* &quot;-&quot;??_);_(@_)">
                  <c:v>6178.25</c:v>
                </c:pt>
                <c:pt idx="941" formatCode="_(&quot;$&quot;* #,##0_);_(&quot;$&quot;* \(#,##0\);_(&quot;$&quot;* &quot;-&quot;??_);_(@_)">
                  <c:v>6103.5</c:v>
                </c:pt>
                <c:pt idx="942" formatCode="_(&quot;$&quot;* #,##0_);_(&quot;$&quot;* \(#,##0\);_(&quot;$&quot;* &quot;-&quot;??_);_(@_)">
                  <c:v>6142.75</c:v>
                </c:pt>
                <c:pt idx="943" formatCode="_(&quot;$&quot;* #,##0_);_(&quot;$&quot;* \(#,##0\);_(&quot;$&quot;* &quot;-&quot;??_);_(@_)">
                  <c:v>6144</c:v>
                </c:pt>
                <c:pt idx="944" formatCode="_(&quot;$&quot;* #,##0_);_(&quot;$&quot;* \(#,##0\);_(&quot;$&quot;* &quot;-&quot;??_);_(@_)">
                  <c:v>6198.5</c:v>
                </c:pt>
                <c:pt idx="945" formatCode="_(&quot;$&quot;* #,##0_);_(&quot;$&quot;* \(#,##0\);_(&quot;$&quot;* &quot;-&quot;??_);_(@_)">
                  <c:v>6160.25</c:v>
                </c:pt>
                <c:pt idx="946" formatCode="_(&quot;$&quot;* #,##0_);_(&quot;$&quot;* \(#,##0\);_(&quot;$&quot;* &quot;-&quot;??_);_(@_)">
                  <c:v>6123.25</c:v>
                </c:pt>
                <c:pt idx="947" formatCode="_(&quot;$&quot;* #,##0_);_(&quot;$&quot;* \(#,##0\);_(&quot;$&quot;* &quot;-&quot;??_);_(@_)">
                  <c:v>6009</c:v>
                </c:pt>
                <c:pt idx="948" formatCode="_(&quot;$&quot;* #,##0_);_(&quot;$&quot;* \(#,##0\);_(&quot;$&quot;* &quot;-&quot;??_);_(@_)">
                  <c:v>5759</c:v>
                </c:pt>
                <c:pt idx="949" formatCode="_(&quot;$&quot;* #,##0_);_(&quot;$&quot;* \(#,##0\);_(&quot;$&quot;* &quot;-&quot;??_);_(@_)">
                  <c:v>5901</c:v>
                </c:pt>
                <c:pt idx="950" formatCode="_(&quot;$&quot;* #,##0_);_(&quot;$&quot;* \(#,##0\);_(&quot;$&quot;* &quot;-&quot;??_);_(@_)">
                  <c:v>5889.5</c:v>
                </c:pt>
                <c:pt idx="951" formatCode="_(&quot;$&quot;* #,##0_);_(&quot;$&quot;* \(#,##0\);_(&quot;$&quot;* &quot;-&quot;??_);_(@_)">
                  <c:v>5961.5</c:v>
                </c:pt>
                <c:pt idx="952" formatCode="_(&quot;$&quot;* #,##0_);_(&quot;$&quot;* \(#,##0\);_(&quot;$&quot;* &quot;-&quot;??_);_(@_)">
                  <c:v>6018</c:v>
                </c:pt>
                <c:pt idx="953" formatCode="_(&quot;$&quot;* #,##0_);_(&quot;$&quot;* \(#,##0\);_(&quot;$&quot;* &quot;-&quot;??_);_(@_)">
                  <c:v>5980</c:v>
                </c:pt>
                <c:pt idx="954" formatCode="_(&quot;$&quot;* #,##0_);_(&quot;$&quot;* \(#,##0\);_(&quot;$&quot;* &quot;-&quot;??_);_(@_)">
                  <c:v>5967</c:v>
                </c:pt>
                <c:pt idx="955" formatCode="_(&quot;$&quot;* #,##0_);_(&quot;$&quot;* \(#,##0\);_(&quot;$&quot;* &quot;-&quot;??_);_(@_)">
                  <c:v>6091.5</c:v>
                </c:pt>
                <c:pt idx="956" formatCode="_(&quot;$&quot;* #,##0_);_(&quot;$&quot;* \(#,##0\);_(&quot;$&quot;* &quot;-&quot;??_);_(@_)">
                  <c:v>6091.5</c:v>
                </c:pt>
                <c:pt idx="957" formatCode="_(&quot;$&quot;* #,##0_);_(&quot;$&quot;* \(#,##0\);_(&quot;$&quot;* &quot;-&quot;??_);_(@_)">
                  <c:v>6135</c:v>
                </c:pt>
                <c:pt idx="958" formatCode="_(&quot;$&quot;* #,##0_);_(&quot;$&quot;* \(#,##0\);_(&quot;$&quot;* &quot;-&quot;??_);_(@_)">
                  <c:v>6073</c:v>
                </c:pt>
                <c:pt idx="959" formatCode="_(&quot;$&quot;* #,##0_);_(&quot;$&quot;* \(#,##0\);_(&quot;$&quot;* &quot;-&quot;??_);_(@_)">
                  <c:v>6062.5</c:v>
                </c:pt>
                <c:pt idx="960" formatCode="_(&quot;$&quot;* #,##0_);_(&quot;$&quot;* \(#,##0\);_(&quot;$&quot;* &quot;-&quot;??_);_(@_)">
                  <c:v>5968</c:v>
                </c:pt>
                <c:pt idx="961" formatCode="_(&quot;$&quot;* #,##0_);_(&quot;$&quot;* \(#,##0\);_(&quot;$&quot;* &quot;-&quot;??_);_(@_)">
                  <c:v>5945</c:v>
                </c:pt>
                <c:pt idx="962" formatCode="_(&quot;$&quot;* #,##0_);_(&quot;$&quot;* \(#,##0\);_(&quot;$&quot;* &quot;-&quot;??_);_(@_)">
                  <c:v>5796</c:v>
                </c:pt>
                <c:pt idx="963" formatCode="_(&quot;$&quot;* #,##0_);_(&quot;$&quot;* \(#,##0\);_(&quot;$&quot;* &quot;-&quot;??_);_(@_)">
                  <c:v>5854.25</c:v>
                </c:pt>
                <c:pt idx="964" formatCode="_(&quot;$&quot;* #,##0_);_(&quot;$&quot;* \(#,##0\);_(&quot;$&quot;* &quot;-&quot;??_);_(@_)">
                  <c:v>5904</c:v>
                </c:pt>
                <c:pt idx="965" formatCode="_(&quot;$&quot;* #,##0_);_(&quot;$&quot;* \(#,##0\);_(&quot;$&quot;* &quot;-&quot;??_);_(@_)">
                  <c:v>5915</c:v>
                </c:pt>
                <c:pt idx="966" formatCode="_(&quot;$&quot;* #,##0_);_(&quot;$&quot;* \(#,##0\);_(&quot;$&quot;* &quot;-&quot;??_);_(@_)">
                  <c:v>5891.5</c:v>
                </c:pt>
                <c:pt idx="967" formatCode="_(&quot;$&quot;* #,##0_);_(&quot;$&quot;* \(#,##0\);_(&quot;$&quot;* &quot;-&quot;??_);_(@_)">
                  <c:v>5843.75</c:v>
                </c:pt>
                <c:pt idx="968" formatCode="_(&quot;$&quot;* #,##0_);_(&quot;$&quot;* \(#,##0\);_(&quot;$&quot;* &quot;-&quot;??_);_(@_)">
                  <c:v>5981.25</c:v>
                </c:pt>
                <c:pt idx="969" formatCode="_(&quot;$&quot;* #,##0_);_(&quot;$&quot;* \(#,##0\);_(&quot;$&quot;* &quot;-&quot;??_);_(@_)">
                  <c:v>6013.5</c:v>
                </c:pt>
                <c:pt idx="970" formatCode="_(&quot;$&quot;* #,##0_);_(&quot;$&quot;* \(#,##0\);_(&quot;$&quot;* &quot;-&quot;??_);_(@_)">
                  <c:v>5950.75</c:v>
                </c:pt>
                <c:pt idx="971" formatCode="_(&quot;$&quot;* #,##0_);_(&quot;$&quot;* \(#,##0\);_(&quot;$&quot;* &quot;-&quot;??_);_(@_)">
                  <c:v>5920</c:v>
                </c:pt>
                <c:pt idx="972" formatCode="_(&quot;$&quot;* #,##0_);_(&quot;$&quot;* \(#,##0\);_(&quot;$&quot;* &quot;-&quot;??_);_(@_)">
                  <c:v>6064</c:v>
                </c:pt>
                <c:pt idx="973" formatCode="_(&quot;$&quot;* #,##0_);_(&quot;$&quot;* \(#,##0\);_(&quot;$&quot;* &quot;-&quot;??_);_(@_)">
                  <c:v>6096.5</c:v>
                </c:pt>
                <c:pt idx="974" formatCode="_(&quot;$&quot;* #,##0_);_(&quot;$&quot;* \(#,##0\);_(&quot;$&quot;* &quot;-&quot;??_);_(@_)">
                  <c:v>6075</c:v>
                </c:pt>
                <c:pt idx="975" formatCode="_(&quot;$&quot;* #,##0_);_(&quot;$&quot;* \(#,##0\);_(&quot;$&quot;* &quot;-&quot;??_);_(@_)">
                  <c:v>6379.5</c:v>
                </c:pt>
                <c:pt idx="976" formatCode="_(&quot;$&quot;* #,##0_);_(&quot;$&quot;* \(#,##0\);_(&quot;$&quot;* &quot;-&quot;??_);_(@_)">
                  <c:v>6355</c:v>
                </c:pt>
                <c:pt idx="977" formatCode="_(&quot;$&quot;* #,##0_);_(&quot;$&quot;* \(#,##0\);_(&quot;$&quot;* &quot;-&quot;??_);_(@_)">
                  <c:v>6314.75</c:v>
                </c:pt>
                <c:pt idx="978" formatCode="_(&quot;$&quot;* #,##0_);_(&quot;$&quot;* \(#,##0\);_(&quot;$&quot;* &quot;-&quot;??_);_(@_)">
                  <c:v>6270</c:v>
                </c:pt>
                <c:pt idx="979" formatCode="_(&quot;$&quot;* #,##0_);_(&quot;$&quot;* \(#,##0\);_(&quot;$&quot;* &quot;-&quot;??_);_(@_)">
                  <c:v>6182</c:v>
                </c:pt>
                <c:pt idx="980" formatCode="_(&quot;$&quot;* #,##0_);_(&quot;$&quot;* \(#,##0\);_(&quot;$&quot;* &quot;-&quot;??_);_(@_)">
                  <c:v>6263.5</c:v>
                </c:pt>
                <c:pt idx="981" formatCode="_(&quot;$&quot;* #,##0_);_(&quot;$&quot;* \(#,##0\);_(&quot;$&quot;* &quot;-&quot;??_);_(@_)">
                  <c:v>6258.5</c:v>
                </c:pt>
                <c:pt idx="982" formatCode="_(&quot;$&quot;* #,##0_);_(&quot;$&quot;* \(#,##0\);_(&quot;$&quot;* &quot;-&quot;??_);_(@_)">
                  <c:v>6288</c:v>
                </c:pt>
                <c:pt idx="983" formatCode="_(&quot;$&quot;* #,##0_);_(&quot;$&quot;* \(#,##0\);_(&quot;$&quot;* &quot;-&quot;??_);_(@_)">
                  <c:v>6262.5</c:v>
                </c:pt>
                <c:pt idx="984" formatCode="_(&quot;$&quot;* #,##0_);_(&quot;$&quot;* \(#,##0\);_(&quot;$&quot;* &quot;-&quot;??_);_(@_)">
                  <c:v>6288.25</c:v>
                </c:pt>
                <c:pt idx="985" formatCode="_(&quot;$&quot;* #,##0_);_(&quot;$&quot;* \(#,##0\);_(&quot;$&quot;* &quot;-&quot;??_);_(@_)">
                  <c:v>6167</c:v>
                </c:pt>
                <c:pt idx="986" formatCode="_(&quot;$&quot;* #,##0_);_(&quot;$&quot;* \(#,##0\);_(&quot;$&quot;* &quot;-&quot;??_);_(@_)">
                  <c:v>6174.25</c:v>
                </c:pt>
                <c:pt idx="987" formatCode="_(&quot;$&quot;* #,##0_);_(&quot;$&quot;* \(#,##0\);_(&quot;$&quot;* &quot;-&quot;??_);_(@_)">
                  <c:v>6300.25</c:v>
                </c:pt>
                <c:pt idx="988" formatCode="_(&quot;$&quot;* #,##0_);_(&quot;$&quot;* \(#,##0\);_(&quot;$&quot;* &quot;-&quot;??_);_(@_)">
                  <c:v>6251</c:v>
                </c:pt>
                <c:pt idx="989" formatCode="_(&quot;$&quot;* #,##0_);_(&quot;$&quot;* \(#,##0\);_(&quot;$&quot;* &quot;-&quot;??_);_(@_)">
                  <c:v>6258.25</c:v>
                </c:pt>
                <c:pt idx="990" formatCode="_(&quot;$&quot;* #,##0_);_(&quot;$&quot;* \(#,##0\);_(&quot;$&quot;* &quot;-&quot;??_);_(@_)">
                  <c:v>6319</c:v>
                </c:pt>
                <c:pt idx="991" formatCode="_(&quot;$&quot;* #,##0_);_(&quot;$&quot;* \(#,##0\);_(&quot;$&quot;* &quot;-&quot;??_);_(@_)">
                  <c:v>6303</c:v>
                </c:pt>
                <c:pt idx="992" formatCode="_(&quot;$&quot;* #,##0_);_(&quot;$&quot;* \(#,##0\);_(&quot;$&quot;* &quot;-&quot;??_);_(@_)">
                  <c:v>6202.25</c:v>
                </c:pt>
                <c:pt idx="993" formatCode="_(&quot;$&quot;* #,##0_);_(&quot;$&quot;* \(#,##0\);_(&quot;$&quot;* &quot;-&quot;??_);_(@_)">
                  <c:v>6216</c:v>
                </c:pt>
                <c:pt idx="994" formatCode="_(&quot;$&quot;* #,##0_);_(&quot;$&quot;* \(#,##0\);_(&quot;$&quot;* &quot;-&quot;??_);_(@_)">
                  <c:v>6157.5</c:v>
                </c:pt>
                <c:pt idx="995" formatCode="_(&quot;$&quot;* #,##0_);_(&quot;$&quot;* \(#,##0\);_(&quot;$&quot;* &quot;-&quot;??_);_(@_)">
                  <c:v>6228</c:v>
                </c:pt>
                <c:pt idx="996" formatCode="_(&quot;$&quot;* #,##0_);_(&quot;$&quot;* \(#,##0\);_(&quot;$&quot;* &quot;-&quot;??_);_(@_)">
                  <c:v>6242.75</c:v>
                </c:pt>
                <c:pt idx="997" formatCode="_(&quot;$&quot;* #,##0_);_(&quot;$&quot;* \(#,##0\);_(&quot;$&quot;* &quot;-&quot;??_);_(@_)">
                  <c:v>6194.5</c:v>
                </c:pt>
                <c:pt idx="998" formatCode="_(&quot;$&quot;* #,##0_);_(&quot;$&quot;* \(#,##0\);_(&quot;$&quot;* &quot;-&quot;??_);_(@_)">
                  <c:v>6188</c:v>
                </c:pt>
                <c:pt idx="999" formatCode="_(&quot;$&quot;* #,##0_);_(&quot;$&quot;* \(#,##0\);_(&quot;$&quot;* &quot;-&quot;??_);_(@_)">
                  <c:v>6253</c:v>
                </c:pt>
                <c:pt idx="1000" formatCode="_(&quot;$&quot;* #,##0_);_(&quot;$&quot;* \(#,##0\);_(&quot;$&quot;* &quot;-&quot;??_);_(@_)">
                  <c:v>6207</c:v>
                </c:pt>
                <c:pt idx="1001" formatCode="_(&quot;$&quot;* #,##0_);_(&quot;$&quot;* \(#,##0\);_(&quot;$&quot;* &quot;-&quot;??_);_(@_)">
                  <c:v>6178.5</c:v>
                </c:pt>
                <c:pt idx="1002" formatCode="_(&quot;$&quot;* #,##0_);_(&quot;$&quot;* \(#,##0\);_(&quot;$&quot;* &quot;-&quot;??_);_(@_)">
                  <c:v>6076.5</c:v>
                </c:pt>
                <c:pt idx="1003" formatCode="_(&quot;$&quot;* #,##0_);_(&quot;$&quot;* \(#,##0\);_(&quot;$&quot;* &quot;-&quot;??_);_(@_)">
                  <c:v>6036.5</c:v>
                </c:pt>
                <c:pt idx="1004" formatCode="_(&quot;$&quot;* #,##0_);_(&quot;$&quot;* \(#,##0\);_(&quot;$&quot;* &quot;-&quot;??_);_(@_)">
                  <c:v>6102.5</c:v>
                </c:pt>
                <c:pt idx="1005" formatCode="_(&quot;$&quot;* #,##0_);_(&quot;$&quot;* \(#,##0\);_(&quot;$&quot;* &quot;-&quot;??_);_(@_)">
                  <c:v>6319</c:v>
                </c:pt>
                <c:pt idx="1006" formatCode="_(&quot;$&quot;* #,##0_);_(&quot;$&quot;* \(#,##0\);_(&quot;$&quot;* &quot;-&quot;??_);_(@_)">
                  <c:v>6206.5</c:v>
                </c:pt>
                <c:pt idx="1007" formatCode="_(&quot;$&quot;* #,##0_);_(&quot;$&quot;* \(#,##0\);_(&quot;$&quot;* &quot;-&quot;??_);_(@_)">
                  <c:v>6184</c:v>
                </c:pt>
                <c:pt idx="1008" formatCode="_(&quot;$&quot;* #,##0_);_(&quot;$&quot;* \(#,##0\);_(&quot;$&quot;* &quot;-&quot;??_);_(@_)">
                  <c:v>6171</c:v>
                </c:pt>
                <c:pt idx="1009" formatCode="_(&quot;$&quot;* #,##0_);_(&quot;$&quot;* \(#,##0\);_(&quot;$&quot;* &quot;-&quot;??_);_(@_)">
                  <c:v>6172.5</c:v>
                </c:pt>
                <c:pt idx="1010" formatCode="_(&quot;$&quot;* #,##0_);_(&quot;$&quot;* \(#,##0\);_(&quot;$&quot;* &quot;-&quot;??_);_(@_)">
                  <c:v>6078.5</c:v>
                </c:pt>
                <c:pt idx="1011" formatCode="_(&quot;$&quot;* #,##0_);_(&quot;$&quot;* \(#,##0\);_(&quot;$&quot;* &quot;-&quot;??_);_(@_)">
                  <c:v>6073.75</c:v>
                </c:pt>
                <c:pt idx="1012" formatCode="_(&quot;$&quot;* #,##0_);_(&quot;$&quot;* \(#,##0\);_(&quot;$&quot;* &quot;-&quot;??_);_(@_)">
                  <c:v>6088.5</c:v>
                </c:pt>
                <c:pt idx="1013" formatCode="_(&quot;$&quot;* #,##0_);_(&quot;$&quot;* \(#,##0\);_(&quot;$&quot;* &quot;-&quot;??_);_(@_)">
                  <c:v>6107.5</c:v>
                </c:pt>
                <c:pt idx="1014" formatCode="_(&quot;$&quot;* #,##0_);_(&quot;$&quot;* \(#,##0\);_(&quot;$&quot;* &quot;-&quot;??_);_(@_)">
                  <c:v>6198</c:v>
                </c:pt>
                <c:pt idx="1015" formatCode="_(&quot;$&quot;* #,##0_);_(&quot;$&quot;* \(#,##0\);_(&quot;$&quot;* &quot;-&quot;??_);_(@_)">
                  <c:v>6223.5</c:v>
                </c:pt>
                <c:pt idx="1016" formatCode="_(&quot;$&quot;* #,##0_);_(&quot;$&quot;* \(#,##0\);_(&quot;$&quot;* &quot;-&quot;??_);_(@_)">
                  <c:v>6292.5</c:v>
                </c:pt>
                <c:pt idx="1017" formatCode="_(&quot;$&quot;* #,##0_);_(&quot;$&quot;* \(#,##0\);_(&quot;$&quot;* &quot;-&quot;??_);_(@_)">
                  <c:v>6206</c:v>
                </c:pt>
                <c:pt idx="1018" formatCode="_(&quot;$&quot;* #,##0_);_(&quot;$&quot;* \(#,##0\);_(&quot;$&quot;* &quot;-&quot;??_);_(@_)">
                  <c:v>6269</c:v>
                </c:pt>
                <c:pt idx="1019" formatCode="_(&quot;$&quot;* #,##0_);_(&quot;$&quot;* \(#,##0\);_(&quot;$&quot;* &quot;-&quot;??_);_(@_)">
                  <c:v>6286.25</c:v>
                </c:pt>
                <c:pt idx="1020" formatCode="_(&quot;$&quot;* #,##0_);_(&quot;$&quot;* \(#,##0\);_(&quot;$&quot;* &quot;-&quot;??_);_(@_)">
                  <c:v>6236.5</c:v>
                </c:pt>
                <c:pt idx="1021" formatCode="_(&quot;$&quot;* #,##0_);_(&quot;$&quot;* \(#,##0\);_(&quot;$&quot;* &quot;-&quot;??_);_(@_)">
                  <c:v>6221</c:v>
                </c:pt>
                <c:pt idx="1022" formatCode="_(&quot;$&quot;* #,##0_);_(&quot;$&quot;* \(#,##0\);_(&quot;$&quot;* &quot;-&quot;??_);_(@_)">
                  <c:v>6155.25</c:v>
                </c:pt>
                <c:pt idx="1023" formatCode="_(&quot;$&quot;* #,##0_);_(&quot;$&quot;* \(#,##0\);_(&quot;$&quot;* &quot;-&quot;??_);_(@_)">
                  <c:v>6244</c:v>
                </c:pt>
                <c:pt idx="1024" formatCode="_(&quot;$&quot;* #,##0_);_(&quot;$&quot;* \(#,##0\);_(&quot;$&quot;* &quot;-&quot;??_);_(@_)">
                  <c:v>6247.5</c:v>
                </c:pt>
                <c:pt idx="1025" formatCode="_(&quot;$&quot;* #,##0_);_(&quot;$&quot;* \(#,##0\);_(&quot;$&quot;* &quot;-&quot;??_);_(@_)">
                  <c:v>6227</c:v>
                </c:pt>
                <c:pt idx="1026" formatCode="_(&quot;$&quot;* #,##0_);_(&quot;$&quot;* \(#,##0\);_(&quot;$&quot;* &quot;-&quot;??_);_(@_)">
                  <c:v>6312.5</c:v>
                </c:pt>
                <c:pt idx="1027" formatCode="_(&quot;$&quot;* #,##0_);_(&quot;$&quot;* \(#,##0\);_(&quot;$&quot;* &quot;-&quot;??_);_(@_)">
                  <c:v>6212.5</c:v>
                </c:pt>
                <c:pt idx="1028" formatCode="_(&quot;$&quot;* #,##0_);_(&quot;$&quot;* \(#,##0\);_(&quot;$&quot;* &quot;-&quot;??_);_(@_)">
                  <c:v>6175</c:v>
                </c:pt>
                <c:pt idx="1029" formatCode="_(&quot;$&quot;* #,##0_);_(&quot;$&quot;* \(#,##0\);_(&quot;$&quot;* &quot;-&quot;??_);_(@_)">
                  <c:v>6079.5</c:v>
                </c:pt>
                <c:pt idx="1030" formatCode="_(&quot;$&quot;* #,##0_);_(&quot;$&quot;* \(#,##0\);_(&quot;$&quot;* &quot;-&quot;??_);_(@_)">
                  <c:v>6149</c:v>
                </c:pt>
                <c:pt idx="1031" formatCode="_(&quot;$&quot;* #,##0_);_(&quot;$&quot;* \(#,##0\);_(&quot;$&quot;* &quot;-&quot;??_);_(@_)">
                  <c:v>6088.5</c:v>
                </c:pt>
                <c:pt idx="1032" formatCode="_(&quot;$&quot;* #,##0_);_(&quot;$&quot;* \(#,##0\);_(&quot;$&quot;* &quot;-&quot;??_);_(@_)">
                  <c:v>6170.5</c:v>
                </c:pt>
                <c:pt idx="1033" formatCode="_(&quot;$&quot;* #,##0_);_(&quot;$&quot;* \(#,##0\);_(&quot;$&quot;* &quot;-&quot;??_);_(@_)">
                  <c:v>6144.75</c:v>
                </c:pt>
                <c:pt idx="1034" formatCode="_(&quot;$&quot;* #,##0_);_(&quot;$&quot;* \(#,##0\);_(&quot;$&quot;* &quot;-&quot;??_);_(@_)">
                  <c:v>6158.5</c:v>
                </c:pt>
                <c:pt idx="1035" formatCode="_(&quot;$&quot;* #,##0_);_(&quot;$&quot;* \(#,##0\);_(&quot;$&quot;* &quot;-&quot;??_);_(@_)">
                  <c:v>6127.75</c:v>
                </c:pt>
                <c:pt idx="1036" formatCode="_(&quot;$&quot;* #,##0_);_(&quot;$&quot;* \(#,##0\);_(&quot;$&quot;* &quot;-&quot;??_);_(@_)">
                  <c:v>6095.5</c:v>
                </c:pt>
                <c:pt idx="1037" formatCode="_(&quot;$&quot;* #,##0_);_(&quot;$&quot;* \(#,##0\);_(&quot;$&quot;* &quot;-&quot;??_);_(@_)">
                  <c:v>5944.75</c:v>
                </c:pt>
                <c:pt idx="1038" formatCode="_(&quot;$&quot;* #,##0_);_(&quot;$&quot;* \(#,##0\);_(&quot;$&quot;* &quot;-&quot;??_);_(@_)">
                  <c:v>5990.5</c:v>
                </c:pt>
                <c:pt idx="1039" formatCode="_(&quot;$&quot;* #,##0_);_(&quot;$&quot;* \(#,##0\);_(&quot;$&quot;* &quot;-&quot;??_);_(@_)">
                  <c:v>5977.5</c:v>
                </c:pt>
                <c:pt idx="1040" formatCode="_(&quot;$&quot;* #,##0_);_(&quot;$&quot;* \(#,##0\);_(&quot;$&quot;* &quot;-&quot;??_);_(@_)">
                  <c:v>5967.5</c:v>
                </c:pt>
                <c:pt idx="1041" formatCode="_(&quot;$&quot;* #,##0_);_(&quot;$&quot;* \(#,##0\);_(&quot;$&quot;* &quot;-&quot;??_);_(@_)">
                  <c:v>5931.75</c:v>
                </c:pt>
                <c:pt idx="1042" formatCode="_(&quot;$&quot;* #,##0_);_(&quot;$&quot;* \(#,##0\);_(&quot;$&quot;* &quot;-&quot;??_);_(@_)">
                  <c:v>5931.75</c:v>
                </c:pt>
                <c:pt idx="1043" formatCode="_(&quot;$&quot;* #,##0_);_(&quot;$&quot;* \(#,##0\);_(&quot;$&quot;* &quot;-&quot;??_);_(@_)">
                  <c:v>5931.75</c:v>
                </c:pt>
                <c:pt idx="1044" formatCode="_(&quot;$&quot;* #,##0_);_(&quot;$&quot;* \(#,##0\);_(&quot;$&quot;* &quot;-&quot;??_);_(@_)">
                  <c:v>5969</c:v>
                </c:pt>
                <c:pt idx="1045" formatCode="_(&quot;$&quot;* #,##0_);_(&quot;$&quot;* \(#,##0\);_(&quot;$&quot;* &quot;-&quot;??_);_(@_)">
                  <c:v>5987</c:v>
                </c:pt>
                <c:pt idx="1046" formatCode="_(&quot;$&quot;* #,##0_);_(&quot;$&quot;* \(#,##0\);_(&quot;$&quot;* &quot;-&quot;??_);_(@_)">
                  <c:v>5949</c:v>
                </c:pt>
                <c:pt idx="1047" formatCode="_(&quot;$&quot;* #,##0_);_(&quot;$&quot;* \(#,##0\);_(&quot;$&quot;* &quot;-&quot;??_);_(@_)">
                  <c:v>5949</c:v>
                </c:pt>
                <c:pt idx="1048" formatCode="_(&quot;$&quot;* #,##0_);_(&quot;$&quot;* \(#,##0\);_(&quot;$&quot;* &quot;-&quot;??_);_(@_)">
                  <c:v>5819</c:v>
                </c:pt>
                <c:pt idx="1049" formatCode="_(&quot;$&quot;* #,##0_);_(&quot;$&quot;* \(#,##0\);_(&quot;$&quot;* &quot;-&quot;??_);_(@_)">
                  <c:v>5713.75</c:v>
                </c:pt>
                <c:pt idx="1050" formatCode="_(&quot;$&quot;* #,##0_);_(&quot;$&quot;* \(#,##0\);_(&quot;$&quot;* &quot;-&quot;??_);_(@_)">
                  <c:v>5897.25</c:v>
                </c:pt>
                <c:pt idx="1051" formatCode="_(&quot;$&quot;* #,##0_);_(&quot;$&quot;* \(#,##0\);_(&quot;$&quot;* &quot;-&quot;??_);_(@_)">
                  <c:v>5904.25</c:v>
                </c:pt>
                <c:pt idx="1052" formatCode="_(&quot;$&quot;* #,##0_);_(&quot;$&quot;* \(#,##0\);_(&quot;$&quot;* &quot;-&quot;??_);_(@_)">
                  <c:v>5886.5</c:v>
                </c:pt>
                <c:pt idx="1053" formatCode="_(&quot;$&quot;* #,##0_);_(&quot;$&quot;* \(#,##0\);_(&quot;$&quot;* &quot;-&quot;??_);_(@_)">
                  <c:v>5936.75</c:v>
                </c:pt>
                <c:pt idx="1054" formatCode="_(&quot;$&quot;* #,##0_);_(&quot;$&quot;* \(#,##0\);_(&quot;$&quot;* &quot;-&quot;??_);_(@_)">
                  <c:v>5907.75</c:v>
                </c:pt>
                <c:pt idx="1055" formatCode="_(&quot;$&quot;* #,##0_);_(&quot;$&quot;* \(#,##0\);_(&quot;$&quot;* &quot;-&quot;??_);_(@_)">
                  <c:v>5920</c:v>
                </c:pt>
                <c:pt idx="1056" formatCode="_(&quot;$&quot;* #,##0_);_(&quot;$&quot;* \(#,##0\);_(&quot;$&quot;* &quot;-&quot;??_);_(@_)">
                  <c:v>5867</c:v>
                </c:pt>
                <c:pt idx="1057" formatCode="_(&quot;$&quot;* #,##0_);_(&quot;$&quot;* \(#,##0\);_(&quot;$&quot;* &quot;-&quot;??_);_(@_)">
                  <c:v>5886</c:v>
                </c:pt>
                <c:pt idx="1058" formatCode="_(&quot;$&quot;* #,##0_);_(&quot;$&quot;* \(#,##0\);_(&quot;$&quot;* &quot;-&quot;??_);_(@_)">
                  <c:v>5938.25</c:v>
                </c:pt>
                <c:pt idx="1059" formatCode="_(&quot;$&quot;* #,##0_);_(&quot;$&quot;* \(#,##0\);_(&quot;$&quot;* &quot;-&quot;??_);_(@_)">
                  <c:v>5964.75</c:v>
                </c:pt>
                <c:pt idx="1060" formatCode="_(&quot;$&quot;* #,##0_);_(&quot;$&quot;* \(#,##0\);_(&quot;$&quot;* &quot;-&quot;??_);_(@_)">
                  <c:v>6029.5</c:v>
                </c:pt>
                <c:pt idx="1061" formatCode="_(&quot;$&quot;* #,##0_);_(&quot;$&quot;* \(#,##0\);_(&quot;$&quot;* &quot;-&quot;??_);_(@_)">
                  <c:v>5951.5</c:v>
                </c:pt>
                <c:pt idx="1062" formatCode="_(&quot;$&quot;* #,##0_);_(&quot;$&quot;* \(#,##0\);_(&quot;$&quot;* &quot;-&quot;??_);_(@_)">
                  <c:v>5904.25</c:v>
                </c:pt>
                <c:pt idx="1063" formatCode="_(&quot;$&quot;* #,##0_);_(&quot;$&quot;* \(#,##0\);_(&quot;$&quot;* &quot;-&quot;??_);_(@_)">
                  <c:v>5919.25</c:v>
                </c:pt>
                <c:pt idx="1064" formatCode="_(&quot;$&quot;* #,##0_);_(&quot;$&quot;* \(#,##0\);_(&quot;$&quot;* &quot;-&quot;??_);_(@_)">
                  <c:v>5894</c:v>
                </c:pt>
                <c:pt idx="1065" formatCode="_(&quot;$&quot;* #,##0_);_(&quot;$&quot;* \(#,##0\);_(&quot;$&quot;* &quot;-&quot;??_);_(@_)">
                  <c:v>6037.5</c:v>
                </c:pt>
                <c:pt idx="1066" formatCode="_(&quot;$&quot;* #,##0_);_(&quot;$&quot;* \(#,##0\);_(&quot;$&quot;* &quot;-&quot;??_);_(@_)">
                  <c:v>5979</c:v>
                </c:pt>
                <c:pt idx="1067" formatCode="_(&quot;$&quot;* #,##0_);_(&quot;$&quot;* \(#,##0\);_(&quot;$&quot;* &quot;-&quot;??_);_(@_)">
                  <c:v>6032.5</c:v>
                </c:pt>
                <c:pt idx="1068" formatCode="_(&quot;$&quot;* #,##0_);_(&quot;$&quot;* \(#,##0\);_(&quot;$&quot;* &quot;-&quot;??_);_(@_)">
                  <c:v>6120.25</c:v>
                </c:pt>
                <c:pt idx="1069" formatCode="_(&quot;$&quot;* #,##0_);_(&quot;$&quot;* \(#,##0\);_(&quot;$&quot;* &quot;-&quot;??_);_(@_)">
                  <c:v>6151.25</c:v>
                </c:pt>
                <c:pt idx="1070" formatCode="_(&quot;$&quot;* #,##0_);_(&quot;$&quot;* \(#,##0\);_(&quot;$&quot;* &quot;-&quot;??_);_(@_)">
                  <c:v>6115.75</c:v>
                </c:pt>
                <c:pt idx="1071" formatCode="_(&quot;$&quot;* #,##0_);_(&quot;$&quot;* \(#,##0\);_(&quot;$&quot;* &quot;-&quot;??_);_(@_)">
                  <c:v>6150.5</c:v>
                </c:pt>
                <c:pt idx="1072" formatCode="_(&quot;$&quot;* #,##0_);_(&quot;$&quot;* \(#,##0\);_(&quot;$&quot;* &quot;-&quot;??_);_(@_)">
                  <c:v>6217</c:v>
                </c:pt>
                <c:pt idx="1073" formatCode="_(&quot;$&quot;* #,##0_);_(&quot;$&quot;* \(#,##0\);_(&quot;$&quot;* &quot;-&quot;??_);_(@_)">
                  <c:v>6260.5</c:v>
                </c:pt>
                <c:pt idx="1074" formatCode="_(&quot;$&quot;* #,##0_);_(&quot;$&quot;* \(#,##0\);_(&quot;$&quot;* &quot;-&quot;??_);_(@_)">
                  <c:v>6228</c:v>
                </c:pt>
                <c:pt idx="1075" formatCode="_(&quot;$&quot;* #,##0_);_(&quot;$&quot;* \(#,##0\);_(&quot;$&quot;* &quot;-&quot;??_);_(@_)">
                  <c:v>6190.75</c:v>
                </c:pt>
                <c:pt idx="1076" formatCode="_(&quot;$&quot;* #,##0_);_(&quot;$&quot;* \(#,##0\);_(&quot;$&quot;* &quot;-&quot;??_);_(@_)">
                  <c:v>6135.75</c:v>
                </c:pt>
                <c:pt idx="1077" formatCode="_(&quot;$&quot;* #,##0_);_(&quot;$&quot;* \(#,##0\);_(&quot;$&quot;* &quot;-&quot;??_);_(@_)">
                  <c:v>6091.75</c:v>
                </c:pt>
                <c:pt idx="1078" formatCode="_(&quot;$&quot;* #,##0_);_(&quot;$&quot;* \(#,##0\);_(&quot;$&quot;* &quot;-&quot;??_);_(@_)">
                  <c:v>6123.5</c:v>
                </c:pt>
                <c:pt idx="1079" formatCode="_(&quot;$&quot;* #,##0_);_(&quot;$&quot;* \(#,##0\);_(&quot;$&quot;* &quot;-&quot;??_);_(@_)">
                  <c:v>6137.25</c:v>
                </c:pt>
                <c:pt idx="1080" formatCode="_(&quot;$&quot;* #,##0_);_(&quot;$&quot;* \(#,##0\);_(&quot;$&quot;* &quot;-&quot;??_);_(@_)">
                  <c:v>6193</c:v>
                </c:pt>
                <c:pt idx="1081" formatCode="_(&quot;$&quot;* #,##0_);_(&quot;$&quot;* \(#,##0\);_(&quot;$&quot;* &quot;-&quot;??_);_(@_)">
                  <c:v>6333</c:v>
                </c:pt>
                <c:pt idx="1082" formatCode="_(&quot;$&quot;* #,##0_);_(&quot;$&quot;* \(#,##0\);_(&quot;$&quot;* &quot;-&quot;??_);_(@_)">
                  <c:v>6344</c:v>
                </c:pt>
                <c:pt idx="1083" formatCode="_(&quot;$&quot;* #,##0_);_(&quot;$&quot;* \(#,##0\);_(&quot;$&quot;* &quot;-&quot;??_);_(@_)">
                  <c:v>6428</c:v>
                </c:pt>
                <c:pt idx="1084" formatCode="_(&quot;$&quot;* #,##0_);_(&quot;$&quot;* \(#,##0\);_(&quot;$&quot;* &quot;-&quot;??_);_(@_)">
                  <c:v>6394.5</c:v>
                </c:pt>
                <c:pt idx="1085" formatCode="_(&quot;$&quot;* #,##0_);_(&quot;$&quot;* \(#,##0\);_(&quot;$&quot;* &quot;-&quot;??_);_(@_)">
                  <c:v>6519</c:v>
                </c:pt>
                <c:pt idx="1086" formatCode="_(&quot;$&quot;* #,##0_);_(&quot;$&quot;* \(#,##0\);_(&quot;$&quot;* &quot;-&quot;??_);_(@_)">
                  <c:v>6524.5</c:v>
                </c:pt>
                <c:pt idx="1087" formatCode="_(&quot;$&quot;* #,##0_);_(&quot;$&quot;* \(#,##0\);_(&quot;$&quot;* &quot;-&quot;??_);_(@_)">
                  <c:v>6521.5</c:v>
                </c:pt>
                <c:pt idx="1088" formatCode="_(&quot;$&quot;* #,##0_);_(&quot;$&quot;* \(#,##0\);_(&quot;$&quot;* &quot;-&quot;??_);_(@_)">
                  <c:v>6546</c:v>
                </c:pt>
                <c:pt idx="1089" formatCode="_(&quot;$&quot;* #,##0_);_(&quot;$&quot;* \(#,##0\);_(&quot;$&quot;* &quot;-&quot;??_);_(@_)">
                  <c:v>6555.5</c:v>
                </c:pt>
                <c:pt idx="1090" formatCode="_(&quot;$&quot;* #,##0_);_(&quot;$&quot;* \(#,##0\);_(&quot;$&quot;* &quot;-&quot;??_);_(@_)">
                  <c:v>6525</c:v>
                </c:pt>
                <c:pt idx="1091" formatCode="_(&quot;$&quot;* #,##0_);_(&quot;$&quot;* \(#,##0\);_(&quot;$&quot;* &quot;-&quot;??_);_(@_)">
                  <c:v>6462</c:v>
                </c:pt>
                <c:pt idx="1092" formatCode="_(&quot;$&quot;* #,##0_);_(&quot;$&quot;* \(#,##0\);_(&quot;$&quot;* &quot;-&quot;??_);_(@_)">
                  <c:v>6548</c:v>
                </c:pt>
                <c:pt idx="1093" formatCode="_(&quot;$&quot;* #,##0_);_(&quot;$&quot;* \(#,##0\);_(&quot;$&quot;* &quot;-&quot;??_);_(@_)">
                  <c:v>6499.5</c:v>
                </c:pt>
                <c:pt idx="1094" formatCode="_(&quot;$&quot;* #,##0_);_(&quot;$&quot;* \(#,##0\);_(&quot;$&quot;* &quot;-&quot;??_);_(@_)">
                  <c:v>6460</c:v>
                </c:pt>
                <c:pt idx="1095" formatCode="_(&quot;$&quot;* #,##0_);_(&quot;$&quot;* \(#,##0\);_(&quot;$&quot;* &quot;-&quot;??_);_(@_)">
                  <c:v>6423</c:v>
                </c:pt>
                <c:pt idx="1096" formatCode="_(&quot;$&quot;* #,##0_);_(&quot;$&quot;* \(#,##0\);_(&quot;$&quot;* &quot;-&quot;??_);_(@_)">
                  <c:v>6435</c:v>
                </c:pt>
                <c:pt idx="1097" formatCode="_(&quot;$&quot;* #,##0_);_(&quot;$&quot;* \(#,##0\);_(&quot;$&quot;* &quot;-&quot;??_);_(@_)">
                  <c:v>6498</c:v>
                </c:pt>
                <c:pt idx="1098" formatCode="_(&quot;$&quot;* #,##0_);_(&quot;$&quot;* \(#,##0\);_(&quot;$&quot;* &quot;-&quot;??_);_(@_)">
                  <c:v>6501.5</c:v>
                </c:pt>
                <c:pt idx="1099" formatCode="_(&quot;$&quot;* #,##0_);_(&quot;$&quot;* \(#,##0\);_(&quot;$&quot;* &quot;-&quot;??_);_(@_)">
                  <c:v>6416</c:v>
                </c:pt>
                <c:pt idx="1100" formatCode="_(&quot;$&quot;* #,##0_);_(&quot;$&quot;* \(#,##0\);_(&quot;$&quot;* &quot;-&quot;??_);_(@_)">
                  <c:v>6445.75</c:v>
                </c:pt>
                <c:pt idx="1101" formatCode="_(&quot;$&quot;* #,##0_);_(&quot;$&quot;* \(#,##0\);_(&quot;$&quot;* &quot;-&quot;??_);_(@_)">
                  <c:v>6458</c:v>
                </c:pt>
                <c:pt idx="1102" formatCode="_(&quot;$&quot;* #,##0_);_(&quot;$&quot;* \(#,##0\);_(&quot;$&quot;* &quot;-&quot;??_);_(@_)">
                  <c:v>6469</c:v>
                </c:pt>
                <c:pt idx="1103" formatCode="_(&quot;$&quot;* #,##0_);_(&quot;$&quot;* \(#,##0\);_(&quot;$&quot;* &quot;-&quot;??_);_(@_)">
                  <c:v>6483.5</c:v>
                </c:pt>
                <c:pt idx="1104" formatCode="_(&quot;$&quot;* #,##0_);_(&quot;$&quot;* \(#,##0\);_(&quot;$&quot;* &quot;-&quot;??_);_(@_)">
                  <c:v>6433</c:v>
                </c:pt>
                <c:pt idx="1105" formatCode="_(&quot;$&quot;* #,##0_);_(&quot;$&quot;* \(#,##0\);_(&quot;$&quot;* &quot;-&quot;??_);_(@_)">
                  <c:v>6314.5</c:v>
                </c:pt>
                <c:pt idx="1106" formatCode="_(&quot;$&quot;* #,##0_);_(&quot;$&quot;* \(#,##0\);_(&quot;$&quot;* &quot;-&quot;??_);_(@_)">
                  <c:v>6337</c:v>
                </c:pt>
                <c:pt idx="1107" formatCode="_(&quot;$&quot;* #,##0_);_(&quot;$&quot;* \(#,##0\);_(&quot;$&quot;* &quot;-&quot;??_);_(@_)">
                  <c:v>6337.5</c:v>
                </c:pt>
                <c:pt idx="1108" formatCode="_(&quot;$&quot;* #,##0_);_(&quot;$&quot;* \(#,##0\);_(&quot;$&quot;* &quot;-&quot;??_);_(@_)">
                  <c:v>6336</c:v>
                </c:pt>
                <c:pt idx="1109" formatCode="_(&quot;$&quot;* #,##0_);_(&quot;$&quot;* \(#,##0\);_(&quot;$&quot;* &quot;-&quot;??_);_(@_)">
                  <c:v>6360</c:v>
                </c:pt>
                <c:pt idx="1110" formatCode="_(&quot;$&quot;* #,##0_);_(&quot;$&quot;* \(#,##0\);_(&quot;$&quot;* &quot;-&quot;??_);_(@_)">
                  <c:v>6486.5</c:v>
                </c:pt>
                <c:pt idx="1111" formatCode="_(&quot;$&quot;* #,##0_);_(&quot;$&quot;* \(#,##0\);_(&quot;$&quot;* &quot;-&quot;??_);_(@_)">
                  <c:v>6465</c:v>
                </c:pt>
                <c:pt idx="1112" formatCode="_(&quot;$&quot;* #,##0_);_(&quot;$&quot;* \(#,##0\);_(&quot;$&quot;* &quot;-&quot;??_);_(@_)">
                  <c:v>6413.5</c:v>
                </c:pt>
                <c:pt idx="1113" formatCode="_(&quot;$&quot;* #,##0_);_(&quot;$&quot;* \(#,##0\);_(&quot;$&quot;* &quot;-&quot;??_);_(@_)">
                  <c:v>6484</c:v>
                </c:pt>
                <c:pt idx="1114" formatCode="_(&quot;$&quot;* #,##0_);_(&quot;$&quot;* \(#,##0\);_(&quot;$&quot;* &quot;-&quot;??_);_(@_)">
                  <c:v>6436.75</c:v>
                </c:pt>
                <c:pt idx="1115" formatCode="_(&quot;$&quot;* #,##0_);_(&quot;$&quot;* \(#,##0\);_(&quot;$&quot;* &quot;-&quot;??_);_(@_)">
                  <c:v>6385.25</c:v>
                </c:pt>
                <c:pt idx="1116" formatCode="_(&quot;$&quot;* #,##0_);_(&quot;$&quot;* \(#,##0\);_(&quot;$&quot;* &quot;-&quot;??_);_(@_)">
                  <c:v>6459.75</c:v>
                </c:pt>
                <c:pt idx="1117" formatCode="_(&quot;$&quot;* #,##0_);_(&quot;$&quot;* \(#,##0\);_(&quot;$&quot;* &quot;-&quot;??_);_(@_)">
                  <c:v>6476.25</c:v>
                </c:pt>
                <c:pt idx="1118" formatCode="_(&quot;$&quot;* #,##0_);_(&quot;$&quot;* \(#,##0\);_(&quot;$&quot;* &quot;-&quot;??_);_(@_)">
                  <c:v>6448.5</c:v>
                </c:pt>
                <c:pt idx="1119" formatCode="_(&quot;$&quot;* #,##0_);_(&quot;$&quot;* \(#,##0\);_(&quot;$&quot;* &quot;-&quot;??_);_(@_)">
                  <c:v>6390.5</c:v>
                </c:pt>
                <c:pt idx="1120" formatCode="_(&quot;$&quot;* #,##0_);_(&quot;$&quot;* \(#,##0\);_(&quot;$&quot;* &quot;-&quot;??_);_(@_)">
                  <c:v>6463.5</c:v>
                </c:pt>
                <c:pt idx="1121" formatCode="_(&quot;$&quot;* #,##0_);_(&quot;$&quot;* \(#,##0\);_(&quot;$&quot;* &quot;-&quot;??_);_(@_)">
                  <c:v>6452</c:v>
                </c:pt>
                <c:pt idx="1122" formatCode="_(&quot;$&quot;* #,##0_);_(&quot;$&quot;* \(#,##0\);_(&quot;$&quot;* &quot;-&quot;??_);_(@_)">
                  <c:v>6469</c:v>
                </c:pt>
                <c:pt idx="1123" formatCode="_(&quot;$&quot;* #,##0_);_(&quot;$&quot;* \(#,##0\);_(&quot;$&quot;* &quot;-&quot;??_);_(@_)">
                  <c:v>6537</c:v>
                </c:pt>
                <c:pt idx="1124" formatCode="_(&quot;$&quot;* #,##0_);_(&quot;$&quot;* \(#,##0\);_(&quot;$&quot;* &quot;-&quot;??_);_(@_)">
                  <c:v>6460.75</c:v>
                </c:pt>
                <c:pt idx="1125" formatCode="_(&quot;$&quot;* #,##0_);_(&quot;$&quot;* \(#,##0\);_(&quot;$&quot;* &quot;-&quot;??_);_(@_)">
                  <c:v>6460.75</c:v>
                </c:pt>
                <c:pt idx="1126" formatCode="_(&quot;$&quot;* #,##0_);_(&quot;$&quot;* \(#,##0\);_(&quot;$&quot;* &quot;-&quot;??_);_(@_)">
                  <c:v>6460.75</c:v>
                </c:pt>
                <c:pt idx="1127" formatCode="_(&quot;$&quot;* #,##0_);_(&quot;$&quot;* \(#,##0\);_(&quot;$&quot;* &quot;-&quot;??_);_(@_)">
                  <c:v>6394.25</c:v>
                </c:pt>
                <c:pt idx="1128" formatCode="_(&quot;$&quot;* #,##0_);_(&quot;$&quot;* \(#,##0\);_(&quot;$&quot;* &quot;-&quot;??_);_(@_)">
                  <c:v>6444.75</c:v>
                </c:pt>
                <c:pt idx="1129" formatCode="_(&quot;$&quot;* #,##0_);_(&quot;$&quot;* \(#,##0\);_(&quot;$&quot;* &quot;-&quot;??_);_(@_)">
                  <c:v>6358.5</c:v>
                </c:pt>
                <c:pt idx="1130" formatCode="_(&quot;$&quot;* #,##0_);_(&quot;$&quot;* \(#,##0\);_(&quot;$&quot;* &quot;-&quot;??_);_(@_)">
                  <c:v>6398.75</c:v>
                </c:pt>
                <c:pt idx="1131" formatCode="_(&quot;$&quot;* #,##0_);_(&quot;$&quot;* \(#,##0\);_(&quot;$&quot;* &quot;-&quot;??_);_(@_)">
                  <c:v>6402.5</c:v>
                </c:pt>
                <c:pt idx="1132" formatCode="_(&quot;$&quot;* #,##0_);_(&quot;$&quot;* \(#,##0\);_(&quot;$&quot;* &quot;-&quot;??_);_(@_)">
                  <c:v>6426.75</c:v>
                </c:pt>
                <c:pt idx="1133" formatCode="_(&quot;$&quot;* #,##0_);_(&quot;$&quot;* \(#,##0\);_(&quot;$&quot;* &quot;-&quot;??_);_(@_)">
                  <c:v>6225.25</c:v>
                </c:pt>
                <c:pt idx="1134" formatCode="_(&quot;$&quot;* #,##0_);_(&quot;$&quot;* \(#,##0\);_(&quot;$&quot;* &quot;-&quot;??_);_(@_)">
                  <c:v>6166</c:v>
                </c:pt>
                <c:pt idx="1135" formatCode="_(&quot;$&quot;* #,##0_);_(&quot;$&quot;* \(#,##0\);_(&quot;$&quot;* &quot;-&quot;??_);_(@_)">
                  <c:v>6229.25</c:v>
                </c:pt>
                <c:pt idx="1136" formatCode="_(&quot;$&quot;* #,##0_);_(&quot;$&quot;* \(#,##0\);_(&quot;$&quot;* &quot;-&quot;??_);_(@_)">
                  <c:v>6229.25</c:v>
                </c:pt>
                <c:pt idx="1137" formatCode="_(&quot;$&quot;* #,##0_);_(&quot;$&quot;* \(#,##0\);_(&quot;$&quot;* &quot;-&quot;??_);_(@_)">
                  <c:v>6168.75</c:v>
                </c:pt>
                <c:pt idx="1138" formatCode="_(&quot;$&quot;* #,##0_);_(&quot;$&quot;* \(#,##0\);_(&quot;$&quot;* &quot;-&quot;??_);_(@_)">
                  <c:v>6129.75</c:v>
                </c:pt>
                <c:pt idx="1139" formatCode="_(&quot;$&quot;* #,##0_);_(&quot;$&quot;* \(#,##0\);_(&quot;$&quot;* &quot;-&quot;??_);_(@_)">
                  <c:v>6089</c:v>
                </c:pt>
                <c:pt idx="1140" formatCode="_(&quot;$&quot;* #,##0_);_(&quot;$&quot;* \(#,##0\);_(&quot;$&quot;* &quot;-&quot;??_);_(@_)">
                  <c:v>6108</c:v>
                </c:pt>
                <c:pt idx="1141" formatCode="_(&quot;$&quot;* #,##0_);_(&quot;$&quot;* \(#,##0\);_(&quot;$&quot;* &quot;-&quot;??_);_(@_)">
                  <c:v>5986.5</c:v>
                </c:pt>
                <c:pt idx="1142" formatCode="_(&quot;$&quot;* #,##0_);_(&quot;$&quot;* \(#,##0\);_(&quot;$&quot;* &quot;-&quot;??_);_(@_)">
                  <c:v>5997</c:v>
                </c:pt>
                <c:pt idx="1143" formatCode="_(&quot;$&quot;* #,##0_);_(&quot;$&quot;* \(#,##0\);_(&quot;$&quot;* &quot;-&quot;??_);_(@_)">
                  <c:v>6053.75</c:v>
                </c:pt>
                <c:pt idx="1144" formatCode="_(&quot;$&quot;* #,##0_);_(&quot;$&quot;* \(#,##0\);_(&quot;$&quot;* &quot;-&quot;??_);_(@_)">
                  <c:v>6071</c:v>
                </c:pt>
                <c:pt idx="1145" formatCode="_(&quot;$&quot;* #,##0_);_(&quot;$&quot;* \(#,##0\);_(&quot;$&quot;* &quot;-&quot;??_);_(@_)">
                  <c:v>6033</c:v>
                </c:pt>
                <c:pt idx="1146" formatCode="_(&quot;$&quot;* #,##0_);_(&quot;$&quot;* \(#,##0\);_(&quot;$&quot;* &quot;-&quot;??_);_(@_)">
                  <c:v>6003.75</c:v>
                </c:pt>
                <c:pt idx="1147" formatCode="_(&quot;$&quot;* #,##0_);_(&quot;$&quot;* \(#,##0\);_(&quot;$&quot;* &quot;-&quot;??_);_(@_)">
                  <c:v>5965</c:v>
                </c:pt>
                <c:pt idx="1148" formatCode="_(&quot;$&quot;* #,##0_);_(&quot;$&quot;* \(#,##0\);_(&quot;$&quot;* &quot;-&quot;??_);_(@_)">
                  <c:v>5894</c:v>
                </c:pt>
                <c:pt idx="1149" formatCode="_(&quot;$&quot;* #,##0_);_(&quot;$&quot;* \(#,##0\);_(&quot;$&quot;* &quot;-&quot;??_);_(@_)">
                  <c:v>5901</c:v>
                </c:pt>
                <c:pt idx="1150" formatCode="_(&quot;$&quot;* #,##0_);_(&quot;$&quot;* \(#,##0\);_(&quot;$&quot;* &quot;-&quot;??_);_(@_)">
                  <c:v>5932</c:v>
                </c:pt>
                <c:pt idx="1151" formatCode="_(&quot;$&quot;* #,##0_);_(&quot;$&quot;* \(#,##0\);_(&quot;$&quot;* &quot;-&quot;??_);_(@_)">
                  <c:v>5932</c:v>
                </c:pt>
                <c:pt idx="1152" formatCode="_(&quot;$&quot;* #,##0_);_(&quot;$&quot;* \(#,##0\);_(&quot;$&quot;* &quot;-&quot;??_);_(@_)">
                  <c:v>5941</c:v>
                </c:pt>
                <c:pt idx="1153" formatCode="_(&quot;$&quot;* #,##0_);_(&quot;$&quot;* \(#,##0\);_(&quot;$&quot;* &quot;-&quot;??_);_(@_)">
                  <c:v>5854</c:v>
                </c:pt>
                <c:pt idx="1154" formatCode="_(&quot;$&quot;* #,##0_);_(&quot;$&quot;* \(#,##0\);_(&quot;$&quot;* &quot;-&quot;??_);_(@_)">
                  <c:v>5822</c:v>
                </c:pt>
                <c:pt idx="1155" formatCode="_(&quot;$&quot;* #,##0_);_(&quot;$&quot;* \(#,##0\);_(&quot;$&quot;* &quot;-&quot;??_);_(@_)">
                  <c:v>5806</c:v>
                </c:pt>
                <c:pt idx="1156" formatCode="_(&quot;$&quot;* #,##0_);_(&quot;$&quot;* \(#,##0\);_(&quot;$&quot;* &quot;-&quot;??_);_(@_)">
                  <c:v>5816</c:v>
                </c:pt>
                <c:pt idx="1157" formatCode="_(&quot;$&quot;* #,##0_);_(&quot;$&quot;* \(#,##0\);_(&quot;$&quot;* &quot;-&quot;??_);_(@_)">
                  <c:v>5854.25</c:v>
                </c:pt>
                <c:pt idx="1158" formatCode="_(&quot;$&quot;* #,##0_);_(&quot;$&quot;* \(#,##0\);_(&quot;$&quot;* &quot;-&quot;??_);_(@_)">
                  <c:v>5783</c:v>
                </c:pt>
                <c:pt idx="1159" formatCode="_(&quot;$&quot;* #,##0_);_(&quot;$&quot;* \(#,##0\);_(&quot;$&quot;* &quot;-&quot;??_);_(@_)">
                  <c:v>5790.25</c:v>
                </c:pt>
                <c:pt idx="1160" formatCode="_(&quot;$&quot;* #,##0_);_(&quot;$&quot;* \(#,##0\);_(&quot;$&quot;* &quot;-&quot;??_);_(@_)">
                  <c:v>5777.75</c:v>
                </c:pt>
                <c:pt idx="1161" formatCode="_(&quot;$&quot;* #,##0_);_(&quot;$&quot;* \(#,##0\);_(&quot;$&quot;* &quot;-&quot;??_);_(@_)">
                  <c:v>5860.25</c:v>
                </c:pt>
                <c:pt idx="1162" formatCode="_(&quot;$&quot;* #,##0_);_(&quot;$&quot;* \(#,##0\);_(&quot;$&quot;* &quot;-&quot;??_);_(@_)">
                  <c:v>5857.5</c:v>
                </c:pt>
                <c:pt idx="1163" formatCode="_(&quot;$&quot;* #,##0_);_(&quot;$&quot;* \(#,##0\);_(&quot;$&quot;* &quot;-&quot;??_);_(@_)">
                  <c:v>5823</c:v>
                </c:pt>
                <c:pt idx="1164" formatCode="_(&quot;$&quot;* #,##0_);_(&quot;$&quot;* \(#,##0\);_(&quot;$&quot;* &quot;-&quot;??_);_(@_)">
                  <c:v>5830.5</c:v>
                </c:pt>
                <c:pt idx="1165" formatCode="_(&quot;$&quot;* #,##0_);_(&quot;$&quot;* \(#,##0\);_(&quot;$&quot;* &quot;-&quot;??_);_(@_)">
                  <c:v>5797.75</c:v>
                </c:pt>
                <c:pt idx="1166" formatCode="_(&quot;$&quot;* #,##0_);_(&quot;$&quot;* \(#,##0\);_(&quot;$&quot;* &quot;-&quot;??_);_(@_)">
                  <c:v>5818</c:v>
                </c:pt>
                <c:pt idx="1167" formatCode="_(&quot;$&quot;* #,##0_);_(&quot;$&quot;* \(#,##0\);_(&quot;$&quot;* &quot;-&quot;??_);_(@_)">
                  <c:v>5925</c:v>
                </c:pt>
                <c:pt idx="1168" formatCode="_(&quot;$&quot;* #,##0_);_(&quot;$&quot;* \(#,##0\);_(&quot;$&quot;* &quot;-&quot;??_);_(@_)">
                  <c:v>5897</c:v>
                </c:pt>
                <c:pt idx="1169" formatCode="_(&quot;$&quot;* #,##0_);_(&quot;$&quot;* \(#,##0\);_(&quot;$&quot;* &quot;-&quot;??_);_(@_)">
                  <c:v>5960.5</c:v>
                </c:pt>
                <c:pt idx="1170" formatCode="_(&quot;$&quot;* #,##0_);_(&quot;$&quot;* \(#,##0\);_(&quot;$&quot;* &quot;-&quot;??_);_(@_)">
                  <c:v>5957.5</c:v>
                </c:pt>
                <c:pt idx="1171" formatCode="_(&quot;$&quot;* #,##0_);_(&quot;$&quot;* \(#,##0\);_(&quot;$&quot;* &quot;-&quot;??_);_(@_)">
                  <c:v>5941.25</c:v>
                </c:pt>
                <c:pt idx="1172" formatCode="_(&quot;$&quot;* #,##0_);_(&quot;$&quot;* \(#,##0\);_(&quot;$&quot;* &quot;-&quot;??_);_(@_)">
                  <c:v>6025.5</c:v>
                </c:pt>
                <c:pt idx="1173" formatCode="_(&quot;$&quot;* #,##0_);_(&quot;$&quot;* \(#,##0\);_(&quot;$&quot;* &quot;-&quot;??_);_(@_)">
                  <c:v>5971</c:v>
                </c:pt>
                <c:pt idx="1174" formatCode="_(&quot;$&quot;* #,##0_);_(&quot;$&quot;* \(#,##0\);_(&quot;$&quot;* &quot;-&quot;??_);_(@_)">
                  <c:v>5976.5</c:v>
                </c:pt>
                <c:pt idx="1175" formatCode="_(&quot;$&quot;* #,##0_);_(&quot;$&quot;* \(#,##0\);_(&quot;$&quot;* &quot;-&quot;??_);_(@_)">
                  <c:v>5982</c:v>
                </c:pt>
                <c:pt idx="1176" formatCode="_(&quot;$&quot;* #,##0_);_(&quot;$&quot;* \(#,##0\);_(&quot;$&quot;* &quot;-&quot;??_);_(@_)">
                  <c:v>5937.75</c:v>
                </c:pt>
                <c:pt idx="1177" formatCode="_(&quot;$&quot;* #,##0_);_(&quot;$&quot;* \(#,##0\);_(&quot;$&quot;* &quot;-&quot;??_);_(@_)">
                  <c:v>5868.5</c:v>
                </c:pt>
                <c:pt idx="1178" formatCode="_(&quot;$&quot;* #,##0_);_(&quot;$&quot;* \(#,##0\);_(&quot;$&quot;* &quot;-&quot;??_);_(@_)">
                  <c:v>5908.75</c:v>
                </c:pt>
                <c:pt idx="1179" formatCode="_(&quot;$&quot;* #,##0_);_(&quot;$&quot;* \(#,##0\);_(&quot;$&quot;* &quot;-&quot;??_);_(@_)">
                  <c:v>5909</c:v>
                </c:pt>
                <c:pt idx="1180" formatCode="_(&quot;$&quot;* #,##0_);_(&quot;$&quot;* \(#,##0\);_(&quot;$&quot;* &quot;-&quot;??_);_(@_)">
                  <c:v>5890.25</c:v>
                </c:pt>
                <c:pt idx="1181" formatCode="_(&quot;$&quot;* #,##0_);_(&quot;$&quot;* \(#,##0\);_(&quot;$&quot;* &quot;-&quot;??_);_(@_)">
                  <c:v>5873.25</c:v>
                </c:pt>
                <c:pt idx="1182" formatCode="_(&quot;$&quot;* #,##0_);_(&quot;$&quot;* \(#,##0\);_(&quot;$&quot;* &quot;-&quot;??_);_(@_)">
                  <c:v>5808.5</c:v>
                </c:pt>
                <c:pt idx="1183" formatCode="_(&quot;$&quot;* #,##0_);_(&quot;$&quot;* \(#,##0\);_(&quot;$&quot;* &quot;-&quot;??_);_(@_)">
                  <c:v>5928.5</c:v>
                </c:pt>
                <c:pt idx="1184" formatCode="_(&quot;$&quot;* #,##0_);_(&quot;$&quot;* \(#,##0\);_(&quot;$&quot;* &quot;-&quot;??_);_(@_)">
                  <c:v>5948</c:v>
                </c:pt>
                <c:pt idx="1185" formatCode="_(&quot;$&quot;* #,##0_);_(&quot;$&quot;* \(#,##0\);_(&quot;$&quot;* &quot;-&quot;??_);_(@_)">
                  <c:v>5928.75</c:v>
                </c:pt>
                <c:pt idx="1186" formatCode="_(&quot;$&quot;* #,##0_);_(&quot;$&quot;* \(#,##0\);_(&quot;$&quot;* &quot;-&quot;??_);_(@_)">
                  <c:v>5976</c:v>
                </c:pt>
                <c:pt idx="1187" formatCode="_(&quot;$&quot;* #,##0_);_(&quot;$&quot;* \(#,##0\);_(&quot;$&quot;* &quot;-&quot;??_);_(@_)">
                  <c:v>6000</c:v>
                </c:pt>
                <c:pt idx="1188" formatCode="_(&quot;$&quot;* #,##0_);_(&quot;$&quot;* \(#,##0\);_(&quot;$&quot;* &quot;-&quot;??_);_(@_)">
                  <c:v>5968</c:v>
                </c:pt>
                <c:pt idx="1189" formatCode="_(&quot;$&quot;* #,##0_);_(&quot;$&quot;* \(#,##0\);_(&quot;$&quot;* &quot;-&quot;??_);_(@_)">
                  <c:v>5970.5</c:v>
                </c:pt>
                <c:pt idx="1190" formatCode="_(&quot;$&quot;* #,##0_);_(&quot;$&quot;* \(#,##0\);_(&quot;$&quot;* &quot;-&quot;??_);_(@_)">
                  <c:v>6055.25</c:v>
                </c:pt>
                <c:pt idx="1191" formatCode="_(&quot;$&quot;* #,##0_);_(&quot;$&quot;* \(#,##0\);_(&quot;$&quot;* &quot;-&quot;??_);_(@_)">
                  <c:v>5997</c:v>
                </c:pt>
                <c:pt idx="1192" formatCode="_(&quot;$&quot;* #,##0_);_(&quot;$&quot;* \(#,##0\);_(&quot;$&quot;* &quot;-&quot;??_);_(@_)">
                  <c:v>5946</c:v>
                </c:pt>
                <c:pt idx="1193" formatCode="_(&quot;$&quot;* #,##0_);_(&quot;$&quot;* \(#,##0\);_(&quot;$&quot;* &quot;-&quot;??_);_(@_)">
                  <c:v>5978.75</c:v>
                </c:pt>
                <c:pt idx="1194" formatCode="_(&quot;$&quot;* #,##0_);_(&quot;$&quot;* \(#,##0\);_(&quot;$&quot;* &quot;-&quot;??_);_(@_)">
                  <c:v>5986.5</c:v>
                </c:pt>
                <c:pt idx="1195" formatCode="_(&quot;$&quot;* #,##0_);_(&quot;$&quot;* \(#,##0\);_(&quot;$&quot;* &quot;-&quot;??_);_(@_)">
                  <c:v>5941</c:v>
                </c:pt>
                <c:pt idx="1196" formatCode="_(&quot;$&quot;* #,##0_);_(&quot;$&quot;* \(#,##0\);_(&quot;$&quot;* &quot;-&quot;??_);_(@_)">
                  <c:v>6000</c:v>
                </c:pt>
                <c:pt idx="1197" formatCode="_(&quot;$&quot;* #,##0_);_(&quot;$&quot;* \(#,##0\);_(&quot;$&quot;* &quot;-&quot;??_);_(@_)">
                  <c:v>5925</c:v>
                </c:pt>
                <c:pt idx="1198" formatCode="_(&quot;$&quot;* #,##0_);_(&quot;$&quot;* \(#,##0\);_(&quot;$&quot;* &quot;-&quot;??_);_(@_)">
                  <c:v>5902.25</c:v>
                </c:pt>
                <c:pt idx="1199" formatCode="_(&quot;$&quot;* #,##0_);_(&quot;$&quot;* \(#,##0\);_(&quot;$&quot;* &quot;-&quot;??_);_(@_)">
                  <c:v>5875</c:v>
                </c:pt>
                <c:pt idx="1200" formatCode="_(&quot;$&quot;* #,##0_);_(&quot;$&quot;* \(#,##0\);_(&quot;$&quot;* &quot;-&quot;??_);_(@_)">
                  <c:v>5875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52-4772-A48C-A8043FE02503}"/>
            </c:ext>
          </c:extLst>
        </c:ser>
        <c:ser>
          <c:idx val="8"/>
          <c:order val="3"/>
          <c:tx>
            <c:strRef>
              <c:f>'Commodities Data'!$K$2</c:f>
              <c:strCache>
                <c:ptCount val="1"/>
                <c:pt idx="0">
                  <c:v>Comex Cu future2</c:v>
                </c:pt>
              </c:strCache>
            </c:strRef>
          </c:tx>
          <c:spPr>
            <a:ln w="34925" cap="rnd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63500" dist="38100" dir="5400000" rotWithShape="0">
                <a:srgbClr val="000000">
                  <a:alpha val="45000"/>
                </a:srgbClr>
              </a:outerShdw>
            </a:effectLst>
          </c:spPr>
          <c:marker>
            <c:symbol val="none"/>
          </c:marker>
          <c:cat>
            <c:strRef>
              <c:f>'Commodities Data'!$B$3:$B$1203</c:f>
              <c:strCache>
                <c:ptCount val="1201"/>
                <c:pt idx="3">
                  <c:v>Dates</c:v>
                </c:pt>
                <c:pt idx="4">
                  <c:v>#NAME?</c:v>
                </c:pt>
                <c:pt idx="5">
                  <c:v>Jan-15</c:v>
                </c:pt>
                <c:pt idx="6">
                  <c:v>Jan-15</c:v>
                </c:pt>
                <c:pt idx="7">
                  <c:v>Jan-15</c:v>
                </c:pt>
                <c:pt idx="8">
                  <c:v>Jan-15</c:v>
                </c:pt>
                <c:pt idx="9">
                  <c:v>Jan-15</c:v>
                </c:pt>
                <c:pt idx="10">
                  <c:v>Jan-15</c:v>
                </c:pt>
                <c:pt idx="11">
                  <c:v>Jan-15</c:v>
                </c:pt>
                <c:pt idx="12">
                  <c:v>Jan-15</c:v>
                </c:pt>
                <c:pt idx="13">
                  <c:v>Jan-15</c:v>
                </c:pt>
                <c:pt idx="14">
                  <c:v>Jan-15</c:v>
                </c:pt>
                <c:pt idx="15">
                  <c:v>Jan-15</c:v>
                </c:pt>
                <c:pt idx="16">
                  <c:v>Jan-15</c:v>
                </c:pt>
                <c:pt idx="17">
                  <c:v>Jan-15</c:v>
                </c:pt>
                <c:pt idx="18">
                  <c:v>Jan-15</c:v>
                </c:pt>
                <c:pt idx="19">
                  <c:v>Jan-15</c:v>
                </c:pt>
                <c:pt idx="20">
                  <c:v>Jan-15</c:v>
                </c:pt>
                <c:pt idx="21">
                  <c:v>Jan-15</c:v>
                </c:pt>
                <c:pt idx="22">
                  <c:v>Jan-15</c:v>
                </c:pt>
                <c:pt idx="23">
                  <c:v>Jan-15</c:v>
                </c:pt>
                <c:pt idx="24">
                  <c:v>Jan-15</c:v>
                </c:pt>
                <c:pt idx="25">
                  <c:v>Jan-15</c:v>
                </c:pt>
                <c:pt idx="26">
                  <c:v>Feb-15</c:v>
                </c:pt>
                <c:pt idx="27">
                  <c:v>Feb-15</c:v>
                </c:pt>
                <c:pt idx="28">
                  <c:v>Feb-15</c:v>
                </c:pt>
                <c:pt idx="29">
                  <c:v>Feb-15</c:v>
                </c:pt>
                <c:pt idx="30">
                  <c:v>Feb-15</c:v>
                </c:pt>
                <c:pt idx="31">
                  <c:v>Feb-15</c:v>
                </c:pt>
                <c:pt idx="32">
                  <c:v>Feb-15</c:v>
                </c:pt>
                <c:pt idx="33">
                  <c:v>Feb-15</c:v>
                </c:pt>
                <c:pt idx="34">
                  <c:v>Feb-15</c:v>
                </c:pt>
                <c:pt idx="35">
                  <c:v>Feb-15</c:v>
                </c:pt>
                <c:pt idx="36">
                  <c:v>Feb-15</c:v>
                </c:pt>
                <c:pt idx="37">
                  <c:v>Feb-15</c:v>
                </c:pt>
                <c:pt idx="38">
                  <c:v>Feb-15</c:v>
                </c:pt>
                <c:pt idx="39">
                  <c:v>Feb-15</c:v>
                </c:pt>
                <c:pt idx="40">
                  <c:v>Feb-15</c:v>
                </c:pt>
                <c:pt idx="41">
                  <c:v>Feb-15</c:v>
                </c:pt>
                <c:pt idx="42">
                  <c:v>Feb-15</c:v>
                </c:pt>
                <c:pt idx="43">
                  <c:v>Feb-15</c:v>
                </c:pt>
                <c:pt idx="44">
                  <c:v>Feb-15</c:v>
                </c:pt>
                <c:pt idx="45">
                  <c:v>Feb-15</c:v>
                </c:pt>
                <c:pt idx="46">
                  <c:v>Mar-15</c:v>
                </c:pt>
                <c:pt idx="47">
                  <c:v>Mar-15</c:v>
                </c:pt>
                <c:pt idx="48">
                  <c:v>Mar-15</c:v>
                </c:pt>
                <c:pt idx="49">
                  <c:v>Mar-15</c:v>
                </c:pt>
                <c:pt idx="50">
                  <c:v>Mar-15</c:v>
                </c:pt>
                <c:pt idx="51">
                  <c:v>Mar-15</c:v>
                </c:pt>
                <c:pt idx="52">
                  <c:v>Mar-15</c:v>
                </c:pt>
                <c:pt idx="53">
                  <c:v>Mar-15</c:v>
                </c:pt>
                <c:pt idx="54">
                  <c:v>Mar-15</c:v>
                </c:pt>
                <c:pt idx="55">
                  <c:v>Mar-15</c:v>
                </c:pt>
                <c:pt idx="56">
                  <c:v>Mar-15</c:v>
                </c:pt>
                <c:pt idx="57">
                  <c:v>Mar-15</c:v>
                </c:pt>
                <c:pt idx="58">
                  <c:v>Mar-15</c:v>
                </c:pt>
                <c:pt idx="59">
                  <c:v>Mar-15</c:v>
                </c:pt>
                <c:pt idx="60">
                  <c:v>Mar-15</c:v>
                </c:pt>
                <c:pt idx="61">
                  <c:v>Mar-15</c:v>
                </c:pt>
                <c:pt idx="62">
                  <c:v>Mar-15</c:v>
                </c:pt>
                <c:pt idx="63">
                  <c:v>Mar-15</c:v>
                </c:pt>
                <c:pt idx="64">
                  <c:v>Mar-15</c:v>
                </c:pt>
                <c:pt idx="65">
                  <c:v>Mar-15</c:v>
                </c:pt>
                <c:pt idx="66">
                  <c:v>Mar-15</c:v>
                </c:pt>
                <c:pt idx="67">
                  <c:v>Mar-15</c:v>
                </c:pt>
                <c:pt idx="68">
                  <c:v>Apr-15</c:v>
                </c:pt>
                <c:pt idx="69">
                  <c:v>Apr-15</c:v>
                </c:pt>
                <c:pt idx="70">
                  <c:v>Apr-15</c:v>
                </c:pt>
                <c:pt idx="71">
                  <c:v>Apr-15</c:v>
                </c:pt>
                <c:pt idx="72">
                  <c:v>Apr-15</c:v>
                </c:pt>
                <c:pt idx="73">
                  <c:v>Apr-15</c:v>
                </c:pt>
                <c:pt idx="74">
                  <c:v>Apr-15</c:v>
                </c:pt>
                <c:pt idx="75">
                  <c:v>Apr-15</c:v>
                </c:pt>
                <c:pt idx="76">
                  <c:v>Apr-15</c:v>
                </c:pt>
                <c:pt idx="77">
                  <c:v>Apr-15</c:v>
                </c:pt>
                <c:pt idx="78">
                  <c:v>Apr-15</c:v>
                </c:pt>
                <c:pt idx="79">
                  <c:v>Apr-15</c:v>
                </c:pt>
                <c:pt idx="80">
                  <c:v>Apr-15</c:v>
                </c:pt>
                <c:pt idx="81">
                  <c:v>Apr-15</c:v>
                </c:pt>
                <c:pt idx="82">
                  <c:v>Apr-15</c:v>
                </c:pt>
                <c:pt idx="83">
                  <c:v>Apr-15</c:v>
                </c:pt>
                <c:pt idx="84">
                  <c:v>Apr-15</c:v>
                </c:pt>
                <c:pt idx="85">
                  <c:v>Apr-15</c:v>
                </c:pt>
                <c:pt idx="86">
                  <c:v>Apr-15</c:v>
                </c:pt>
                <c:pt idx="87">
                  <c:v>Apr-15</c:v>
                </c:pt>
                <c:pt idx="88">
                  <c:v>Apr-15</c:v>
                </c:pt>
                <c:pt idx="89">
                  <c:v>Apr-15</c:v>
                </c:pt>
                <c:pt idx="90">
                  <c:v>May-15</c:v>
                </c:pt>
                <c:pt idx="91">
                  <c:v>May-15</c:v>
                </c:pt>
                <c:pt idx="92">
                  <c:v>May-15</c:v>
                </c:pt>
                <c:pt idx="93">
                  <c:v>May-15</c:v>
                </c:pt>
                <c:pt idx="94">
                  <c:v>May-15</c:v>
                </c:pt>
                <c:pt idx="95">
                  <c:v>May-15</c:v>
                </c:pt>
                <c:pt idx="96">
                  <c:v>May-15</c:v>
                </c:pt>
                <c:pt idx="97">
                  <c:v>May-15</c:v>
                </c:pt>
                <c:pt idx="98">
                  <c:v>May-15</c:v>
                </c:pt>
                <c:pt idx="99">
                  <c:v>May-15</c:v>
                </c:pt>
                <c:pt idx="100">
                  <c:v>May-15</c:v>
                </c:pt>
                <c:pt idx="101">
                  <c:v>May-15</c:v>
                </c:pt>
                <c:pt idx="102">
                  <c:v>May-15</c:v>
                </c:pt>
                <c:pt idx="103">
                  <c:v>May-15</c:v>
                </c:pt>
                <c:pt idx="104">
                  <c:v>May-15</c:v>
                </c:pt>
                <c:pt idx="105">
                  <c:v>May-15</c:v>
                </c:pt>
                <c:pt idx="106">
                  <c:v>May-15</c:v>
                </c:pt>
                <c:pt idx="107">
                  <c:v>May-15</c:v>
                </c:pt>
                <c:pt idx="108">
                  <c:v>May-15</c:v>
                </c:pt>
                <c:pt idx="109">
                  <c:v>May-15</c:v>
                </c:pt>
                <c:pt idx="110">
                  <c:v>May-15</c:v>
                </c:pt>
                <c:pt idx="111">
                  <c:v>Jun-15</c:v>
                </c:pt>
                <c:pt idx="112">
                  <c:v>Jun-15</c:v>
                </c:pt>
                <c:pt idx="113">
                  <c:v>Jun-15</c:v>
                </c:pt>
                <c:pt idx="114">
                  <c:v>Jun-15</c:v>
                </c:pt>
                <c:pt idx="115">
                  <c:v>Jun-15</c:v>
                </c:pt>
                <c:pt idx="116">
                  <c:v>Jun-15</c:v>
                </c:pt>
                <c:pt idx="117">
                  <c:v>Jun-15</c:v>
                </c:pt>
                <c:pt idx="118">
                  <c:v>Jun-15</c:v>
                </c:pt>
                <c:pt idx="119">
                  <c:v>Jun-15</c:v>
                </c:pt>
                <c:pt idx="120">
                  <c:v>Jun-15</c:v>
                </c:pt>
                <c:pt idx="121">
                  <c:v>Jun-15</c:v>
                </c:pt>
                <c:pt idx="122">
                  <c:v>Jun-15</c:v>
                </c:pt>
                <c:pt idx="123">
                  <c:v>Jun-15</c:v>
                </c:pt>
                <c:pt idx="124">
                  <c:v>Jun-15</c:v>
                </c:pt>
                <c:pt idx="125">
                  <c:v>Jun-15</c:v>
                </c:pt>
                <c:pt idx="126">
                  <c:v>Jun-15</c:v>
                </c:pt>
                <c:pt idx="127">
                  <c:v>Jun-15</c:v>
                </c:pt>
                <c:pt idx="128">
                  <c:v>Jun-15</c:v>
                </c:pt>
                <c:pt idx="129">
                  <c:v>Jun-15</c:v>
                </c:pt>
                <c:pt idx="130">
                  <c:v>Jun-15</c:v>
                </c:pt>
                <c:pt idx="131">
                  <c:v>Jun-15</c:v>
                </c:pt>
                <c:pt idx="132">
                  <c:v>Jun-15</c:v>
                </c:pt>
                <c:pt idx="133">
                  <c:v>Jul-15</c:v>
                </c:pt>
                <c:pt idx="134">
                  <c:v>Jul-15</c:v>
                </c:pt>
                <c:pt idx="135">
                  <c:v>Jul-15</c:v>
                </c:pt>
                <c:pt idx="136">
                  <c:v>Jul-15</c:v>
                </c:pt>
                <c:pt idx="137">
                  <c:v>Jul-15</c:v>
                </c:pt>
                <c:pt idx="138">
                  <c:v>Jul-15</c:v>
                </c:pt>
                <c:pt idx="139">
                  <c:v>Jul-15</c:v>
                </c:pt>
                <c:pt idx="140">
                  <c:v>Jul-15</c:v>
                </c:pt>
                <c:pt idx="141">
                  <c:v>Jul-15</c:v>
                </c:pt>
                <c:pt idx="142">
                  <c:v>Jul-15</c:v>
                </c:pt>
                <c:pt idx="143">
                  <c:v>Jul-15</c:v>
                </c:pt>
                <c:pt idx="144">
                  <c:v>Jul-15</c:v>
                </c:pt>
                <c:pt idx="145">
                  <c:v>Jul-15</c:v>
                </c:pt>
                <c:pt idx="146">
                  <c:v>Jul-15</c:v>
                </c:pt>
                <c:pt idx="147">
                  <c:v>Jul-15</c:v>
                </c:pt>
                <c:pt idx="148">
                  <c:v>Jul-15</c:v>
                </c:pt>
                <c:pt idx="149">
                  <c:v>Jul-15</c:v>
                </c:pt>
                <c:pt idx="150">
                  <c:v>Jul-15</c:v>
                </c:pt>
                <c:pt idx="151">
                  <c:v>Jul-15</c:v>
                </c:pt>
                <c:pt idx="152">
                  <c:v>Jul-15</c:v>
                </c:pt>
                <c:pt idx="153">
                  <c:v>Jul-15</c:v>
                </c:pt>
                <c:pt idx="154">
                  <c:v>Jul-15</c:v>
                </c:pt>
                <c:pt idx="155">
                  <c:v>Jul-15</c:v>
                </c:pt>
                <c:pt idx="156">
                  <c:v>Aug-15</c:v>
                </c:pt>
                <c:pt idx="157">
                  <c:v>Aug-15</c:v>
                </c:pt>
                <c:pt idx="158">
                  <c:v>Aug-15</c:v>
                </c:pt>
                <c:pt idx="159">
                  <c:v>Aug-15</c:v>
                </c:pt>
                <c:pt idx="160">
                  <c:v>Aug-15</c:v>
                </c:pt>
                <c:pt idx="161">
                  <c:v>Aug-15</c:v>
                </c:pt>
                <c:pt idx="162">
                  <c:v>Aug-15</c:v>
                </c:pt>
                <c:pt idx="163">
                  <c:v>Aug-15</c:v>
                </c:pt>
                <c:pt idx="164">
                  <c:v>Aug-15</c:v>
                </c:pt>
                <c:pt idx="165">
                  <c:v>Aug-15</c:v>
                </c:pt>
                <c:pt idx="166">
                  <c:v>Aug-15</c:v>
                </c:pt>
                <c:pt idx="167">
                  <c:v>Aug-15</c:v>
                </c:pt>
                <c:pt idx="168">
                  <c:v>Aug-15</c:v>
                </c:pt>
                <c:pt idx="169">
                  <c:v>Aug-15</c:v>
                </c:pt>
                <c:pt idx="170">
                  <c:v>Aug-15</c:v>
                </c:pt>
                <c:pt idx="171">
                  <c:v>Aug-15</c:v>
                </c:pt>
                <c:pt idx="172">
                  <c:v>Aug-15</c:v>
                </c:pt>
                <c:pt idx="173">
                  <c:v>Aug-15</c:v>
                </c:pt>
                <c:pt idx="174">
                  <c:v>Aug-15</c:v>
                </c:pt>
                <c:pt idx="175">
                  <c:v>Aug-15</c:v>
                </c:pt>
                <c:pt idx="176">
                  <c:v>Aug-15</c:v>
                </c:pt>
                <c:pt idx="177">
                  <c:v>Sep-15</c:v>
                </c:pt>
                <c:pt idx="178">
                  <c:v>Sep-15</c:v>
                </c:pt>
                <c:pt idx="179">
                  <c:v>Sep-15</c:v>
                </c:pt>
                <c:pt idx="180">
                  <c:v>Sep-15</c:v>
                </c:pt>
                <c:pt idx="181">
                  <c:v>Sep-15</c:v>
                </c:pt>
                <c:pt idx="182">
                  <c:v>Sep-15</c:v>
                </c:pt>
                <c:pt idx="183">
                  <c:v>Sep-15</c:v>
                </c:pt>
                <c:pt idx="184">
                  <c:v>Sep-15</c:v>
                </c:pt>
                <c:pt idx="185">
                  <c:v>Sep-15</c:v>
                </c:pt>
                <c:pt idx="186">
                  <c:v>Sep-15</c:v>
                </c:pt>
                <c:pt idx="187">
                  <c:v>Sep-15</c:v>
                </c:pt>
                <c:pt idx="188">
                  <c:v>Sep-15</c:v>
                </c:pt>
                <c:pt idx="189">
                  <c:v>Sep-15</c:v>
                </c:pt>
                <c:pt idx="190">
                  <c:v>Sep-15</c:v>
                </c:pt>
                <c:pt idx="191">
                  <c:v>Sep-15</c:v>
                </c:pt>
                <c:pt idx="192">
                  <c:v>Sep-15</c:v>
                </c:pt>
                <c:pt idx="193">
                  <c:v>Sep-15</c:v>
                </c:pt>
                <c:pt idx="194">
                  <c:v>Sep-15</c:v>
                </c:pt>
                <c:pt idx="195">
                  <c:v>Sep-15</c:v>
                </c:pt>
                <c:pt idx="196">
                  <c:v>Sep-15</c:v>
                </c:pt>
                <c:pt idx="197">
                  <c:v>Sep-15</c:v>
                </c:pt>
                <c:pt idx="198">
                  <c:v>Sep-15</c:v>
                </c:pt>
                <c:pt idx="199">
                  <c:v>Oct-15</c:v>
                </c:pt>
                <c:pt idx="200">
                  <c:v>Oct-15</c:v>
                </c:pt>
                <c:pt idx="201">
                  <c:v>Oct-15</c:v>
                </c:pt>
                <c:pt idx="202">
                  <c:v>Oct-15</c:v>
                </c:pt>
                <c:pt idx="203">
                  <c:v>Oct-15</c:v>
                </c:pt>
                <c:pt idx="204">
                  <c:v>Oct-15</c:v>
                </c:pt>
                <c:pt idx="205">
                  <c:v>Oct-15</c:v>
                </c:pt>
                <c:pt idx="206">
                  <c:v>Oct-15</c:v>
                </c:pt>
                <c:pt idx="207">
                  <c:v>Oct-15</c:v>
                </c:pt>
                <c:pt idx="208">
                  <c:v>Oct-15</c:v>
                </c:pt>
                <c:pt idx="209">
                  <c:v>Oct-15</c:v>
                </c:pt>
                <c:pt idx="210">
                  <c:v>Oct-15</c:v>
                </c:pt>
                <c:pt idx="211">
                  <c:v>Oct-15</c:v>
                </c:pt>
                <c:pt idx="212">
                  <c:v>Oct-15</c:v>
                </c:pt>
                <c:pt idx="213">
                  <c:v>Oct-15</c:v>
                </c:pt>
                <c:pt idx="214">
                  <c:v>Oct-15</c:v>
                </c:pt>
                <c:pt idx="215">
                  <c:v>Oct-15</c:v>
                </c:pt>
                <c:pt idx="216">
                  <c:v>Oct-15</c:v>
                </c:pt>
                <c:pt idx="217">
                  <c:v>Oct-15</c:v>
                </c:pt>
                <c:pt idx="218">
                  <c:v>Oct-15</c:v>
                </c:pt>
                <c:pt idx="219">
                  <c:v>Oct-15</c:v>
                </c:pt>
                <c:pt idx="220">
                  <c:v>Oct-15</c:v>
                </c:pt>
                <c:pt idx="221">
                  <c:v>Nov-15</c:v>
                </c:pt>
                <c:pt idx="222">
                  <c:v>Nov-15</c:v>
                </c:pt>
                <c:pt idx="223">
                  <c:v>Nov-15</c:v>
                </c:pt>
                <c:pt idx="224">
                  <c:v>Nov-15</c:v>
                </c:pt>
                <c:pt idx="225">
                  <c:v>Nov-15</c:v>
                </c:pt>
                <c:pt idx="226">
                  <c:v>Nov-15</c:v>
                </c:pt>
                <c:pt idx="227">
                  <c:v>Nov-15</c:v>
                </c:pt>
                <c:pt idx="228">
                  <c:v>Nov-15</c:v>
                </c:pt>
                <c:pt idx="229">
                  <c:v>Nov-15</c:v>
                </c:pt>
                <c:pt idx="230">
                  <c:v>Nov-15</c:v>
                </c:pt>
                <c:pt idx="231">
                  <c:v>Nov-15</c:v>
                </c:pt>
                <c:pt idx="232">
                  <c:v>Nov-15</c:v>
                </c:pt>
                <c:pt idx="233">
                  <c:v>Nov-15</c:v>
                </c:pt>
                <c:pt idx="234">
                  <c:v>Nov-15</c:v>
                </c:pt>
                <c:pt idx="235">
                  <c:v>Nov-15</c:v>
                </c:pt>
                <c:pt idx="236">
                  <c:v>Nov-15</c:v>
                </c:pt>
                <c:pt idx="237">
                  <c:v>Nov-15</c:v>
                </c:pt>
                <c:pt idx="238">
                  <c:v>Nov-15</c:v>
                </c:pt>
                <c:pt idx="239">
                  <c:v>Nov-15</c:v>
                </c:pt>
                <c:pt idx="240">
                  <c:v>Nov-15</c:v>
                </c:pt>
                <c:pt idx="241">
                  <c:v>Nov-15</c:v>
                </c:pt>
                <c:pt idx="242">
                  <c:v>Dec-15</c:v>
                </c:pt>
                <c:pt idx="243">
                  <c:v>Dec-15</c:v>
                </c:pt>
                <c:pt idx="244">
                  <c:v>Dec-15</c:v>
                </c:pt>
                <c:pt idx="245">
                  <c:v>Dec-15</c:v>
                </c:pt>
                <c:pt idx="246">
                  <c:v>Dec-15</c:v>
                </c:pt>
                <c:pt idx="247">
                  <c:v>Dec-15</c:v>
                </c:pt>
                <c:pt idx="248">
                  <c:v>Dec-15</c:v>
                </c:pt>
                <c:pt idx="249">
                  <c:v>Dec-15</c:v>
                </c:pt>
                <c:pt idx="250">
                  <c:v>Dec-15</c:v>
                </c:pt>
                <c:pt idx="251">
                  <c:v>Dec-15</c:v>
                </c:pt>
                <c:pt idx="252">
                  <c:v>Dec-15</c:v>
                </c:pt>
                <c:pt idx="253">
                  <c:v>Dec-15</c:v>
                </c:pt>
                <c:pt idx="254">
                  <c:v>Dec-15</c:v>
                </c:pt>
                <c:pt idx="255">
                  <c:v>Dec-15</c:v>
                </c:pt>
                <c:pt idx="256">
                  <c:v>Dec-15</c:v>
                </c:pt>
                <c:pt idx="257">
                  <c:v>Dec-15</c:v>
                </c:pt>
                <c:pt idx="258">
                  <c:v>Dec-15</c:v>
                </c:pt>
                <c:pt idx="259">
                  <c:v>Dec-15</c:v>
                </c:pt>
                <c:pt idx="260">
                  <c:v>Dec-15</c:v>
                </c:pt>
                <c:pt idx="261">
                  <c:v>Dec-15</c:v>
                </c:pt>
                <c:pt idx="262">
                  <c:v>Dec-15</c:v>
                </c:pt>
                <c:pt idx="263">
                  <c:v>Dec-15</c:v>
                </c:pt>
                <c:pt idx="264">
                  <c:v>Dec-15</c:v>
                </c:pt>
                <c:pt idx="265">
                  <c:v>Jan-16</c:v>
                </c:pt>
                <c:pt idx="266">
                  <c:v>Jan-16</c:v>
                </c:pt>
                <c:pt idx="267">
                  <c:v>Jan-16</c:v>
                </c:pt>
                <c:pt idx="268">
                  <c:v>Jan-16</c:v>
                </c:pt>
                <c:pt idx="269">
                  <c:v>Jan-16</c:v>
                </c:pt>
                <c:pt idx="270">
                  <c:v>Jan-16</c:v>
                </c:pt>
                <c:pt idx="271">
                  <c:v>Jan-16</c:v>
                </c:pt>
                <c:pt idx="272">
                  <c:v>Jan-16</c:v>
                </c:pt>
                <c:pt idx="273">
                  <c:v>Jan-16</c:v>
                </c:pt>
                <c:pt idx="274">
                  <c:v>Jan-16</c:v>
                </c:pt>
                <c:pt idx="275">
                  <c:v>Jan-16</c:v>
                </c:pt>
                <c:pt idx="276">
                  <c:v>Jan-16</c:v>
                </c:pt>
                <c:pt idx="277">
                  <c:v>Jan-16</c:v>
                </c:pt>
                <c:pt idx="278">
                  <c:v>Jan-16</c:v>
                </c:pt>
                <c:pt idx="279">
                  <c:v>Jan-16</c:v>
                </c:pt>
                <c:pt idx="280">
                  <c:v>Jan-16</c:v>
                </c:pt>
                <c:pt idx="281">
                  <c:v>Jan-16</c:v>
                </c:pt>
                <c:pt idx="282">
                  <c:v>Jan-16</c:v>
                </c:pt>
                <c:pt idx="283">
                  <c:v>Jan-16</c:v>
                </c:pt>
                <c:pt idx="284">
                  <c:v>Jan-16</c:v>
                </c:pt>
                <c:pt idx="285">
                  <c:v>Jan-16</c:v>
                </c:pt>
                <c:pt idx="286">
                  <c:v>Feb-16</c:v>
                </c:pt>
                <c:pt idx="287">
                  <c:v>Feb-16</c:v>
                </c:pt>
                <c:pt idx="288">
                  <c:v>Feb-16</c:v>
                </c:pt>
                <c:pt idx="289">
                  <c:v>Feb-16</c:v>
                </c:pt>
                <c:pt idx="290">
                  <c:v>Feb-16</c:v>
                </c:pt>
                <c:pt idx="291">
                  <c:v>Feb-16</c:v>
                </c:pt>
                <c:pt idx="292">
                  <c:v>Feb-16</c:v>
                </c:pt>
                <c:pt idx="293">
                  <c:v>Feb-16</c:v>
                </c:pt>
                <c:pt idx="294">
                  <c:v>Feb-16</c:v>
                </c:pt>
                <c:pt idx="295">
                  <c:v>Feb-16</c:v>
                </c:pt>
                <c:pt idx="296">
                  <c:v>Feb-16</c:v>
                </c:pt>
                <c:pt idx="297">
                  <c:v>Feb-16</c:v>
                </c:pt>
                <c:pt idx="298">
                  <c:v>Feb-16</c:v>
                </c:pt>
                <c:pt idx="299">
                  <c:v>Feb-16</c:v>
                </c:pt>
                <c:pt idx="300">
                  <c:v>Feb-16</c:v>
                </c:pt>
                <c:pt idx="301">
                  <c:v>Feb-16</c:v>
                </c:pt>
                <c:pt idx="302">
                  <c:v>Feb-16</c:v>
                </c:pt>
                <c:pt idx="303">
                  <c:v>Feb-16</c:v>
                </c:pt>
                <c:pt idx="304">
                  <c:v>Feb-16</c:v>
                </c:pt>
                <c:pt idx="305">
                  <c:v>Feb-16</c:v>
                </c:pt>
                <c:pt idx="306">
                  <c:v>Feb-16</c:v>
                </c:pt>
                <c:pt idx="307">
                  <c:v>Mar-16</c:v>
                </c:pt>
                <c:pt idx="308">
                  <c:v>Mar-16</c:v>
                </c:pt>
                <c:pt idx="309">
                  <c:v>Mar-16</c:v>
                </c:pt>
                <c:pt idx="310">
                  <c:v>Mar-16</c:v>
                </c:pt>
                <c:pt idx="311">
                  <c:v>Mar-16</c:v>
                </c:pt>
                <c:pt idx="312">
                  <c:v>Mar-16</c:v>
                </c:pt>
                <c:pt idx="313">
                  <c:v>Mar-16</c:v>
                </c:pt>
                <c:pt idx="314">
                  <c:v>Mar-16</c:v>
                </c:pt>
                <c:pt idx="315">
                  <c:v>Mar-16</c:v>
                </c:pt>
                <c:pt idx="316">
                  <c:v>Mar-16</c:v>
                </c:pt>
                <c:pt idx="317">
                  <c:v>Mar-16</c:v>
                </c:pt>
                <c:pt idx="318">
                  <c:v>Mar-16</c:v>
                </c:pt>
                <c:pt idx="319">
                  <c:v>Mar-16</c:v>
                </c:pt>
                <c:pt idx="320">
                  <c:v>Mar-16</c:v>
                </c:pt>
                <c:pt idx="321">
                  <c:v>Mar-16</c:v>
                </c:pt>
                <c:pt idx="322">
                  <c:v>Mar-16</c:v>
                </c:pt>
                <c:pt idx="323">
                  <c:v>Mar-16</c:v>
                </c:pt>
                <c:pt idx="324">
                  <c:v>Mar-16</c:v>
                </c:pt>
                <c:pt idx="325">
                  <c:v>Mar-16</c:v>
                </c:pt>
                <c:pt idx="326">
                  <c:v>Mar-16</c:v>
                </c:pt>
                <c:pt idx="327">
                  <c:v>Mar-16</c:v>
                </c:pt>
                <c:pt idx="328">
                  <c:v>Mar-16</c:v>
                </c:pt>
                <c:pt idx="329">
                  <c:v>Mar-16</c:v>
                </c:pt>
                <c:pt idx="330">
                  <c:v>Apr-16</c:v>
                </c:pt>
                <c:pt idx="331">
                  <c:v>Apr-16</c:v>
                </c:pt>
                <c:pt idx="332">
                  <c:v>Apr-16</c:v>
                </c:pt>
                <c:pt idx="333">
                  <c:v>Apr-16</c:v>
                </c:pt>
                <c:pt idx="334">
                  <c:v>Apr-16</c:v>
                </c:pt>
                <c:pt idx="335">
                  <c:v>Apr-16</c:v>
                </c:pt>
                <c:pt idx="336">
                  <c:v>Apr-16</c:v>
                </c:pt>
                <c:pt idx="337">
                  <c:v>Apr-16</c:v>
                </c:pt>
                <c:pt idx="338">
                  <c:v>Apr-16</c:v>
                </c:pt>
                <c:pt idx="339">
                  <c:v>Apr-16</c:v>
                </c:pt>
                <c:pt idx="340">
                  <c:v>Apr-16</c:v>
                </c:pt>
                <c:pt idx="341">
                  <c:v>Apr-16</c:v>
                </c:pt>
                <c:pt idx="342">
                  <c:v>Apr-16</c:v>
                </c:pt>
                <c:pt idx="343">
                  <c:v>Apr-16</c:v>
                </c:pt>
                <c:pt idx="344">
                  <c:v>Apr-16</c:v>
                </c:pt>
                <c:pt idx="345">
                  <c:v>Apr-16</c:v>
                </c:pt>
                <c:pt idx="346">
                  <c:v>Apr-16</c:v>
                </c:pt>
                <c:pt idx="347">
                  <c:v>Apr-16</c:v>
                </c:pt>
                <c:pt idx="348">
                  <c:v>Apr-16</c:v>
                </c:pt>
                <c:pt idx="349">
                  <c:v>Apr-16</c:v>
                </c:pt>
                <c:pt idx="350">
                  <c:v>Apr-16</c:v>
                </c:pt>
                <c:pt idx="351">
                  <c:v>May-16</c:v>
                </c:pt>
                <c:pt idx="352">
                  <c:v>May-16</c:v>
                </c:pt>
                <c:pt idx="353">
                  <c:v>May-16</c:v>
                </c:pt>
                <c:pt idx="354">
                  <c:v>May-16</c:v>
                </c:pt>
                <c:pt idx="355">
                  <c:v>May-16</c:v>
                </c:pt>
                <c:pt idx="356">
                  <c:v>May-16</c:v>
                </c:pt>
                <c:pt idx="357">
                  <c:v>May-16</c:v>
                </c:pt>
                <c:pt idx="358">
                  <c:v>May-16</c:v>
                </c:pt>
                <c:pt idx="359">
                  <c:v>May-16</c:v>
                </c:pt>
                <c:pt idx="360">
                  <c:v>May-16</c:v>
                </c:pt>
                <c:pt idx="361">
                  <c:v>May-16</c:v>
                </c:pt>
                <c:pt idx="362">
                  <c:v>May-16</c:v>
                </c:pt>
                <c:pt idx="363">
                  <c:v>May-16</c:v>
                </c:pt>
                <c:pt idx="364">
                  <c:v>May-16</c:v>
                </c:pt>
                <c:pt idx="365">
                  <c:v>May-16</c:v>
                </c:pt>
                <c:pt idx="366">
                  <c:v>May-16</c:v>
                </c:pt>
                <c:pt idx="367">
                  <c:v>May-16</c:v>
                </c:pt>
                <c:pt idx="368">
                  <c:v>May-16</c:v>
                </c:pt>
                <c:pt idx="369">
                  <c:v>May-16</c:v>
                </c:pt>
                <c:pt idx="370">
                  <c:v>May-16</c:v>
                </c:pt>
                <c:pt idx="371">
                  <c:v>May-16</c:v>
                </c:pt>
                <c:pt idx="372">
                  <c:v>May-16</c:v>
                </c:pt>
                <c:pt idx="373">
                  <c:v>Jun-16</c:v>
                </c:pt>
                <c:pt idx="374">
                  <c:v>Jun-16</c:v>
                </c:pt>
                <c:pt idx="375">
                  <c:v>Jun-16</c:v>
                </c:pt>
                <c:pt idx="376">
                  <c:v>Jun-16</c:v>
                </c:pt>
                <c:pt idx="377">
                  <c:v>Jun-16</c:v>
                </c:pt>
                <c:pt idx="378">
                  <c:v>Jun-16</c:v>
                </c:pt>
                <c:pt idx="379">
                  <c:v>Jun-16</c:v>
                </c:pt>
                <c:pt idx="380">
                  <c:v>Jun-16</c:v>
                </c:pt>
                <c:pt idx="381">
                  <c:v>Jun-16</c:v>
                </c:pt>
                <c:pt idx="382">
                  <c:v>Jun-16</c:v>
                </c:pt>
                <c:pt idx="383">
                  <c:v>Jun-16</c:v>
                </c:pt>
                <c:pt idx="384">
                  <c:v>Jun-16</c:v>
                </c:pt>
                <c:pt idx="385">
                  <c:v>Jun-16</c:v>
                </c:pt>
                <c:pt idx="386">
                  <c:v>Jun-16</c:v>
                </c:pt>
                <c:pt idx="387">
                  <c:v>Jun-16</c:v>
                </c:pt>
                <c:pt idx="388">
                  <c:v>Jun-16</c:v>
                </c:pt>
                <c:pt idx="389">
                  <c:v>Jun-16</c:v>
                </c:pt>
                <c:pt idx="390">
                  <c:v>Jun-16</c:v>
                </c:pt>
                <c:pt idx="391">
                  <c:v>Jun-16</c:v>
                </c:pt>
                <c:pt idx="392">
                  <c:v>Jun-16</c:v>
                </c:pt>
                <c:pt idx="393">
                  <c:v>Jun-16</c:v>
                </c:pt>
                <c:pt idx="394">
                  <c:v>Jun-16</c:v>
                </c:pt>
                <c:pt idx="395">
                  <c:v>Jul-16</c:v>
                </c:pt>
                <c:pt idx="396">
                  <c:v>Jul-16</c:v>
                </c:pt>
                <c:pt idx="397">
                  <c:v>Jul-16</c:v>
                </c:pt>
                <c:pt idx="398">
                  <c:v>Jul-16</c:v>
                </c:pt>
                <c:pt idx="399">
                  <c:v>Jul-16</c:v>
                </c:pt>
                <c:pt idx="400">
                  <c:v>Jul-16</c:v>
                </c:pt>
                <c:pt idx="401">
                  <c:v>Jul-16</c:v>
                </c:pt>
                <c:pt idx="402">
                  <c:v>Jul-16</c:v>
                </c:pt>
                <c:pt idx="403">
                  <c:v>Jul-16</c:v>
                </c:pt>
                <c:pt idx="404">
                  <c:v>Jul-16</c:v>
                </c:pt>
                <c:pt idx="405">
                  <c:v>Jul-16</c:v>
                </c:pt>
                <c:pt idx="406">
                  <c:v>Jul-16</c:v>
                </c:pt>
                <c:pt idx="407">
                  <c:v>Jul-16</c:v>
                </c:pt>
                <c:pt idx="408">
                  <c:v>Jul-16</c:v>
                </c:pt>
                <c:pt idx="409">
                  <c:v>Jul-16</c:v>
                </c:pt>
                <c:pt idx="410">
                  <c:v>Jul-16</c:v>
                </c:pt>
                <c:pt idx="411">
                  <c:v>Jul-16</c:v>
                </c:pt>
                <c:pt idx="412">
                  <c:v>Jul-16</c:v>
                </c:pt>
                <c:pt idx="413">
                  <c:v>Jul-16</c:v>
                </c:pt>
                <c:pt idx="414">
                  <c:v>Jul-16</c:v>
                </c:pt>
                <c:pt idx="415">
                  <c:v>Jul-16</c:v>
                </c:pt>
                <c:pt idx="416">
                  <c:v>Aug-16</c:v>
                </c:pt>
                <c:pt idx="417">
                  <c:v>Aug-16</c:v>
                </c:pt>
                <c:pt idx="418">
                  <c:v>Aug-16</c:v>
                </c:pt>
                <c:pt idx="419">
                  <c:v>Aug-16</c:v>
                </c:pt>
                <c:pt idx="420">
                  <c:v>Aug-16</c:v>
                </c:pt>
                <c:pt idx="421">
                  <c:v>Aug-16</c:v>
                </c:pt>
                <c:pt idx="422">
                  <c:v>Aug-16</c:v>
                </c:pt>
                <c:pt idx="423">
                  <c:v>Aug-16</c:v>
                </c:pt>
                <c:pt idx="424">
                  <c:v>Aug-16</c:v>
                </c:pt>
                <c:pt idx="425">
                  <c:v>Aug-16</c:v>
                </c:pt>
                <c:pt idx="426">
                  <c:v>Aug-16</c:v>
                </c:pt>
                <c:pt idx="427">
                  <c:v>Aug-16</c:v>
                </c:pt>
                <c:pt idx="428">
                  <c:v>Aug-16</c:v>
                </c:pt>
                <c:pt idx="429">
                  <c:v>Aug-16</c:v>
                </c:pt>
                <c:pt idx="430">
                  <c:v>Aug-16</c:v>
                </c:pt>
                <c:pt idx="431">
                  <c:v>Aug-16</c:v>
                </c:pt>
                <c:pt idx="432">
                  <c:v>Aug-16</c:v>
                </c:pt>
                <c:pt idx="433">
                  <c:v>Aug-16</c:v>
                </c:pt>
                <c:pt idx="434">
                  <c:v>Aug-16</c:v>
                </c:pt>
                <c:pt idx="435">
                  <c:v>Aug-16</c:v>
                </c:pt>
                <c:pt idx="436">
                  <c:v>Aug-16</c:v>
                </c:pt>
                <c:pt idx="437">
                  <c:v>Aug-16</c:v>
                </c:pt>
                <c:pt idx="438">
                  <c:v>Aug-16</c:v>
                </c:pt>
                <c:pt idx="439">
                  <c:v>Sep-16</c:v>
                </c:pt>
                <c:pt idx="440">
                  <c:v>Sep-16</c:v>
                </c:pt>
                <c:pt idx="441">
                  <c:v>Sep-16</c:v>
                </c:pt>
                <c:pt idx="442">
                  <c:v>Sep-16</c:v>
                </c:pt>
                <c:pt idx="443">
                  <c:v>Sep-16</c:v>
                </c:pt>
                <c:pt idx="444">
                  <c:v>Sep-16</c:v>
                </c:pt>
                <c:pt idx="445">
                  <c:v>Sep-16</c:v>
                </c:pt>
                <c:pt idx="446">
                  <c:v>Sep-16</c:v>
                </c:pt>
                <c:pt idx="447">
                  <c:v>Sep-16</c:v>
                </c:pt>
                <c:pt idx="448">
                  <c:v>Sep-16</c:v>
                </c:pt>
                <c:pt idx="449">
                  <c:v>Sep-16</c:v>
                </c:pt>
                <c:pt idx="450">
                  <c:v>Sep-16</c:v>
                </c:pt>
                <c:pt idx="451">
                  <c:v>Sep-16</c:v>
                </c:pt>
                <c:pt idx="452">
                  <c:v>Sep-16</c:v>
                </c:pt>
                <c:pt idx="453">
                  <c:v>Sep-16</c:v>
                </c:pt>
                <c:pt idx="454">
                  <c:v>Sep-16</c:v>
                </c:pt>
                <c:pt idx="455">
                  <c:v>Sep-16</c:v>
                </c:pt>
                <c:pt idx="456">
                  <c:v>Sep-16</c:v>
                </c:pt>
                <c:pt idx="457">
                  <c:v>Sep-16</c:v>
                </c:pt>
                <c:pt idx="458">
                  <c:v>Sep-16</c:v>
                </c:pt>
                <c:pt idx="459">
                  <c:v>Sep-16</c:v>
                </c:pt>
                <c:pt idx="460">
                  <c:v>Sep-16</c:v>
                </c:pt>
                <c:pt idx="461">
                  <c:v>Oct-16</c:v>
                </c:pt>
                <c:pt idx="462">
                  <c:v>Oct-16</c:v>
                </c:pt>
                <c:pt idx="463">
                  <c:v>Oct-16</c:v>
                </c:pt>
                <c:pt idx="464">
                  <c:v>Oct-16</c:v>
                </c:pt>
                <c:pt idx="465">
                  <c:v>Oct-16</c:v>
                </c:pt>
                <c:pt idx="466">
                  <c:v>Oct-16</c:v>
                </c:pt>
                <c:pt idx="467">
                  <c:v>Oct-16</c:v>
                </c:pt>
                <c:pt idx="468">
                  <c:v>Oct-16</c:v>
                </c:pt>
                <c:pt idx="469">
                  <c:v>Oct-16</c:v>
                </c:pt>
                <c:pt idx="470">
                  <c:v>Oct-16</c:v>
                </c:pt>
                <c:pt idx="471">
                  <c:v>Oct-16</c:v>
                </c:pt>
                <c:pt idx="472">
                  <c:v>Oct-16</c:v>
                </c:pt>
                <c:pt idx="473">
                  <c:v>Oct-16</c:v>
                </c:pt>
                <c:pt idx="474">
                  <c:v>Oct-16</c:v>
                </c:pt>
                <c:pt idx="475">
                  <c:v>Oct-16</c:v>
                </c:pt>
                <c:pt idx="476">
                  <c:v>Oct-16</c:v>
                </c:pt>
                <c:pt idx="477">
                  <c:v>Oct-16</c:v>
                </c:pt>
                <c:pt idx="478">
                  <c:v>Oct-16</c:v>
                </c:pt>
                <c:pt idx="479">
                  <c:v>Oct-16</c:v>
                </c:pt>
                <c:pt idx="480">
                  <c:v>Oct-16</c:v>
                </c:pt>
                <c:pt idx="481">
                  <c:v>Oct-16</c:v>
                </c:pt>
                <c:pt idx="482">
                  <c:v>Nov-16</c:v>
                </c:pt>
                <c:pt idx="483">
                  <c:v>Nov-16</c:v>
                </c:pt>
                <c:pt idx="484">
                  <c:v>Nov-16</c:v>
                </c:pt>
                <c:pt idx="485">
                  <c:v>Nov-16</c:v>
                </c:pt>
                <c:pt idx="486">
                  <c:v>Nov-16</c:v>
                </c:pt>
                <c:pt idx="487">
                  <c:v>Nov-16</c:v>
                </c:pt>
                <c:pt idx="488">
                  <c:v>Nov-16</c:v>
                </c:pt>
                <c:pt idx="489">
                  <c:v>Nov-16</c:v>
                </c:pt>
                <c:pt idx="490">
                  <c:v>Nov-16</c:v>
                </c:pt>
                <c:pt idx="491">
                  <c:v>Nov-16</c:v>
                </c:pt>
                <c:pt idx="492">
                  <c:v>Nov-16</c:v>
                </c:pt>
                <c:pt idx="493">
                  <c:v>Nov-16</c:v>
                </c:pt>
                <c:pt idx="494">
                  <c:v>Nov-16</c:v>
                </c:pt>
                <c:pt idx="495">
                  <c:v>Nov-16</c:v>
                </c:pt>
                <c:pt idx="496">
                  <c:v>Nov-16</c:v>
                </c:pt>
                <c:pt idx="497">
                  <c:v>Nov-16</c:v>
                </c:pt>
                <c:pt idx="498">
                  <c:v>Nov-16</c:v>
                </c:pt>
                <c:pt idx="499">
                  <c:v>Nov-16</c:v>
                </c:pt>
                <c:pt idx="500">
                  <c:v>Nov-16</c:v>
                </c:pt>
                <c:pt idx="501">
                  <c:v>Nov-16</c:v>
                </c:pt>
                <c:pt idx="502">
                  <c:v>Nov-16</c:v>
                </c:pt>
                <c:pt idx="503">
                  <c:v>Nov-16</c:v>
                </c:pt>
                <c:pt idx="504">
                  <c:v>Dec-16</c:v>
                </c:pt>
                <c:pt idx="505">
                  <c:v>Dec-16</c:v>
                </c:pt>
                <c:pt idx="506">
                  <c:v>Dec-16</c:v>
                </c:pt>
                <c:pt idx="507">
                  <c:v>Dec-16</c:v>
                </c:pt>
                <c:pt idx="508">
                  <c:v>Dec-16</c:v>
                </c:pt>
                <c:pt idx="509">
                  <c:v>Dec-16</c:v>
                </c:pt>
                <c:pt idx="510">
                  <c:v>Dec-16</c:v>
                </c:pt>
                <c:pt idx="511">
                  <c:v>Dec-16</c:v>
                </c:pt>
                <c:pt idx="512">
                  <c:v>Dec-16</c:v>
                </c:pt>
                <c:pt idx="513">
                  <c:v>Dec-16</c:v>
                </c:pt>
                <c:pt idx="514">
                  <c:v>Dec-16</c:v>
                </c:pt>
                <c:pt idx="515">
                  <c:v>Dec-16</c:v>
                </c:pt>
                <c:pt idx="516">
                  <c:v>Dec-16</c:v>
                </c:pt>
                <c:pt idx="517">
                  <c:v>Dec-16</c:v>
                </c:pt>
                <c:pt idx="518">
                  <c:v>Dec-16</c:v>
                </c:pt>
                <c:pt idx="519">
                  <c:v>Dec-16</c:v>
                </c:pt>
                <c:pt idx="520">
                  <c:v>Dec-16</c:v>
                </c:pt>
                <c:pt idx="521">
                  <c:v>Dec-16</c:v>
                </c:pt>
                <c:pt idx="522">
                  <c:v>Dec-16</c:v>
                </c:pt>
                <c:pt idx="523">
                  <c:v>Dec-16</c:v>
                </c:pt>
                <c:pt idx="524">
                  <c:v>Dec-16</c:v>
                </c:pt>
                <c:pt idx="525">
                  <c:v>Dec-16</c:v>
                </c:pt>
                <c:pt idx="526">
                  <c:v>Jan-17</c:v>
                </c:pt>
                <c:pt idx="527">
                  <c:v>Jan-17</c:v>
                </c:pt>
                <c:pt idx="528">
                  <c:v>Jan-17</c:v>
                </c:pt>
                <c:pt idx="529">
                  <c:v>Jan-17</c:v>
                </c:pt>
                <c:pt idx="530">
                  <c:v>Jan-17</c:v>
                </c:pt>
                <c:pt idx="531">
                  <c:v>Jan-17</c:v>
                </c:pt>
                <c:pt idx="532">
                  <c:v>Jan-17</c:v>
                </c:pt>
                <c:pt idx="533">
                  <c:v>Jan-17</c:v>
                </c:pt>
                <c:pt idx="534">
                  <c:v>Jan-17</c:v>
                </c:pt>
                <c:pt idx="535">
                  <c:v>Jan-17</c:v>
                </c:pt>
                <c:pt idx="536">
                  <c:v>Jan-17</c:v>
                </c:pt>
                <c:pt idx="537">
                  <c:v>Jan-17</c:v>
                </c:pt>
                <c:pt idx="538">
                  <c:v>Jan-17</c:v>
                </c:pt>
                <c:pt idx="539">
                  <c:v>Jan-17</c:v>
                </c:pt>
                <c:pt idx="540">
                  <c:v>Jan-17</c:v>
                </c:pt>
                <c:pt idx="541">
                  <c:v>Jan-17</c:v>
                </c:pt>
                <c:pt idx="542">
                  <c:v>Jan-17</c:v>
                </c:pt>
                <c:pt idx="543">
                  <c:v>Jan-17</c:v>
                </c:pt>
                <c:pt idx="544">
                  <c:v>Jan-17</c:v>
                </c:pt>
                <c:pt idx="545">
                  <c:v>Jan-17</c:v>
                </c:pt>
                <c:pt idx="546">
                  <c:v>Jan-17</c:v>
                </c:pt>
                <c:pt idx="547">
                  <c:v>Jan-17</c:v>
                </c:pt>
                <c:pt idx="548">
                  <c:v>Feb-17</c:v>
                </c:pt>
                <c:pt idx="549">
                  <c:v>Feb-17</c:v>
                </c:pt>
                <c:pt idx="550">
                  <c:v>Feb-17</c:v>
                </c:pt>
                <c:pt idx="551">
                  <c:v>Feb-17</c:v>
                </c:pt>
                <c:pt idx="552">
                  <c:v>Feb-17</c:v>
                </c:pt>
                <c:pt idx="553">
                  <c:v>Feb-17</c:v>
                </c:pt>
                <c:pt idx="554">
                  <c:v>Feb-17</c:v>
                </c:pt>
                <c:pt idx="555">
                  <c:v>Feb-17</c:v>
                </c:pt>
                <c:pt idx="556">
                  <c:v>Feb-17</c:v>
                </c:pt>
                <c:pt idx="557">
                  <c:v>Feb-17</c:v>
                </c:pt>
                <c:pt idx="558">
                  <c:v>Feb-17</c:v>
                </c:pt>
                <c:pt idx="559">
                  <c:v>Feb-17</c:v>
                </c:pt>
                <c:pt idx="560">
                  <c:v>Feb-17</c:v>
                </c:pt>
                <c:pt idx="561">
                  <c:v>Feb-17</c:v>
                </c:pt>
                <c:pt idx="562">
                  <c:v>Feb-17</c:v>
                </c:pt>
                <c:pt idx="563">
                  <c:v>Feb-17</c:v>
                </c:pt>
                <c:pt idx="564">
                  <c:v>Feb-17</c:v>
                </c:pt>
                <c:pt idx="565">
                  <c:v>Feb-17</c:v>
                </c:pt>
                <c:pt idx="566">
                  <c:v>Feb-17</c:v>
                </c:pt>
                <c:pt idx="567">
                  <c:v>Feb-17</c:v>
                </c:pt>
                <c:pt idx="568">
                  <c:v>Mar-17</c:v>
                </c:pt>
                <c:pt idx="569">
                  <c:v>Mar-17</c:v>
                </c:pt>
                <c:pt idx="570">
                  <c:v>Mar-17</c:v>
                </c:pt>
                <c:pt idx="571">
                  <c:v>Mar-17</c:v>
                </c:pt>
                <c:pt idx="572">
                  <c:v>Mar-17</c:v>
                </c:pt>
                <c:pt idx="573">
                  <c:v>Mar-17</c:v>
                </c:pt>
                <c:pt idx="574">
                  <c:v>Mar-17</c:v>
                </c:pt>
                <c:pt idx="575">
                  <c:v>Mar-17</c:v>
                </c:pt>
                <c:pt idx="576">
                  <c:v>Mar-17</c:v>
                </c:pt>
                <c:pt idx="577">
                  <c:v>Mar-17</c:v>
                </c:pt>
                <c:pt idx="578">
                  <c:v>Mar-17</c:v>
                </c:pt>
                <c:pt idx="579">
                  <c:v>Mar-17</c:v>
                </c:pt>
                <c:pt idx="580">
                  <c:v>Mar-17</c:v>
                </c:pt>
                <c:pt idx="581">
                  <c:v>Mar-17</c:v>
                </c:pt>
                <c:pt idx="582">
                  <c:v>Mar-17</c:v>
                </c:pt>
                <c:pt idx="583">
                  <c:v>Mar-17</c:v>
                </c:pt>
                <c:pt idx="584">
                  <c:v>Mar-17</c:v>
                </c:pt>
                <c:pt idx="585">
                  <c:v>Mar-17</c:v>
                </c:pt>
                <c:pt idx="586">
                  <c:v>Mar-17</c:v>
                </c:pt>
                <c:pt idx="587">
                  <c:v>Mar-17</c:v>
                </c:pt>
                <c:pt idx="588">
                  <c:v>Mar-17</c:v>
                </c:pt>
                <c:pt idx="589">
                  <c:v>Mar-17</c:v>
                </c:pt>
                <c:pt idx="590">
                  <c:v>Mar-17</c:v>
                </c:pt>
                <c:pt idx="591">
                  <c:v>Apr-17</c:v>
                </c:pt>
                <c:pt idx="592">
                  <c:v>Apr-17</c:v>
                </c:pt>
                <c:pt idx="593">
                  <c:v>Apr-17</c:v>
                </c:pt>
                <c:pt idx="594">
                  <c:v>Apr-17</c:v>
                </c:pt>
                <c:pt idx="595">
                  <c:v>Apr-17</c:v>
                </c:pt>
                <c:pt idx="596">
                  <c:v>Apr-17</c:v>
                </c:pt>
                <c:pt idx="597">
                  <c:v>Apr-17</c:v>
                </c:pt>
                <c:pt idx="598">
                  <c:v>Apr-17</c:v>
                </c:pt>
                <c:pt idx="599">
                  <c:v>Apr-17</c:v>
                </c:pt>
                <c:pt idx="600">
                  <c:v>Apr-17</c:v>
                </c:pt>
                <c:pt idx="601">
                  <c:v>Apr-17</c:v>
                </c:pt>
                <c:pt idx="602">
                  <c:v>Apr-17</c:v>
                </c:pt>
                <c:pt idx="603">
                  <c:v>Apr-17</c:v>
                </c:pt>
                <c:pt idx="604">
                  <c:v>Apr-17</c:v>
                </c:pt>
                <c:pt idx="605">
                  <c:v>Apr-17</c:v>
                </c:pt>
                <c:pt idx="606">
                  <c:v>Apr-17</c:v>
                </c:pt>
                <c:pt idx="607">
                  <c:v>Apr-17</c:v>
                </c:pt>
                <c:pt idx="608">
                  <c:v>Apr-17</c:v>
                </c:pt>
                <c:pt idx="609">
                  <c:v>Apr-17</c:v>
                </c:pt>
                <c:pt idx="610">
                  <c:v>Apr-17</c:v>
                </c:pt>
                <c:pt idx="611">
                  <c:v>May-17</c:v>
                </c:pt>
                <c:pt idx="612">
                  <c:v>May-17</c:v>
                </c:pt>
                <c:pt idx="613">
                  <c:v>May-17</c:v>
                </c:pt>
                <c:pt idx="614">
                  <c:v>May-17</c:v>
                </c:pt>
                <c:pt idx="615">
                  <c:v>May-17</c:v>
                </c:pt>
                <c:pt idx="616">
                  <c:v>May-17</c:v>
                </c:pt>
                <c:pt idx="617">
                  <c:v>May-17</c:v>
                </c:pt>
                <c:pt idx="618">
                  <c:v>May-17</c:v>
                </c:pt>
                <c:pt idx="619">
                  <c:v>May-17</c:v>
                </c:pt>
                <c:pt idx="620">
                  <c:v>May-17</c:v>
                </c:pt>
                <c:pt idx="621">
                  <c:v>May-17</c:v>
                </c:pt>
                <c:pt idx="622">
                  <c:v>May-17</c:v>
                </c:pt>
                <c:pt idx="623">
                  <c:v>May-17</c:v>
                </c:pt>
                <c:pt idx="624">
                  <c:v>May-17</c:v>
                </c:pt>
                <c:pt idx="625">
                  <c:v>May-17</c:v>
                </c:pt>
                <c:pt idx="626">
                  <c:v>May-17</c:v>
                </c:pt>
                <c:pt idx="627">
                  <c:v>May-17</c:v>
                </c:pt>
                <c:pt idx="628">
                  <c:v>May-17</c:v>
                </c:pt>
                <c:pt idx="629">
                  <c:v>May-17</c:v>
                </c:pt>
                <c:pt idx="630">
                  <c:v>May-17</c:v>
                </c:pt>
                <c:pt idx="631">
                  <c:v>May-17</c:v>
                </c:pt>
                <c:pt idx="632">
                  <c:v>May-17</c:v>
                </c:pt>
                <c:pt idx="633">
                  <c:v>May-17</c:v>
                </c:pt>
                <c:pt idx="634">
                  <c:v>Jun-17</c:v>
                </c:pt>
                <c:pt idx="635">
                  <c:v>Jun-17</c:v>
                </c:pt>
                <c:pt idx="636">
                  <c:v>Jun-17</c:v>
                </c:pt>
                <c:pt idx="637">
                  <c:v>Jun-17</c:v>
                </c:pt>
                <c:pt idx="638">
                  <c:v>Jun-17</c:v>
                </c:pt>
                <c:pt idx="639">
                  <c:v>Jun-17</c:v>
                </c:pt>
                <c:pt idx="640">
                  <c:v>Jun-17</c:v>
                </c:pt>
                <c:pt idx="641">
                  <c:v>Jun-17</c:v>
                </c:pt>
                <c:pt idx="642">
                  <c:v>Jun-17</c:v>
                </c:pt>
                <c:pt idx="643">
                  <c:v>Jun-17</c:v>
                </c:pt>
                <c:pt idx="644">
                  <c:v>Jun-17</c:v>
                </c:pt>
                <c:pt idx="645">
                  <c:v>Jun-17</c:v>
                </c:pt>
                <c:pt idx="646">
                  <c:v>Jun-17</c:v>
                </c:pt>
                <c:pt idx="647">
                  <c:v>Jun-17</c:v>
                </c:pt>
                <c:pt idx="648">
                  <c:v>Jun-17</c:v>
                </c:pt>
                <c:pt idx="649">
                  <c:v>Jun-17</c:v>
                </c:pt>
                <c:pt idx="650">
                  <c:v>Jun-17</c:v>
                </c:pt>
                <c:pt idx="651">
                  <c:v>Jun-17</c:v>
                </c:pt>
                <c:pt idx="652">
                  <c:v>Jun-17</c:v>
                </c:pt>
                <c:pt idx="653">
                  <c:v>Jun-17</c:v>
                </c:pt>
                <c:pt idx="654">
                  <c:v>Jun-17</c:v>
                </c:pt>
                <c:pt idx="655">
                  <c:v>Jun-17</c:v>
                </c:pt>
                <c:pt idx="656">
                  <c:v>Jul-17</c:v>
                </c:pt>
                <c:pt idx="657">
                  <c:v>Jul-17</c:v>
                </c:pt>
                <c:pt idx="658">
                  <c:v>Jul-17</c:v>
                </c:pt>
                <c:pt idx="659">
                  <c:v>Jul-17</c:v>
                </c:pt>
                <c:pt idx="660">
                  <c:v>Jul-17</c:v>
                </c:pt>
                <c:pt idx="661">
                  <c:v>Jul-17</c:v>
                </c:pt>
                <c:pt idx="662">
                  <c:v>Jul-17</c:v>
                </c:pt>
                <c:pt idx="663">
                  <c:v>Jul-17</c:v>
                </c:pt>
                <c:pt idx="664">
                  <c:v>Jul-17</c:v>
                </c:pt>
                <c:pt idx="665">
                  <c:v>Jul-17</c:v>
                </c:pt>
                <c:pt idx="666">
                  <c:v>Jul-17</c:v>
                </c:pt>
                <c:pt idx="667">
                  <c:v>Jul-17</c:v>
                </c:pt>
                <c:pt idx="668">
                  <c:v>Jul-17</c:v>
                </c:pt>
                <c:pt idx="669">
                  <c:v>Jul-17</c:v>
                </c:pt>
                <c:pt idx="670">
                  <c:v>Jul-17</c:v>
                </c:pt>
                <c:pt idx="671">
                  <c:v>Jul-17</c:v>
                </c:pt>
                <c:pt idx="672">
                  <c:v>Jul-17</c:v>
                </c:pt>
                <c:pt idx="673">
                  <c:v>Jul-17</c:v>
                </c:pt>
                <c:pt idx="674">
                  <c:v>Jul-17</c:v>
                </c:pt>
                <c:pt idx="675">
                  <c:v>Jul-17</c:v>
                </c:pt>
                <c:pt idx="676">
                  <c:v>Jul-17</c:v>
                </c:pt>
                <c:pt idx="677">
                  <c:v>Aug-17</c:v>
                </c:pt>
                <c:pt idx="678">
                  <c:v>Aug-17</c:v>
                </c:pt>
                <c:pt idx="679">
                  <c:v>Aug-17</c:v>
                </c:pt>
                <c:pt idx="680">
                  <c:v>Aug-17</c:v>
                </c:pt>
                <c:pt idx="681">
                  <c:v>Aug-17</c:v>
                </c:pt>
                <c:pt idx="682">
                  <c:v>Aug-17</c:v>
                </c:pt>
                <c:pt idx="683">
                  <c:v>Aug-17</c:v>
                </c:pt>
                <c:pt idx="684">
                  <c:v>Aug-17</c:v>
                </c:pt>
                <c:pt idx="685">
                  <c:v>Aug-17</c:v>
                </c:pt>
                <c:pt idx="686">
                  <c:v>Aug-17</c:v>
                </c:pt>
                <c:pt idx="687">
                  <c:v>Aug-17</c:v>
                </c:pt>
                <c:pt idx="688">
                  <c:v>Aug-17</c:v>
                </c:pt>
                <c:pt idx="689">
                  <c:v>Aug-17</c:v>
                </c:pt>
                <c:pt idx="690">
                  <c:v>Aug-17</c:v>
                </c:pt>
                <c:pt idx="691">
                  <c:v>Aug-17</c:v>
                </c:pt>
                <c:pt idx="692">
                  <c:v>Aug-17</c:v>
                </c:pt>
                <c:pt idx="693">
                  <c:v>Aug-17</c:v>
                </c:pt>
                <c:pt idx="694">
                  <c:v>Aug-17</c:v>
                </c:pt>
                <c:pt idx="695">
                  <c:v>Aug-17</c:v>
                </c:pt>
                <c:pt idx="696">
                  <c:v>Aug-17</c:v>
                </c:pt>
                <c:pt idx="697">
                  <c:v>Aug-17</c:v>
                </c:pt>
                <c:pt idx="698">
                  <c:v>Aug-17</c:v>
                </c:pt>
                <c:pt idx="699">
                  <c:v>Aug-17</c:v>
                </c:pt>
                <c:pt idx="700">
                  <c:v>Sep-17</c:v>
                </c:pt>
                <c:pt idx="701">
                  <c:v>Sep-17</c:v>
                </c:pt>
                <c:pt idx="702">
                  <c:v>Sep-17</c:v>
                </c:pt>
                <c:pt idx="703">
                  <c:v>Sep-17</c:v>
                </c:pt>
                <c:pt idx="704">
                  <c:v>Sep-17</c:v>
                </c:pt>
                <c:pt idx="705">
                  <c:v>Sep-17</c:v>
                </c:pt>
                <c:pt idx="706">
                  <c:v>Sep-17</c:v>
                </c:pt>
                <c:pt idx="707">
                  <c:v>Sep-17</c:v>
                </c:pt>
                <c:pt idx="708">
                  <c:v>Sep-17</c:v>
                </c:pt>
                <c:pt idx="709">
                  <c:v>Sep-17</c:v>
                </c:pt>
                <c:pt idx="710">
                  <c:v>Sep-17</c:v>
                </c:pt>
                <c:pt idx="711">
                  <c:v>Sep-17</c:v>
                </c:pt>
                <c:pt idx="712">
                  <c:v>Sep-17</c:v>
                </c:pt>
                <c:pt idx="713">
                  <c:v>Sep-17</c:v>
                </c:pt>
                <c:pt idx="714">
                  <c:v>Sep-17</c:v>
                </c:pt>
                <c:pt idx="715">
                  <c:v>Sep-17</c:v>
                </c:pt>
                <c:pt idx="716">
                  <c:v>Sep-17</c:v>
                </c:pt>
                <c:pt idx="717">
                  <c:v>Sep-17</c:v>
                </c:pt>
                <c:pt idx="718">
                  <c:v>Sep-17</c:v>
                </c:pt>
                <c:pt idx="719">
                  <c:v>Sep-17</c:v>
                </c:pt>
                <c:pt idx="720">
                  <c:v>Sep-17</c:v>
                </c:pt>
                <c:pt idx="721">
                  <c:v>Oct-17</c:v>
                </c:pt>
                <c:pt idx="722">
                  <c:v>Oct-17</c:v>
                </c:pt>
                <c:pt idx="723">
                  <c:v>Oct-17</c:v>
                </c:pt>
                <c:pt idx="724">
                  <c:v>Oct-17</c:v>
                </c:pt>
                <c:pt idx="725">
                  <c:v>Oct-17</c:v>
                </c:pt>
                <c:pt idx="726">
                  <c:v>Oct-17</c:v>
                </c:pt>
                <c:pt idx="727">
                  <c:v>Oct-17</c:v>
                </c:pt>
                <c:pt idx="728">
                  <c:v>Oct-17</c:v>
                </c:pt>
                <c:pt idx="729">
                  <c:v>Oct-17</c:v>
                </c:pt>
                <c:pt idx="730">
                  <c:v>Oct-17</c:v>
                </c:pt>
                <c:pt idx="731">
                  <c:v>Oct-17</c:v>
                </c:pt>
                <c:pt idx="732">
                  <c:v>Oct-17</c:v>
                </c:pt>
                <c:pt idx="733">
                  <c:v>Oct-17</c:v>
                </c:pt>
                <c:pt idx="734">
                  <c:v>Oct-17</c:v>
                </c:pt>
                <c:pt idx="735">
                  <c:v>Oct-17</c:v>
                </c:pt>
                <c:pt idx="736">
                  <c:v>Oct-17</c:v>
                </c:pt>
                <c:pt idx="737">
                  <c:v>Oct-17</c:v>
                </c:pt>
                <c:pt idx="738">
                  <c:v>Oct-17</c:v>
                </c:pt>
                <c:pt idx="739">
                  <c:v>Oct-17</c:v>
                </c:pt>
                <c:pt idx="740">
                  <c:v>Oct-17</c:v>
                </c:pt>
                <c:pt idx="741">
                  <c:v>Oct-17</c:v>
                </c:pt>
                <c:pt idx="742">
                  <c:v>Oct-17</c:v>
                </c:pt>
                <c:pt idx="743">
                  <c:v>Nov-17</c:v>
                </c:pt>
                <c:pt idx="744">
                  <c:v>Nov-17</c:v>
                </c:pt>
                <c:pt idx="745">
                  <c:v>Nov-17</c:v>
                </c:pt>
                <c:pt idx="746">
                  <c:v>Nov-17</c:v>
                </c:pt>
                <c:pt idx="747">
                  <c:v>Nov-17</c:v>
                </c:pt>
                <c:pt idx="748">
                  <c:v>Nov-17</c:v>
                </c:pt>
                <c:pt idx="749">
                  <c:v>Nov-17</c:v>
                </c:pt>
                <c:pt idx="750">
                  <c:v>Nov-17</c:v>
                </c:pt>
                <c:pt idx="751">
                  <c:v>Nov-17</c:v>
                </c:pt>
                <c:pt idx="752">
                  <c:v>Nov-17</c:v>
                </c:pt>
                <c:pt idx="753">
                  <c:v>Nov-17</c:v>
                </c:pt>
                <c:pt idx="754">
                  <c:v>Nov-17</c:v>
                </c:pt>
                <c:pt idx="755">
                  <c:v>Nov-17</c:v>
                </c:pt>
                <c:pt idx="756">
                  <c:v>Nov-17</c:v>
                </c:pt>
                <c:pt idx="757">
                  <c:v>Nov-17</c:v>
                </c:pt>
                <c:pt idx="758">
                  <c:v>Nov-17</c:v>
                </c:pt>
                <c:pt idx="759">
                  <c:v>Nov-17</c:v>
                </c:pt>
                <c:pt idx="760">
                  <c:v>Nov-17</c:v>
                </c:pt>
                <c:pt idx="761">
                  <c:v>Nov-17</c:v>
                </c:pt>
                <c:pt idx="762">
                  <c:v>Nov-17</c:v>
                </c:pt>
                <c:pt idx="763">
                  <c:v>Nov-17</c:v>
                </c:pt>
                <c:pt idx="764">
                  <c:v>Nov-17</c:v>
                </c:pt>
                <c:pt idx="765">
                  <c:v>Dec-17</c:v>
                </c:pt>
                <c:pt idx="766">
                  <c:v>Dec-17</c:v>
                </c:pt>
                <c:pt idx="767">
                  <c:v>Dec-17</c:v>
                </c:pt>
                <c:pt idx="768">
                  <c:v>Dec-17</c:v>
                </c:pt>
                <c:pt idx="769">
                  <c:v>Dec-17</c:v>
                </c:pt>
                <c:pt idx="770">
                  <c:v>Dec-17</c:v>
                </c:pt>
                <c:pt idx="771">
                  <c:v>Dec-17</c:v>
                </c:pt>
                <c:pt idx="772">
                  <c:v>Dec-17</c:v>
                </c:pt>
                <c:pt idx="773">
                  <c:v>Dec-17</c:v>
                </c:pt>
                <c:pt idx="774">
                  <c:v>Dec-17</c:v>
                </c:pt>
                <c:pt idx="775">
                  <c:v>Dec-17</c:v>
                </c:pt>
                <c:pt idx="776">
                  <c:v>Dec-17</c:v>
                </c:pt>
                <c:pt idx="777">
                  <c:v>Dec-17</c:v>
                </c:pt>
                <c:pt idx="778">
                  <c:v>Dec-17</c:v>
                </c:pt>
                <c:pt idx="779">
                  <c:v>Dec-17</c:v>
                </c:pt>
                <c:pt idx="780">
                  <c:v>Dec-17</c:v>
                </c:pt>
                <c:pt idx="781">
                  <c:v>Dec-17</c:v>
                </c:pt>
                <c:pt idx="782">
                  <c:v>Dec-17</c:v>
                </c:pt>
                <c:pt idx="783">
                  <c:v>Dec-17</c:v>
                </c:pt>
                <c:pt idx="784">
                  <c:v>Dec-17</c:v>
                </c:pt>
                <c:pt idx="785">
                  <c:v>Dec-17</c:v>
                </c:pt>
                <c:pt idx="786">
                  <c:v>Jan-18</c:v>
                </c:pt>
                <c:pt idx="787">
                  <c:v>Jan-18</c:v>
                </c:pt>
                <c:pt idx="788">
                  <c:v>Jan-18</c:v>
                </c:pt>
                <c:pt idx="789">
                  <c:v>Jan-18</c:v>
                </c:pt>
                <c:pt idx="790">
                  <c:v>Jan-18</c:v>
                </c:pt>
                <c:pt idx="791">
                  <c:v>Jan-18</c:v>
                </c:pt>
                <c:pt idx="792">
                  <c:v>Jan-18</c:v>
                </c:pt>
                <c:pt idx="793">
                  <c:v>Jan-18</c:v>
                </c:pt>
                <c:pt idx="794">
                  <c:v>Jan-18</c:v>
                </c:pt>
                <c:pt idx="795">
                  <c:v>Jan-18</c:v>
                </c:pt>
                <c:pt idx="796">
                  <c:v>Jan-18</c:v>
                </c:pt>
                <c:pt idx="797">
                  <c:v>Jan-18</c:v>
                </c:pt>
                <c:pt idx="798">
                  <c:v>Jan-18</c:v>
                </c:pt>
                <c:pt idx="799">
                  <c:v>Jan-18</c:v>
                </c:pt>
                <c:pt idx="800">
                  <c:v>Jan-18</c:v>
                </c:pt>
                <c:pt idx="801">
                  <c:v>Jan-18</c:v>
                </c:pt>
                <c:pt idx="802">
                  <c:v>Jan-18</c:v>
                </c:pt>
                <c:pt idx="803">
                  <c:v>Jan-18</c:v>
                </c:pt>
                <c:pt idx="804">
                  <c:v>Jan-18</c:v>
                </c:pt>
                <c:pt idx="805">
                  <c:v>Jan-18</c:v>
                </c:pt>
                <c:pt idx="806">
                  <c:v>Jan-18</c:v>
                </c:pt>
                <c:pt idx="807">
                  <c:v>Jan-18</c:v>
                </c:pt>
                <c:pt idx="808">
                  <c:v>Jan-18</c:v>
                </c:pt>
                <c:pt idx="809">
                  <c:v>Feb-18</c:v>
                </c:pt>
                <c:pt idx="810">
                  <c:v>Feb-18</c:v>
                </c:pt>
                <c:pt idx="811">
                  <c:v>Feb-18</c:v>
                </c:pt>
                <c:pt idx="812">
                  <c:v>Feb-18</c:v>
                </c:pt>
                <c:pt idx="813">
                  <c:v>Feb-18</c:v>
                </c:pt>
                <c:pt idx="814">
                  <c:v>Feb-18</c:v>
                </c:pt>
                <c:pt idx="815">
                  <c:v>Feb-18</c:v>
                </c:pt>
                <c:pt idx="816">
                  <c:v>Feb-18</c:v>
                </c:pt>
                <c:pt idx="817">
                  <c:v>Feb-18</c:v>
                </c:pt>
                <c:pt idx="818">
                  <c:v>Feb-18</c:v>
                </c:pt>
                <c:pt idx="819">
                  <c:v>Feb-18</c:v>
                </c:pt>
                <c:pt idx="820">
                  <c:v>Feb-18</c:v>
                </c:pt>
                <c:pt idx="821">
                  <c:v>Feb-18</c:v>
                </c:pt>
                <c:pt idx="822">
                  <c:v>Feb-18</c:v>
                </c:pt>
                <c:pt idx="823">
                  <c:v>Feb-18</c:v>
                </c:pt>
                <c:pt idx="824">
                  <c:v>Feb-18</c:v>
                </c:pt>
                <c:pt idx="825">
                  <c:v>Feb-18</c:v>
                </c:pt>
                <c:pt idx="826">
                  <c:v>Feb-18</c:v>
                </c:pt>
                <c:pt idx="827">
                  <c:v>Feb-18</c:v>
                </c:pt>
                <c:pt idx="828">
                  <c:v>Feb-18</c:v>
                </c:pt>
                <c:pt idx="829">
                  <c:v>Mar-18</c:v>
                </c:pt>
                <c:pt idx="830">
                  <c:v>Mar-18</c:v>
                </c:pt>
                <c:pt idx="831">
                  <c:v>Mar-18</c:v>
                </c:pt>
                <c:pt idx="832">
                  <c:v>Mar-18</c:v>
                </c:pt>
                <c:pt idx="833">
                  <c:v>Mar-18</c:v>
                </c:pt>
                <c:pt idx="834">
                  <c:v>Mar-18</c:v>
                </c:pt>
                <c:pt idx="835">
                  <c:v>Mar-18</c:v>
                </c:pt>
                <c:pt idx="836">
                  <c:v>Mar-18</c:v>
                </c:pt>
                <c:pt idx="837">
                  <c:v>Mar-18</c:v>
                </c:pt>
                <c:pt idx="838">
                  <c:v>Mar-18</c:v>
                </c:pt>
                <c:pt idx="839">
                  <c:v>Mar-18</c:v>
                </c:pt>
                <c:pt idx="840">
                  <c:v>Mar-18</c:v>
                </c:pt>
                <c:pt idx="841">
                  <c:v>Mar-18</c:v>
                </c:pt>
                <c:pt idx="842">
                  <c:v>Mar-18</c:v>
                </c:pt>
                <c:pt idx="843">
                  <c:v>Mar-18</c:v>
                </c:pt>
                <c:pt idx="844">
                  <c:v>Mar-18</c:v>
                </c:pt>
                <c:pt idx="845">
                  <c:v>Mar-18</c:v>
                </c:pt>
                <c:pt idx="846">
                  <c:v>Mar-18</c:v>
                </c:pt>
                <c:pt idx="847">
                  <c:v>Mar-18</c:v>
                </c:pt>
                <c:pt idx="848">
                  <c:v>Mar-18</c:v>
                </c:pt>
                <c:pt idx="849">
                  <c:v>Mar-18</c:v>
                </c:pt>
                <c:pt idx="850">
                  <c:v>Mar-18</c:v>
                </c:pt>
                <c:pt idx="851">
                  <c:v>Apr-18</c:v>
                </c:pt>
                <c:pt idx="852">
                  <c:v>Apr-18</c:v>
                </c:pt>
                <c:pt idx="853">
                  <c:v>Apr-18</c:v>
                </c:pt>
                <c:pt idx="854">
                  <c:v>Apr-18</c:v>
                </c:pt>
                <c:pt idx="855">
                  <c:v>Apr-18</c:v>
                </c:pt>
                <c:pt idx="856">
                  <c:v>Apr-18</c:v>
                </c:pt>
                <c:pt idx="857">
                  <c:v>Apr-18</c:v>
                </c:pt>
                <c:pt idx="858">
                  <c:v>Apr-18</c:v>
                </c:pt>
                <c:pt idx="859">
                  <c:v>Apr-18</c:v>
                </c:pt>
                <c:pt idx="860">
                  <c:v>Apr-18</c:v>
                </c:pt>
                <c:pt idx="861">
                  <c:v>Apr-18</c:v>
                </c:pt>
                <c:pt idx="862">
                  <c:v>Apr-18</c:v>
                </c:pt>
                <c:pt idx="863">
                  <c:v>Apr-18</c:v>
                </c:pt>
                <c:pt idx="864">
                  <c:v>Apr-18</c:v>
                </c:pt>
                <c:pt idx="865">
                  <c:v>Apr-18</c:v>
                </c:pt>
                <c:pt idx="866">
                  <c:v>Apr-18</c:v>
                </c:pt>
                <c:pt idx="867">
                  <c:v>Apr-18</c:v>
                </c:pt>
                <c:pt idx="868">
                  <c:v>Apr-18</c:v>
                </c:pt>
                <c:pt idx="869">
                  <c:v>Apr-18</c:v>
                </c:pt>
                <c:pt idx="870">
                  <c:v>Apr-18</c:v>
                </c:pt>
                <c:pt idx="871">
                  <c:v>Apr-18</c:v>
                </c:pt>
                <c:pt idx="872">
                  <c:v>May-18</c:v>
                </c:pt>
                <c:pt idx="873">
                  <c:v>May-18</c:v>
                </c:pt>
                <c:pt idx="874">
                  <c:v>May-18</c:v>
                </c:pt>
                <c:pt idx="875">
                  <c:v>May-18</c:v>
                </c:pt>
                <c:pt idx="876">
                  <c:v>May-18</c:v>
                </c:pt>
                <c:pt idx="877">
                  <c:v>May-18</c:v>
                </c:pt>
                <c:pt idx="878">
                  <c:v>May-18</c:v>
                </c:pt>
                <c:pt idx="879">
                  <c:v>May-18</c:v>
                </c:pt>
                <c:pt idx="880">
                  <c:v>May-18</c:v>
                </c:pt>
                <c:pt idx="881">
                  <c:v>May-18</c:v>
                </c:pt>
                <c:pt idx="882">
                  <c:v>May-18</c:v>
                </c:pt>
                <c:pt idx="883">
                  <c:v>May-18</c:v>
                </c:pt>
                <c:pt idx="884">
                  <c:v>May-18</c:v>
                </c:pt>
                <c:pt idx="885">
                  <c:v>May-18</c:v>
                </c:pt>
                <c:pt idx="886">
                  <c:v>May-18</c:v>
                </c:pt>
                <c:pt idx="887">
                  <c:v>May-18</c:v>
                </c:pt>
                <c:pt idx="888">
                  <c:v>May-18</c:v>
                </c:pt>
                <c:pt idx="889">
                  <c:v>May-18</c:v>
                </c:pt>
                <c:pt idx="890">
                  <c:v>May-18</c:v>
                </c:pt>
                <c:pt idx="891">
                  <c:v>May-18</c:v>
                </c:pt>
                <c:pt idx="892">
                  <c:v>May-18</c:v>
                </c:pt>
                <c:pt idx="893">
                  <c:v>May-18</c:v>
                </c:pt>
                <c:pt idx="894">
                  <c:v>May-18</c:v>
                </c:pt>
                <c:pt idx="895">
                  <c:v>Jun-18</c:v>
                </c:pt>
                <c:pt idx="896">
                  <c:v>Jun-18</c:v>
                </c:pt>
                <c:pt idx="897">
                  <c:v>Jun-18</c:v>
                </c:pt>
                <c:pt idx="898">
                  <c:v>Jun-18</c:v>
                </c:pt>
                <c:pt idx="899">
                  <c:v>Jun-18</c:v>
                </c:pt>
                <c:pt idx="900">
                  <c:v>Jun-18</c:v>
                </c:pt>
                <c:pt idx="901">
                  <c:v>Jun-18</c:v>
                </c:pt>
                <c:pt idx="902">
                  <c:v>Jun-18</c:v>
                </c:pt>
                <c:pt idx="903">
                  <c:v>Jun-18</c:v>
                </c:pt>
                <c:pt idx="904">
                  <c:v>Jun-18</c:v>
                </c:pt>
                <c:pt idx="905">
                  <c:v>Jun-18</c:v>
                </c:pt>
                <c:pt idx="906">
                  <c:v>Jun-18</c:v>
                </c:pt>
                <c:pt idx="907">
                  <c:v>Jun-18</c:v>
                </c:pt>
                <c:pt idx="908">
                  <c:v>Jun-18</c:v>
                </c:pt>
                <c:pt idx="909">
                  <c:v>Jun-18</c:v>
                </c:pt>
                <c:pt idx="910">
                  <c:v>Jun-18</c:v>
                </c:pt>
                <c:pt idx="911">
                  <c:v>Jun-18</c:v>
                </c:pt>
                <c:pt idx="912">
                  <c:v>Jun-18</c:v>
                </c:pt>
                <c:pt idx="913">
                  <c:v>Jun-18</c:v>
                </c:pt>
                <c:pt idx="914">
                  <c:v>Jun-18</c:v>
                </c:pt>
                <c:pt idx="915">
                  <c:v>Jun-18</c:v>
                </c:pt>
                <c:pt idx="916">
                  <c:v>Jul-18</c:v>
                </c:pt>
                <c:pt idx="917">
                  <c:v>Jul-18</c:v>
                </c:pt>
                <c:pt idx="918">
                  <c:v>Jul-18</c:v>
                </c:pt>
                <c:pt idx="919">
                  <c:v>Jul-18</c:v>
                </c:pt>
                <c:pt idx="920">
                  <c:v>Jul-18</c:v>
                </c:pt>
                <c:pt idx="921">
                  <c:v>Jul-18</c:v>
                </c:pt>
                <c:pt idx="922">
                  <c:v>Jul-18</c:v>
                </c:pt>
                <c:pt idx="923">
                  <c:v>Jul-18</c:v>
                </c:pt>
                <c:pt idx="924">
                  <c:v>Jul-18</c:v>
                </c:pt>
                <c:pt idx="925">
                  <c:v>Jul-18</c:v>
                </c:pt>
                <c:pt idx="926">
                  <c:v>Jul-18</c:v>
                </c:pt>
                <c:pt idx="927">
                  <c:v>Jul-18</c:v>
                </c:pt>
                <c:pt idx="928">
                  <c:v>Jul-18</c:v>
                </c:pt>
                <c:pt idx="929">
                  <c:v>Jul-18</c:v>
                </c:pt>
                <c:pt idx="930">
                  <c:v>Jul-18</c:v>
                </c:pt>
                <c:pt idx="931">
                  <c:v>Jul-18</c:v>
                </c:pt>
                <c:pt idx="932">
                  <c:v>Jul-18</c:v>
                </c:pt>
                <c:pt idx="933">
                  <c:v>Jul-18</c:v>
                </c:pt>
                <c:pt idx="934">
                  <c:v>Jul-18</c:v>
                </c:pt>
                <c:pt idx="935">
                  <c:v>Jul-18</c:v>
                </c:pt>
                <c:pt idx="936">
                  <c:v>Jul-18</c:v>
                </c:pt>
                <c:pt idx="937">
                  <c:v>Jul-18</c:v>
                </c:pt>
                <c:pt idx="938">
                  <c:v>Aug-18</c:v>
                </c:pt>
                <c:pt idx="939">
                  <c:v>Aug-18</c:v>
                </c:pt>
                <c:pt idx="940">
                  <c:v>Aug-18</c:v>
                </c:pt>
                <c:pt idx="941">
                  <c:v>Aug-18</c:v>
                </c:pt>
                <c:pt idx="942">
                  <c:v>Aug-18</c:v>
                </c:pt>
                <c:pt idx="943">
                  <c:v>Aug-18</c:v>
                </c:pt>
                <c:pt idx="944">
                  <c:v>Aug-18</c:v>
                </c:pt>
                <c:pt idx="945">
                  <c:v>Aug-18</c:v>
                </c:pt>
                <c:pt idx="946">
                  <c:v>Aug-18</c:v>
                </c:pt>
                <c:pt idx="947">
                  <c:v>Aug-18</c:v>
                </c:pt>
                <c:pt idx="948">
                  <c:v>Aug-18</c:v>
                </c:pt>
                <c:pt idx="949">
                  <c:v>Aug-18</c:v>
                </c:pt>
                <c:pt idx="950">
                  <c:v>Aug-18</c:v>
                </c:pt>
                <c:pt idx="951">
                  <c:v>Aug-18</c:v>
                </c:pt>
                <c:pt idx="952">
                  <c:v>Aug-18</c:v>
                </c:pt>
                <c:pt idx="953">
                  <c:v>Aug-18</c:v>
                </c:pt>
                <c:pt idx="954">
                  <c:v>Aug-18</c:v>
                </c:pt>
                <c:pt idx="955">
                  <c:v>Aug-18</c:v>
                </c:pt>
                <c:pt idx="956">
                  <c:v>Aug-18</c:v>
                </c:pt>
                <c:pt idx="957">
                  <c:v>Aug-18</c:v>
                </c:pt>
                <c:pt idx="958">
                  <c:v>Aug-18</c:v>
                </c:pt>
                <c:pt idx="959">
                  <c:v>Aug-18</c:v>
                </c:pt>
                <c:pt idx="960">
                  <c:v>Aug-18</c:v>
                </c:pt>
                <c:pt idx="961">
                  <c:v>Sep-18</c:v>
                </c:pt>
                <c:pt idx="962">
                  <c:v>Sep-18</c:v>
                </c:pt>
                <c:pt idx="963">
                  <c:v>Sep-18</c:v>
                </c:pt>
                <c:pt idx="964">
                  <c:v>Sep-18</c:v>
                </c:pt>
                <c:pt idx="965">
                  <c:v>Sep-18</c:v>
                </c:pt>
                <c:pt idx="966">
                  <c:v>Sep-18</c:v>
                </c:pt>
                <c:pt idx="967">
                  <c:v>Sep-18</c:v>
                </c:pt>
                <c:pt idx="968">
                  <c:v>Sep-18</c:v>
                </c:pt>
                <c:pt idx="969">
                  <c:v>Sep-18</c:v>
                </c:pt>
                <c:pt idx="970">
                  <c:v>Sep-18</c:v>
                </c:pt>
                <c:pt idx="971">
                  <c:v>Sep-18</c:v>
                </c:pt>
                <c:pt idx="972">
                  <c:v>Sep-18</c:v>
                </c:pt>
                <c:pt idx="973">
                  <c:v>Sep-18</c:v>
                </c:pt>
                <c:pt idx="974">
                  <c:v>Sep-18</c:v>
                </c:pt>
                <c:pt idx="975">
                  <c:v>Sep-18</c:v>
                </c:pt>
                <c:pt idx="976">
                  <c:v>Sep-18</c:v>
                </c:pt>
                <c:pt idx="977">
                  <c:v>Sep-18</c:v>
                </c:pt>
                <c:pt idx="978">
                  <c:v>Sep-18</c:v>
                </c:pt>
                <c:pt idx="979">
                  <c:v>Sep-18</c:v>
                </c:pt>
                <c:pt idx="980">
                  <c:v>Sep-18</c:v>
                </c:pt>
                <c:pt idx="981">
                  <c:v>Oct-18</c:v>
                </c:pt>
                <c:pt idx="982">
                  <c:v>Oct-18</c:v>
                </c:pt>
                <c:pt idx="983">
                  <c:v>Oct-18</c:v>
                </c:pt>
                <c:pt idx="984">
                  <c:v>Oct-18</c:v>
                </c:pt>
                <c:pt idx="985">
                  <c:v>Oct-18</c:v>
                </c:pt>
                <c:pt idx="986">
                  <c:v>Oct-18</c:v>
                </c:pt>
                <c:pt idx="987">
                  <c:v>Oct-18</c:v>
                </c:pt>
                <c:pt idx="988">
                  <c:v>Oct-18</c:v>
                </c:pt>
                <c:pt idx="989">
                  <c:v>Oct-18</c:v>
                </c:pt>
                <c:pt idx="990">
                  <c:v>Oct-18</c:v>
                </c:pt>
                <c:pt idx="991">
                  <c:v>Oct-18</c:v>
                </c:pt>
                <c:pt idx="992">
                  <c:v>Oct-18</c:v>
                </c:pt>
                <c:pt idx="993">
                  <c:v>Oct-18</c:v>
                </c:pt>
                <c:pt idx="994">
                  <c:v>Oct-18</c:v>
                </c:pt>
                <c:pt idx="995">
                  <c:v>Oct-18</c:v>
                </c:pt>
                <c:pt idx="996">
                  <c:v>Oct-18</c:v>
                </c:pt>
                <c:pt idx="997">
                  <c:v>Oct-18</c:v>
                </c:pt>
                <c:pt idx="998">
                  <c:v>Oct-18</c:v>
                </c:pt>
                <c:pt idx="999">
                  <c:v>Oct-18</c:v>
                </c:pt>
                <c:pt idx="1000">
                  <c:v>Oct-18</c:v>
                </c:pt>
                <c:pt idx="1001">
                  <c:v>Oct-18</c:v>
                </c:pt>
                <c:pt idx="1002">
                  <c:v>Oct-18</c:v>
                </c:pt>
                <c:pt idx="1003">
                  <c:v>Oct-18</c:v>
                </c:pt>
                <c:pt idx="1004">
                  <c:v>Nov-18</c:v>
                </c:pt>
                <c:pt idx="1005">
                  <c:v>Nov-18</c:v>
                </c:pt>
                <c:pt idx="1006">
                  <c:v>Nov-18</c:v>
                </c:pt>
                <c:pt idx="1007">
                  <c:v>Nov-18</c:v>
                </c:pt>
                <c:pt idx="1008">
                  <c:v>Nov-18</c:v>
                </c:pt>
                <c:pt idx="1009">
                  <c:v>Nov-18</c:v>
                </c:pt>
                <c:pt idx="1010">
                  <c:v>Nov-18</c:v>
                </c:pt>
                <c:pt idx="1011">
                  <c:v>Nov-18</c:v>
                </c:pt>
                <c:pt idx="1012">
                  <c:v>Nov-18</c:v>
                </c:pt>
                <c:pt idx="1013">
                  <c:v>Nov-18</c:v>
                </c:pt>
                <c:pt idx="1014">
                  <c:v>Nov-18</c:v>
                </c:pt>
                <c:pt idx="1015">
                  <c:v>Nov-18</c:v>
                </c:pt>
                <c:pt idx="1016">
                  <c:v>Nov-18</c:v>
                </c:pt>
                <c:pt idx="1017">
                  <c:v>Nov-18</c:v>
                </c:pt>
                <c:pt idx="1018">
                  <c:v>Nov-18</c:v>
                </c:pt>
                <c:pt idx="1019">
                  <c:v>Nov-18</c:v>
                </c:pt>
                <c:pt idx="1020">
                  <c:v>Nov-18</c:v>
                </c:pt>
                <c:pt idx="1021">
                  <c:v>Nov-18</c:v>
                </c:pt>
                <c:pt idx="1022">
                  <c:v>Nov-18</c:v>
                </c:pt>
                <c:pt idx="1023">
                  <c:v>Nov-18</c:v>
                </c:pt>
                <c:pt idx="1024">
                  <c:v>Nov-18</c:v>
                </c:pt>
                <c:pt idx="1025">
                  <c:v>Nov-18</c:v>
                </c:pt>
                <c:pt idx="1026">
                  <c:v>Dec-18</c:v>
                </c:pt>
                <c:pt idx="1027">
                  <c:v>Dec-18</c:v>
                </c:pt>
                <c:pt idx="1028">
                  <c:v>Dec-18</c:v>
                </c:pt>
                <c:pt idx="1029">
                  <c:v>Dec-18</c:v>
                </c:pt>
                <c:pt idx="1030">
                  <c:v>Dec-18</c:v>
                </c:pt>
                <c:pt idx="1031">
                  <c:v>Dec-18</c:v>
                </c:pt>
                <c:pt idx="1032">
                  <c:v>Dec-18</c:v>
                </c:pt>
                <c:pt idx="1033">
                  <c:v>Dec-18</c:v>
                </c:pt>
                <c:pt idx="1034">
                  <c:v>Dec-18</c:v>
                </c:pt>
                <c:pt idx="1035">
                  <c:v>Dec-18</c:v>
                </c:pt>
                <c:pt idx="1036">
                  <c:v>Dec-18</c:v>
                </c:pt>
                <c:pt idx="1037">
                  <c:v>Dec-18</c:v>
                </c:pt>
                <c:pt idx="1038">
                  <c:v>Dec-18</c:v>
                </c:pt>
                <c:pt idx="1039">
                  <c:v>Dec-18</c:v>
                </c:pt>
                <c:pt idx="1040">
                  <c:v>Dec-18</c:v>
                </c:pt>
                <c:pt idx="1041">
                  <c:v>Dec-18</c:v>
                </c:pt>
                <c:pt idx="1042">
                  <c:v>Dec-18</c:v>
                </c:pt>
                <c:pt idx="1043">
                  <c:v>Dec-18</c:v>
                </c:pt>
                <c:pt idx="1044">
                  <c:v>Dec-18</c:v>
                </c:pt>
                <c:pt idx="1045">
                  <c:v>Dec-18</c:v>
                </c:pt>
                <c:pt idx="1046">
                  <c:v>Dec-18</c:v>
                </c:pt>
                <c:pt idx="1047">
                  <c:v>Jan-19</c:v>
                </c:pt>
                <c:pt idx="1048">
                  <c:v>Jan-19</c:v>
                </c:pt>
                <c:pt idx="1049">
                  <c:v>Jan-19</c:v>
                </c:pt>
                <c:pt idx="1050">
                  <c:v>Jan-19</c:v>
                </c:pt>
                <c:pt idx="1051">
                  <c:v>Jan-19</c:v>
                </c:pt>
                <c:pt idx="1052">
                  <c:v>Jan-19</c:v>
                </c:pt>
                <c:pt idx="1053">
                  <c:v>Jan-19</c:v>
                </c:pt>
                <c:pt idx="1054">
                  <c:v>Jan-19</c:v>
                </c:pt>
                <c:pt idx="1055">
                  <c:v>Jan-19</c:v>
                </c:pt>
                <c:pt idx="1056">
                  <c:v>Jan-19</c:v>
                </c:pt>
                <c:pt idx="1057">
                  <c:v>Jan-19</c:v>
                </c:pt>
                <c:pt idx="1058">
                  <c:v>Jan-19</c:v>
                </c:pt>
                <c:pt idx="1059">
                  <c:v>Jan-19</c:v>
                </c:pt>
                <c:pt idx="1060">
                  <c:v>Jan-19</c:v>
                </c:pt>
                <c:pt idx="1061">
                  <c:v>Jan-19</c:v>
                </c:pt>
                <c:pt idx="1062">
                  <c:v>Jan-19</c:v>
                </c:pt>
                <c:pt idx="1063">
                  <c:v>Jan-19</c:v>
                </c:pt>
                <c:pt idx="1064">
                  <c:v>Jan-19</c:v>
                </c:pt>
                <c:pt idx="1065">
                  <c:v>Jan-19</c:v>
                </c:pt>
                <c:pt idx="1066">
                  <c:v>Jan-19</c:v>
                </c:pt>
                <c:pt idx="1067">
                  <c:v>Jan-19</c:v>
                </c:pt>
                <c:pt idx="1068">
                  <c:v>Jan-19</c:v>
                </c:pt>
                <c:pt idx="1069">
                  <c:v>Jan-19</c:v>
                </c:pt>
                <c:pt idx="1070">
                  <c:v>Feb-19</c:v>
                </c:pt>
                <c:pt idx="1071">
                  <c:v>Feb-19</c:v>
                </c:pt>
                <c:pt idx="1072">
                  <c:v>Feb-19</c:v>
                </c:pt>
                <c:pt idx="1073">
                  <c:v>Feb-19</c:v>
                </c:pt>
                <c:pt idx="1074">
                  <c:v>Feb-19</c:v>
                </c:pt>
                <c:pt idx="1075">
                  <c:v>Feb-19</c:v>
                </c:pt>
                <c:pt idx="1076">
                  <c:v>Feb-19</c:v>
                </c:pt>
                <c:pt idx="1077">
                  <c:v>Feb-19</c:v>
                </c:pt>
                <c:pt idx="1078">
                  <c:v>Feb-19</c:v>
                </c:pt>
                <c:pt idx="1079">
                  <c:v>Feb-19</c:v>
                </c:pt>
                <c:pt idx="1080">
                  <c:v>Feb-19</c:v>
                </c:pt>
                <c:pt idx="1081">
                  <c:v>Feb-19</c:v>
                </c:pt>
                <c:pt idx="1082">
                  <c:v>Feb-19</c:v>
                </c:pt>
                <c:pt idx="1083">
                  <c:v>Feb-19</c:v>
                </c:pt>
                <c:pt idx="1084">
                  <c:v>Feb-19</c:v>
                </c:pt>
                <c:pt idx="1085">
                  <c:v>Feb-19</c:v>
                </c:pt>
                <c:pt idx="1086">
                  <c:v>Feb-19</c:v>
                </c:pt>
                <c:pt idx="1087">
                  <c:v>Feb-19</c:v>
                </c:pt>
                <c:pt idx="1088">
                  <c:v>Feb-19</c:v>
                </c:pt>
                <c:pt idx="1089">
                  <c:v>Feb-19</c:v>
                </c:pt>
                <c:pt idx="1090">
                  <c:v>Mar-19</c:v>
                </c:pt>
                <c:pt idx="1091">
                  <c:v>Mar-19</c:v>
                </c:pt>
                <c:pt idx="1092">
                  <c:v>Mar-19</c:v>
                </c:pt>
                <c:pt idx="1093">
                  <c:v>Mar-19</c:v>
                </c:pt>
                <c:pt idx="1094">
                  <c:v>Mar-19</c:v>
                </c:pt>
                <c:pt idx="1095">
                  <c:v>Mar-19</c:v>
                </c:pt>
                <c:pt idx="1096">
                  <c:v>Mar-19</c:v>
                </c:pt>
                <c:pt idx="1097">
                  <c:v>Mar-19</c:v>
                </c:pt>
                <c:pt idx="1098">
                  <c:v>Mar-19</c:v>
                </c:pt>
                <c:pt idx="1099">
                  <c:v>Mar-19</c:v>
                </c:pt>
                <c:pt idx="1100">
                  <c:v>Mar-19</c:v>
                </c:pt>
                <c:pt idx="1101">
                  <c:v>Mar-19</c:v>
                </c:pt>
                <c:pt idx="1102">
                  <c:v>Mar-19</c:v>
                </c:pt>
                <c:pt idx="1103">
                  <c:v>Mar-19</c:v>
                </c:pt>
                <c:pt idx="1104">
                  <c:v>Mar-19</c:v>
                </c:pt>
                <c:pt idx="1105">
                  <c:v>Mar-19</c:v>
                </c:pt>
                <c:pt idx="1106">
                  <c:v>Mar-19</c:v>
                </c:pt>
                <c:pt idx="1107">
                  <c:v>Mar-19</c:v>
                </c:pt>
                <c:pt idx="1108">
                  <c:v>Mar-19</c:v>
                </c:pt>
                <c:pt idx="1109">
                  <c:v>Mar-19</c:v>
                </c:pt>
                <c:pt idx="1110">
                  <c:v>Mar-19</c:v>
                </c:pt>
                <c:pt idx="1111">
                  <c:v>Apr-19</c:v>
                </c:pt>
                <c:pt idx="1112">
                  <c:v>Apr-19</c:v>
                </c:pt>
                <c:pt idx="1113">
                  <c:v>Apr-19</c:v>
                </c:pt>
                <c:pt idx="1114">
                  <c:v>Apr-19</c:v>
                </c:pt>
                <c:pt idx="1115">
                  <c:v>Apr-19</c:v>
                </c:pt>
                <c:pt idx="1116">
                  <c:v>Apr-19</c:v>
                </c:pt>
                <c:pt idx="1117">
                  <c:v>Apr-19</c:v>
                </c:pt>
                <c:pt idx="1118">
                  <c:v>Apr-19</c:v>
                </c:pt>
                <c:pt idx="1119">
                  <c:v>Apr-19</c:v>
                </c:pt>
                <c:pt idx="1120">
                  <c:v>Apr-19</c:v>
                </c:pt>
                <c:pt idx="1121">
                  <c:v>Apr-19</c:v>
                </c:pt>
                <c:pt idx="1122">
                  <c:v>Apr-19</c:v>
                </c:pt>
                <c:pt idx="1123">
                  <c:v>Apr-19</c:v>
                </c:pt>
                <c:pt idx="1124">
                  <c:v>Apr-19</c:v>
                </c:pt>
                <c:pt idx="1125">
                  <c:v>Apr-19</c:v>
                </c:pt>
                <c:pt idx="1126">
                  <c:v>Apr-19</c:v>
                </c:pt>
                <c:pt idx="1127">
                  <c:v>Apr-19</c:v>
                </c:pt>
                <c:pt idx="1128">
                  <c:v>Apr-19</c:v>
                </c:pt>
                <c:pt idx="1129">
                  <c:v>Apr-19</c:v>
                </c:pt>
                <c:pt idx="1130">
                  <c:v>Apr-19</c:v>
                </c:pt>
                <c:pt idx="1131">
                  <c:v>Apr-19</c:v>
                </c:pt>
                <c:pt idx="1132">
                  <c:v>Apr-19</c:v>
                </c:pt>
                <c:pt idx="1133">
                  <c:v>May-19</c:v>
                </c:pt>
                <c:pt idx="1134">
                  <c:v>May-19</c:v>
                </c:pt>
                <c:pt idx="1135">
                  <c:v>May-19</c:v>
                </c:pt>
                <c:pt idx="1136">
                  <c:v>May-19</c:v>
                </c:pt>
                <c:pt idx="1137">
                  <c:v>May-19</c:v>
                </c:pt>
                <c:pt idx="1138">
                  <c:v>May-19</c:v>
                </c:pt>
                <c:pt idx="1139">
                  <c:v>May-19</c:v>
                </c:pt>
                <c:pt idx="1140">
                  <c:v>May-19</c:v>
                </c:pt>
                <c:pt idx="1141">
                  <c:v>May-19</c:v>
                </c:pt>
                <c:pt idx="1142">
                  <c:v>May-19</c:v>
                </c:pt>
                <c:pt idx="1143">
                  <c:v>May-19</c:v>
                </c:pt>
                <c:pt idx="1144">
                  <c:v>May-19</c:v>
                </c:pt>
                <c:pt idx="1145">
                  <c:v>May-19</c:v>
                </c:pt>
                <c:pt idx="1146">
                  <c:v>May-19</c:v>
                </c:pt>
                <c:pt idx="1147">
                  <c:v>May-19</c:v>
                </c:pt>
                <c:pt idx="1148">
                  <c:v>May-19</c:v>
                </c:pt>
                <c:pt idx="1149">
                  <c:v>May-19</c:v>
                </c:pt>
                <c:pt idx="1150">
                  <c:v>May-19</c:v>
                </c:pt>
                <c:pt idx="1151">
                  <c:v>May-19</c:v>
                </c:pt>
                <c:pt idx="1152">
                  <c:v>May-19</c:v>
                </c:pt>
                <c:pt idx="1153">
                  <c:v>May-19</c:v>
                </c:pt>
                <c:pt idx="1154">
                  <c:v>May-19</c:v>
                </c:pt>
                <c:pt idx="1155">
                  <c:v>May-19</c:v>
                </c:pt>
                <c:pt idx="1156">
                  <c:v>Jun-19</c:v>
                </c:pt>
                <c:pt idx="1157">
                  <c:v>Jun-19</c:v>
                </c:pt>
                <c:pt idx="1158">
                  <c:v>Jun-19</c:v>
                </c:pt>
                <c:pt idx="1159">
                  <c:v>Jun-19</c:v>
                </c:pt>
                <c:pt idx="1160">
                  <c:v>Jun-19</c:v>
                </c:pt>
                <c:pt idx="1161">
                  <c:v>Jun-19</c:v>
                </c:pt>
                <c:pt idx="1162">
                  <c:v>Jun-19</c:v>
                </c:pt>
                <c:pt idx="1163">
                  <c:v>Jun-19</c:v>
                </c:pt>
                <c:pt idx="1164">
                  <c:v>Jun-19</c:v>
                </c:pt>
                <c:pt idx="1165">
                  <c:v>Jun-19</c:v>
                </c:pt>
                <c:pt idx="1166">
                  <c:v>Jun-19</c:v>
                </c:pt>
                <c:pt idx="1167">
                  <c:v>Jun-19</c:v>
                </c:pt>
                <c:pt idx="1168">
                  <c:v>Jun-19</c:v>
                </c:pt>
                <c:pt idx="1169">
                  <c:v>Jun-19</c:v>
                </c:pt>
                <c:pt idx="1170">
                  <c:v>Jun-19</c:v>
                </c:pt>
                <c:pt idx="1171">
                  <c:v>Jun-19</c:v>
                </c:pt>
                <c:pt idx="1172">
                  <c:v>Jun-19</c:v>
                </c:pt>
                <c:pt idx="1173">
                  <c:v>Jun-19</c:v>
                </c:pt>
                <c:pt idx="1174">
                  <c:v>Jun-19</c:v>
                </c:pt>
                <c:pt idx="1175">
                  <c:v>Jun-19</c:v>
                </c:pt>
                <c:pt idx="1176">
                  <c:v>Jul-19</c:v>
                </c:pt>
                <c:pt idx="1177">
                  <c:v>Jul-19</c:v>
                </c:pt>
                <c:pt idx="1178">
                  <c:v>Jul-19</c:v>
                </c:pt>
                <c:pt idx="1179">
                  <c:v>Jul-19</c:v>
                </c:pt>
                <c:pt idx="1180">
                  <c:v>Jul-19</c:v>
                </c:pt>
                <c:pt idx="1181">
                  <c:v>Jul-19</c:v>
                </c:pt>
                <c:pt idx="1182">
                  <c:v>Jul-19</c:v>
                </c:pt>
                <c:pt idx="1183">
                  <c:v>Jul-19</c:v>
                </c:pt>
                <c:pt idx="1184">
                  <c:v>Jul-19</c:v>
                </c:pt>
                <c:pt idx="1185">
                  <c:v>Jul-19</c:v>
                </c:pt>
                <c:pt idx="1186">
                  <c:v>Jul-19</c:v>
                </c:pt>
                <c:pt idx="1187">
                  <c:v>Jul-19</c:v>
                </c:pt>
                <c:pt idx="1188">
                  <c:v>Jul-19</c:v>
                </c:pt>
                <c:pt idx="1189">
                  <c:v>Jul-19</c:v>
                </c:pt>
                <c:pt idx="1190">
                  <c:v>Jul-19</c:v>
                </c:pt>
                <c:pt idx="1191">
                  <c:v>Jul-19</c:v>
                </c:pt>
                <c:pt idx="1192">
                  <c:v>Jul-19</c:v>
                </c:pt>
                <c:pt idx="1193">
                  <c:v>Jul-19</c:v>
                </c:pt>
                <c:pt idx="1194">
                  <c:v>Jul-19</c:v>
                </c:pt>
                <c:pt idx="1195">
                  <c:v>Jul-19</c:v>
                </c:pt>
                <c:pt idx="1196">
                  <c:v>Jul-19</c:v>
                </c:pt>
                <c:pt idx="1197">
                  <c:v>Jul-19</c:v>
                </c:pt>
                <c:pt idx="1198">
                  <c:v>Jul-19</c:v>
                </c:pt>
                <c:pt idx="1199">
                  <c:v>Aug-19</c:v>
                </c:pt>
                <c:pt idx="1200">
                  <c:v>Aug-19</c:v>
                </c:pt>
              </c:strCache>
            </c:strRef>
          </c:cat>
          <c:val>
            <c:numRef>
              <c:f>'Commodities Data'!$K$3:$K$1203</c:f>
              <c:numCache>
                <c:formatCode>_("$"* #,##0_);_("$"* \(#,##0\);_("$"* "-"??_);_(@_)</c:formatCode>
                <c:ptCount val="1201"/>
                <c:pt idx="0">
                  <c:v>0</c:v>
                </c:pt>
                <c:pt idx="4">
                  <c:v>0</c:v>
                </c:pt>
                <c:pt idx="5">
                  <c:v>6005.5066079295138</c:v>
                </c:pt>
                <c:pt idx="6">
                  <c:v>5890.9691629955951</c:v>
                </c:pt>
                <c:pt idx="7">
                  <c:v>5887.6651982378853</c:v>
                </c:pt>
                <c:pt idx="8">
                  <c:v>5861.2334801762108</c:v>
                </c:pt>
                <c:pt idx="9">
                  <c:v>5887.6651982378853</c:v>
                </c:pt>
                <c:pt idx="10">
                  <c:v>5846.9162995594716</c:v>
                </c:pt>
                <c:pt idx="11">
                  <c:v>5783.0396475770931</c:v>
                </c:pt>
                <c:pt idx="12">
                  <c:v>5594.7136563876647</c:v>
                </c:pt>
                <c:pt idx="13">
                  <c:v>5312.7753303964755</c:v>
                </c:pt>
                <c:pt idx="14">
                  <c:v>5459.2511013215862</c:v>
                </c:pt>
                <c:pt idx="15">
                  <c:v>5580.3964757709255</c:v>
                </c:pt>
                <c:pt idx="16">
                  <c:v>5580.3964757709255</c:v>
                </c:pt>
                <c:pt idx="17">
                  <c:v>5529.7356828193833</c:v>
                </c:pt>
                <c:pt idx="18">
                  <c:v>5564.9779735682814</c:v>
                </c:pt>
                <c:pt idx="19">
                  <c:v>5503.3039647577089</c:v>
                </c:pt>
                <c:pt idx="20">
                  <c:v>5342.5110132158588</c:v>
                </c:pt>
                <c:pt idx="21">
                  <c:v>5436.1233480176215</c:v>
                </c:pt>
                <c:pt idx="22">
                  <c:v>5263.2158590308363</c:v>
                </c:pt>
                <c:pt idx="23">
                  <c:v>5299.5594713656392</c:v>
                </c:pt>
                <c:pt idx="24">
                  <c:v>5226.8722466960353</c:v>
                </c:pt>
                <c:pt idx="25">
                  <c:v>5298.4581497797353</c:v>
                </c:pt>
                <c:pt idx="26">
                  <c:v>5302.863436123348</c:v>
                </c:pt>
                <c:pt idx="27">
                  <c:v>5495.5947136563882</c:v>
                </c:pt>
                <c:pt idx="28">
                  <c:v>5508.8105726872245</c:v>
                </c:pt>
                <c:pt idx="29">
                  <c:v>5526.4317180616736</c:v>
                </c:pt>
                <c:pt idx="30">
                  <c:v>5508.8105726872245</c:v>
                </c:pt>
                <c:pt idx="31">
                  <c:v>5506.6079295154186</c:v>
                </c:pt>
                <c:pt idx="32">
                  <c:v>5451.5418502202647</c:v>
                </c:pt>
                <c:pt idx="33">
                  <c:v>5404.1850220264314</c:v>
                </c:pt>
                <c:pt idx="34">
                  <c:v>5530.8370044052872</c:v>
                </c:pt>
                <c:pt idx="35">
                  <c:v>5551.7621145374451</c:v>
                </c:pt>
                <c:pt idx="36">
                  <c:v>5551.7621145374451</c:v>
                </c:pt>
                <c:pt idx="37">
                  <c:v>5498.898678414097</c:v>
                </c:pt>
                <c:pt idx="38">
                  <c:v>5558.3700440528628</c:v>
                </c:pt>
                <c:pt idx="39">
                  <c:v>5570.4845814977971</c:v>
                </c:pt>
                <c:pt idx="40">
                  <c:v>5520.9251101321588</c:v>
                </c:pt>
                <c:pt idx="41">
                  <c:v>5506.6079295154186</c:v>
                </c:pt>
                <c:pt idx="42">
                  <c:v>5617.8414096916295</c:v>
                </c:pt>
                <c:pt idx="43">
                  <c:v>5614.5374449339206</c:v>
                </c:pt>
                <c:pt idx="44">
                  <c:v>5719.1629955947128</c:v>
                </c:pt>
                <c:pt idx="45">
                  <c:v>5719.1629955947128</c:v>
                </c:pt>
                <c:pt idx="46">
                  <c:v>5745.5947136563882</c:v>
                </c:pt>
                <c:pt idx="47">
                  <c:v>5659.6916299559462</c:v>
                </c:pt>
                <c:pt idx="48">
                  <c:v>5658.5903083700432</c:v>
                </c:pt>
                <c:pt idx="49">
                  <c:v>5640.969162995596</c:v>
                </c:pt>
                <c:pt idx="50">
                  <c:v>5553.9647577092519</c:v>
                </c:pt>
                <c:pt idx="51">
                  <c:v>5682.8193832599118</c:v>
                </c:pt>
                <c:pt idx="52">
                  <c:v>5583.7004405286343</c:v>
                </c:pt>
                <c:pt idx="53">
                  <c:v>5540.7488986784138</c:v>
                </c:pt>
                <c:pt idx="54">
                  <c:v>5651.9823788546264</c:v>
                </c:pt>
                <c:pt idx="55">
                  <c:v>5660.79295154185</c:v>
                </c:pt>
                <c:pt idx="56">
                  <c:v>5675.1101321585902</c:v>
                </c:pt>
                <c:pt idx="57">
                  <c:v>5599.1189427312765</c:v>
                </c:pt>
                <c:pt idx="58">
                  <c:v>5462.5550660792951</c:v>
                </c:pt>
                <c:pt idx="59">
                  <c:v>5654.1850220264314</c:v>
                </c:pt>
                <c:pt idx="60">
                  <c:v>5852.4229074889872</c:v>
                </c:pt>
                <c:pt idx="61">
                  <c:v>5918.5022026431707</c:v>
                </c:pt>
                <c:pt idx="62">
                  <c:v>5950.4405286343608</c:v>
                </c:pt>
                <c:pt idx="63">
                  <c:v>5931.7180616740088</c:v>
                </c:pt>
                <c:pt idx="64">
                  <c:v>5968.0616740088099</c:v>
                </c:pt>
                <c:pt idx="65">
                  <c:v>5874.4493392070472</c:v>
                </c:pt>
                <c:pt idx="66">
                  <c:v>5908.5903083700441</c:v>
                </c:pt>
                <c:pt idx="67">
                  <c:v>5822.6872246696039</c:v>
                </c:pt>
                <c:pt idx="68">
                  <c:v>5841.409691629955</c:v>
                </c:pt>
                <c:pt idx="69">
                  <c:v>5809.4713656387667</c:v>
                </c:pt>
                <c:pt idx="70">
                  <c:v>5809.4713656387667</c:v>
                </c:pt>
                <c:pt idx="71">
                  <c:v>5774.2290748898668</c:v>
                </c:pt>
                <c:pt idx="72">
                  <c:v>5874.4493392070472</c:v>
                </c:pt>
                <c:pt idx="73">
                  <c:v>5817.1806167400882</c:v>
                </c:pt>
                <c:pt idx="74">
                  <c:v>5811.6740088105726</c:v>
                </c:pt>
                <c:pt idx="75">
                  <c:v>5821.5859030837009</c:v>
                </c:pt>
                <c:pt idx="76">
                  <c:v>5783.0396475770931</c:v>
                </c:pt>
                <c:pt idx="77">
                  <c:v>5734.5814977973578</c:v>
                </c:pt>
                <c:pt idx="78">
                  <c:v>5773.1277533039656</c:v>
                </c:pt>
                <c:pt idx="79">
                  <c:v>5911.894273127753</c:v>
                </c:pt>
                <c:pt idx="80">
                  <c:v>5919.6035242290745</c:v>
                </c:pt>
                <c:pt idx="81">
                  <c:v>5842.5110132158588</c:v>
                </c:pt>
                <c:pt idx="82">
                  <c:v>5825.9911894273118</c:v>
                </c:pt>
                <c:pt idx="83">
                  <c:v>5773.1277533039656</c:v>
                </c:pt>
                <c:pt idx="84">
                  <c:v>5811.6740088105726</c:v>
                </c:pt>
                <c:pt idx="85">
                  <c:v>5912.9955947136559</c:v>
                </c:pt>
                <c:pt idx="86">
                  <c:v>5958.1497797356824</c:v>
                </c:pt>
                <c:pt idx="87">
                  <c:v>5973.5682819383255</c:v>
                </c:pt>
                <c:pt idx="88">
                  <c:v>5991.1894273127755</c:v>
                </c:pt>
                <c:pt idx="89">
                  <c:v>6172.9074889867852</c:v>
                </c:pt>
                <c:pt idx="90">
                  <c:v>6255.5066079295148</c:v>
                </c:pt>
                <c:pt idx="91">
                  <c:v>6245.5947136563882</c:v>
                </c:pt>
                <c:pt idx="92">
                  <c:v>6281.9383259911892</c:v>
                </c:pt>
                <c:pt idx="93">
                  <c:v>6264.3171806167393</c:v>
                </c:pt>
                <c:pt idx="94">
                  <c:v>6240.0881057268725</c:v>
                </c:pt>
                <c:pt idx="95">
                  <c:v>6235.6828193832607</c:v>
                </c:pt>
                <c:pt idx="96">
                  <c:v>6211.4537444933922</c:v>
                </c:pt>
                <c:pt idx="97">
                  <c:v>6265.4185022026431</c:v>
                </c:pt>
                <c:pt idx="98">
                  <c:v>6259.9118942731275</c:v>
                </c:pt>
                <c:pt idx="99">
                  <c:v>6251.101321585903</c:v>
                </c:pt>
                <c:pt idx="100">
                  <c:v>6253.3039647577089</c:v>
                </c:pt>
                <c:pt idx="101">
                  <c:v>6226.8722466960353</c:v>
                </c:pt>
                <c:pt idx="102">
                  <c:v>6088.1057268722452</c:v>
                </c:pt>
                <c:pt idx="103">
                  <c:v>6063.8766519823785</c:v>
                </c:pt>
                <c:pt idx="104">
                  <c:v>6107.929515418502</c:v>
                </c:pt>
                <c:pt idx="105">
                  <c:v>6036.343612334801</c:v>
                </c:pt>
                <c:pt idx="106">
                  <c:v>6036.343612334801</c:v>
                </c:pt>
                <c:pt idx="107">
                  <c:v>5980.1762114537432</c:v>
                </c:pt>
                <c:pt idx="108">
                  <c:v>5963.6563876651981</c:v>
                </c:pt>
                <c:pt idx="109">
                  <c:v>5954.8458149779735</c:v>
                </c:pt>
                <c:pt idx="110">
                  <c:v>5878.8546255506599</c:v>
                </c:pt>
                <c:pt idx="111">
                  <c:v>5851.3215859030834</c:v>
                </c:pt>
                <c:pt idx="112">
                  <c:v>5887.6651982378853</c:v>
                </c:pt>
                <c:pt idx="113">
                  <c:v>5867.8414096916295</c:v>
                </c:pt>
                <c:pt idx="114">
                  <c:v>5795.1541850220274</c:v>
                </c:pt>
                <c:pt idx="115">
                  <c:v>5809.4713656387667</c:v>
                </c:pt>
                <c:pt idx="116">
                  <c:v>5809.4713656387667</c:v>
                </c:pt>
                <c:pt idx="117">
                  <c:v>5838.1057268722461</c:v>
                </c:pt>
                <c:pt idx="118">
                  <c:v>5917.4008810572677</c:v>
                </c:pt>
                <c:pt idx="119">
                  <c:v>5763.2158590308363</c:v>
                </c:pt>
                <c:pt idx="120">
                  <c:v>5780.8370044052863</c:v>
                </c:pt>
                <c:pt idx="121">
                  <c:v>5720.2643171806167</c:v>
                </c:pt>
                <c:pt idx="122">
                  <c:v>5655.2863436123343</c:v>
                </c:pt>
                <c:pt idx="123">
                  <c:v>5618.9427312775333</c:v>
                </c:pt>
                <c:pt idx="124">
                  <c:v>5627.7533039647578</c:v>
                </c:pt>
                <c:pt idx="125">
                  <c:v>5548.4581497797353</c:v>
                </c:pt>
                <c:pt idx="126">
                  <c:v>5547.3568281938324</c:v>
                </c:pt>
                <c:pt idx="127">
                  <c:v>5640.969162995596</c:v>
                </c:pt>
                <c:pt idx="128">
                  <c:v>5653.0837004405275</c:v>
                </c:pt>
                <c:pt idx="129">
                  <c:v>5644.2731277533039</c:v>
                </c:pt>
                <c:pt idx="130">
                  <c:v>5681.7180616740079</c:v>
                </c:pt>
                <c:pt idx="131">
                  <c:v>5676.2114537444932</c:v>
                </c:pt>
                <c:pt idx="132">
                  <c:v>5638.7665198237892</c:v>
                </c:pt>
                <c:pt idx="133">
                  <c:v>5669.6035242290745</c:v>
                </c:pt>
                <c:pt idx="134">
                  <c:v>5666.2995594713648</c:v>
                </c:pt>
                <c:pt idx="135">
                  <c:v>5666.2995594713648</c:v>
                </c:pt>
                <c:pt idx="136">
                  <c:v>5482.378854625551</c:v>
                </c:pt>
                <c:pt idx="137">
                  <c:v>5283.0396475770922</c:v>
                </c:pt>
                <c:pt idx="138">
                  <c:v>5397.5770925110128</c:v>
                </c:pt>
                <c:pt idx="139">
                  <c:v>5511.0132158590304</c:v>
                </c:pt>
                <c:pt idx="140">
                  <c:v>5480.1762114537441</c:v>
                </c:pt>
                <c:pt idx="141">
                  <c:v>5483.4801762114539</c:v>
                </c:pt>
                <c:pt idx="142">
                  <c:v>5479.0748898678403</c:v>
                </c:pt>
                <c:pt idx="143">
                  <c:v>5451.5418502202647</c:v>
                </c:pt>
                <c:pt idx="144">
                  <c:v>5460.3524229074892</c:v>
                </c:pt>
                <c:pt idx="145">
                  <c:v>5397.5770925110128</c:v>
                </c:pt>
                <c:pt idx="146">
                  <c:v>5374.4493392070481</c:v>
                </c:pt>
                <c:pt idx="147">
                  <c:v>5359.0308370044058</c:v>
                </c:pt>
                <c:pt idx="148">
                  <c:v>5278.6343612334795</c:v>
                </c:pt>
                <c:pt idx="149">
                  <c:v>5200.4405286343608</c:v>
                </c:pt>
                <c:pt idx="150">
                  <c:v>5200.4405286343608</c:v>
                </c:pt>
                <c:pt idx="151">
                  <c:v>5134.3612334801755</c:v>
                </c:pt>
                <c:pt idx="152">
                  <c:v>5231.2775330396471</c:v>
                </c:pt>
                <c:pt idx="153">
                  <c:v>5253.3039647577079</c:v>
                </c:pt>
                <c:pt idx="154">
                  <c:v>5242.2907488986775</c:v>
                </c:pt>
                <c:pt idx="155">
                  <c:v>5244.4933920704843</c:v>
                </c:pt>
                <c:pt idx="156">
                  <c:v>5215.8590308370049</c:v>
                </c:pt>
                <c:pt idx="157">
                  <c:v>5243.3920704845814</c:v>
                </c:pt>
                <c:pt idx="158">
                  <c:v>5232.378854625551</c:v>
                </c:pt>
                <c:pt idx="159">
                  <c:v>5209.2511013215862</c:v>
                </c:pt>
                <c:pt idx="160">
                  <c:v>5198.2378854625549</c:v>
                </c:pt>
                <c:pt idx="161">
                  <c:v>5334.8017621145364</c:v>
                </c:pt>
                <c:pt idx="162">
                  <c:v>5223.5682819383264</c:v>
                </c:pt>
                <c:pt idx="163">
                  <c:v>5254.4052863436118</c:v>
                </c:pt>
                <c:pt idx="164">
                  <c:v>5268.722466960352</c:v>
                </c:pt>
                <c:pt idx="165">
                  <c:v>5263.2158590308363</c:v>
                </c:pt>
                <c:pt idx="166">
                  <c:v>5193.8325991189422</c:v>
                </c:pt>
                <c:pt idx="167">
                  <c:v>5112.3348017621138</c:v>
                </c:pt>
                <c:pt idx="168">
                  <c:v>5117.8414096916304</c:v>
                </c:pt>
                <c:pt idx="169">
                  <c:v>5213.6563876651981</c:v>
                </c:pt>
                <c:pt idx="170">
                  <c:v>5169.6035242290745</c:v>
                </c:pt>
                <c:pt idx="171">
                  <c:v>5047.3568281938324</c:v>
                </c:pt>
                <c:pt idx="172">
                  <c:v>5150.8810572687225</c:v>
                </c:pt>
                <c:pt idx="173">
                  <c:v>5013.2158590308363</c:v>
                </c:pt>
                <c:pt idx="174">
                  <c:v>5204.8458149779735</c:v>
                </c:pt>
                <c:pt idx="175">
                  <c:v>5251.101321585903</c:v>
                </c:pt>
                <c:pt idx="176">
                  <c:v>5235.6828193832598</c:v>
                </c:pt>
                <c:pt idx="177">
                  <c:v>5161.8942731277539</c:v>
                </c:pt>
                <c:pt idx="178">
                  <c:v>5214.7577092511019</c:v>
                </c:pt>
                <c:pt idx="179">
                  <c:v>5328.1938325991196</c:v>
                </c:pt>
                <c:pt idx="180">
                  <c:v>5178.4140969162991</c:v>
                </c:pt>
                <c:pt idx="181">
                  <c:v>5178.4140969162991</c:v>
                </c:pt>
                <c:pt idx="182">
                  <c:v>5419.6035242290745</c:v>
                </c:pt>
                <c:pt idx="183">
                  <c:v>5408.5903083700441</c:v>
                </c:pt>
                <c:pt idx="184">
                  <c:v>5428.4140969162991</c:v>
                </c:pt>
                <c:pt idx="185">
                  <c:v>5428.4140969162991</c:v>
                </c:pt>
                <c:pt idx="186">
                  <c:v>5328.1938325991196</c:v>
                </c:pt>
                <c:pt idx="187">
                  <c:v>5371.1453744493383</c:v>
                </c:pt>
                <c:pt idx="188">
                  <c:v>5421.8061674008804</c:v>
                </c:pt>
                <c:pt idx="189">
                  <c:v>5422.9074889867834</c:v>
                </c:pt>
                <c:pt idx="190">
                  <c:v>5294.0528634361226</c:v>
                </c:pt>
                <c:pt idx="191">
                  <c:v>5317.1806167400882</c:v>
                </c:pt>
                <c:pt idx="192">
                  <c:v>5120.0440528634363</c:v>
                </c:pt>
                <c:pt idx="193">
                  <c:v>5125.5506607929519</c:v>
                </c:pt>
                <c:pt idx="194">
                  <c:v>5147.5770925110119</c:v>
                </c:pt>
                <c:pt idx="195">
                  <c:v>5099.1189427312765</c:v>
                </c:pt>
                <c:pt idx="196">
                  <c:v>5034.140969162996</c:v>
                </c:pt>
                <c:pt idx="197">
                  <c:v>5028.6343612334795</c:v>
                </c:pt>
                <c:pt idx="198">
                  <c:v>5212.555066079296</c:v>
                </c:pt>
                <c:pt idx="199">
                  <c:v>5139.8678414096912</c:v>
                </c:pt>
                <c:pt idx="200">
                  <c:v>5185.0220264317186</c:v>
                </c:pt>
                <c:pt idx="201">
                  <c:v>5247.7973568281932</c:v>
                </c:pt>
                <c:pt idx="202">
                  <c:v>5246.6960352422902</c:v>
                </c:pt>
                <c:pt idx="203">
                  <c:v>5263.2158590308363</c:v>
                </c:pt>
                <c:pt idx="204">
                  <c:v>5210.3524229074892</c:v>
                </c:pt>
                <c:pt idx="205">
                  <c:v>5352.4229074889872</c:v>
                </c:pt>
                <c:pt idx="206">
                  <c:v>5364.5374449339215</c:v>
                </c:pt>
                <c:pt idx="207">
                  <c:v>5298.4581497797353</c:v>
                </c:pt>
                <c:pt idx="208">
                  <c:v>5345.8149779735686</c:v>
                </c:pt>
                <c:pt idx="209">
                  <c:v>5363.4361233480176</c:v>
                </c:pt>
                <c:pt idx="210">
                  <c:v>5327.0925110132148</c:v>
                </c:pt>
                <c:pt idx="211">
                  <c:v>5261.0132158590313</c:v>
                </c:pt>
                <c:pt idx="212">
                  <c:v>5253.3039647577079</c:v>
                </c:pt>
                <c:pt idx="213">
                  <c:v>5238.9867841409687</c:v>
                </c:pt>
                <c:pt idx="214">
                  <c:v>5283.0396475770922</c:v>
                </c:pt>
                <c:pt idx="215">
                  <c:v>5221.3656387665205</c:v>
                </c:pt>
                <c:pt idx="216">
                  <c:v>5227.9735682819382</c:v>
                </c:pt>
                <c:pt idx="217">
                  <c:v>5248.898678414097</c:v>
                </c:pt>
                <c:pt idx="218">
                  <c:v>5256.6079295154186</c:v>
                </c:pt>
                <c:pt idx="219">
                  <c:v>5190.5286343612333</c:v>
                </c:pt>
                <c:pt idx="220">
                  <c:v>5168.5022026431725</c:v>
                </c:pt>
                <c:pt idx="221">
                  <c:v>5175.1101321585902</c:v>
                </c:pt>
                <c:pt idx="222">
                  <c:v>5197.136563876652</c:v>
                </c:pt>
                <c:pt idx="223">
                  <c:v>5182.8193832599118</c:v>
                </c:pt>
                <c:pt idx="224">
                  <c:v>5053.964757709251</c:v>
                </c:pt>
                <c:pt idx="225">
                  <c:v>5041.8502202643176</c:v>
                </c:pt>
                <c:pt idx="226">
                  <c:v>5013.2158590308363</c:v>
                </c:pt>
                <c:pt idx="227">
                  <c:v>4971.3656387665196</c:v>
                </c:pt>
                <c:pt idx="228">
                  <c:v>4975.7709251101314</c:v>
                </c:pt>
                <c:pt idx="229">
                  <c:v>4890.9691629955942</c:v>
                </c:pt>
                <c:pt idx="230">
                  <c:v>4876.6519823788549</c:v>
                </c:pt>
                <c:pt idx="231">
                  <c:v>4778.6343612334795</c:v>
                </c:pt>
                <c:pt idx="232">
                  <c:v>4744.4933920704843</c:v>
                </c:pt>
                <c:pt idx="233">
                  <c:v>4679.515418502202</c:v>
                </c:pt>
                <c:pt idx="234">
                  <c:v>4682.8193832599109</c:v>
                </c:pt>
                <c:pt idx="235">
                  <c:v>4622.2466960352422</c:v>
                </c:pt>
                <c:pt idx="236">
                  <c:v>4549.5594713656383</c:v>
                </c:pt>
                <c:pt idx="237">
                  <c:v>4659.6916299559462</c:v>
                </c:pt>
                <c:pt idx="238">
                  <c:v>4612.3348017621138</c:v>
                </c:pt>
                <c:pt idx="239">
                  <c:v>4612.3348017621138</c:v>
                </c:pt>
                <c:pt idx="240">
                  <c:v>4632.1585903083705</c:v>
                </c:pt>
                <c:pt idx="241">
                  <c:v>4612.3348017621138</c:v>
                </c:pt>
                <c:pt idx="242">
                  <c:v>4662.9955947136568</c:v>
                </c:pt>
                <c:pt idx="243">
                  <c:v>4579.2951541850225</c:v>
                </c:pt>
                <c:pt idx="244">
                  <c:v>4638.7665198237883</c:v>
                </c:pt>
                <c:pt idx="245">
                  <c:v>4680.616740088105</c:v>
                </c:pt>
                <c:pt idx="246">
                  <c:v>4613.4361233480176</c:v>
                </c:pt>
                <c:pt idx="247">
                  <c:v>4613.4361233480176</c:v>
                </c:pt>
                <c:pt idx="248">
                  <c:v>4633.2599118942726</c:v>
                </c:pt>
                <c:pt idx="249">
                  <c:v>4648.6784140969157</c:v>
                </c:pt>
                <c:pt idx="250">
                  <c:v>4745.5947136563882</c:v>
                </c:pt>
                <c:pt idx="251">
                  <c:v>4740.0881057268716</c:v>
                </c:pt>
                <c:pt idx="252">
                  <c:v>4629.9559471365637</c:v>
                </c:pt>
                <c:pt idx="253">
                  <c:v>4658.5903083700441</c:v>
                </c:pt>
                <c:pt idx="254">
                  <c:v>4599.1189427312775</c:v>
                </c:pt>
                <c:pt idx="255">
                  <c:v>4743.3920704845805</c:v>
                </c:pt>
                <c:pt idx="256">
                  <c:v>4805.0660792951549</c:v>
                </c:pt>
                <c:pt idx="257">
                  <c:v>4737.8854625550657</c:v>
                </c:pt>
                <c:pt idx="258">
                  <c:v>4769.8237885462559</c:v>
                </c:pt>
                <c:pt idx="259">
                  <c:v>4764.3171806167402</c:v>
                </c:pt>
                <c:pt idx="260">
                  <c:v>4764.3171806167402</c:v>
                </c:pt>
                <c:pt idx="261">
                  <c:v>4666.2995594713657</c:v>
                </c:pt>
                <c:pt idx="262">
                  <c:v>4786.3436123348019</c:v>
                </c:pt>
                <c:pt idx="263">
                  <c:v>4811.6740088105726</c:v>
                </c:pt>
                <c:pt idx="264">
                  <c:v>4790.7488986784128</c:v>
                </c:pt>
                <c:pt idx="265">
                  <c:v>4790.7488986784128</c:v>
                </c:pt>
                <c:pt idx="266">
                  <c:v>4674.0088105726873</c:v>
                </c:pt>
                <c:pt idx="267">
                  <c:v>4711.4537444933931</c:v>
                </c:pt>
                <c:pt idx="268">
                  <c:v>4677.3127753303961</c:v>
                </c:pt>
                <c:pt idx="269">
                  <c:v>4539.6475770925108</c:v>
                </c:pt>
                <c:pt idx="270">
                  <c:v>4548.4581497797353</c:v>
                </c:pt>
                <c:pt idx="271">
                  <c:v>4448.2378854625549</c:v>
                </c:pt>
                <c:pt idx="272">
                  <c:v>4421.8061674008804</c:v>
                </c:pt>
                <c:pt idx="273">
                  <c:v>4410.79295154185</c:v>
                </c:pt>
                <c:pt idx="274">
                  <c:v>4446.0352422907481</c:v>
                </c:pt>
                <c:pt idx="275">
                  <c:v>4385.4625550660785</c:v>
                </c:pt>
                <c:pt idx="276">
                  <c:v>4385.4625550660785</c:v>
                </c:pt>
                <c:pt idx="277">
                  <c:v>4457.0484581497785</c:v>
                </c:pt>
                <c:pt idx="278">
                  <c:v>4415.1982378854618</c:v>
                </c:pt>
                <c:pt idx="279">
                  <c:v>4490.0881057268716</c:v>
                </c:pt>
                <c:pt idx="280">
                  <c:v>4493.3920704845814</c:v>
                </c:pt>
                <c:pt idx="281">
                  <c:v>4492.2907488986775</c:v>
                </c:pt>
                <c:pt idx="282">
                  <c:v>4563.8766519823785</c:v>
                </c:pt>
                <c:pt idx="283">
                  <c:v>4618.9427312775324</c:v>
                </c:pt>
                <c:pt idx="284">
                  <c:v>4584.8017621145373</c:v>
                </c:pt>
                <c:pt idx="285">
                  <c:v>4623.3480176211451</c:v>
                </c:pt>
                <c:pt idx="286">
                  <c:v>4602.4229074889863</c:v>
                </c:pt>
                <c:pt idx="287">
                  <c:v>4605.7268722466952</c:v>
                </c:pt>
                <c:pt idx="288">
                  <c:v>4688.3259911894265</c:v>
                </c:pt>
                <c:pt idx="289">
                  <c:v>4746.6960352422902</c:v>
                </c:pt>
                <c:pt idx="290">
                  <c:v>4680.616740088105</c:v>
                </c:pt>
                <c:pt idx="291">
                  <c:v>4642.0704845814971</c:v>
                </c:pt>
                <c:pt idx="292">
                  <c:v>4540.7488986784138</c:v>
                </c:pt>
                <c:pt idx="293">
                  <c:v>4511.0132158590304</c:v>
                </c:pt>
                <c:pt idx="294">
                  <c:v>4470.2643171806167</c:v>
                </c:pt>
                <c:pt idx="295">
                  <c:v>4514.3171806167402</c:v>
                </c:pt>
                <c:pt idx="296">
                  <c:v>4514.3171806167402</c:v>
                </c:pt>
                <c:pt idx="297">
                  <c:v>4584.8017621145373</c:v>
                </c:pt>
                <c:pt idx="298">
                  <c:v>4642.0704845814971</c:v>
                </c:pt>
                <c:pt idx="299">
                  <c:v>4632.1585903083705</c:v>
                </c:pt>
                <c:pt idx="300">
                  <c:v>4643.171806167401</c:v>
                </c:pt>
                <c:pt idx="301">
                  <c:v>4715.859030837004</c:v>
                </c:pt>
                <c:pt idx="302">
                  <c:v>4693.8325991189422</c:v>
                </c:pt>
                <c:pt idx="303">
                  <c:v>4678.4140969163</c:v>
                </c:pt>
                <c:pt idx="304">
                  <c:v>4615.6387665198235</c:v>
                </c:pt>
                <c:pt idx="305">
                  <c:v>4732.378854625551</c:v>
                </c:pt>
                <c:pt idx="306">
                  <c:v>4749.9999999999991</c:v>
                </c:pt>
                <c:pt idx="307">
                  <c:v>4775.3303964757706</c:v>
                </c:pt>
                <c:pt idx="308">
                  <c:v>4841.4096916299559</c:v>
                </c:pt>
                <c:pt idx="309">
                  <c:v>4879.9559471365637</c:v>
                </c:pt>
                <c:pt idx="310">
                  <c:v>5017.621145374449</c:v>
                </c:pt>
                <c:pt idx="311">
                  <c:v>5056.1674008810578</c:v>
                </c:pt>
                <c:pt idx="312">
                  <c:v>4927.312775330397</c:v>
                </c:pt>
                <c:pt idx="313">
                  <c:v>4949.3392070484579</c:v>
                </c:pt>
                <c:pt idx="314">
                  <c:v>4925.1101321585902</c:v>
                </c:pt>
                <c:pt idx="315">
                  <c:v>4953.7444933920706</c:v>
                </c:pt>
                <c:pt idx="316">
                  <c:v>4958.1497797356824</c:v>
                </c:pt>
                <c:pt idx="317">
                  <c:v>4955.9471365638765</c:v>
                </c:pt>
                <c:pt idx="318">
                  <c:v>4964.757709251101</c:v>
                </c:pt>
                <c:pt idx="319">
                  <c:v>5091.4096916299559</c:v>
                </c:pt>
                <c:pt idx="320">
                  <c:v>5068.2819383259912</c:v>
                </c:pt>
                <c:pt idx="321">
                  <c:v>5093.6123348017618</c:v>
                </c:pt>
                <c:pt idx="322">
                  <c:v>5087.0044052863432</c:v>
                </c:pt>
                <c:pt idx="323">
                  <c:v>4977.9735682819373</c:v>
                </c:pt>
                <c:pt idx="324">
                  <c:v>4960.3524229074883</c:v>
                </c:pt>
                <c:pt idx="325">
                  <c:v>4960.3524229074883</c:v>
                </c:pt>
                <c:pt idx="326">
                  <c:v>5000</c:v>
                </c:pt>
                <c:pt idx="327">
                  <c:v>4947.136563876652</c:v>
                </c:pt>
                <c:pt idx="328">
                  <c:v>4904.1850220264323</c:v>
                </c:pt>
                <c:pt idx="329">
                  <c:v>4883.2599118942726</c:v>
                </c:pt>
                <c:pt idx="330">
                  <c:v>4844.7136563876647</c:v>
                </c:pt>
                <c:pt idx="331">
                  <c:v>4806.1674008810569</c:v>
                </c:pt>
                <c:pt idx="332">
                  <c:v>4808.3700440528637</c:v>
                </c:pt>
                <c:pt idx="333">
                  <c:v>4823.7885462555059</c:v>
                </c:pt>
                <c:pt idx="334">
                  <c:v>4687.2246696035245</c:v>
                </c:pt>
                <c:pt idx="335">
                  <c:v>4698.2378854625549</c:v>
                </c:pt>
                <c:pt idx="336">
                  <c:v>4700.4405286343608</c:v>
                </c:pt>
                <c:pt idx="337">
                  <c:v>4817.1806167400882</c:v>
                </c:pt>
                <c:pt idx="338">
                  <c:v>4875.550660792951</c:v>
                </c:pt>
                <c:pt idx="339">
                  <c:v>4883.2599118942726</c:v>
                </c:pt>
                <c:pt idx="340">
                  <c:v>4840.3083700440529</c:v>
                </c:pt>
                <c:pt idx="341">
                  <c:v>4865.6387665198245</c:v>
                </c:pt>
                <c:pt idx="342">
                  <c:v>4992.2907488986784</c:v>
                </c:pt>
                <c:pt idx="343">
                  <c:v>5019.8237885462559</c:v>
                </c:pt>
                <c:pt idx="344">
                  <c:v>5039.6475770925108</c:v>
                </c:pt>
                <c:pt idx="345">
                  <c:v>5064.9779735682814</c:v>
                </c:pt>
                <c:pt idx="346">
                  <c:v>5045.1541850220265</c:v>
                </c:pt>
                <c:pt idx="347">
                  <c:v>5024.2290748898677</c:v>
                </c:pt>
                <c:pt idx="348">
                  <c:v>4975.7709251101314</c:v>
                </c:pt>
                <c:pt idx="349">
                  <c:v>4992.2907488986784</c:v>
                </c:pt>
                <c:pt idx="350">
                  <c:v>5096.9162995594716</c:v>
                </c:pt>
                <c:pt idx="351">
                  <c:v>5062.7753303964746</c:v>
                </c:pt>
                <c:pt idx="352">
                  <c:v>4964.757709251101</c:v>
                </c:pt>
                <c:pt idx="353">
                  <c:v>4896.4757709251107</c:v>
                </c:pt>
                <c:pt idx="354">
                  <c:v>4825.9911894273118</c:v>
                </c:pt>
                <c:pt idx="355">
                  <c:v>4828.1938325991187</c:v>
                </c:pt>
                <c:pt idx="356">
                  <c:v>4738.9867841409687</c:v>
                </c:pt>
                <c:pt idx="357">
                  <c:v>4715.859030837004</c:v>
                </c:pt>
                <c:pt idx="358">
                  <c:v>4738.9867841409687</c:v>
                </c:pt>
                <c:pt idx="359">
                  <c:v>4669.6035242290745</c:v>
                </c:pt>
                <c:pt idx="360">
                  <c:v>4667.4008810572686</c:v>
                </c:pt>
                <c:pt idx="361">
                  <c:v>4698.2378854625549</c:v>
                </c:pt>
                <c:pt idx="362">
                  <c:v>4697.136563876652</c:v>
                </c:pt>
                <c:pt idx="363">
                  <c:v>4666.2995594713657</c:v>
                </c:pt>
                <c:pt idx="364">
                  <c:v>4632.1585903083705</c:v>
                </c:pt>
                <c:pt idx="365">
                  <c:v>4625.5506607929519</c:v>
                </c:pt>
                <c:pt idx="366">
                  <c:v>4623.3480176211451</c:v>
                </c:pt>
                <c:pt idx="367">
                  <c:v>4648.6784140969157</c:v>
                </c:pt>
                <c:pt idx="368">
                  <c:v>4727.9735682819382</c:v>
                </c:pt>
                <c:pt idx="369">
                  <c:v>4734.581497797356</c:v>
                </c:pt>
                <c:pt idx="370">
                  <c:v>4758.8105726872254</c:v>
                </c:pt>
                <c:pt idx="371">
                  <c:v>4758.8105726872254</c:v>
                </c:pt>
                <c:pt idx="372">
                  <c:v>4718.0616740088099</c:v>
                </c:pt>
                <c:pt idx="373">
                  <c:v>4668.5022026431716</c:v>
                </c:pt>
                <c:pt idx="374">
                  <c:v>4658.5903083700441</c:v>
                </c:pt>
                <c:pt idx="375">
                  <c:v>4746.6960352422902</c:v>
                </c:pt>
                <c:pt idx="376">
                  <c:v>4764.3171806167402</c:v>
                </c:pt>
                <c:pt idx="377">
                  <c:v>4628.8546255506608</c:v>
                </c:pt>
                <c:pt idx="378">
                  <c:v>4650.8810572687225</c:v>
                </c:pt>
                <c:pt idx="379">
                  <c:v>4605.7268722466952</c:v>
                </c:pt>
                <c:pt idx="380">
                  <c:v>4583.7004405286343</c:v>
                </c:pt>
                <c:pt idx="381">
                  <c:v>4632.1585903083705</c:v>
                </c:pt>
                <c:pt idx="382">
                  <c:v>4601.3215859030843</c:v>
                </c:pt>
                <c:pt idx="383">
                  <c:v>4705.9471365638756</c:v>
                </c:pt>
                <c:pt idx="384">
                  <c:v>4616.7400881057274</c:v>
                </c:pt>
                <c:pt idx="385">
                  <c:v>4623.3480176211451</c:v>
                </c:pt>
                <c:pt idx="386">
                  <c:v>4703.7444933920697</c:v>
                </c:pt>
                <c:pt idx="387">
                  <c:v>4749.9999999999991</c:v>
                </c:pt>
                <c:pt idx="388">
                  <c:v>4787.444933920704</c:v>
                </c:pt>
                <c:pt idx="389">
                  <c:v>4855.7268722466961</c:v>
                </c:pt>
                <c:pt idx="390">
                  <c:v>4751.101321585903</c:v>
                </c:pt>
                <c:pt idx="391">
                  <c:v>4786.3436123348019</c:v>
                </c:pt>
                <c:pt idx="392">
                  <c:v>4892.070484581498</c:v>
                </c:pt>
                <c:pt idx="393">
                  <c:v>4910.79295154185</c:v>
                </c:pt>
                <c:pt idx="394">
                  <c:v>4930.6167400881059</c:v>
                </c:pt>
                <c:pt idx="395">
                  <c:v>4971.3656387665196</c:v>
                </c:pt>
                <c:pt idx="396">
                  <c:v>4971.3656387665196</c:v>
                </c:pt>
                <c:pt idx="397">
                  <c:v>4905.2863436123343</c:v>
                </c:pt>
                <c:pt idx="398">
                  <c:v>4843.6123348017618</c:v>
                </c:pt>
                <c:pt idx="399">
                  <c:v>4777.5330396475765</c:v>
                </c:pt>
                <c:pt idx="400">
                  <c:v>4770.9251101321588</c:v>
                </c:pt>
                <c:pt idx="401">
                  <c:v>4837.0044052863423</c:v>
                </c:pt>
                <c:pt idx="402">
                  <c:v>4977.9735682819373</c:v>
                </c:pt>
                <c:pt idx="403">
                  <c:v>5023.1277533039647</c:v>
                </c:pt>
                <c:pt idx="404">
                  <c:v>5027.5330396475774</c:v>
                </c:pt>
                <c:pt idx="405">
                  <c:v>4997.7973568281941</c:v>
                </c:pt>
                <c:pt idx="406">
                  <c:v>5008.8105726872245</c:v>
                </c:pt>
                <c:pt idx="407">
                  <c:v>5060.5726872246687</c:v>
                </c:pt>
                <c:pt idx="408">
                  <c:v>5049.5594713656383</c:v>
                </c:pt>
                <c:pt idx="409">
                  <c:v>5051.7621145374442</c:v>
                </c:pt>
                <c:pt idx="410">
                  <c:v>5004.4052863436118</c:v>
                </c:pt>
                <c:pt idx="411">
                  <c:v>4974.6696035242285</c:v>
                </c:pt>
                <c:pt idx="412">
                  <c:v>5005.5066079295148</c:v>
                </c:pt>
                <c:pt idx="413">
                  <c:v>4915.1982378854627</c:v>
                </c:pt>
                <c:pt idx="414">
                  <c:v>4962.5550660792951</c:v>
                </c:pt>
                <c:pt idx="415">
                  <c:v>4995.5947136563882</c:v>
                </c:pt>
                <c:pt idx="416">
                  <c:v>4954.8458149779726</c:v>
                </c:pt>
                <c:pt idx="417">
                  <c:v>4974.6696035242285</c:v>
                </c:pt>
                <c:pt idx="418">
                  <c:v>4953.7444933920706</c:v>
                </c:pt>
                <c:pt idx="419">
                  <c:v>4909.6916299559471</c:v>
                </c:pt>
                <c:pt idx="420">
                  <c:v>4867.8414096916295</c:v>
                </c:pt>
                <c:pt idx="421">
                  <c:v>4887.6651982378853</c:v>
                </c:pt>
                <c:pt idx="422">
                  <c:v>4855.7268722466961</c:v>
                </c:pt>
                <c:pt idx="423">
                  <c:v>4888.7665198237892</c:v>
                </c:pt>
                <c:pt idx="424">
                  <c:v>4930.6167400881059</c:v>
                </c:pt>
                <c:pt idx="425">
                  <c:v>4831.4977973568275</c:v>
                </c:pt>
                <c:pt idx="426">
                  <c:v>4854.6255506607931</c:v>
                </c:pt>
                <c:pt idx="427">
                  <c:v>4896.4757709251107</c:v>
                </c:pt>
                <c:pt idx="428">
                  <c:v>4856.828193832599</c:v>
                </c:pt>
                <c:pt idx="429">
                  <c:v>4889.8678414096921</c:v>
                </c:pt>
                <c:pt idx="430">
                  <c:v>4886.5638766519824</c:v>
                </c:pt>
                <c:pt idx="431">
                  <c:v>4835.9030837004402</c:v>
                </c:pt>
                <c:pt idx="432">
                  <c:v>4778.6343612334795</c:v>
                </c:pt>
                <c:pt idx="433">
                  <c:v>4692.7312775330392</c:v>
                </c:pt>
                <c:pt idx="434">
                  <c:v>4687.2246696035245</c:v>
                </c:pt>
                <c:pt idx="435">
                  <c:v>4691.6299559471363</c:v>
                </c:pt>
                <c:pt idx="436">
                  <c:v>4680.616740088105</c:v>
                </c:pt>
                <c:pt idx="437">
                  <c:v>4679.515418502202</c:v>
                </c:pt>
                <c:pt idx="438">
                  <c:v>4678.4140969163</c:v>
                </c:pt>
                <c:pt idx="439">
                  <c:v>4676.2114537444941</c:v>
                </c:pt>
                <c:pt idx="440">
                  <c:v>4679.515418502202</c:v>
                </c:pt>
                <c:pt idx="441">
                  <c:v>4679.515418502202</c:v>
                </c:pt>
                <c:pt idx="442">
                  <c:v>4700.4405286343608</c:v>
                </c:pt>
                <c:pt idx="443">
                  <c:v>4718.0616740088099</c:v>
                </c:pt>
                <c:pt idx="444">
                  <c:v>4721.3656387665196</c:v>
                </c:pt>
                <c:pt idx="445">
                  <c:v>4704.8458149779735</c:v>
                </c:pt>
                <c:pt idx="446">
                  <c:v>4721.3656387665196</c:v>
                </c:pt>
                <c:pt idx="447">
                  <c:v>4719.1629955947137</c:v>
                </c:pt>
                <c:pt idx="448">
                  <c:v>4837.0044052863423</c:v>
                </c:pt>
                <c:pt idx="449">
                  <c:v>4850.2202643171804</c:v>
                </c:pt>
                <c:pt idx="450">
                  <c:v>4852.4229074889872</c:v>
                </c:pt>
                <c:pt idx="451">
                  <c:v>4848.0176211453745</c:v>
                </c:pt>
                <c:pt idx="452">
                  <c:v>4871.1453744493392</c:v>
                </c:pt>
                <c:pt idx="453">
                  <c:v>4850.2202643171804</c:v>
                </c:pt>
                <c:pt idx="454">
                  <c:v>4930.6167400881059</c:v>
                </c:pt>
                <c:pt idx="455">
                  <c:v>4951.5418502202647</c:v>
                </c:pt>
                <c:pt idx="456">
                  <c:v>4947.136563876652</c:v>
                </c:pt>
                <c:pt idx="457">
                  <c:v>4886.5638766519824</c:v>
                </c:pt>
                <c:pt idx="458">
                  <c:v>4919.6035242290745</c:v>
                </c:pt>
                <c:pt idx="459">
                  <c:v>4929.515418502202</c:v>
                </c:pt>
                <c:pt idx="460">
                  <c:v>4966.9603524229069</c:v>
                </c:pt>
                <c:pt idx="461">
                  <c:v>4930.6167400881059</c:v>
                </c:pt>
                <c:pt idx="462">
                  <c:v>4878.8546255506608</c:v>
                </c:pt>
                <c:pt idx="463">
                  <c:v>4873.3480176211451</c:v>
                </c:pt>
                <c:pt idx="464">
                  <c:v>4852.4229074889872</c:v>
                </c:pt>
                <c:pt idx="465">
                  <c:v>4871.1453744493392</c:v>
                </c:pt>
                <c:pt idx="466">
                  <c:v>4948.2378854625558</c:v>
                </c:pt>
                <c:pt idx="467">
                  <c:v>4921.8061674008795</c:v>
                </c:pt>
                <c:pt idx="468">
                  <c:v>4900.8810572687225</c:v>
                </c:pt>
                <c:pt idx="469">
                  <c:v>4783.0396475770922</c:v>
                </c:pt>
                <c:pt idx="470">
                  <c:v>4756.6079295154186</c:v>
                </c:pt>
                <c:pt idx="471">
                  <c:v>4744.4933920704843</c:v>
                </c:pt>
                <c:pt idx="472">
                  <c:v>4747.7973568281941</c:v>
                </c:pt>
                <c:pt idx="473">
                  <c:v>4744.4933920704843</c:v>
                </c:pt>
                <c:pt idx="474">
                  <c:v>4726.8722466960344</c:v>
                </c:pt>
                <c:pt idx="475">
                  <c:v>4714.7577092511019</c:v>
                </c:pt>
                <c:pt idx="476">
                  <c:v>4718.0616740088099</c:v>
                </c:pt>
                <c:pt idx="477">
                  <c:v>4813.8766519823785</c:v>
                </c:pt>
                <c:pt idx="478">
                  <c:v>4830.3964757709255</c:v>
                </c:pt>
                <c:pt idx="479">
                  <c:v>4872.2466960352413</c:v>
                </c:pt>
                <c:pt idx="480">
                  <c:v>4929.515418502202</c:v>
                </c:pt>
                <c:pt idx="481">
                  <c:v>4951.5418502202647</c:v>
                </c:pt>
                <c:pt idx="482">
                  <c:v>5006.6079295154186</c:v>
                </c:pt>
                <c:pt idx="483">
                  <c:v>5011.0132158590304</c:v>
                </c:pt>
                <c:pt idx="484">
                  <c:v>5042.9515418502206</c:v>
                </c:pt>
                <c:pt idx="485">
                  <c:v>5077.0925110132157</c:v>
                </c:pt>
                <c:pt idx="486">
                  <c:v>5180.616740088105</c:v>
                </c:pt>
                <c:pt idx="487">
                  <c:v>5339.2070484581491</c:v>
                </c:pt>
                <c:pt idx="488">
                  <c:v>5509.9118942731275</c:v>
                </c:pt>
                <c:pt idx="489">
                  <c:v>5705.9471365638765</c:v>
                </c:pt>
                <c:pt idx="490">
                  <c:v>5612.3348017621138</c:v>
                </c:pt>
                <c:pt idx="491">
                  <c:v>5627.7533039647578</c:v>
                </c:pt>
                <c:pt idx="492">
                  <c:v>5592.5110132158597</c:v>
                </c:pt>
                <c:pt idx="493">
                  <c:v>5519.8237885462549</c:v>
                </c:pt>
                <c:pt idx="494">
                  <c:v>5571.5859030837</c:v>
                </c:pt>
                <c:pt idx="495">
                  <c:v>5518.7224669603529</c:v>
                </c:pt>
                <c:pt idx="496">
                  <c:v>5633.2599118942726</c:v>
                </c:pt>
                <c:pt idx="497">
                  <c:v>5692.7312775330392</c:v>
                </c:pt>
                <c:pt idx="498">
                  <c:v>5803.964757709251</c:v>
                </c:pt>
                <c:pt idx="499">
                  <c:v>5803.964757709251</c:v>
                </c:pt>
                <c:pt idx="500">
                  <c:v>5937.2246696035245</c:v>
                </c:pt>
                <c:pt idx="501">
                  <c:v>5907.4889867841403</c:v>
                </c:pt>
                <c:pt idx="502">
                  <c:v>5775.3303964757706</c:v>
                </c:pt>
                <c:pt idx="503">
                  <c:v>5810.5726872246687</c:v>
                </c:pt>
                <c:pt idx="504">
                  <c:v>5828.1938325991196</c:v>
                </c:pt>
                <c:pt idx="505">
                  <c:v>5778.6343612334804</c:v>
                </c:pt>
                <c:pt idx="506">
                  <c:v>5933.9207048458138</c:v>
                </c:pt>
                <c:pt idx="507">
                  <c:v>5905.2863436123343</c:v>
                </c:pt>
                <c:pt idx="508">
                  <c:v>5834.8017621145364</c:v>
                </c:pt>
                <c:pt idx="509">
                  <c:v>5792.9515418502206</c:v>
                </c:pt>
                <c:pt idx="510">
                  <c:v>5840.3083700440529</c:v>
                </c:pt>
                <c:pt idx="511">
                  <c:v>5790.7488986784128</c:v>
                </c:pt>
                <c:pt idx="512">
                  <c:v>5747.7973568281932</c:v>
                </c:pt>
                <c:pt idx="513">
                  <c:v>5752.2026431718059</c:v>
                </c:pt>
                <c:pt idx="514">
                  <c:v>5733.4801762114548</c:v>
                </c:pt>
                <c:pt idx="515">
                  <c:v>5667.4008810572686</c:v>
                </c:pt>
                <c:pt idx="516">
                  <c:v>5533.0396475770922</c:v>
                </c:pt>
                <c:pt idx="517">
                  <c:v>5542.9515418502206</c:v>
                </c:pt>
                <c:pt idx="518">
                  <c:v>5528.6343612334795</c:v>
                </c:pt>
                <c:pt idx="519">
                  <c:v>5537.4449339207049</c:v>
                </c:pt>
                <c:pt idx="520">
                  <c:v>5493.3920704845814</c:v>
                </c:pt>
                <c:pt idx="521">
                  <c:v>5493.3920704845814</c:v>
                </c:pt>
                <c:pt idx="522">
                  <c:v>5574.8898678414098</c:v>
                </c:pt>
                <c:pt idx="523">
                  <c:v>5540.7488986784138</c:v>
                </c:pt>
                <c:pt idx="524">
                  <c:v>5516.5198237885452</c:v>
                </c:pt>
                <c:pt idx="525">
                  <c:v>5558.3700440528628</c:v>
                </c:pt>
                <c:pt idx="526">
                  <c:v>5558.3700440528628</c:v>
                </c:pt>
                <c:pt idx="527">
                  <c:v>5525.3303964757697</c:v>
                </c:pt>
                <c:pt idx="528">
                  <c:v>5670.7048458149775</c:v>
                </c:pt>
                <c:pt idx="529">
                  <c:v>5639.8678414096921</c:v>
                </c:pt>
                <c:pt idx="530">
                  <c:v>5665.1982378854627</c:v>
                </c:pt>
                <c:pt idx="531">
                  <c:v>5651.9823788546264</c:v>
                </c:pt>
                <c:pt idx="532">
                  <c:v>5809.4713656387667</c:v>
                </c:pt>
                <c:pt idx="533">
                  <c:v>5817.1806167400882</c:v>
                </c:pt>
                <c:pt idx="534">
                  <c:v>5961.4537444933912</c:v>
                </c:pt>
                <c:pt idx="535">
                  <c:v>5993.3920704845814</c:v>
                </c:pt>
                <c:pt idx="536">
                  <c:v>5993.3920704845814</c:v>
                </c:pt>
                <c:pt idx="537">
                  <c:v>5852.4229074889872</c:v>
                </c:pt>
                <c:pt idx="538">
                  <c:v>5849.1189427312765</c:v>
                </c:pt>
                <c:pt idx="539">
                  <c:v>5833.7004405286352</c:v>
                </c:pt>
                <c:pt idx="540">
                  <c:v>5860.1321585903088</c:v>
                </c:pt>
                <c:pt idx="541">
                  <c:v>5914.0969162995598</c:v>
                </c:pt>
                <c:pt idx="542">
                  <c:v>6041.8502202643176</c:v>
                </c:pt>
                <c:pt idx="543">
                  <c:v>6042.9515418502206</c:v>
                </c:pt>
                <c:pt idx="544">
                  <c:v>5962.5550660792951</c:v>
                </c:pt>
                <c:pt idx="545">
                  <c:v>6001.101321585903</c:v>
                </c:pt>
                <c:pt idx="546">
                  <c:v>5935.0220264317177</c:v>
                </c:pt>
                <c:pt idx="547">
                  <c:v>6096.9162995594716</c:v>
                </c:pt>
                <c:pt idx="548">
                  <c:v>6071.5859030837</c:v>
                </c:pt>
                <c:pt idx="549">
                  <c:v>6028.6343612334795</c:v>
                </c:pt>
                <c:pt idx="550">
                  <c:v>5882.1585903083696</c:v>
                </c:pt>
                <c:pt idx="551">
                  <c:v>5975.7709251101323</c:v>
                </c:pt>
                <c:pt idx="552">
                  <c:v>5942.7312775330392</c:v>
                </c:pt>
                <c:pt idx="553">
                  <c:v>6014.3171806167402</c:v>
                </c:pt>
                <c:pt idx="554">
                  <c:v>5983.4801762114539</c:v>
                </c:pt>
                <c:pt idx="555">
                  <c:v>6224.6696035242294</c:v>
                </c:pt>
                <c:pt idx="556">
                  <c:v>6261.0132158590304</c:v>
                </c:pt>
                <c:pt idx="557">
                  <c:v>6197.1365638766529</c:v>
                </c:pt>
                <c:pt idx="558">
                  <c:v>6220.2643171806167</c:v>
                </c:pt>
                <c:pt idx="559">
                  <c:v>6166.2995594713657</c:v>
                </c:pt>
                <c:pt idx="560">
                  <c:v>6115.6387665198235</c:v>
                </c:pt>
                <c:pt idx="561">
                  <c:v>6115.6387665198235</c:v>
                </c:pt>
                <c:pt idx="562">
                  <c:v>6200.4405286343608</c:v>
                </c:pt>
                <c:pt idx="563">
                  <c:v>6171.8061674008804</c:v>
                </c:pt>
                <c:pt idx="564">
                  <c:v>5980.1762114537432</c:v>
                </c:pt>
                <c:pt idx="565">
                  <c:v>6064.9779735682823</c:v>
                </c:pt>
                <c:pt idx="566">
                  <c:v>6063.8766519823785</c:v>
                </c:pt>
                <c:pt idx="567">
                  <c:v>6100.2202643171795</c:v>
                </c:pt>
                <c:pt idx="568">
                  <c:v>6147.5770925110137</c:v>
                </c:pt>
                <c:pt idx="569">
                  <c:v>6056.1674008810569</c:v>
                </c:pt>
                <c:pt idx="570">
                  <c:v>6071.5859030837</c:v>
                </c:pt>
                <c:pt idx="571">
                  <c:v>5983.4801762114539</c:v>
                </c:pt>
                <c:pt idx="572">
                  <c:v>5918.5022026431707</c:v>
                </c:pt>
                <c:pt idx="573">
                  <c:v>5881.0572687224667</c:v>
                </c:pt>
                <c:pt idx="574">
                  <c:v>5845.8149779735677</c:v>
                </c:pt>
                <c:pt idx="575">
                  <c:v>5876.6519823788549</c:v>
                </c:pt>
                <c:pt idx="576">
                  <c:v>5935.0220264317177</c:v>
                </c:pt>
                <c:pt idx="577">
                  <c:v>5960.3524229074901</c:v>
                </c:pt>
                <c:pt idx="578">
                  <c:v>6008.8105726872254</c:v>
                </c:pt>
                <c:pt idx="579">
                  <c:v>6053.9647577092519</c:v>
                </c:pt>
                <c:pt idx="580">
                  <c:v>6084.8017621145373</c:v>
                </c:pt>
                <c:pt idx="581">
                  <c:v>6042.9515418502206</c:v>
                </c:pt>
                <c:pt idx="582">
                  <c:v>5948.2378854625549</c:v>
                </c:pt>
                <c:pt idx="583">
                  <c:v>5973.5682819383255</c:v>
                </c:pt>
                <c:pt idx="584">
                  <c:v>6002.2026431718059</c:v>
                </c:pt>
                <c:pt idx="585">
                  <c:v>5974.6696035242285</c:v>
                </c:pt>
                <c:pt idx="586">
                  <c:v>5980.1762114537432</c:v>
                </c:pt>
                <c:pt idx="587">
                  <c:v>6070.484581497798</c:v>
                </c:pt>
                <c:pt idx="588">
                  <c:v>6072.6872246696021</c:v>
                </c:pt>
                <c:pt idx="589">
                  <c:v>6057.2687224669608</c:v>
                </c:pt>
                <c:pt idx="590">
                  <c:v>6025.3303964757706</c:v>
                </c:pt>
                <c:pt idx="591">
                  <c:v>5931.7180616740088</c:v>
                </c:pt>
                <c:pt idx="592">
                  <c:v>5954.8458149779735</c:v>
                </c:pt>
                <c:pt idx="593">
                  <c:v>6102.4229074889872</c:v>
                </c:pt>
                <c:pt idx="594">
                  <c:v>6063.8766519823785</c:v>
                </c:pt>
                <c:pt idx="595">
                  <c:v>6037.4449339207049</c:v>
                </c:pt>
                <c:pt idx="596">
                  <c:v>5936.1233480176206</c:v>
                </c:pt>
                <c:pt idx="597">
                  <c:v>5943.8325991189422</c:v>
                </c:pt>
                <c:pt idx="598">
                  <c:v>5820.4845814977971</c:v>
                </c:pt>
                <c:pt idx="599">
                  <c:v>5875.5506607929519</c:v>
                </c:pt>
                <c:pt idx="600">
                  <c:v>5875.5506607929519</c:v>
                </c:pt>
                <c:pt idx="601">
                  <c:v>5926.2114537444941</c:v>
                </c:pt>
                <c:pt idx="602">
                  <c:v>5774.2290748898668</c:v>
                </c:pt>
                <c:pt idx="603">
                  <c:v>5797.3568281938315</c:v>
                </c:pt>
                <c:pt idx="604">
                  <c:v>5817.1806167400882</c:v>
                </c:pt>
                <c:pt idx="605">
                  <c:v>5809.4713656387667</c:v>
                </c:pt>
                <c:pt idx="606">
                  <c:v>5841.409691629955</c:v>
                </c:pt>
                <c:pt idx="607">
                  <c:v>5889.8678414096912</c:v>
                </c:pt>
                <c:pt idx="608">
                  <c:v>5888.7665198237892</c:v>
                </c:pt>
                <c:pt idx="609">
                  <c:v>5872.2466960352431</c:v>
                </c:pt>
                <c:pt idx="610">
                  <c:v>5890.9691629955951</c:v>
                </c:pt>
                <c:pt idx="611">
                  <c:v>6012.1145374449334</c:v>
                </c:pt>
                <c:pt idx="612">
                  <c:v>5964.7577092511019</c:v>
                </c:pt>
                <c:pt idx="613">
                  <c:v>5773.1277533039656</c:v>
                </c:pt>
                <c:pt idx="614">
                  <c:v>5705.9471365638765</c:v>
                </c:pt>
                <c:pt idx="615">
                  <c:v>5736.7841409691628</c:v>
                </c:pt>
                <c:pt idx="616">
                  <c:v>5654.1850220264314</c:v>
                </c:pt>
                <c:pt idx="617">
                  <c:v>5661.8942731277539</c:v>
                </c:pt>
                <c:pt idx="618">
                  <c:v>5651.9823788546264</c:v>
                </c:pt>
                <c:pt idx="619">
                  <c:v>5682.8193832599118</c:v>
                </c:pt>
                <c:pt idx="620">
                  <c:v>5720.2643171806167</c:v>
                </c:pt>
                <c:pt idx="621">
                  <c:v>5752.2026431718059</c:v>
                </c:pt>
                <c:pt idx="622">
                  <c:v>5773.1277533039656</c:v>
                </c:pt>
                <c:pt idx="623">
                  <c:v>5766.5198237885461</c:v>
                </c:pt>
                <c:pt idx="624">
                  <c:v>5733.4801762114548</c:v>
                </c:pt>
                <c:pt idx="625">
                  <c:v>5830.3964757709246</c:v>
                </c:pt>
                <c:pt idx="626">
                  <c:v>5860.1321585903088</c:v>
                </c:pt>
                <c:pt idx="627">
                  <c:v>5868.9427312775324</c:v>
                </c:pt>
                <c:pt idx="628">
                  <c:v>5843.6123348017618</c:v>
                </c:pt>
                <c:pt idx="629">
                  <c:v>5868.9427312775324</c:v>
                </c:pt>
                <c:pt idx="630">
                  <c:v>5808.3700440528637</c:v>
                </c:pt>
                <c:pt idx="631">
                  <c:v>5808.3700440528637</c:v>
                </c:pt>
                <c:pt idx="632">
                  <c:v>5805.0660792951539</c:v>
                </c:pt>
                <c:pt idx="633">
                  <c:v>5837.0044052863432</c:v>
                </c:pt>
                <c:pt idx="634">
                  <c:v>5842.5110132158588</c:v>
                </c:pt>
                <c:pt idx="635">
                  <c:v>5821.5859030837009</c:v>
                </c:pt>
                <c:pt idx="636">
                  <c:v>5788.5462555066078</c:v>
                </c:pt>
                <c:pt idx="637">
                  <c:v>5764.3171806167393</c:v>
                </c:pt>
                <c:pt idx="638">
                  <c:v>5773.1277533039656</c:v>
                </c:pt>
                <c:pt idx="639">
                  <c:v>5885.4625550660785</c:v>
                </c:pt>
                <c:pt idx="640">
                  <c:v>5968.0616740088099</c:v>
                </c:pt>
                <c:pt idx="641">
                  <c:v>5904.1850220264323</c:v>
                </c:pt>
                <c:pt idx="642">
                  <c:v>5863.4361233480176</c:v>
                </c:pt>
                <c:pt idx="643">
                  <c:v>5818.2819383259903</c:v>
                </c:pt>
                <c:pt idx="644">
                  <c:v>5803.964757709251</c:v>
                </c:pt>
                <c:pt idx="645">
                  <c:v>5795.1541850220274</c:v>
                </c:pt>
                <c:pt idx="646">
                  <c:v>5855.7268722466961</c:v>
                </c:pt>
                <c:pt idx="647">
                  <c:v>5789.6475770925108</c:v>
                </c:pt>
                <c:pt idx="648">
                  <c:v>5884.3612334801755</c:v>
                </c:pt>
                <c:pt idx="649">
                  <c:v>5874.4493392070472</c:v>
                </c:pt>
                <c:pt idx="650">
                  <c:v>5924.0088105726873</c:v>
                </c:pt>
                <c:pt idx="651">
                  <c:v>5936.1233480176206</c:v>
                </c:pt>
                <c:pt idx="652">
                  <c:v>5986.7841409691628</c:v>
                </c:pt>
                <c:pt idx="653">
                  <c:v>6018.7224669603529</c:v>
                </c:pt>
                <c:pt idx="654">
                  <c:v>6060.5726872246687</c:v>
                </c:pt>
                <c:pt idx="655">
                  <c:v>6082.5991189427305</c:v>
                </c:pt>
                <c:pt idx="656">
                  <c:v>6048.4581497797362</c:v>
                </c:pt>
                <c:pt idx="657">
                  <c:v>6048.4581497797362</c:v>
                </c:pt>
                <c:pt idx="658">
                  <c:v>5990.0881057268716</c:v>
                </c:pt>
                <c:pt idx="659">
                  <c:v>5993.3920704845814</c:v>
                </c:pt>
                <c:pt idx="660">
                  <c:v>5961.4537444933912</c:v>
                </c:pt>
                <c:pt idx="661">
                  <c:v>5980.1762114537432</c:v>
                </c:pt>
                <c:pt idx="662">
                  <c:v>6035.242290748899</c:v>
                </c:pt>
                <c:pt idx="663">
                  <c:v>6053.9647577092519</c:v>
                </c:pt>
                <c:pt idx="664">
                  <c:v>6012.1145374449334</c:v>
                </c:pt>
                <c:pt idx="665">
                  <c:v>6077.0925110132148</c:v>
                </c:pt>
                <c:pt idx="666">
                  <c:v>6148.6784140969157</c:v>
                </c:pt>
                <c:pt idx="667">
                  <c:v>6167.4008810572677</c:v>
                </c:pt>
                <c:pt idx="668">
                  <c:v>6132.1585903083696</c:v>
                </c:pt>
                <c:pt idx="669">
                  <c:v>6150.8810572687225</c:v>
                </c:pt>
                <c:pt idx="670">
                  <c:v>6169.6035242290745</c:v>
                </c:pt>
                <c:pt idx="671">
                  <c:v>6199.3392070484579</c:v>
                </c:pt>
                <c:pt idx="672">
                  <c:v>6428.4140969163</c:v>
                </c:pt>
                <c:pt idx="673">
                  <c:v>6492.2907488986775</c:v>
                </c:pt>
                <c:pt idx="674">
                  <c:v>6507.7092511013216</c:v>
                </c:pt>
                <c:pt idx="675">
                  <c:v>6504.4052863436127</c:v>
                </c:pt>
                <c:pt idx="676">
                  <c:v>6540.7488986784138</c:v>
                </c:pt>
                <c:pt idx="677">
                  <c:v>6512.1145374449334</c:v>
                </c:pt>
                <c:pt idx="678">
                  <c:v>6507.7092511013216</c:v>
                </c:pt>
                <c:pt idx="679">
                  <c:v>6498.8986784140961</c:v>
                </c:pt>
                <c:pt idx="680">
                  <c:v>6516.5198237885461</c:v>
                </c:pt>
                <c:pt idx="681">
                  <c:v>6573.7885462555059</c:v>
                </c:pt>
                <c:pt idx="682">
                  <c:v>6640.9691629955951</c:v>
                </c:pt>
                <c:pt idx="683">
                  <c:v>6610.1321585903088</c:v>
                </c:pt>
                <c:pt idx="684">
                  <c:v>6564.9779735682814</c:v>
                </c:pt>
                <c:pt idx="685">
                  <c:v>6579.2951541850225</c:v>
                </c:pt>
                <c:pt idx="686">
                  <c:v>6575.9911894273127</c:v>
                </c:pt>
                <c:pt idx="687">
                  <c:v>6530.8370044052863</c:v>
                </c:pt>
                <c:pt idx="688">
                  <c:v>6680.616740088105</c:v>
                </c:pt>
                <c:pt idx="689">
                  <c:v>6653.0837004405294</c:v>
                </c:pt>
                <c:pt idx="690">
                  <c:v>6653.0837004405294</c:v>
                </c:pt>
                <c:pt idx="691">
                  <c:v>6738.9867841409687</c:v>
                </c:pt>
                <c:pt idx="692">
                  <c:v>6749.9999999999991</c:v>
                </c:pt>
                <c:pt idx="693">
                  <c:v>6743.3920704845805</c:v>
                </c:pt>
                <c:pt idx="694">
                  <c:v>6863.4361233480176</c:v>
                </c:pt>
                <c:pt idx="695">
                  <c:v>6860.1321585903079</c:v>
                </c:pt>
                <c:pt idx="696">
                  <c:v>6926.2114537444932</c:v>
                </c:pt>
                <c:pt idx="697">
                  <c:v>6961.4537444933931</c:v>
                </c:pt>
                <c:pt idx="698">
                  <c:v>6929.5154185022029</c:v>
                </c:pt>
                <c:pt idx="699">
                  <c:v>6953.7444933920706</c:v>
                </c:pt>
                <c:pt idx="700">
                  <c:v>7007.7092511013216</c:v>
                </c:pt>
                <c:pt idx="701">
                  <c:v>7007.7092511013216</c:v>
                </c:pt>
                <c:pt idx="702">
                  <c:v>7022.0264317180618</c:v>
                </c:pt>
                <c:pt idx="703">
                  <c:v>7081.4977973568275</c:v>
                </c:pt>
                <c:pt idx="704">
                  <c:v>7068.2819383259903</c:v>
                </c:pt>
                <c:pt idx="705">
                  <c:v>6845.8149779735686</c:v>
                </c:pt>
                <c:pt idx="706">
                  <c:v>6900.8810572687225</c:v>
                </c:pt>
                <c:pt idx="707">
                  <c:v>6843.6123348017618</c:v>
                </c:pt>
                <c:pt idx="708">
                  <c:v>6723.5682819383264</c:v>
                </c:pt>
                <c:pt idx="709">
                  <c:v>6671.8061674008804</c:v>
                </c:pt>
                <c:pt idx="710">
                  <c:v>6657.4889867841403</c:v>
                </c:pt>
                <c:pt idx="711">
                  <c:v>6708.1497797356824</c:v>
                </c:pt>
                <c:pt idx="712">
                  <c:v>6700.4405286343608</c:v>
                </c:pt>
                <c:pt idx="713">
                  <c:v>6697.1365638766529</c:v>
                </c:pt>
                <c:pt idx="714">
                  <c:v>6626.6519823788549</c:v>
                </c:pt>
                <c:pt idx="715">
                  <c:v>6646.4757709251098</c:v>
                </c:pt>
                <c:pt idx="716">
                  <c:v>6637.6651982378862</c:v>
                </c:pt>
                <c:pt idx="717">
                  <c:v>6607.929515418502</c:v>
                </c:pt>
                <c:pt idx="718">
                  <c:v>6623.3480176211442</c:v>
                </c:pt>
                <c:pt idx="719">
                  <c:v>6734.5814977973569</c:v>
                </c:pt>
                <c:pt idx="720">
                  <c:v>6676.2114537444941</c:v>
                </c:pt>
                <c:pt idx="721">
                  <c:v>6670.7048458149775</c:v>
                </c:pt>
                <c:pt idx="722">
                  <c:v>6693.8325991189413</c:v>
                </c:pt>
                <c:pt idx="723">
                  <c:v>6681.7180616740088</c:v>
                </c:pt>
                <c:pt idx="724">
                  <c:v>6870.0440528634354</c:v>
                </c:pt>
                <c:pt idx="725">
                  <c:v>6843.6123348017618</c:v>
                </c:pt>
                <c:pt idx="726">
                  <c:v>6851.3215859030843</c:v>
                </c:pt>
                <c:pt idx="727">
                  <c:v>6919.6035242290736</c:v>
                </c:pt>
                <c:pt idx="728">
                  <c:v>6984.5814977973578</c:v>
                </c:pt>
                <c:pt idx="729">
                  <c:v>7038.5462555066078</c:v>
                </c:pt>
                <c:pt idx="730">
                  <c:v>7061.6740088105735</c:v>
                </c:pt>
                <c:pt idx="731">
                  <c:v>7288.5462555066069</c:v>
                </c:pt>
                <c:pt idx="732">
                  <c:v>7198.2378854625558</c:v>
                </c:pt>
                <c:pt idx="733">
                  <c:v>7164.0969162995589</c:v>
                </c:pt>
                <c:pt idx="734">
                  <c:v>7135.4625550660785</c:v>
                </c:pt>
                <c:pt idx="735">
                  <c:v>7127.7533039647578</c:v>
                </c:pt>
                <c:pt idx="736">
                  <c:v>7190.5286343612333</c:v>
                </c:pt>
                <c:pt idx="737">
                  <c:v>7210.3524229074901</c:v>
                </c:pt>
                <c:pt idx="738">
                  <c:v>7161.894273127753</c:v>
                </c:pt>
                <c:pt idx="739">
                  <c:v>7161.894273127753</c:v>
                </c:pt>
                <c:pt idx="740">
                  <c:v>7003.3039647577089</c:v>
                </c:pt>
                <c:pt idx="741">
                  <c:v>7019.8237885462549</c:v>
                </c:pt>
                <c:pt idx="742">
                  <c:v>6982.378854625551</c:v>
                </c:pt>
                <c:pt idx="743">
                  <c:v>7089.2070484581491</c:v>
                </c:pt>
                <c:pt idx="744">
                  <c:v>7080.3964757709246</c:v>
                </c:pt>
                <c:pt idx="745">
                  <c:v>7026.4317180616736</c:v>
                </c:pt>
                <c:pt idx="746">
                  <c:v>7121.1453744493392</c:v>
                </c:pt>
                <c:pt idx="747">
                  <c:v>6971.3656387665196</c:v>
                </c:pt>
                <c:pt idx="748">
                  <c:v>6988.9867841409687</c:v>
                </c:pt>
                <c:pt idx="749">
                  <c:v>6958.1497797356824</c:v>
                </c:pt>
                <c:pt idx="750">
                  <c:v>6939.4273127753304</c:v>
                </c:pt>
                <c:pt idx="751">
                  <c:v>7024.2290748898668</c:v>
                </c:pt>
                <c:pt idx="752">
                  <c:v>6920.7048458149775</c:v>
                </c:pt>
                <c:pt idx="753">
                  <c:v>6895.3744493392069</c:v>
                </c:pt>
                <c:pt idx="754">
                  <c:v>6879.9559471365646</c:v>
                </c:pt>
                <c:pt idx="755">
                  <c:v>6920.7048458149775</c:v>
                </c:pt>
                <c:pt idx="756">
                  <c:v>6959.2511013215862</c:v>
                </c:pt>
                <c:pt idx="757">
                  <c:v>7045.1541850220265</c:v>
                </c:pt>
                <c:pt idx="758">
                  <c:v>7067.1806167400891</c:v>
                </c:pt>
                <c:pt idx="759">
                  <c:v>7067.1806167400891</c:v>
                </c:pt>
                <c:pt idx="760">
                  <c:v>7134.3612334801755</c:v>
                </c:pt>
                <c:pt idx="761">
                  <c:v>7061.6740088105735</c:v>
                </c:pt>
                <c:pt idx="762">
                  <c:v>6942.7312775330383</c:v>
                </c:pt>
                <c:pt idx="763">
                  <c:v>6878.8546255506608</c:v>
                </c:pt>
                <c:pt idx="764">
                  <c:v>6872.2466960352422</c:v>
                </c:pt>
                <c:pt idx="765">
                  <c:v>6931.7180616740079</c:v>
                </c:pt>
                <c:pt idx="766">
                  <c:v>6929.5154185022029</c:v>
                </c:pt>
                <c:pt idx="767">
                  <c:v>6621.1453744493392</c:v>
                </c:pt>
                <c:pt idx="768">
                  <c:v>6665.1982378854627</c:v>
                </c:pt>
                <c:pt idx="769">
                  <c:v>6675.1101321585902</c:v>
                </c:pt>
                <c:pt idx="770">
                  <c:v>6705.9471365638756</c:v>
                </c:pt>
                <c:pt idx="771">
                  <c:v>6778.6343612334795</c:v>
                </c:pt>
                <c:pt idx="772">
                  <c:v>6806.1674008810569</c:v>
                </c:pt>
                <c:pt idx="773">
                  <c:v>6871.1453744493383</c:v>
                </c:pt>
                <c:pt idx="774">
                  <c:v>6912.9955947136568</c:v>
                </c:pt>
                <c:pt idx="775">
                  <c:v>7049.5594713656383</c:v>
                </c:pt>
                <c:pt idx="776">
                  <c:v>7079.2951541850216</c:v>
                </c:pt>
                <c:pt idx="777">
                  <c:v>7082.5991189427314</c:v>
                </c:pt>
                <c:pt idx="778">
                  <c:v>7189.4273127753295</c:v>
                </c:pt>
                <c:pt idx="779">
                  <c:v>7245.5947136563873</c:v>
                </c:pt>
                <c:pt idx="780">
                  <c:v>7279.7356828193833</c:v>
                </c:pt>
                <c:pt idx="781">
                  <c:v>7279.7356828193833</c:v>
                </c:pt>
                <c:pt idx="782">
                  <c:v>7371.1453744493383</c:v>
                </c:pt>
                <c:pt idx="783">
                  <c:v>7384.3612334801755</c:v>
                </c:pt>
                <c:pt idx="784">
                  <c:v>7435.0220264317186</c:v>
                </c:pt>
                <c:pt idx="785">
                  <c:v>7426.2114537444922</c:v>
                </c:pt>
                <c:pt idx="786">
                  <c:v>7426.2114537444922</c:v>
                </c:pt>
                <c:pt idx="787">
                  <c:v>7379.9559471365646</c:v>
                </c:pt>
                <c:pt idx="788">
                  <c:v>7352.4229074889872</c:v>
                </c:pt>
                <c:pt idx="789">
                  <c:v>7366.7400881057265</c:v>
                </c:pt>
                <c:pt idx="790">
                  <c:v>7302.863436123348</c:v>
                </c:pt>
                <c:pt idx="791">
                  <c:v>7294.0528634361226</c:v>
                </c:pt>
                <c:pt idx="792">
                  <c:v>7278.6343612334795</c:v>
                </c:pt>
                <c:pt idx="793">
                  <c:v>7319.3832599118941</c:v>
                </c:pt>
                <c:pt idx="794">
                  <c:v>7322.687224669603</c:v>
                </c:pt>
                <c:pt idx="795">
                  <c:v>7297.3568281938324</c:v>
                </c:pt>
                <c:pt idx="796">
                  <c:v>7297.3568281938324</c:v>
                </c:pt>
                <c:pt idx="797">
                  <c:v>7305.066079295153</c:v>
                </c:pt>
                <c:pt idx="798">
                  <c:v>7238.9867841409687</c:v>
                </c:pt>
                <c:pt idx="799">
                  <c:v>7259.9118942731284</c:v>
                </c:pt>
                <c:pt idx="800">
                  <c:v>7241.1894273127755</c:v>
                </c:pt>
                <c:pt idx="801">
                  <c:v>7264.3171806167402</c:v>
                </c:pt>
                <c:pt idx="802">
                  <c:v>7085.9030837004402</c:v>
                </c:pt>
                <c:pt idx="803">
                  <c:v>7338.1057268722452</c:v>
                </c:pt>
                <c:pt idx="804">
                  <c:v>7312.7753303964746</c:v>
                </c:pt>
                <c:pt idx="805">
                  <c:v>7273.1277533039647</c:v>
                </c:pt>
                <c:pt idx="806">
                  <c:v>7255.5066079295138</c:v>
                </c:pt>
                <c:pt idx="807">
                  <c:v>7249.9999999999991</c:v>
                </c:pt>
                <c:pt idx="808">
                  <c:v>7255.5066079295138</c:v>
                </c:pt>
                <c:pt idx="809">
                  <c:v>7295.1541850220256</c:v>
                </c:pt>
                <c:pt idx="810">
                  <c:v>7249.9999999999991</c:v>
                </c:pt>
                <c:pt idx="811">
                  <c:v>7323.7885462555068</c:v>
                </c:pt>
                <c:pt idx="812">
                  <c:v>7256.6079295154177</c:v>
                </c:pt>
                <c:pt idx="813">
                  <c:v>7035.2422907488981</c:v>
                </c:pt>
                <c:pt idx="814">
                  <c:v>7018.722466960352</c:v>
                </c:pt>
                <c:pt idx="815">
                  <c:v>6917.4008810572695</c:v>
                </c:pt>
                <c:pt idx="816">
                  <c:v>7029.7356828193824</c:v>
                </c:pt>
                <c:pt idx="817">
                  <c:v>7188.3259911894274</c:v>
                </c:pt>
                <c:pt idx="818">
                  <c:v>7346.9162995594716</c:v>
                </c:pt>
                <c:pt idx="819">
                  <c:v>7368.9427312775324</c:v>
                </c:pt>
                <c:pt idx="820">
                  <c:v>7381.0572687224676</c:v>
                </c:pt>
                <c:pt idx="821">
                  <c:v>7381.0572687224676</c:v>
                </c:pt>
                <c:pt idx="822">
                  <c:v>7273.1277533039647</c:v>
                </c:pt>
                <c:pt idx="823">
                  <c:v>7324.8898678414089</c:v>
                </c:pt>
                <c:pt idx="824">
                  <c:v>7379.9559471365646</c:v>
                </c:pt>
                <c:pt idx="825">
                  <c:v>7323.7885462555068</c:v>
                </c:pt>
                <c:pt idx="826">
                  <c:v>7312.7753303964746</c:v>
                </c:pt>
                <c:pt idx="827">
                  <c:v>7240.0881057268716</c:v>
                </c:pt>
                <c:pt idx="828">
                  <c:v>7117.8414096916285</c:v>
                </c:pt>
                <c:pt idx="829">
                  <c:v>7090.3083700440529</c:v>
                </c:pt>
                <c:pt idx="830">
                  <c:v>7093.6123348017618</c:v>
                </c:pt>
                <c:pt idx="831">
                  <c:v>7099.1189427312775</c:v>
                </c:pt>
                <c:pt idx="832">
                  <c:v>7169.6035242290745</c:v>
                </c:pt>
                <c:pt idx="833">
                  <c:v>7133.2599118942735</c:v>
                </c:pt>
                <c:pt idx="834">
                  <c:v>7015.4185022026431</c:v>
                </c:pt>
                <c:pt idx="835">
                  <c:v>7133.2599118942735</c:v>
                </c:pt>
                <c:pt idx="836">
                  <c:v>7106.8281938325981</c:v>
                </c:pt>
                <c:pt idx="837">
                  <c:v>7139.8678414096912</c:v>
                </c:pt>
                <c:pt idx="838">
                  <c:v>7179.5154185022029</c:v>
                </c:pt>
                <c:pt idx="839">
                  <c:v>7115.6387665198245</c:v>
                </c:pt>
                <c:pt idx="840">
                  <c:v>7073.788546255505</c:v>
                </c:pt>
                <c:pt idx="841">
                  <c:v>7023.1277533039656</c:v>
                </c:pt>
                <c:pt idx="842">
                  <c:v>6927.3127753303961</c:v>
                </c:pt>
                <c:pt idx="843">
                  <c:v>6962.5550660792951</c:v>
                </c:pt>
                <c:pt idx="844">
                  <c:v>6885.4625550660794</c:v>
                </c:pt>
                <c:pt idx="845">
                  <c:v>6827.0925110132148</c:v>
                </c:pt>
                <c:pt idx="846">
                  <c:v>6779.7356828193833</c:v>
                </c:pt>
                <c:pt idx="847">
                  <c:v>6850.2202643171795</c:v>
                </c:pt>
                <c:pt idx="848">
                  <c:v>6853.5242290748902</c:v>
                </c:pt>
                <c:pt idx="849">
                  <c:v>6904.1850220264314</c:v>
                </c:pt>
                <c:pt idx="850">
                  <c:v>6904.1850220264314</c:v>
                </c:pt>
                <c:pt idx="851">
                  <c:v>6962.5550660792951</c:v>
                </c:pt>
                <c:pt idx="852">
                  <c:v>6994.4933920704843</c:v>
                </c:pt>
                <c:pt idx="853">
                  <c:v>6886.5638766519814</c:v>
                </c:pt>
                <c:pt idx="854">
                  <c:v>7024.2290748898668</c:v>
                </c:pt>
                <c:pt idx="855">
                  <c:v>6993.3920704845805</c:v>
                </c:pt>
                <c:pt idx="856">
                  <c:v>7029.7356828193824</c:v>
                </c:pt>
                <c:pt idx="857">
                  <c:v>7157.4889867841403</c:v>
                </c:pt>
                <c:pt idx="858">
                  <c:v>7109.0308370044049</c:v>
                </c:pt>
                <c:pt idx="859">
                  <c:v>7011.0132158590313</c:v>
                </c:pt>
                <c:pt idx="860">
                  <c:v>7030.8370044052863</c:v>
                </c:pt>
                <c:pt idx="861">
                  <c:v>7081.4977973568275</c:v>
                </c:pt>
                <c:pt idx="862">
                  <c:v>7052.8634361233471</c:v>
                </c:pt>
                <c:pt idx="863">
                  <c:v>7215.8590308370049</c:v>
                </c:pt>
                <c:pt idx="864">
                  <c:v>7166.2995594713657</c:v>
                </c:pt>
                <c:pt idx="865">
                  <c:v>7171.8061674008813</c:v>
                </c:pt>
                <c:pt idx="866">
                  <c:v>7125.550660792951</c:v>
                </c:pt>
                <c:pt idx="867">
                  <c:v>7191.6299559471363</c:v>
                </c:pt>
                <c:pt idx="868">
                  <c:v>7162.9955947136559</c:v>
                </c:pt>
                <c:pt idx="869">
                  <c:v>7133.2599118942735</c:v>
                </c:pt>
                <c:pt idx="870">
                  <c:v>6995.5947136563882</c:v>
                </c:pt>
                <c:pt idx="871">
                  <c:v>6995.5947136563882</c:v>
                </c:pt>
                <c:pt idx="872">
                  <c:v>6919.6035242290736</c:v>
                </c:pt>
                <c:pt idx="873">
                  <c:v>6980.1762114537432</c:v>
                </c:pt>
                <c:pt idx="874">
                  <c:v>7016.5198237885461</c:v>
                </c:pt>
                <c:pt idx="875">
                  <c:v>7028.6343612334804</c:v>
                </c:pt>
                <c:pt idx="876">
                  <c:v>7026.4317180616736</c:v>
                </c:pt>
                <c:pt idx="877">
                  <c:v>6985.6828193832598</c:v>
                </c:pt>
                <c:pt idx="878">
                  <c:v>6984.5814977973578</c:v>
                </c:pt>
                <c:pt idx="879">
                  <c:v>7098.0176211453745</c:v>
                </c:pt>
                <c:pt idx="880">
                  <c:v>7102.4229074889863</c:v>
                </c:pt>
                <c:pt idx="881">
                  <c:v>7055.0660792951549</c:v>
                </c:pt>
                <c:pt idx="882">
                  <c:v>6976.8722466960353</c:v>
                </c:pt>
                <c:pt idx="883">
                  <c:v>6995.5947136563882</c:v>
                </c:pt>
                <c:pt idx="884">
                  <c:v>7042.9515418502197</c:v>
                </c:pt>
                <c:pt idx="885">
                  <c:v>6990.0881057268725</c:v>
                </c:pt>
                <c:pt idx="886">
                  <c:v>7069.3832599118941</c:v>
                </c:pt>
                <c:pt idx="887">
                  <c:v>7133.2599118942735</c:v>
                </c:pt>
                <c:pt idx="888">
                  <c:v>7002.202643171805</c:v>
                </c:pt>
                <c:pt idx="889">
                  <c:v>7055.0660792951549</c:v>
                </c:pt>
                <c:pt idx="890">
                  <c:v>7009.9118942731275</c:v>
                </c:pt>
                <c:pt idx="891">
                  <c:v>7009.9118942731275</c:v>
                </c:pt>
                <c:pt idx="892">
                  <c:v>6974.6696035242285</c:v>
                </c:pt>
                <c:pt idx="893">
                  <c:v>6982.378854625551</c:v>
                </c:pt>
                <c:pt idx="894">
                  <c:v>6982.378854625551</c:v>
                </c:pt>
                <c:pt idx="895">
                  <c:v>7051.7621145374442</c:v>
                </c:pt>
                <c:pt idx="896">
                  <c:v>7116.7400881057274</c:v>
                </c:pt>
                <c:pt idx="897">
                  <c:v>7254.4052863436127</c:v>
                </c:pt>
                <c:pt idx="898">
                  <c:v>7385.4625550660794</c:v>
                </c:pt>
                <c:pt idx="899">
                  <c:v>7404.1850220264314</c:v>
                </c:pt>
                <c:pt idx="900">
                  <c:v>7464.757709251101</c:v>
                </c:pt>
                <c:pt idx="901">
                  <c:v>7368.9427312775324</c:v>
                </c:pt>
                <c:pt idx="902">
                  <c:v>7366.7400881057265</c:v>
                </c:pt>
                <c:pt idx="903">
                  <c:v>7375.5506607929519</c:v>
                </c:pt>
                <c:pt idx="904">
                  <c:v>7311.6740088105716</c:v>
                </c:pt>
                <c:pt idx="905">
                  <c:v>7150.8810572687216</c:v>
                </c:pt>
                <c:pt idx="906">
                  <c:v>7070.4845814977971</c:v>
                </c:pt>
                <c:pt idx="907">
                  <c:v>6943.8325991189422</c:v>
                </c:pt>
                <c:pt idx="908">
                  <c:v>6919.6035242290736</c:v>
                </c:pt>
                <c:pt idx="909">
                  <c:v>6867.8414096916304</c:v>
                </c:pt>
                <c:pt idx="910">
                  <c:v>6882.1585903083696</c:v>
                </c:pt>
                <c:pt idx="911">
                  <c:v>6810.5726872246696</c:v>
                </c:pt>
                <c:pt idx="912">
                  <c:v>6814.9779735682814</c:v>
                </c:pt>
                <c:pt idx="913">
                  <c:v>6797.3568281938333</c:v>
                </c:pt>
                <c:pt idx="914">
                  <c:v>6710.3524229074892</c:v>
                </c:pt>
                <c:pt idx="915">
                  <c:v>6698.2378854625558</c:v>
                </c:pt>
                <c:pt idx="916">
                  <c:v>6654.1850220264323</c:v>
                </c:pt>
                <c:pt idx="917">
                  <c:v>6600.2202643171795</c:v>
                </c:pt>
                <c:pt idx="918">
                  <c:v>6600.2202643171795</c:v>
                </c:pt>
                <c:pt idx="919">
                  <c:v>6406.3876651982373</c:v>
                </c:pt>
                <c:pt idx="920">
                  <c:v>6405.2863436123343</c:v>
                </c:pt>
                <c:pt idx="921">
                  <c:v>6461.4537444933931</c:v>
                </c:pt>
                <c:pt idx="922">
                  <c:v>6447.136563876652</c:v>
                </c:pt>
                <c:pt idx="923">
                  <c:v>6236.7841409691619</c:v>
                </c:pt>
                <c:pt idx="924">
                  <c:v>6314.9779735682814</c:v>
                </c:pt>
                <c:pt idx="925">
                  <c:v>6311.6740088105726</c:v>
                </c:pt>
                <c:pt idx="926">
                  <c:v>6278.6343612334804</c:v>
                </c:pt>
                <c:pt idx="927">
                  <c:v>6246.6960352422911</c:v>
                </c:pt>
                <c:pt idx="928">
                  <c:v>6267.621145374449</c:v>
                </c:pt>
                <c:pt idx="929">
                  <c:v>6125.5506607929519</c:v>
                </c:pt>
                <c:pt idx="930">
                  <c:v>6251.101321585903</c:v>
                </c:pt>
                <c:pt idx="931">
                  <c:v>6225.7709251101314</c:v>
                </c:pt>
                <c:pt idx="932">
                  <c:v>6370.0440528634354</c:v>
                </c:pt>
                <c:pt idx="933">
                  <c:v>6389.8678414096921</c:v>
                </c:pt>
                <c:pt idx="934">
                  <c:v>6385.4625550660776</c:v>
                </c:pt>
                <c:pt idx="935">
                  <c:v>6355.7268722466961</c:v>
                </c:pt>
                <c:pt idx="936">
                  <c:v>6343.6123348017618</c:v>
                </c:pt>
                <c:pt idx="937">
                  <c:v>6422.9074889867852</c:v>
                </c:pt>
                <c:pt idx="938">
                  <c:v>6252.2026431718059</c:v>
                </c:pt>
                <c:pt idx="939">
                  <c:v>6232.378854625551</c:v>
                </c:pt>
                <c:pt idx="940">
                  <c:v>6291.8502202643167</c:v>
                </c:pt>
                <c:pt idx="941">
                  <c:v>6219.1629955947137</c:v>
                </c:pt>
                <c:pt idx="942">
                  <c:v>6258.8105726872245</c:v>
                </c:pt>
                <c:pt idx="943">
                  <c:v>6253.3039647577089</c:v>
                </c:pt>
                <c:pt idx="944">
                  <c:v>6283.0396475770922</c:v>
                </c:pt>
                <c:pt idx="945">
                  <c:v>6233.4801762114539</c:v>
                </c:pt>
                <c:pt idx="946">
                  <c:v>6208.1497797356824</c:v>
                </c:pt>
                <c:pt idx="947">
                  <c:v>6105.7268722466952</c:v>
                </c:pt>
                <c:pt idx="948">
                  <c:v>5840.3083700440529</c:v>
                </c:pt>
                <c:pt idx="949">
                  <c:v>5942.7312775330392</c:v>
                </c:pt>
                <c:pt idx="950">
                  <c:v>5973.5682819383255</c:v>
                </c:pt>
                <c:pt idx="951">
                  <c:v>6053.9647577092519</c:v>
                </c:pt>
                <c:pt idx="952">
                  <c:v>6104.6255506607922</c:v>
                </c:pt>
                <c:pt idx="953">
                  <c:v>6074.8898678414089</c:v>
                </c:pt>
                <c:pt idx="954">
                  <c:v>6042.9515418502206</c:v>
                </c:pt>
                <c:pt idx="955">
                  <c:v>6131.0572687224667</c:v>
                </c:pt>
                <c:pt idx="956">
                  <c:v>6147.5770925110137</c:v>
                </c:pt>
                <c:pt idx="957">
                  <c:v>6200.4405286343608</c:v>
                </c:pt>
                <c:pt idx="958">
                  <c:v>6162.9955947136568</c:v>
                </c:pt>
                <c:pt idx="959">
                  <c:v>6113.4361233480176</c:v>
                </c:pt>
                <c:pt idx="960">
                  <c:v>6012.1145374449334</c:v>
                </c:pt>
                <c:pt idx="961">
                  <c:v>6012.1145374449334</c:v>
                </c:pt>
                <c:pt idx="962">
                  <c:v>5871.1453744493392</c:v>
                </c:pt>
                <c:pt idx="963">
                  <c:v>5881.0572687224667</c:v>
                </c:pt>
                <c:pt idx="964">
                  <c:v>5940.5286343612333</c:v>
                </c:pt>
                <c:pt idx="965">
                  <c:v>5904.1850220264323</c:v>
                </c:pt>
                <c:pt idx="966">
                  <c:v>5914.0969162995598</c:v>
                </c:pt>
                <c:pt idx="967">
                  <c:v>5888.7665198237892</c:v>
                </c:pt>
                <c:pt idx="968">
                  <c:v>6009.9118942731284</c:v>
                </c:pt>
                <c:pt idx="969">
                  <c:v>6031.9383259911901</c:v>
                </c:pt>
                <c:pt idx="970">
                  <c:v>5951.5418502202638</c:v>
                </c:pt>
                <c:pt idx="971">
                  <c:v>5965.8590308370049</c:v>
                </c:pt>
                <c:pt idx="972">
                  <c:v>6117.8414096916295</c:v>
                </c:pt>
                <c:pt idx="973">
                  <c:v>6117.8414096916295</c:v>
                </c:pt>
                <c:pt idx="974">
                  <c:v>6131.0572687224667</c:v>
                </c:pt>
                <c:pt idx="975">
                  <c:v>6372.2466960352422</c:v>
                </c:pt>
                <c:pt idx="976">
                  <c:v>6338.1057268722461</c:v>
                </c:pt>
                <c:pt idx="977">
                  <c:v>6311.6740088105726</c:v>
                </c:pt>
                <c:pt idx="978">
                  <c:v>6324.8898678414089</c:v>
                </c:pt>
                <c:pt idx="979">
                  <c:v>6223.5682819383255</c:v>
                </c:pt>
                <c:pt idx="980">
                  <c:v>6265.4185022026431</c:v>
                </c:pt>
                <c:pt idx="981">
                  <c:v>6237.8854625550657</c:v>
                </c:pt>
                <c:pt idx="982">
                  <c:v>6270.9251101321588</c:v>
                </c:pt>
                <c:pt idx="983">
                  <c:v>6345.8149779735686</c:v>
                </c:pt>
                <c:pt idx="984">
                  <c:v>6222.4669603524235</c:v>
                </c:pt>
                <c:pt idx="985">
                  <c:v>6201.5418502202647</c:v>
                </c:pt>
                <c:pt idx="986">
                  <c:v>6211.4537444933922</c:v>
                </c:pt>
                <c:pt idx="987">
                  <c:v>6286.343612334801</c:v>
                </c:pt>
                <c:pt idx="988">
                  <c:v>6222.4669603524235</c:v>
                </c:pt>
                <c:pt idx="989">
                  <c:v>6270.9251101321588</c:v>
                </c:pt>
                <c:pt idx="990">
                  <c:v>6259.9118942731275</c:v>
                </c:pt>
                <c:pt idx="991">
                  <c:v>6244.4933920704843</c:v>
                </c:pt>
                <c:pt idx="992">
                  <c:v>6236.7841409691619</c:v>
                </c:pt>
                <c:pt idx="993">
                  <c:v>6224.6696035242294</c:v>
                </c:pt>
                <c:pt idx="994">
                  <c:v>6165.1982378854627</c:v>
                </c:pt>
                <c:pt idx="995">
                  <c:v>6227.9735682819382</c:v>
                </c:pt>
                <c:pt idx="996">
                  <c:v>6244.4933920704843</c:v>
                </c:pt>
                <c:pt idx="997">
                  <c:v>6200.4405286343608</c:v>
                </c:pt>
                <c:pt idx="998">
                  <c:v>6196.035242290749</c:v>
                </c:pt>
                <c:pt idx="999">
                  <c:v>6183.9207048458147</c:v>
                </c:pt>
                <c:pt idx="1000">
                  <c:v>6145.3744493392069</c:v>
                </c:pt>
                <c:pt idx="1001">
                  <c:v>6150.8810572687225</c:v>
                </c:pt>
                <c:pt idx="1002">
                  <c:v>5977.9735682819382</c:v>
                </c:pt>
                <c:pt idx="1003">
                  <c:v>5962.5550660792951</c:v>
                </c:pt>
                <c:pt idx="1004">
                  <c:v>6096.9162995594716</c:v>
                </c:pt>
                <c:pt idx="1005">
                  <c:v>6276.4317180616736</c:v>
                </c:pt>
                <c:pt idx="1006">
                  <c:v>6176.2114537444932</c:v>
                </c:pt>
                <c:pt idx="1007">
                  <c:v>6116.7400881057265</c:v>
                </c:pt>
                <c:pt idx="1008">
                  <c:v>6167.4008810572677</c:v>
                </c:pt>
                <c:pt idx="1009">
                  <c:v>6129.9559471365637</c:v>
                </c:pt>
                <c:pt idx="1010">
                  <c:v>6008.8105726872254</c:v>
                </c:pt>
                <c:pt idx="1011">
                  <c:v>5996.6960352422911</c:v>
                </c:pt>
                <c:pt idx="1012">
                  <c:v>6028.6343612334795</c:v>
                </c:pt>
                <c:pt idx="1013">
                  <c:v>6068.2819383259912</c:v>
                </c:pt>
                <c:pt idx="1014">
                  <c:v>6129.9559471365637</c:v>
                </c:pt>
                <c:pt idx="1015">
                  <c:v>6196.035242290749</c:v>
                </c:pt>
                <c:pt idx="1016">
                  <c:v>6156.3876651982373</c:v>
                </c:pt>
                <c:pt idx="1017">
                  <c:v>6115.6387665198235</c:v>
                </c:pt>
                <c:pt idx="1018">
                  <c:v>6181.7180616740079</c:v>
                </c:pt>
                <c:pt idx="1019">
                  <c:v>6181.7180616740079</c:v>
                </c:pt>
                <c:pt idx="1020">
                  <c:v>6158.5903083700441</c:v>
                </c:pt>
                <c:pt idx="1021">
                  <c:v>6134.3612334801765</c:v>
                </c:pt>
                <c:pt idx="1022">
                  <c:v>6040.7488986784138</c:v>
                </c:pt>
                <c:pt idx="1023">
                  <c:v>6218.0616740088099</c:v>
                </c:pt>
                <c:pt idx="1024">
                  <c:v>6169.6035242290745</c:v>
                </c:pt>
                <c:pt idx="1025">
                  <c:v>6158.5903083700441</c:v>
                </c:pt>
                <c:pt idx="1026">
                  <c:v>6220.2643171806167</c:v>
                </c:pt>
                <c:pt idx="1027">
                  <c:v>6131.0572687224667</c:v>
                </c:pt>
                <c:pt idx="1028">
                  <c:v>6148.6784140969157</c:v>
                </c:pt>
                <c:pt idx="1029">
                  <c:v>6078.1938325991196</c:v>
                </c:pt>
                <c:pt idx="1030">
                  <c:v>6095.8149779735686</c:v>
                </c:pt>
                <c:pt idx="1031">
                  <c:v>6017.621145374449</c:v>
                </c:pt>
                <c:pt idx="1032">
                  <c:v>6094.7136563876647</c:v>
                </c:pt>
                <c:pt idx="1033">
                  <c:v>6088.1057268722452</c:v>
                </c:pt>
                <c:pt idx="1034">
                  <c:v>6084.8017621145373</c:v>
                </c:pt>
                <c:pt idx="1035">
                  <c:v>6095.8149779735686</c:v>
                </c:pt>
                <c:pt idx="1036">
                  <c:v>6085.9030837004402</c:v>
                </c:pt>
                <c:pt idx="1037">
                  <c:v>5887.6651982378853</c:v>
                </c:pt>
                <c:pt idx="1038">
                  <c:v>5991.1894273127755</c:v>
                </c:pt>
                <c:pt idx="1039">
                  <c:v>5957.0484581497785</c:v>
                </c:pt>
                <c:pt idx="1040">
                  <c:v>5905.2863436123343</c:v>
                </c:pt>
                <c:pt idx="1041">
                  <c:v>5882.1585903083696</c:v>
                </c:pt>
                <c:pt idx="1042">
                  <c:v>5882.1585903083696</c:v>
                </c:pt>
                <c:pt idx="1043">
                  <c:v>5973.5682819383255</c:v>
                </c:pt>
                <c:pt idx="1044">
                  <c:v>5903.0837004405294</c:v>
                </c:pt>
                <c:pt idx="1045">
                  <c:v>5925.1101321585902</c:v>
                </c:pt>
                <c:pt idx="1046">
                  <c:v>5824.8898678414089</c:v>
                </c:pt>
                <c:pt idx="1047">
                  <c:v>5824.8898678414089</c:v>
                </c:pt>
                <c:pt idx="1048">
                  <c:v>5820.4845814977971</c:v>
                </c:pt>
                <c:pt idx="1049">
                  <c:v>5698.2378854625549</c:v>
                </c:pt>
                <c:pt idx="1050">
                  <c:v>5864.5374449339215</c:v>
                </c:pt>
                <c:pt idx="1051">
                  <c:v>5845.8149779735677</c:v>
                </c:pt>
                <c:pt idx="1052">
                  <c:v>5898.6784140969157</c:v>
                </c:pt>
                <c:pt idx="1053">
                  <c:v>5901.9823788546255</c:v>
                </c:pt>
                <c:pt idx="1054">
                  <c:v>5862.3348017621138</c:v>
                </c:pt>
                <c:pt idx="1055">
                  <c:v>5920.7048458149775</c:v>
                </c:pt>
                <c:pt idx="1056">
                  <c:v>5857.929515418502</c:v>
                </c:pt>
                <c:pt idx="1057">
                  <c:v>5842.5110132158588</c:v>
                </c:pt>
                <c:pt idx="1058">
                  <c:v>5919.6035242290745</c:v>
                </c:pt>
                <c:pt idx="1059">
                  <c:v>5946.0352422907481</c:v>
                </c:pt>
                <c:pt idx="1060">
                  <c:v>6026.4317180616745</c:v>
                </c:pt>
                <c:pt idx="1061">
                  <c:v>6026.4317180616745</c:v>
                </c:pt>
                <c:pt idx="1062">
                  <c:v>5907.4889867841403</c:v>
                </c:pt>
                <c:pt idx="1063">
                  <c:v>5901.9823788546255</c:v>
                </c:pt>
                <c:pt idx="1064">
                  <c:v>5877.7533039647587</c:v>
                </c:pt>
                <c:pt idx="1065">
                  <c:v>6051.7621145374442</c:v>
                </c:pt>
                <c:pt idx="1066">
                  <c:v>5954.8458149779735</c:v>
                </c:pt>
                <c:pt idx="1067">
                  <c:v>6053.9647577092519</c:v>
                </c:pt>
                <c:pt idx="1068">
                  <c:v>6138.7665198237883</c:v>
                </c:pt>
                <c:pt idx="1069">
                  <c:v>6179.5154185022029</c:v>
                </c:pt>
                <c:pt idx="1070">
                  <c:v>6150.8810572687225</c:v>
                </c:pt>
                <c:pt idx="1071">
                  <c:v>6188.3259911894274</c:v>
                </c:pt>
                <c:pt idx="1072">
                  <c:v>6238.9867841409687</c:v>
                </c:pt>
                <c:pt idx="1073">
                  <c:v>6275.3303964757697</c:v>
                </c:pt>
                <c:pt idx="1074">
                  <c:v>6265.4185022026431</c:v>
                </c:pt>
                <c:pt idx="1075">
                  <c:v>6232.378854625551</c:v>
                </c:pt>
                <c:pt idx="1076">
                  <c:v>6179.5154185022029</c:v>
                </c:pt>
                <c:pt idx="1077">
                  <c:v>6135.4625550660794</c:v>
                </c:pt>
                <c:pt idx="1078">
                  <c:v>6137.6651982378853</c:v>
                </c:pt>
                <c:pt idx="1079">
                  <c:v>6147.5770925110137</c:v>
                </c:pt>
                <c:pt idx="1080">
                  <c:v>6196.035242290749</c:v>
                </c:pt>
                <c:pt idx="1081">
                  <c:v>6196.035242290749</c:v>
                </c:pt>
                <c:pt idx="1082">
                  <c:v>6355.7268722466961</c:v>
                </c:pt>
                <c:pt idx="1083">
                  <c:v>6443.8325991189422</c:v>
                </c:pt>
                <c:pt idx="1084">
                  <c:v>6403.0837004405284</c:v>
                </c:pt>
                <c:pt idx="1085">
                  <c:v>6504.4052863436127</c:v>
                </c:pt>
                <c:pt idx="1086">
                  <c:v>6512.1145374449334</c:v>
                </c:pt>
                <c:pt idx="1087">
                  <c:v>6519.8237885462559</c:v>
                </c:pt>
                <c:pt idx="1088">
                  <c:v>6546.2555066079294</c:v>
                </c:pt>
                <c:pt idx="1089">
                  <c:v>6516.5198237885461</c:v>
                </c:pt>
                <c:pt idx="1090">
                  <c:v>6480.1762114537432</c:v>
                </c:pt>
                <c:pt idx="1091">
                  <c:v>6431.7180616740079</c:v>
                </c:pt>
                <c:pt idx="1092">
                  <c:v>6484.5814977973569</c:v>
                </c:pt>
                <c:pt idx="1093">
                  <c:v>6455.9471365638765</c:v>
                </c:pt>
                <c:pt idx="1094">
                  <c:v>6439.4273127753304</c:v>
                </c:pt>
                <c:pt idx="1095">
                  <c:v>6396.4757709251098</c:v>
                </c:pt>
                <c:pt idx="1096">
                  <c:v>6408.5903083700432</c:v>
                </c:pt>
                <c:pt idx="1097">
                  <c:v>6468.061674008809</c:v>
                </c:pt>
                <c:pt idx="1098">
                  <c:v>6483.4801762114548</c:v>
                </c:pt>
                <c:pt idx="1099">
                  <c:v>6393.1718061674001</c:v>
                </c:pt>
                <c:pt idx="1100">
                  <c:v>6429.5154185022011</c:v>
                </c:pt>
                <c:pt idx="1101">
                  <c:v>6439.4273127753304</c:v>
                </c:pt>
                <c:pt idx="1102">
                  <c:v>6466.9603524229078</c:v>
                </c:pt>
                <c:pt idx="1103">
                  <c:v>6468.061674008809</c:v>
                </c:pt>
                <c:pt idx="1104">
                  <c:v>6435.0220264317186</c:v>
                </c:pt>
                <c:pt idx="1105">
                  <c:v>6299.5594713656383</c:v>
                </c:pt>
                <c:pt idx="1106">
                  <c:v>6330.3964757709246</c:v>
                </c:pt>
                <c:pt idx="1107">
                  <c:v>6319.3832599118941</c:v>
                </c:pt>
                <c:pt idx="1108">
                  <c:v>6335.9030837004393</c:v>
                </c:pt>
                <c:pt idx="1109">
                  <c:v>6356.828193832599</c:v>
                </c:pt>
                <c:pt idx="1110">
                  <c:v>6491.1894273127746</c:v>
                </c:pt>
                <c:pt idx="1111">
                  <c:v>6469.1629955947128</c:v>
                </c:pt>
                <c:pt idx="1112">
                  <c:v>6432.8193832599118</c:v>
                </c:pt>
                <c:pt idx="1113">
                  <c:v>6519.8237885462559</c:v>
                </c:pt>
                <c:pt idx="1114">
                  <c:v>6436.1233480176206</c:v>
                </c:pt>
                <c:pt idx="1115">
                  <c:v>6406.3876651982373</c:v>
                </c:pt>
                <c:pt idx="1116">
                  <c:v>6490.0881057268716</c:v>
                </c:pt>
                <c:pt idx="1117">
                  <c:v>6494.4933920704852</c:v>
                </c:pt>
                <c:pt idx="1118">
                  <c:v>6480.1762114537432</c:v>
                </c:pt>
                <c:pt idx="1119">
                  <c:v>6396.4757709251098</c:v>
                </c:pt>
                <c:pt idx="1120">
                  <c:v>6519.8237885462559</c:v>
                </c:pt>
                <c:pt idx="1121">
                  <c:v>6500</c:v>
                </c:pt>
                <c:pt idx="1122">
                  <c:v>6492.2907488986775</c:v>
                </c:pt>
                <c:pt idx="1123">
                  <c:v>6566.0792951541862</c:v>
                </c:pt>
                <c:pt idx="1124">
                  <c:v>6464.757709251101</c:v>
                </c:pt>
                <c:pt idx="1125">
                  <c:v>6464.757709251101</c:v>
                </c:pt>
                <c:pt idx="1126">
                  <c:v>6425.1101321585902</c:v>
                </c:pt>
                <c:pt idx="1127">
                  <c:v>6409.6916299559471</c:v>
                </c:pt>
                <c:pt idx="1128">
                  <c:v>6442.7312775330392</c:v>
                </c:pt>
                <c:pt idx="1129">
                  <c:v>6337.0044052863423</c:v>
                </c:pt>
                <c:pt idx="1130">
                  <c:v>6395.3744493392069</c:v>
                </c:pt>
                <c:pt idx="1131">
                  <c:v>6400.8810572687225</c:v>
                </c:pt>
                <c:pt idx="1132">
                  <c:v>6417.4008810572695</c:v>
                </c:pt>
                <c:pt idx="1133">
                  <c:v>6190.5286343612333</c:v>
                </c:pt>
                <c:pt idx="1134">
                  <c:v>6135.4625550660794</c:v>
                </c:pt>
                <c:pt idx="1135">
                  <c:v>6220.2643171806167</c:v>
                </c:pt>
                <c:pt idx="1136">
                  <c:v>6247.7973568281932</c:v>
                </c:pt>
                <c:pt idx="1137">
                  <c:v>6145.3744493392069</c:v>
                </c:pt>
                <c:pt idx="1138">
                  <c:v>6120.0440528634363</c:v>
                </c:pt>
                <c:pt idx="1139">
                  <c:v>6111.2334801762099</c:v>
                </c:pt>
                <c:pt idx="1140">
                  <c:v>6117.8414096916295</c:v>
                </c:pt>
                <c:pt idx="1141">
                  <c:v>5995.5947136563882</c:v>
                </c:pt>
                <c:pt idx="1142">
                  <c:v>6008.8105726872254</c:v>
                </c:pt>
                <c:pt idx="1143">
                  <c:v>6042.9515418502206</c:v>
                </c:pt>
                <c:pt idx="1144">
                  <c:v>6058.3700440528637</c:v>
                </c:pt>
                <c:pt idx="1145">
                  <c:v>6038.5462555066069</c:v>
                </c:pt>
                <c:pt idx="1146">
                  <c:v>6009.9118942731284</c:v>
                </c:pt>
                <c:pt idx="1147">
                  <c:v>5987.8854625550666</c:v>
                </c:pt>
                <c:pt idx="1148">
                  <c:v>5909.6916299559471</c:v>
                </c:pt>
                <c:pt idx="1149">
                  <c:v>5910.7929515418509</c:v>
                </c:pt>
                <c:pt idx="1150">
                  <c:v>5952.6431718061676</c:v>
                </c:pt>
                <c:pt idx="1151">
                  <c:v>5952.6431718061676</c:v>
                </c:pt>
                <c:pt idx="1152">
                  <c:v>5944.9339207048451</c:v>
                </c:pt>
                <c:pt idx="1153">
                  <c:v>5876.6519823788549</c:v>
                </c:pt>
                <c:pt idx="1154">
                  <c:v>5853.5242290748902</c:v>
                </c:pt>
                <c:pt idx="1155">
                  <c:v>5817.1806167400882</c:v>
                </c:pt>
                <c:pt idx="1156">
                  <c:v>5839.20704845815</c:v>
                </c:pt>
                <c:pt idx="1157">
                  <c:v>5879.9559471365628</c:v>
                </c:pt>
                <c:pt idx="1158">
                  <c:v>5778.6343612334804</c:v>
                </c:pt>
                <c:pt idx="1159">
                  <c:v>5837.0044052863432</c:v>
                </c:pt>
                <c:pt idx="1160">
                  <c:v>5789.6475770925108</c:v>
                </c:pt>
                <c:pt idx="1161">
                  <c:v>5863.4361233480176</c:v>
                </c:pt>
                <c:pt idx="1162">
                  <c:v>5887.6651982378853</c:v>
                </c:pt>
                <c:pt idx="1163">
                  <c:v>5848.0176211453736</c:v>
                </c:pt>
                <c:pt idx="1164">
                  <c:v>5853.5242290748902</c:v>
                </c:pt>
                <c:pt idx="1165">
                  <c:v>5795.1541850220274</c:v>
                </c:pt>
                <c:pt idx="1166">
                  <c:v>5829.2951541850216</c:v>
                </c:pt>
                <c:pt idx="1167">
                  <c:v>5952.6431718061676</c:v>
                </c:pt>
                <c:pt idx="1168">
                  <c:v>5904.1850220264323</c:v>
                </c:pt>
                <c:pt idx="1169">
                  <c:v>5973.5682819383255</c:v>
                </c:pt>
                <c:pt idx="1170">
                  <c:v>5955.9471365638756</c:v>
                </c:pt>
                <c:pt idx="1171">
                  <c:v>5958.1497797356824</c:v>
                </c:pt>
                <c:pt idx="1172">
                  <c:v>6024.2290748898677</c:v>
                </c:pt>
                <c:pt idx="1173">
                  <c:v>5981.2775330396471</c:v>
                </c:pt>
                <c:pt idx="1174">
                  <c:v>5983.4801762114539</c:v>
                </c:pt>
                <c:pt idx="1175">
                  <c:v>5976.8722466960353</c:v>
                </c:pt>
                <c:pt idx="1176">
                  <c:v>5920.7048458149775</c:v>
                </c:pt>
                <c:pt idx="1177">
                  <c:v>5867.8414096916295</c:v>
                </c:pt>
                <c:pt idx="1178">
                  <c:v>5909.6916299559471</c:v>
                </c:pt>
                <c:pt idx="1179">
                  <c:v>5909.6916299559471</c:v>
                </c:pt>
                <c:pt idx="1180">
                  <c:v>5861.2334801762108</c:v>
                </c:pt>
                <c:pt idx="1181">
                  <c:v>5856.8281938325981</c:v>
                </c:pt>
                <c:pt idx="1182">
                  <c:v>5781.9383259911892</c:v>
                </c:pt>
                <c:pt idx="1183">
                  <c:v>5933.9207048458138</c:v>
                </c:pt>
                <c:pt idx="1184">
                  <c:v>5919.6035242290745</c:v>
                </c:pt>
                <c:pt idx="1185">
                  <c:v>5933.9207048458138</c:v>
                </c:pt>
                <c:pt idx="1186">
                  <c:v>5971.3656387665205</c:v>
                </c:pt>
                <c:pt idx="1187">
                  <c:v>5947.1365638766529</c:v>
                </c:pt>
                <c:pt idx="1188">
                  <c:v>5982.378854625551</c:v>
                </c:pt>
                <c:pt idx="1189">
                  <c:v>5969.1629955947128</c:v>
                </c:pt>
                <c:pt idx="1190">
                  <c:v>6062.7753303964755</c:v>
                </c:pt>
                <c:pt idx="1191">
                  <c:v>5995.5947136563882</c:v>
                </c:pt>
                <c:pt idx="1192">
                  <c:v>5947.1365638766529</c:v>
                </c:pt>
                <c:pt idx="1193">
                  <c:v>5973.5682819383255</c:v>
                </c:pt>
                <c:pt idx="1194">
                  <c:v>5954.8458149779735</c:v>
                </c:pt>
                <c:pt idx="1195">
                  <c:v>5914.0969162995598</c:v>
                </c:pt>
                <c:pt idx="1196" formatCode="_(&quot;$&quot;* #,##0.00_);_(&quot;$&quot;* \(#,##0.00\);_(&quot;$&quot;* &quot;-&quot;??_);_(@_)">
                  <c:v>5985.6828193832598</c:v>
                </c:pt>
                <c:pt idx="1197" formatCode="_(&quot;$&quot;* #,##0.00_);_(&quot;$&quot;* \(#,##0.00\);_(&quot;$&quot;* &quot;-&quot;??_);_(@_)">
                  <c:v>5899.7797356828196</c:v>
                </c:pt>
                <c:pt idx="1198" formatCode="_(&quot;$&quot;* #,##0.00_);_(&quot;$&quot;* \(#,##0.00\);_(&quot;$&quot;* &quot;-&quot;??_);_(@_)">
                  <c:v>5872.2466960352431</c:v>
                </c:pt>
                <c:pt idx="1199" formatCode="_(&quot;$&quot;* #,##0.00_);_(&quot;$&quot;* \(#,##0.00\);_(&quot;$&quot;* &quot;-&quot;??_);_(@_)">
                  <c:v>5871.1453744493392</c:v>
                </c:pt>
                <c:pt idx="1200" formatCode="_(&quot;$&quot;* #,##0.00_);_(&quot;$&quot;* \(#,##0.00\);_(&quot;$&quot;* &quot;-&quot;??_);_(@_)">
                  <c:v>5715.8590308370049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8-4152-4772-A48C-A8043FE025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3112912"/>
        <c:axId val="1203113240"/>
        <c:extLst>
          <c:ext xmlns:c15="http://schemas.microsoft.com/office/drawing/2012/chart" uri="{02D57815-91ED-43cb-92C2-25804820EDAC}">
            <c15:filteredLineSeries>
              <c15:ser>
                <c:idx val="7"/>
                <c:order val="2"/>
                <c:tx>
                  <c:strRef>
                    <c:extLst>
                      <c:ext uri="{02D57815-91ED-43cb-92C2-25804820EDAC}">
                        <c15:formulaRef>
                          <c15:sqref>'Commodities Data'!$J$2</c15:sqref>
                        </c15:formulaRef>
                      </c:ext>
                    </c:extLst>
                    <c:strCache>
                      <c:ptCount val="1"/>
                      <c:pt idx="0">
                        <c:v>Comex Cu future</c:v>
                      </c:pt>
                    </c:strCache>
                  </c:strRef>
                </c:tx>
                <c:spPr>
                  <a:ln w="3492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>
                    <a:outerShdw blurRad="63500" dist="38100" dir="5400000" rotWithShape="0">
                      <a:srgbClr val="000000">
                        <a:alpha val="45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'Commodities Data'!$B$3:$B$1203</c15:sqref>
                        </c15:formulaRef>
                      </c:ext>
                    </c:extLst>
                    <c:strCache>
                      <c:ptCount val="1201"/>
                      <c:pt idx="3">
                        <c:v>Dates</c:v>
                      </c:pt>
                      <c:pt idx="4">
                        <c:v>#NAME?</c:v>
                      </c:pt>
                      <c:pt idx="5">
                        <c:v>Jan-15</c:v>
                      </c:pt>
                      <c:pt idx="6">
                        <c:v>Jan-15</c:v>
                      </c:pt>
                      <c:pt idx="7">
                        <c:v>Jan-15</c:v>
                      </c:pt>
                      <c:pt idx="8">
                        <c:v>Jan-15</c:v>
                      </c:pt>
                      <c:pt idx="9">
                        <c:v>Jan-15</c:v>
                      </c:pt>
                      <c:pt idx="10">
                        <c:v>Jan-15</c:v>
                      </c:pt>
                      <c:pt idx="11">
                        <c:v>Jan-15</c:v>
                      </c:pt>
                      <c:pt idx="12">
                        <c:v>Jan-15</c:v>
                      </c:pt>
                      <c:pt idx="13">
                        <c:v>Jan-15</c:v>
                      </c:pt>
                      <c:pt idx="14">
                        <c:v>Jan-15</c:v>
                      </c:pt>
                      <c:pt idx="15">
                        <c:v>Jan-15</c:v>
                      </c:pt>
                      <c:pt idx="16">
                        <c:v>Jan-15</c:v>
                      </c:pt>
                      <c:pt idx="17">
                        <c:v>Jan-15</c:v>
                      </c:pt>
                      <c:pt idx="18">
                        <c:v>Jan-15</c:v>
                      </c:pt>
                      <c:pt idx="19">
                        <c:v>Jan-15</c:v>
                      </c:pt>
                      <c:pt idx="20">
                        <c:v>Jan-15</c:v>
                      </c:pt>
                      <c:pt idx="21">
                        <c:v>Jan-15</c:v>
                      </c:pt>
                      <c:pt idx="22">
                        <c:v>Jan-15</c:v>
                      </c:pt>
                      <c:pt idx="23">
                        <c:v>Jan-15</c:v>
                      </c:pt>
                      <c:pt idx="24">
                        <c:v>Jan-15</c:v>
                      </c:pt>
                      <c:pt idx="25">
                        <c:v>Jan-15</c:v>
                      </c:pt>
                      <c:pt idx="26">
                        <c:v>Feb-15</c:v>
                      </c:pt>
                      <c:pt idx="27">
                        <c:v>Feb-15</c:v>
                      </c:pt>
                      <c:pt idx="28">
                        <c:v>Feb-15</c:v>
                      </c:pt>
                      <c:pt idx="29">
                        <c:v>Feb-15</c:v>
                      </c:pt>
                      <c:pt idx="30">
                        <c:v>Feb-15</c:v>
                      </c:pt>
                      <c:pt idx="31">
                        <c:v>Feb-15</c:v>
                      </c:pt>
                      <c:pt idx="32">
                        <c:v>Feb-15</c:v>
                      </c:pt>
                      <c:pt idx="33">
                        <c:v>Feb-15</c:v>
                      </c:pt>
                      <c:pt idx="34">
                        <c:v>Feb-15</c:v>
                      </c:pt>
                      <c:pt idx="35">
                        <c:v>Feb-15</c:v>
                      </c:pt>
                      <c:pt idx="36">
                        <c:v>Feb-15</c:v>
                      </c:pt>
                      <c:pt idx="37">
                        <c:v>Feb-15</c:v>
                      </c:pt>
                      <c:pt idx="38">
                        <c:v>Feb-15</c:v>
                      </c:pt>
                      <c:pt idx="39">
                        <c:v>Feb-15</c:v>
                      </c:pt>
                      <c:pt idx="40">
                        <c:v>Feb-15</c:v>
                      </c:pt>
                      <c:pt idx="41">
                        <c:v>Feb-15</c:v>
                      </c:pt>
                      <c:pt idx="42">
                        <c:v>Feb-15</c:v>
                      </c:pt>
                      <c:pt idx="43">
                        <c:v>Feb-15</c:v>
                      </c:pt>
                      <c:pt idx="44">
                        <c:v>Feb-15</c:v>
                      </c:pt>
                      <c:pt idx="45">
                        <c:v>Feb-15</c:v>
                      </c:pt>
                      <c:pt idx="46">
                        <c:v>Mar-15</c:v>
                      </c:pt>
                      <c:pt idx="47">
                        <c:v>Mar-15</c:v>
                      </c:pt>
                      <c:pt idx="48">
                        <c:v>Mar-15</c:v>
                      </c:pt>
                      <c:pt idx="49">
                        <c:v>Mar-15</c:v>
                      </c:pt>
                      <c:pt idx="50">
                        <c:v>Mar-15</c:v>
                      </c:pt>
                      <c:pt idx="51">
                        <c:v>Mar-15</c:v>
                      </c:pt>
                      <c:pt idx="52">
                        <c:v>Mar-15</c:v>
                      </c:pt>
                      <c:pt idx="53">
                        <c:v>Mar-15</c:v>
                      </c:pt>
                      <c:pt idx="54">
                        <c:v>Mar-15</c:v>
                      </c:pt>
                      <c:pt idx="55">
                        <c:v>Mar-15</c:v>
                      </c:pt>
                      <c:pt idx="56">
                        <c:v>Mar-15</c:v>
                      </c:pt>
                      <c:pt idx="57">
                        <c:v>Mar-15</c:v>
                      </c:pt>
                      <c:pt idx="58">
                        <c:v>Mar-15</c:v>
                      </c:pt>
                      <c:pt idx="59">
                        <c:v>Mar-15</c:v>
                      </c:pt>
                      <c:pt idx="60">
                        <c:v>Mar-15</c:v>
                      </c:pt>
                      <c:pt idx="61">
                        <c:v>Mar-15</c:v>
                      </c:pt>
                      <c:pt idx="62">
                        <c:v>Mar-15</c:v>
                      </c:pt>
                      <c:pt idx="63">
                        <c:v>Mar-15</c:v>
                      </c:pt>
                      <c:pt idx="64">
                        <c:v>Mar-15</c:v>
                      </c:pt>
                      <c:pt idx="65">
                        <c:v>Mar-15</c:v>
                      </c:pt>
                      <c:pt idx="66">
                        <c:v>Mar-15</c:v>
                      </c:pt>
                      <c:pt idx="67">
                        <c:v>Mar-15</c:v>
                      </c:pt>
                      <c:pt idx="68">
                        <c:v>Apr-15</c:v>
                      </c:pt>
                      <c:pt idx="69">
                        <c:v>Apr-15</c:v>
                      </c:pt>
                      <c:pt idx="70">
                        <c:v>Apr-15</c:v>
                      </c:pt>
                      <c:pt idx="71">
                        <c:v>Apr-15</c:v>
                      </c:pt>
                      <c:pt idx="72">
                        <c:v>Apr-15</c:v>
                      </c:pt>
                      <c:pt idx="73">
                        <c:v>Apr-15</c:v>
                      </c:pt>
                      <c:pt idx="74">
                        <c:v>Apr-15</c:v>
                      </c:pt>
                      <c:pt idx="75">
                        <c:v>Apr-15</c:v>
                      </c:pt>
                      <c:pt idx="76">
                        <c:v>Apr-15</c:v>
                      </c:pt>
                      <c:pt idx="77">
                        <c:v>Apr-15</c:v>
                      </c:pt>
                      <c:pt idx="78">
                        <c:v>Apr-15</c:v>
                      </c:pt>
                      <c:pt idx="79">
                        <c:v>Apr-15</c:v>
                      </c:pt>
                      <c:pt idx="80">
                        <c:v>Apr-15</c:v>
                      </c:pt>
                      <c:pt idx="81">
                        <c:v>Apr-15</c:v>
                      </c:pt>
                      <c:pt idx="82">
                        <c:v>Apr-15</c:v>
                      </c:pt>
                      <c:pt idx="83">
                        <c:v>Apr-15</c:v>
                      </c:pt>
                      <c:pt idx="84">
                        <c:v>Apr-15</c:v>
                      </c:pt>
                      <c:pt idx="85">
                        <c:v>Apr-15</c:v>
                      </c:pt>
                      <c:pt idx="86">
                        <c:v>Apr-15</c:v>
                      </c:pt>
                      <c:pt idx="87">
                        <c:v>Apr-15</c:v>
                      </c:pt>
                      <c:pt idx="88">
                        <c:v>Apr-15</c:v>
                      </c:pt>
                      <c:pt idx="89">
                        <c:v>Apr-15</c:v>
                      </c:pt>
                      <c:pt idx="90">
                        <c:v>May-15</c:v>
                      </c:pt>
                      <c:pt idx="91">
                        <c:v>May-15</c:v>
                      </c:pt>
                      <c:pt idx="92">
                        <c:v>May-15</c:v>
                      </c:pt>
                      <c:pt idx="93">
                        <c:v>May-15</c:v>
                      </c:pt>
                      <c:pt idx="94">
                        <c:v>May-15</c:v>
                      </c:pt>
                      <c:pt idx="95">
                        <c:v>May-15</c:v>
                      </c:pt>
                      <c:pt idx="96">
                        <c:v>May-15</c:v>
                      </c:pt>
                      <c:pt idx="97">
                        <c:v>May-15</c:v>
                      </c:pt>
                      <c:pt idx="98">
                        <c:v>May-15</c:v>
                      </c:pt>
                      <c:pt idx="99">
                        <c:v>May-15</c:v>
                      </c:pt>
                      <c:pt idx="100">
                        <c:v>May-15</c:v>
                      </c:pt>
                      <c:pt idx="101">
                        <c:v>May-15</c:v>
                      </c:pt>
                      <c:pt idx="102">
                        <c:v>May-15</c:v>
                      </c:pt>
                      <c:pt idx="103">
                        <c:v>May-15</c:v>
                      </c:pt>
                      <c:pt idx="104">
                        <c:v>May-15</c:v>
                      </c:pt>
                      <c:pt idx="105">
                        <c:v>May-15</c:v>
                      </c:pt>
                      <c:pt idx="106">
                        <c:v>May-15</c:v>
                      </c:pt>
                      <c:pt idx="107">
                        <c:v>May-15</c:v>
                      </c:pt>
                      <c:pt idx="108">
                        <c:v>May-15</c:v>
                      </c:pt>
                      <c:pt idx="109">
                        <c:v>May-15</c:v>
                      </c:pt>
                      <c:pt idx="110">
                        <c:v>May-15</c:v>
                      </c:pt>
                      <c:pt idx="111">
                        <c:v>Jun-15</c:v>
                      </c:pt>
                      <c:pt idx="112">
                        <c:v>Jun-15</c:v>
                      </c:pt>
                      <c:pt idx="113">
                        <c:v>Jun-15</c:v>
                      </c:pt>
                      <c:pt idx="114">
                        <c:v>Jun-15</c:v>
                      </c:pt>
                      <c:pt idx="115">
                        <c:v>Jun-15</c:v>
                      </c:pt>
                      <c:pt idx="116">
                        <c:v>Jun-15</c:v>
                      </c:pt>
                      <c:pt idx="117">
                        <c:v>Jun-15</c:v>
                      </c:pt>
                      <c:pt idx="118">
                        <c:v>Jun-15</c:v>
                      </c:pt>
                      <c:pt idx="119">
                        <c:v>Jun-15</c:v>
                      </c:pt>
                      <c:pt idx="120">
                        <c:v>Jun-15</c:v>
                      </c:pt>
                      <c:pt idx="121">
                        <c:v>Jun-15</c:v>
                      </c:pt>
                      <c:pt idx="122">
                        <c:v>Jun-15</c:v>
                      </c:pt>
                      <c:pt idx="123">
                        <c:v>Jun-15</c:v>
                      </c:pt>
                      <c:pt idx="124">
                        <c:v>Jun-15</c:v>
                      </c:pt>
                      <c:pt idx="125">
                        <c:v>Jun-15</c:v>
                      </c:pt>
                      <c:pt idx="126">
                        <c:v>Jun-15</c:v>
                      </c:pt>
                      <c:pt idx="127">
                        <c:v>Jun-15</c:v>
                      </c:pt>
                      <c:pt idx="128">
                        <c:v>Jun-15</c:v>
                      </c:pt>
                      <c:pt idx="129">
                        <c:v>Jun-15</c:v>
                      </c:pt>
                      <c:pt idx="130">
                        <c:v>Jun-15</c:v>
                      </c:pt>
                      <c:pt idx="131">
                        <c:v>Jun-15</c:v>
                      </c:pt>
                      <c:pt idx="132">
                        <c:v>Jun-15</c:v>
                      </c:pt>
                      <c:pt idx="133">
                        <c:v>Jul-15</c:v>
                      </c:pt>
                      <c:pt idx="134">
                        <c:v>Jul-15</c:v>
                      </c:pt>
                      <c:pt idx="135">
                        <c:v>Jul-15</c:v>
                      </c:pt>
                      <c:pt idx="136">
                        <c:v>Jul-15</c:v>
                      </c:pt>
                      <c:pt idx="137">
                        <c:v>Jul-15</c:v>
                      </c:pt>
                      <c:pt idx="138">
                        <c:v>Jul-15</c:v>
                      </c:pt>
                      <c:pt idx="139">
                        <c:v>Jul-15</c:v>
                      </c:pt>
                      <c:pt idx="140">
                        <c:v>Jul-15</c:v>
                      </c:pt>
                      <c:pt idx="141">
                        <c:v>Jul-15</c:v>
                      </c:pt>
                      <c:pt idx="142">
                        <c:v>Jul-15</c:v>
                      </c:pt>
                      <c:pt idx="143">
                        <c:v>Jul-15</c:v>
                      </c:pt>
                      <c:pt idx="144">
                        <c:v>Jul-15</c:v>
                      </c:pt>
                      <c:pt idx="145">
                        <c:v>Jul-15</c:v>
                      </c:pt>
                      <c:pt idx="146">
                        <c:v>Jul-15</c:v>
                      </c:pt>
                      <c:pt idx="147">
                        <c:v>Jul-15</c:v>
                      </c:pt>
                      <c:pt idx="148">
                        <c:v>Jul-15</c:v>
                      </c:pt>
                      <c:pt idx="149">
                        <c:v>Jul-15</c:v>
                      </c:pt>
                      <c:pt idx="150">
                        <c:v>Jul-15</c:v>
                      </c:pt>
                      <c:pt idx="151">
                        <c:v>Jul-15</c:v>
                      </c:pt>
                      <c:pt idx="152">
                        <c:v>Jul-15</c:v>
                      </c:pt>
                      <c:pt idx="153">
                        <c:v>Jul-15</c:v>
                      </c:pt>
                      <c:pt idx="154">
                        <c:v>Jul-15</c:v>
                      </c:pt>
                      <c:pt idx="155">
                        <c:v>Jul-15</c:v>
                      </c:pt>
                      <c:pt idx="156">
                        <c:v>Aug-15</c:v>
                      </c:pt>
                      <c:pt idx="157">
                        <c:v>Aug-15</c:v>
                      </c:pt>
                      <c:pt idx="158">
                        <c:v>Aug-15</c:v>
                      </c:pt>
                      <c:pt idx="159">
                        <c:v>Aug-15</c:v>
                      </c:pt>
                      <c:pt idx="160">
                        <c:v>Aug-15</c:v>
                      </c:pt>
                      <c:pt idx="161">
                        <c:v>Aug-15</c:v>
                      </c:pt>
                      <c:pt idx="162">
                        <c:v>Aug-15</c:v>
                      </c:pt>
                      <c:pt idx="163">
                        <c:v>Aug-15</c:v>
                      </c:pt>
                      <c:pt idx="164">
                        <c:v>Aug-15</c:v>
                      </c:pt>
                      <c:pt idx="165">
                        <c:v>Aug-15</c:v>
                      </c:pt>
                      <c:pt idx="166">
                        <c:v>Aug-15</c:v>
                      </c:pt>
                      <c:pt idx="167">
                        <c:v>Aug-15</c:v>
                      </c:pt>
                      <c:pt idx="168">
                        <c:v>Aug-15</c:v>
                      </c:pt>
                      <c:pt idx="169">
                        <c:v>Aug-15</c:v>
                      </c:pt>
                      <c:pt idx="170">
                        <c:v>Aug-15</c:v>
                      </c:pt>
                      <c:pt idx="171">
                        <c:v>Aug-15</c:v>
                      </c:pt>
                      <c:pt idx="172">
                        <c:v>Aug-15</c:v>
                      </c:pt>
                      <c:pt idx="173">
                        <c:v>Aug-15</c:v>
                      </c:pt>
                      <c:pt idx="174">
                        <c:v>Aug-15</c:v>
                      </c:pt>
                      <c:pt idx="175">
                        <c:v>Aug-15</c:v>
                      </c:pt>
                      <c:pt idx="176">
                        <c:v>Aug-15</c:v>
                      </c:pt>
                      <c:pt idx="177">
                        <c:v>Sep-15</c:v>
                      </c:pt>
                      <c:pt idx="178">
                        <c:v>Sep-15</c:v>
                      </c:pt>
                      <c:pt idx="179">
                        <c:v>Sep-15</c:v>
                      </c:pt>
                      <c:pt idx="180">
                        <c:v>Sep-15</c:v>
                      </c:pt>
                      <c:pt idx="181">
                        <c:v>Sep-15</c:v>
                      </c:pt>
                      <c:pt idx="182">
                        <c:v>Sep-15</c:v>
                      </c:pt>
                      <c:pt idx="183">
                        <c:v>Sep-15</c:v>
                      </c:pt>
                      <c:pt idx="184">
                        <c:v>Sep-15</c:v>
                      </c:pt>
                      <c:pt idx="185">
                        <c:v>Sep-15</c:v>
                      </c:pt>
                      <c:pt idx="186">
                        <c:v>Sep-15</c:v>
                      </c:pt>
                      <c:pt idx="187">
                        <c:v>Sep-15</c:v>
                      </c:pt>
                      <c:pt idx="188">
                        <c:v>Sep-15</c:v>
                      </c:pt>
                      <c:pt idx="189">
                        <c:v>Sep-15</c:v>
                      </c:pt>
                      <c:pt idx="190">
                        <c:v>Sep-15</c:v>
                      </c:pt>
                      <c:pt idx="191">
                        <c:v>Sep-15</c:v>
                      </c:pt>
                      <c:pt idx="192">
                        <c:v>Sep-15</c:v>
                      </c:pt>
                      <c:pt idx="193">
                        <c:v>Sep-15</c:v>
                      </c:pt>
                      <c:pt idx="194">
                        <c:v>Sep-15</c:v>
                      </c:pt>
                      <c:pt idx="195">
                        <c:v>Sep-15</c:v>
                      </c:pt>
                      <c:pt idx="196">
                        <c:v>Sep-15</c:v>
                      </c:pt>
                      <c:pt idx="197">
                        <c:v>Sep-15</c:v>
                      </c:pt>
                      <c:pt idx="198">
                        <c:v>Sep-15</c:v>
                      </c:pt>
                      <c:pt idx="199">
                        <c:v>Oct-15</c:v>
                      </c:pt>
                      <c:pt idx="200">
                        <c:v>Oct-15</c:v>
                      </c:pt>
                      <c:pt idx="201">
                        <c:v>Oct-15</c:v>
                      </c:pt>
                      <c:pt idx="202">
                        <c:v>Oct-15</c:v>
                      </c:pt>
                      <c:pt idx="203">
                        <c:v>Oct-15</c:v>
                      </c:pt>
                      <c:pt idx="204">
                        <c:v>Oct-15</c:v>
                      </c:pt>
                      <c:pt idx="205">
                        <c:v>Oct-15</c:v>
                      </c:pt>
                      <c:pt idx="206">
                        <c:v>Oct-15</c:v>
                      </c:pt>
                      <c:pt idx="207">
                        <c:v>Oct-15</c:v>
                      </c:pt>
                      <c:pt idx="208">
                        <c:v>Oct-15</c:v>
                      </c:pt>
                      <c:pt idx="209">
                        <c:v>Oct-15</c:v>
                      </c:pt>
                      <c:pt idx="210">
                        <c:v>Oct-15</c:v>
                      </c:pt>
                      <c:pt idx="211">
                        <c:v>Oct-15</c:v>
                      </c:pt>
                      <c:pt idx="212">
                        <c:v>Oct-15</c:v>
                      </c:pt>
                      <c:pt idx="213">
                        <c:v>Oct-15</c:v>
                      </c:pt>
                      <c:pt idx="214">
                        <c:v>Oct-15</c:v>
                      </c:pt>
                      <c:pt idx="215">
                        <c:v>Oct-15</c:v>
                      </c:pt>
                      <c:pt idx="216">
                        <c:v>Oct-15</c:v>
                      </c:pt>
                      <c:pt idx="217">
                        <c:v>Oct-15</c:v>
                      </c:pt>
                      <c:pt idx="218">
                        <c:v>Oct-15</c:v>
                      </c:pt>
                      <c:pt idx="219">
                        <c:v>Oct-15</c:v>
                      </c:pt>
                      <c:pt idx="220">
                        <c:v>Oct-15</c:v>
                      </c:pt>
                      <c:pt idx="221">
                        <c:v>Nov-15</c:v>
                      </c:pt>
                      <c:pt idx="222">
                        <c:v>Nov-15</c:v>
                      </c:pt>
                      <c:pt idx="223">
                        <c:v>Nov-15</c:v>
                      </c:pt>
                      <c:pt idx="224">
                        <c:v>Nov-15</c:v>
                      </c:pt>
                      <c:pt idx="225">
                        <c:v>Nov-15</c:v>
                      </c:pt>
                      <c:pt idx="226">
                        <c:v>Nov-15</c:v>
                      </c:pt>
                      <c:pt idx="227">
                        <c:v>Nov-15</c:v>
                      </c:pt>
                      <c:pt idx="228">
                        <c:v>Nov-15</c:v>
                      </c:pt>
                      <c:pt idx="229">
                        <c:v>Nov-15</c:v>
                      </c:pt>
                      <c:pt idx="230">
                        <c:v>Nov-15</c:v>
                      </c:pt>
                      <c:pt idx="231">
                        <c:v>Nov-15</c:v>
                      </c:pt>
                      <c:pt idx="232">
                        <c:v>Nov-15</c:v>
                      </c:pt>
                      <c:pt idx="233">
                        <c:v>Nov-15</c:v>
                      </c:pt>
                      <c:pt idx="234">
                        <c:v>Nov-15</c:v>
                      </c:pt>
                      <c:pt idx="235">
                        <c:v>Nov-15</c:v>
                      </c:pt>
                      <c:pt idx="236">
                        <c:v>Nov-15</c:v>
                      </c:pt>
                      <c:pt idx="237">
                        <c:v>Nov-15</c:v>
                      </c:pt>
                      <c:pt idx="238">
                        <c:v>Nov-15</c:v>
                      </c:pt>
                      <c:pt idx="239">
                        <c:v>Nov-15</c:v>
                      </c:pt>
                      <c:pt idx="240">
                        <c:v>Nov-15</c:v>
                      </c:pt>
                      <c:pt idx="241">
                        <c:v>Nov-15</c:v>
                      </c:pt>
                      <c:pt idx="242">
                        <c:v>Dec-15</c:v>
                      </c:pt>
                      <c:pt idx="243">
                        <c:v>Dec-15</c:v>
                      </c:pt>
                      <c:pt idx="244">
                        <c:v>Dec-15</c:v>
                      </c:pt>
                      <c:pt idx="245">
                        <c:v>Dec-15</c:v>
                      </c:pt>
                      <c:pt idx="246">
                        <c:v>Dec-15</c:v>
                      </c:pt>
                      <c:pt idx="247">
                        <c:v>Dec-15</c:v>
                      </c:pt>
                      <c:pt idx="248">
                        <c:v>Dec-15</c:v>
                      </c:pt>
                      <c:pt idx="249">
                        <c:v>Dec-15</c:v>
                      </c:pt>
                      <c:pt idx="250">
                        <c:v>Dec-15</c:v>
                      </c:pt>
                      <c:pt idx="251">
                        <c:v>Dec-15</c:v>
                      </c:pt>
                      <c:pt idx="252">
                        <c:v>Dec-15</c:v>
                      </c:pt>
                      <c:pt idx="253">
                        <c:v>Dec-15</c:v>
                      </c:pt>
                      <c:pt idx="254">
                        <c:v>Dec-15</c:v>
                      </c:pt>
                      <c:pt idx="255">
                        <c:v>Dec-15</c:v>
                      </c:pt>
                      <c:pt idx="256">
                        <c:v>Dec-15</c:v>
                      </c:pt>
                      <c:pt idx="257">
                        <c:v>Dec-15</c:v>
                      </c:pt>
                      <c:pt idx="258">
                        <c:v>Dec-15</c:v>
                      </c:pt>
                      <c:pt idx="259">
                        <c:v>Dec-15</c:v>
                      </c:pt>
                      <c:pt idx="260">
                        <c:v>Dec-15</c:v>
                      </c:pt>
                      <c:pt idx="261">
                        <c:v>Dec-15</c:v>
                      </c:pt>
                      <c:pt idx="262">
                        <c:v>Dec-15</c:v>
                      </c:pt>
                      <c:pt idx="263">
                        <c:v>Dec-15</c:v>
                      </c:pt>
                      <c:pt idx="264">
                        <c:v>Dec-15</c:v>
                      </c:pt>
                      <c:pt idx="265">
                        <c:v>Jan-16</c:v>
                      </c:pt>
                      <c:pt idx="266">
                        <c:v>Jan-16</c:v>
                      </c:pt>
                      <c:pt idx="267">
                        <c:v>Jan-16</c:v>
                      </c:pt>
                      <c:pt idx="268">
                        <c:v>Jan-16</c:v>
                      </c:pt>
                      <c:pt idx="269">
                        <c:v>Jan-16</c:v>
                      </c:pt>
                      <c:pt idx="270">
                        <c:v>Jan-16</c:v>
                      </c:pt>
                      <c:pt idx="271">
                        <c:v>Jan-16</c:v>
                      </c:pt>
                      <c:pt idx="272">
                        <c:v>Jan-16</c:v>
                      </c:pt>
                      <c:pt idx="273">
                        <c:v>Jan-16</c:v>
                      </c:pt>
                      <c:pt idx="274">
                        <c:v>Jan-16</c:v>
                      </c:pt>
                      <c:pt idx="275">
                        <c:v>Jan-16</c:v>
                      </c:pt>
                      <c:pt idx="276">
                        <c:v>Jan-16</c:v>
                      </c:pt>
                      <c:pt idx="277">
                        <c:v>Jan-16</c:v>
                      </c:pt>
                      <c:pt idx="278">
                        <c:v>Jan-16</c:v>
                      </c:pt>
                      <c:pt idx="279">
                        <c:v>Jan-16</c:v>
                      </c:pt>
                      <c:pt idx="280">
                        <c:v>Jan-16</c:v>
                      </c:pt>
                      <c:pt idx="281">
                        <c:v>Jan-16</c:v>
                      </c:pt>
                      <c:pt idx="282">
                        <c:v>Jan-16</c:v>
                      </c:pt>
                      <c:pt idx="283">
                        <c:v>Jan-16</c:v>
                      </c:pt>
                      <c:pt idx="284">
                        <c:v>Jan-16</c:v>
                      </c:pt>
                      <c:pt idx="285">
                        <c:v>Jan-16</c:v>
                      </c:pt>
                      <c:pt idx="286">
                        <c:v>Feb-16</c:v>
                      </c:pt>
                      <c:pt idx="287">
                        <c:v>Feb-16</c:v>
                      </c:pt>
                      <c:pt idx="288">
                        <c:v>Feb-16</c:v>
                      </c:pt>
                      <c:pt idx="289">
                        <c:v>Feb-16</c:v>
                      </c:pt>
                      <c:pt idx="290">
                        <c:v>Feb-16</c:v>
                      </c:pt>
                      <c:pt idx="291">
                        <c:v>Feb-16</c:v>
                      </c:pt>
                      <c:pt idx="292">
                        <c:v>Feb-16</c:v>
                      </c:pt>
                      <c:pt idx="293">
                        <c:v>Feb-16</c:v>
                      </c:pt>
                      <c:pt idx="294">
                        <c:v>Feb-16</c:v>
                      </c:pt>
                      <c:pt idx="295">
                        <c:v>Feb-16</c:v>
                      </c:pt>
                      <c:pt idx="296">
                        <c:v>Feb-16</c:v>
                      </c:pt>
                      <c:pt idx="297">
                        <c:v>Feb-16</c:v>
                      </c:pt>
                      <c:pt idx="298">
                        <c:v>Feb-16</c:v>
                      </c:pt>
                      <c:pt idx="299">
                        <c:v>Feb-16</c:v>
                      </c:pt>
                      <c:pt idx="300">
                        <c:v>Feb-16</c:v>
                      </c:pt>
                      <c:pt idx="301">
                        <c:v>Feb-16</c:v>
                      </c:pt>
                      <c:pt idx="302">
                        <c:v>Feb-16</c:v>
                      </c:pt>
                      <c:pt idx="303">
                        <c:v>Feb-16</c:v>
                      </c:pt>
                      <c:pt idx="304">
                        <c:v>Feb-16</c:v>
                      </c:pt>
                      <c:pt idx="305">
                        <c:v>Feb-16</c:v>
                      </c:pt>
                      <c:pt idx="306">
                        <c:v>Feb-16</c:v>
                      </c:pt>
                      <c:pt idx="307">
                        <c:v>Mar-16</c:v>
                      </c:pt>
                      <c:pt idx="308">
                        <c:v>Mar-16</c:v>
                      </c:pt>
                      <c:pt idx="309">
                        <c:v>Mar-16</c:v>
                      </c:pt>
                      <c:pt idx="310">
                        <c:v>Mar-16</c:v>
                      </c:pt>
                      <c:pt idx="311">
                        <c:v>Mar-16</c:v>
                      </c:pt>
                      <c:pt idx="312">
                        <c:v>Mar-16</c:v>
                      </c:pt>
                      <c:pt idx="313">
                        <c:v>Mar-16</c:v>
                      </c:pt>
                      <c:pt idx="314">
                        <c:v>Mar-16</c:v>
                      </c:pt>
                      <c:pt idx="315">
                        <c:v>Mar-16</c:v>
                      </c:pt>
                      <c:pt idx="316">
                        <c:v>Mar-16</c:v>
                      </c:pt>
                      <c:pt idx="317">
                        <c:v>Mar-16</c:v>
                      </c:pt>
                      <c:pt idx="318">
                        <c:v>Mar-16</c:v>
                      </c:pt>
                      <c:pt idx="319">
                        <c:v>Mar-16</c:v>
                      </c:pt>
                      <c:pt idx="320">
                        <c:v>Mar-16</c:v>
                      </c:pt>
                      <c:pt idx="321">
                        <c:v>Mar-16</c:v>
                      </c:pt>
                      <c:pt idx="322">
                        <c:v>Mar-16</c:v>
                      </c:pt>
                      <c:pt idx="323">
                        <c:v>Mar-16</c:v>
                      </c:pt>
                      <c:pt idx="324">
                        <c:v>Mar-16</c:v>
                      </c:pt>
                      <c:pt idx="325">
                        <c:v>Mar-16</c:v>
                      </c:pt>
                      <c:pt idx="326">
                        <c:v>Mar-16</c:v>
                      </c:pt>
                      <c:pt idx="327">
                        <c:v>Mar-16</c:v>
                      </c:pt>
                      <c:pt idx="328">
                        <c:v>Mar-16</c:v>
                      </c:pt>
                      <c:pt idx="329">
                        <c:v>Mar-16</c:v>
                      </c:pt>
                      <c:pt idx="330">
                        <c:v>Apr-16</c:v>
                      </c:pt>
                      <c:pt idx="331">
                        <c:v>Apr-16</c:v>
                      </c:pt>
                      <c:pt idx="332">
                        <c:v>Apr-16</c:v>
                      </c:pt>
                      <c:pt idx="333">
                        <c:v>Apr-16</c:v>
                      </c:pt>
                      <c:pt idx="334">
                        <c:v>Apr-16</c:v>
                      </c:pt>
                      <c:pt idx="335">
                        <c:v>Apr-16</c:v>
                      </c:pt>
                      <c:pt idx="336">
                        <c:v>Apr-16</c:v>
                      </c:pt>
                      <c:pt idx="337">
                        <c:v>Apr-16</c:v>
                      </c:pt>
                      <c:pt idx="338">
                        <c:v>Apr-16</c:v>
                      </c:pt>
                      <c:pt idx="339">
                        <c:v>Apr-16</c:v>
                      </c:pt>
                      <c:pt idx="340">
                        <c:v>Apr-16</c:v>
                      </c:pt>
                      <c:pt idx="341">
                        <c:v>Apr-16</c:v>
                      </c:pt>
                      <c:pt idx="342">
                        <c:v>Apr-16</c:v>
                      </c:pt>
                      <c:pt idx="343">
                        <c:v>Apr-16</c:v>
                      </c:pt>
                      <c:pt idx="344">
                        <c:v>Apr-16</c:v>
                      </c:pt>
                      <c:pt idx="345">
                        <c:v>Apr-16</c:v>
                      </c:pt>
                      <c:pt idx="346">
                        <c:v>Apr-16</c:v>
                      </c:pt>
                      <c:pt idx="347">
                        <c:v>Apr-16</c:v>
                      </c:pt>
                      <c:pt idx="348">
                        <c:v>Apr-16</c:v>
                      </c:pt>
                      <c:pt idx="349">
                        <c:v>Apr-16</c:v>
                      </c:pt>
                      <c:pt idx="350">
                        <c:v>Apr-16</c:v>
                      </c:pt>
                      <c:pt idx="351">
                        <c:v>May-16</c:v>
                      </c:pt>
                      <c:pt idx="352">
                        <c:v>May-16</c:v>
                      </c:pt>
                      <c:pt idx="353">
                        <c:v>May-16</c:v>
                      </c:pt>
                      <c:pt idx="354">
                        <c:v>May-16</c:v>
                      </c:pt>
                      <c:pt idx="355">
                        <c:v>May-16</c:v>
                      </c:pt>
                      <c:pt idx="356">
                        <c:v>May-16</c:v>
                      </c:pt>
                      <c:pt idx="357">
                        <c:v>May-16</c:v>
                      </c:pt>
                      <c:pt idx="358">
                        <c:v>May-16</c:v>
                      </c:pt>
                      <c:pt idx="359">
                        <c:v>May-16</c:v>
                      </c:pt>
                      <c:pt idx="360">
                        <c:v>May-16</c:v>
                      </c:pt>
                      <c:pt idx="361">
                        <c:v>May-16</c:v>
                      </c:pt>
                      <c:pt idx="362">
                        <c:v>May-16</c:v>
                      </c:pt>
                      <c:pt idx="363">
                        <c:v>May-16</c:v>
                      </c:pt>
                      <c:pt idx="364">
                        <c:v>May-16</c:v>
                      </c:pt>
                      <c:pt idx="365">
                        <c:v>May-16</c:v>
                      </c:pt>
                      <c:pt idx="366">
                        <c:v>May-16</c:v>
                      </c:pt>
                      <c:pt idx="367">
                        <c:v>May-16</c:v>
                      </c:pt>
                      <c:pt idx="368">
                        <c:v>May-16</c:v>
                      </c:pt>
                      <c:pt idx="369">
                        <c:v>May-16</c:v>
                      </c:pt>
                      <c:pt idx="370">
                        <c:v>May-16</c:v>
                      </c:pt>
                      <c:pt idx="371">
                        <c:v>May-16</c:v>
                      </c:pt>
                      <c:pt idx="372">
                        <c:v>May-16</c:v>
                      </c:pt>
                      <c:pt idx="373">
                        <c:v>Jun-16</c:v>
                      </c:pt>
                      <c:pt idx="374">
                        <c:v>Jun-16</c:v>
                      </c:pt>
                      <c:pt idx="375">
                        <c:v>Jun-16</c:v>
                      </c:pt>
                      <c:pt idx="376">
                        <c:v>Jun-16</c:v>
                      </c:pt>
                      <c:pt idx="377">
                        <c:v>Jun-16</c:v>
                      </c:pt>
                      <c:pt idx="378">
                        <c:v>Jun-16</c:v>
                      </c:pt>
                      <c:pt idx="379">
                        <c:v>Jun-16</c:v>
                      </c:pt>
                      <c:pt idx="380">
                        <c:v>Jun-16</c:v>
                      </c:pt>
                      <c:pt idx="381">
                        <c:v>Jun-16</c:v>
                      </c:pt>
                      <c:pt idx="382">
                        <c:v>Jun-16</c:v>
                      </c:pt>
                      <c:pt idx="383">
                        <c:v>Jun-16</c:v>
                      </c:pt>
                      <c:pt idx="384">
                        <c:v>Jun-16</c:v>
                      </c:pt>
                      <c:pt idx="385">
                        <c:v>Jun-16</c:v>
                      </c:pt>
                      <c:pt idx="386">
                        <c:v>Jun-16</c:v>
                      </c:pt>
                      <c:pt idx="387">
                        <c:v>Jun-16</c:v>
                      </c:pt>
                      <c:pt idx="388">
                        <c:v>Jun-16</c:v>
                      </c:pt>
                      <c:pt idx="389">
                        <c:v>Jun-16</c:v>
                      </c:pt>
                      <c:pt idx="390">
                        <c:v>Jun-16</c:v>
                      </c:pt>
                      <c:pt idx="391">
                        <c:v>Jun-16</c:v>
                      </c:pt>
                      <c:pt idx="392">
                        <c:v>Jun-16</c:v>
                      </c:pt>
                      <c:pt idx="393">
                        <c:v>Jun-16</c:v>
                      </c:pt>
                      <c:pt idx="394">
                        <c:v>Jun-16</c:v>
                      </c:pt>
                      <c:pt idx="395">
                        <c:v>Jul-16</c:v>
                      </c:pt>
                      <c:pt idx="396">
                        <c:v>Jul-16</c:v>
                      </c:pt>
                      <c:pt idx="397">
                        <c:v>Jul-16</c:v>
                      </c:pt>
                      <c:pt idx="398">
                        <c:v>Jul-16</c:v>
                      </c:pt>
                      <c:pt idx="399">
                        <c:v>Jul-16</c:v>
                      </c:pt>
                      <c:pt idx="400">
                        <c:v>Jul-16</c:v>
                      </c:pt>
                      <c:pt idx="401">
                        <c:v>Jul-16</c:v>
                      </c:pt>
                      <c:pt idx="402">
                        <c:v>Jul-16</c:v>
                      </c:pt>
                      <c:pt idx="403">
                        <c:v>Jul-16</c:v>
                      </c:pt>
                      <c:pt idx="404">
                        <c:v>Jul-16</c:v>
                      </c:pt>
                      <c:pt idx="405">
                        <c:v>Jul-16</c:v>
                      </c:pt>
                      <c:pt idx="406">
                        <c:v>Jul-16</c:v>
                      </c:pt>
                      <c:pt idx="407">
                        <c:v>Jul-16</c:v>
                      </c:pt>
                      <c:pt idx="408">
                        <c:v>Jul-16</c:v>
                      </c:pt>
                      <c:pt idx="409">
                        <c:v>Jul-16</c:v>
                      </c:pt>
                      <c:pt idx="410">
                        <c:v>Jul-16</c:v>
                      </c:pt>
                      <c:pt idx="411">
                        <c:v>Jul-16</c:v>
                      </c:pt>
                      <c:pt idx="412">
                        <c:v>Jul-16</c:v>
                      </c:pt>
                      <c:pt idx="413">
                        <c:v>Jul-16</c:v>
                      </c:pt>
                      <c:pt idx="414">
                        <c:v>Jul-16</c:v>
                      </c:pt>
                      <c:pt idx="415">
                        <c:v>Jul-16</c:v>
                      </c:pt>
                      <c:pt idx="416">
                        <c:v>Aug-16</c:v>
                      </c:pt>
                      <c:pt idx="417">
                        <c:v>Aug-16</c:v>
                      </c:pt>
                      <c:pt idx="418">
                        <c:v>Aug-16</c:v>
                      </c:pt>
                      <c:pt idx="419">
                        <c:v>Aug-16</c:v>
                      </c:pt>
                      <c:pt idx="420">
                        <c:v>Aug-16</c:v>
                      </c:pt>
                      <c:pt idx="421">
                        <c:v>Aug-16</c:v>
                      </c:pt>
                      <c:pt idx="422">
                        <c:v>Aug-16</c:v>
                      </c:pt>
                      <c:pt idx="423">
                        <c:v>Aug-16</c:v>
                      </c:pt>
                      <c:pt idx="424">
                        <c:v>Aug-16</c:v>
                      </c:pt>
                      <c:pt idx="425">
                        <c:v>Aug-16</c:v>
                      </c:pt>
                      <c:pt idx="426">
                        <c:v>Aug-16</c:v>
                      </c:pt>
                      <c:pt idx="427">
                        <c:v>Aug-16</c:v>
                      </c:pt>
                      <c:pt idx="428">
                        <c:v>Aug-16</c:v>
                      </c:pt>
                      <c:pt idx="429">
                        <c:v>Aug-16</c:v>
                      </c:pt>
                      <c:pt idx="430">
                        <c:v>Aug-16</c:v>
                      </c:pt>
                      <c:pt idx="431">
                        <c:v>Aug-16</c:v>
                      </c:pt>
                      <c:pt idx="432">
                        <c:v>Aug-16</c:v>
                      </c:pt>
                      <c:pt idx="433">
                        <c:v>Aug-16</c:v>
                      </c:pt>
                      <c:pt idx="434">
                        <c:v>Aug-16</c:v>
                      </c:pt>
                      <c:pt idx="435">
                        <c:v>Aug-16</c:v>
                      </c:pt>
                      <c:pt idx="436">
                        <c:v>Aug-16</c:v>
                      </c:pt>
                      <c:pt idx="437">
                        <c:v>Aug-16</c:v>
                      </c:pt>
                      <c:pt idx="438">
                        <c:v>Aug-16</c:v>
                      </c:pt>
                      <c:pt idx="439">
                        <c:v>Sep-16</c:v>
                      </c:pt>
                      <c:pt idx="440">
                        <c:v>Sep-16</c:v>
                      </c:pt>
                      <c:pt idx="441">
                        <c:v>Sep-16</c:v>
                      </c:pt>
                      <c:pt idx="442">
                        <c:v>Sep-16</c:v>
                      </c:pt>
                      <c:pt idx="443">
                        <c:v>Sep-16</c:v>
                      </c:pt>
                      <c:pt idx="444">
                        <c:v>Sep-16</c:v>
                      </c:pt>
                      <c:pt idx="445">
                        <c:v>Sep-16</c:v>
                      </c:pt>
                      <c:pt idx="446">
                        <c:v>Sep-16</c:v>
                      </c:pt>
                      <c:pt idx="447">
                        <c:v>Sep-16</c:v>
                      </c:pt>
                      <c:pt idx="448">
                        <c:v>Sep-16</c:v>
                      </c:pt>
                      <c:pt idx="449">
                        <c:v>Sep-16</c:v>
                      </c:pt>
                      <c:pt idx="450">
                        <c:v>Sep-16</c:v>
                      </c:pt>
                      <c:pt idx="451">
                        <c:v>Sep-16</c:v>
                      </c:pt>
                      <c:pt idx="452">
                        <c:v>Sep-16</c:v>
                      </c:pt>
                      <c:pt idx="453">
                        <c:v>Sep-16</c:v>
                      </c:pt>
                      <c:pt idx="454">
                        <c:v>Sep-16</c:v>
                      </c:pt>
                      <c:pt idx="455">
                        <c:v>Sep-16</c:v>
                      </c:pt>
                      <c:pt idx="456">
                        <c:v>Sep-16</c:v>
                      </c:pt>
                      <c:pt idx="457">
                        <c:v>Sep-16</c:v>
                      </c:pt>
                      <c:pt idx="458">
                        <c:v>Sep-16</c:v>
                      </c:pt>
                      <c:pt idx="459">
                        <c:v>Sep-16</c:v>
                      </c:pt>
                      <c:pt idx="460">
                        <c:v>Sep-16</c:v>
                      </c:pt>
                      <c:pt idx="461">
                        <c:v>Oct-16</c:v>
                      </c:pt>
                      <c:pt idx="462">
                        <c:v>Oct-16</c:v>
                      </c:pt>
                      <c:pt idx="463">
                        <c:v>Oct-16</c:v>
                      </c:pt>
                      <c:pt idx="464">
                        <c:v>Oct-16</c:v>
                      </c:pt>
                      <c:pt idx="465">
                        <c:v>Oct-16</c:v>
                      </c:pt>
                      <c:pt idx="466">
                        <c:v>Oct-16</c:v>
                      </c:pt>
                      <c:pt idx="467">
                        <c:v>Oct-16</c:v>
                      </c:pt>
                      <c:pt idx="468">
                        <c:v>Oct-16</c:v>
                      </c:pt>
                      <c:pt idx="469">
                        <c:v>Oct-16</c:v>
                      </c:pt>
                      <c:pt idx="470">
                        <c:v>Oct-16</c:v>
                      </c:pt>
                      <c:pt idx="471">
                        <c:v>Oct-16</c:v>
                      </c:pt>
                      <c:pt idx="472">
                        <c:v>Oct-16</c:v>
                      </c:pt>
                      <c:pt idx="473">
                        <c:v>Oct-16</c:v>
                      </c:pt>
                      <c:pt idx="474">
                        <c:v>Oct-16</c:v>
                      </c:pt>
                      <c:pt idx="475">
                        <c:v>Oct-16</c:v>
                      </c:pt>
                      <c:pt idx="476">
                        <c:v>Oct-16</c:v>
                      </c:pt>
                      <c:pt idx="477">
                        <c:v>Oct-16</c:v>
                      </c:pt>
                      <c:pt idx="478">
                        <c:v>Oct-16</c:v>
                      </c:pt>
                      <c:pt idx="479">
                        <c:v>Oct-16</c:v>
                      </c:pt>
                      <c:pt idx="480">
                        <c:v>Oct-16</c:v>
                      </c:pt>
                      <c:pt idx="481">
                        <c:v>Oct-16</c:v>
                      </c:pt>
                      <c:pt idx="482">
                        <c:v>Nov-16</c:v>
                      </c:pt>
                      <c:pt idx="483">
                        <c:v>Nov-16</c:v>
                      </c:pt>
                      <c:pt idx="484">
                        <c:v>Nov-16</c:v>
                      </c:pt>
                      <c:pt idx="485">
                        <c:v>Nov-16</c:v>
                      </c:pt>
                      <c:pt idx="486">
                        <c:v>Nov-16</c:v>
                      </c:pt>
                      <c:pt idx="487">
                        <c:v>Nov-16</c:v>
                      </c:pt>
                      <c:pt idx="488">
                        <c:v>Nov-16</c:v>
                      </c:pt>
                      <c:pt idx="489">
                        <c:v>Nov-16</c:v>
                      </c:pt>
                      <c:pt idx="490">
                        <c:v>Nov-16</c:v>
                      </c:pt>
                      <c:pt idx="491">
                        <c:v>Nov-16</c:v>
                      </c:pt>
                      <c:pt idx="492">
                        <c:v>Nov-16</c:v>
                      </c:pt>
                      <c:pt idx="493">
                        <c:v>Nov-16</c:v>
                      </c:pt>
                      <c:pt idx="494">
                        <c:v>Nov-16</c:v>
                      </c:pt>
                      <c:pt idx="495">
                        <c:v>Nov-16</c:v>
                      </c:pt>
                      <c:pt idx="496">
                        <c:v>Nov-16</c:v>
                      </c:pt>
                      <c:pt idx="497">
                        <c:v>Nov-16</c:v>
                      </c:pt>
                      <c:pt idx="498">
                        <c:v>Nov-16</c:v>
                      </c:pt>
                      <c:pt idx="499">
                        <c:v>Nov-16</c:v>
                      </c:pt>
                      <c:pt idx="500">
                        <c:v>Nov-16</c:v>
                      </c:pt>
                      <c:pt idx="501">
                        <c:v>Nov-16</c:v>
                      </c:pt>
                      <c:pt idx="502">
                        <c:v>Nov-16</c:v>
                      </c:pt>
                      <c:pt idx="503">
                        <c:v>Nov-16</c:v>
                      </c:pt>
                      <c:pt idx="504">
                        <c:v>Dec-16</c:v>
                      </c:pt>
                      <c:pt idx="505">
                        <c:v>Dec-16</c:v>
                      </c:pt>
                      <c:pt idx="506">
                        <c:v>Dec-16</c:v>
                      </c:pt>
                      <c:pt idx="507">
                        <c:v>Dec-16</c:v>
                      </c:pt>
                      <c:pt idx="508">
                        <c:v>Dec-16</c:v>
                      </c:pt>
                      <c:pt idx="509">
                        <c:v>Dec-16</c:v>
                      </c:pt>
                      <c:pt idx="510">
                        <c:v>Dec-16</c:v>
                      </c:pt>
                      <c:pt idx="511">
                        <c:v>Dec-16</c:v>
                      </c:pt>
                      <c:pt idx="512">
                        <c:v>Dec-16</c:v>
                      </c:pt>
                      <c:pt idx="513">
                        <c:v>Dec-16</c:v>
                      </c:pt>
                      <c:pt idx="514">
                        <c:v>Dec-16</c:v>
                      </c:pt>
                      <c:pt idx="515">
                        <c:v>Dec-16</c:v>
                      </c:pt>
                      <c:pt idx="516">
                        <c:v>Dec-16</c:v>
                      </c:pt>
                      <c:pt idx="517">
                        <c:v>Dec-16</c:v>
                      </c:pt>
                      <c:pt idx="518">
                        <c:v>Dec-16</c:v>
                      </c:pt>
                      <c:pt idx="519">
                        <c:v>Dec-16</c:v>
                      </c:pt>
                      <c:pt idx="520">
                        <c:v>Dec-16</c:v>
                      </c:pt>
                      <c:pt idx="521">
                        <c:v>Dec-16</c:v>
                      </c:pt>
                      <c:pt idx="522">
                        <c:v>Dec-16</c:v>
                      </c:pt>
                      <c:pt idx="523">
                        <c:v>Dec-16</c:v>
                      </c:pt>
                      <c:pt idx="524">
                        <c:v>Dec-16</c:v>
                      </c:pt>
                      <c:pt idx="525">
                        <c:v>Dec-16</c:v>
                      </c:pt>
                      <c:pt idx="526">
                        <c:v>Jan-17</c:v>
                      </c:pt>
                      <c:pt idx="527">
                        <c:v>Jan-17</c:v>
                      </c:pt>
                      <c:pt idx="528">
                        <c:v>Jan-17</c:v>
                      </c:pt>
                      <c:pt idx="529">
                        <c:v>Jan-17</c:v>
                      </c:pt>
                      <c:pt idx="530">
                        <c:v>Jan-17</c:v>
                      </c:pt>
                      <c:pt idx="531">
                        <c:v>Jan-17</c:v>
                      </c:pt>
                      <c:pt idx="532">
                        <c:v>Jan-17</c:v>
                      </c:pt>
                      <c:pt idx="533">
                        <c:v>Jan-17</c:v>
                      </c:pt>
                      <c:pt idx="534">
                        <c:v>Jan-17</c:v>
                      </c:pt>
                      <c:pt idx="535">
                        <c:v>Jan-17</c:v>
                      </c:pt>
                      <c:pt idx="536">
                        <c:v>Jan-17</c:v>
                      </c:pt>
                      <c:pt idx="537">
                        <c:v>Jan-17</c:v>
                      </c:pt>
                      <c:pt idx="538">
                        <c:v>Jan-17</c:v>
                      </c:pt>
                      <c:pt idx="539">
                        <c:v>Jan-17</c:v>
                      </c:pt>
                      <c:pt idx="540">
                        <c:v>Jan-17</c:v>
                      </c:pt>
                      <c:pt idx="541">
                        <c:v>Jan-17</c:v>
                      </c:pt>
                      <c:pt idx="542">
                        <c:v>Jan-17</c:v>
                      </c:pt>
                      <c:pt idx="543">
                        <c:v>Jan-17</c:v>
                      </c:pt>
                      <c:pt idx="544">
                        <c:v>Jan-17</c:v>
                      </c:pt>
                      <c:pt idx="545">
                        <c:v>Jan-17</c:v>
                      </c:pt>
                      <c:pt idx="546">
                        <c:v>Jan-17</c:v>
                      </c:pt>
                      <c:pt idx="547">
                        <c:v>Jan-17</c:v>
                      </c:pt>
                      <c:pt idx="548">
                        <c:v>Feb-17</c:v>
                      </c:pt>
                      <c:pt idx="549">
                        <c:v>Feb-17</c:v>
                      </c:pt>
                      <c:pt idx="550">
                        <c:v>Feb-17</c:v>
                      </c:pt>
                      <c:pt idx="551">
                        <c:v>Feb-17</c:v>
                      </c:pt>
                      <c:pt idx="552">
                        <c:v>Feb-17</c:v>
                      </c:pt>
                      <c:pt idx="553">
                        <c:v>Feb-17</c:v>
                      </c:pt>
                      <c:pt idx="554">
                        <c:v>Feb-17</c:v>
                      </c:pt>
                      <c:pt idx="555">
                        <c:v>Feb-17</c:v>
                      </c:pt>
                      <c:pt idx="556">
                        <c:v>Feb-17</c:v>
                      </c:pt>
                      <c:pt idx="557">
                        <c:v>Feb-17</c:v>
                      </c:pt>
                      <c:pt idx="558">
                        <c:v>Feb-17</c:v>
                      </c:pt>
                      <c:pt idx="559">
                        <c:v>Feb-17</c:v>
                      </c:pt>
                      <c:pt idx="560">
                        <c:v>Feb-17</c:v>
                      </c:pt>
                      <c:pt idx="561">
                        <c:v>Feb-17</c:v>
                      </c:pt>
                      <c:pt idx="562">
                        <c:v>Feb-17</c:v>
                      </c:pt>
                      <c:pt idx="563">
                        <c:v>Feb-17</c:v>
                      </c:pt>
                      <c:pt idx="564">
                        <c:v>Feb-17</c:v>
                      </c:pt>
                      <c:pt idx="565">
                        <c:v>Feb-17</c:v>
                      </c:pt>
                      <c:pt idx="566">
                        <c:v>Feb-17</c:v>
                      </c:pt>
                      <c:pt idx="567">
                        <c:v>Feb-17</c:v>
                      </c:pt>
                      <c:pt idx="568">
                        <c:v>Mar-17</c:v>
                      </c:pt>
                      <c:pt idx="569">
                        <c:v>Mar-17</c:v>
                      </c:pt>
                      <c:pt idx="570">
                        <c:v>Mar-17</c:v>
                      </c:pt>
                      <c:pt idx="571">
                        <c:v>Mar-17</c:v>
                      </c:pt>
                      <c:pt idx="572">
                        <c:v>Mar-17</c:v>
                      </c:pt>
                      <c:pt idx="573">
                        <c:v>Mar-17</c:v>
                      </c:pt>
                      <c:pt idx="574">
                        <c:v>Mar-17</c:v>
                      </c:pt>
                      <c:pt idx="575">
                        <c:v>Mar-17</c:v>
                      </c:pt>
                      <c:pt idx="576">
                        <c:v>Mar-17</c:v>
                      </c:pt>
                      <c:pt idx="577">
                        <c:v>Mar-17</c:v>
                      </c:pt>
                      <c:pt idx="578">
                        <c:v>Mar-17</c:v>
                      </c:pt>
                      <c:pt idx="579">
                        <c:v>Mar-17</c:v>
                      </c:pt>
                      <c:pt idx="580">
                        <c:v>Mar-17</c:v>
                      </c:pt>
                      <c:pt idx="581">
                        <c:v>Mar-17</c:v>
                      </c:pt>
                      <c:pt idx="582">
                        <c:v>Mar-17</c:v>
                      </c:pt>
                      <c:pt idx="583">
                        <c:v>Mar-17</c:v>
                      </c:pt>
                      <c:pt idx="584">
                        <c:v>Mar-17</c:v>
                      </c:pt>
                      <c:pt idx="585">
                        <c:v>Mar-17</c:v>
                      </c:pt>
                      <c:pt idx="586">
                        <c:v>Mar-17</c:v>
                      </c:pt>
                      <c:pt idx="587">
                        <c:v>Mar-17</c:v>
                      </c:pt>
                      <c:pt idx="588">
                        <c:v>Mar-17</c:v>
                      </c:pt>
                      <c:pt idx="589">
                        <c:v>Mar-17</c:v>
                      </c:pt>
                      <c:pt idx="590">
                        <c:v>Mar-17</c:v>
                      </c:pt>
                      <c:pt idx="591">
                        <c:v>Apr-17</c:v>
                      </c:pt>
                      <c:pt idx="592">
                        <c:v>Apr-17</c:v>
                      </c:pt>
                      <c:pt idx="593">
                        <c:v>Apr-17</c:v>
                      </c:pt>
                      <c:pt idx="594">
                        <c:v>Apr-17</c:v>
                      </c:pt>
                      <c:pt idx="595">
                        <c:v>Apr-17</c:v>
                      </c:pt>
                      <c:pt idx="596">
                        <c:v>Apr-17</c:v>
                      </c:pt>
                      <c:pt idx="597">
                        <c:v>Apr-17</c:v>
                      </c:pt>
                      <c:pt idx="598">
                        <c:v>Apr-17</c:v>
                      </c:pt>
                      <c:pt idx="599">
                        <c:v>Apr-17</c:v>
                      </c:pt>
                      <c:pt idx="600">
                        <c:v>Apr-17</c:v>
                      </c:pt>
                      <c:pt idx="601">
                        <c:v>Apr-17</c:v>
                      </c:pt>
                      <c:pt idx="602">
                        <c:v>Apr-17</c:v>
                      </c:pt>
                      <c:pt idx="603">
                        <c:v>Apr-17</c:v>
                      </c:pt>
                      <c:pt idx="604">
                        <c:v>Apr-17</c:v>
                      </c:pt>
                      <c:pt idx="605">
                        <c:v>Apr-17</c:v>
                      </c:pt>
                      <c:pt idx="606">
                        <c:v>Apr-17</c:v>
                      </c:pt>
                      <c:pt idx="607">
                        <c:v>Apr-17</c:v>
                      </c:pt>
                      <c:pt idx="608">
                        <c:v>Apr-17</c:v>
                      </c:pt>
                      <c:pt idx="609">
                        <c:v>Apr-17</c:v>
                      </c:pt>
                      <c:pt idx="610">
                        <c:v>Apr-17</c:v>
                      </c:pt>
                      <c:pt idx="611">
                        <c:v>May-17</c:v>
                      </c:pt>
                      <c:pt idx="612">
                        <c:v>May-17</c:v>
                      </c:pt>
                      <c:pt idx="613">
                        <c:v>May-17</c:v>
                      </c:pt>
                      <c:pt idx="614">
                        <c:v>May-17</c:v>
                      </c:pt>
                      <c:pt idx="615">
                        <c:v>May-17</c:v>
                      </c:pt>
                      <c:pt idx="616">
                        <c:v>May-17</c:v>
                      </c:pt>
                      <c:pt idx="617">
                        <c:v>May-17</c:v>
                      </c:pt>
                      <c:pt idx="618">
                        <c:v>May-17</c:v>
                      </c:pt>
                      <c:pt idx="619">
                        <c:v>May-17</c:v>
                      </c:pt>
                      <c:pt idx="620">
                        <c:v>May-17</c:v>
                      </c:pt>
                      <c:pt idx="621">
                        <c:v>May-17</c:v>
                      </c:pt>
                      <c:pt idx="622">
                        <c:v>May-17</c:v>
                      </c:pt>
                      <c:pt idx="623">
                        <c:v>May-17</c:v>
                      </c:pt>
                      <c:pt idx="624">
                        <c:v>May-17</c:v>
                      </c:pt>
                      <c:pt idx="625">
                        <c:v>May-17</c:v>
                      </c:pt>
                      <c:pt idx="626">
                        <c:v>May-17</c:v>
                      </c:pt>
                      <c:pt idx="627">
                        <c:v>May-17</c:v>
                      </c:pt>
                      <c:pt idx="628">
                        <c:v>May-17</c:v>
                      </c:pt>
                      <c:pt idx="629">
                        <c:v>May-17</c:v>
                      </c:pt>
                      <c:pt idx="630">
                        <c:v>May-17</c:v>
                      </c:pt>
                      <c:pt idx="631">
                        <c:v>May-17</c:v>
                      </c:pt>
                      <c:pt idx="632">
                        <c:v>May-17</c:v>
                      </c:pt>
                      <c:pt idx="633">
                        <c:v>May-17</c:v>
                      </c:pt>
                      <c:pt idx="634">
                        <c:v>Jun-17</c:v>
                      </c:pt>
                      <c:pt idx="635">
                        <c:v>Jun-17</c:v>
                      </c:pt>
                      <c:pt idx="636">
                        <c:v>Jun-17</c:v>
                      </c:pt>
                      <c:pt idx="637">
                        <c:v>Jun-17</c:v>
                      </c:pt>
                      <c:pt idx="638">
                        <c:v>Jun-17</c:v>
                      </c:pt>
                      <c:pt idx="639">
                        <c:v>Jun-17</c:v>
                      </c:pt>
                      <c:pt idx="640">
                        <c:v>Jun-17</c:v>
                      </c:pt>
                      <c:pt idx="641">
                        <c:v>Jun-17</c:v>
                      </c:pt>
                      <c:pt idx="642">
                        <c:v>Jun-17</c:v>
                      </c:pt>
                      <c:pt idx="643">
                        <c:v>Jun-17</c:v>
                      </c:pt>
                      <c:pt idx="644">
                        <c:v>Jun-17</c:v>
                      </c:pt>
                      <c:pt idx="645">
                        <c:v>Jun-17</c:v>
                      </c:pt>
                      <c:pt idx="646">
                        <c:v>Jun-17</c:v>
                      </c:pt>
                      <c:pt idx="647">
                        <c:v>Jun-17</c:v>
                      </c:pt>
                      <c:pt idx="648">
                        <c:v>Jun-17</c:v>
                      </c:pt>
                      <c:pt idx="649">
                        <c:v>Jun-17</c:v>
                      </c:pt>
                      <c:pt idx="650">
                        <c:v>Jun-17</c:v>
                      </c:pt>
                      <c:pt idx="651">
                        <c:v>Jun-17</c:v>
                      </c:pt>
                      <c:pt idx="652">
                        <c:v>Jun-17</c:v>
                      </c:pt>
                      <c:pt idx="653">
                        <c:v>Jun-17</c:v>
                      </c:pt>
                      <c:pt idx="654">
                        <c:v>Jun-17</c:v>
                      </c:pt>
                      <c:pt idx="655">
                        <c:v>Jun-17</c:v>
                      </c:pt>
                      <c:pt idx="656">
                        <c:v>Jul-17</c:v>
                      </c:pt>
                      <c:pt idx="657">
                        <c:v>Jul-17</c:v>
                      </c:pt>
                      <c:pt idx="658">
                        <c:v>Jul-17</c:v>
                      </c:pt>
                      <c:pt idx="659">
                        <c:v>Jul-17</c:v>
                      </c:pt>
                      <c:pt idx="660">
                        <c:v>Jul-17</c:v>
                      </c:pt>
                      <c:pt idx="661">
                        <c:v>Jul-17</c:v>
                      </c:pt>
                      <c:pt idx="662">
                        <c:v>Jul-17</c:v>
                      </c:pt>
                      <c:pt idx="663">
                        <c:v>Jul-17</c:v>
                      </c:pt>
                      <c:pt idx="664">
                        <c:v>Jul-17</c:v>
                      </c:pt>
                      <c:pt idx="665">
                        <c:v>Jul-17</c:v>
                      </c:pt>
                      <c:pt idx="666">
                        <c:v>Jul-17</c:v>
                      </c:pt>
                      <c:pt idx="667">
                        <c:v>Jul-17</c:v>
                      </c:pt>
                      <c:pt idx="668">
                        <c:v>Jul-17</c:v>
                      </c:pt>
                      <c:pt idx="669">
                        <c:v>Jul-17</c:v>
                      </c:pt>
                      <c:pt idx="670">
                        <c:v>Jul-17</c:v>
                      </c:pt>
                      <c:pt idx="671">
                        <c:v>Jul-17</c:v>
                      </c:pt>
                      <c:pt idx="672">
                        <c:v>Jul-17</c:v>
                      </c:pt>
                      <c:pt idx="673">
                        <c:v>Jul-17</c:v>
                      </c:pt>
                      <c:pt idx="674">
                        <c:v>Jul-17</c:v>
                      </c:pt>
                      <c:pt idx="675">
                        <c:v>Jul-17</c:v>
                      </c:pt>
                      <c:pt idx="676">
                        <c:v>Jul-17</c:v>
                      </c:pt>
                      <c:pt idx="677">
                        <c:v>Aug-17</c:v>
                      </c:pt>
                      <c:pt idx="678">
                        <c:v>Aug-17</c:v>
                      </c:pt>
                      <c:pt idx="679">
                        <c:v>Aug-17</c:v>
                      </c:pt>
                      <c:pt idx="680">
                        <c:v>Aug-17</c:v>
                      </c:pt>
                      <c:pt idx="681">
                        <c:v>Aug-17</c:v>
                      </c:pt>
                      <c:pt idx="682">
                        <c:v>Aug-17</c:v>
                      </c:pt>
                      <c:pt idx="683">
                        <c:v>Aug-17</c:v>
                      </c:pt>
                      <c:pt idx="684">
                        <c:v>Aug-17</c:v>
                      </c:pt>
                      <c:pt idx="685">
                        <c:v>Aug-17</c:v>
                      </c:pt>
                      <c:pt idx="686">
                        <c:v>Aug-17</c:v>
                      </c:pt>
                      <c:pt idx="687">
                        <c:v>Aug-17</c:v>
                      </c:pt>
                      <c:pt idx="688">
                        <c:v>Aug-17</c:v>
                      </c:pt>
                      <c:pt idx="689">
                        <c:v>Aug-17</c:v>
                      </c:pt>
                      <c:pt idx="690">
                        <c:v>Aug-17</c:v>
                      </c:pt>
                      <c:pt idx="691">
                        <c:v>Aug-17</c:v>
                      </c:pt>
                      <c:pt idx="692">
                        <c:v>Aug-17</c:v>
                      </c:pt>
                      <c:pt idx="693">
                        <c:v>Aug-17</c:v>
                      </c:pt>
                      <c:pt idx="694">
                        <c:v>Aug-17</c:v>
                      </c:pt>
                      <c:pt idx="695">
                        <c:v>Aug-17</c:v>
                      </c:pt>
                      <c:pt idx="696">
                        <c:v>Aug-17</c:v>
                      </c:pt>
                      <c:pt idx="697">
                        <c:v>Aug-17</c:v>
                      </c:pt>
                      <c:pt idx="698">
                        <c:v>Aug-17</c:v>
                      </c:pt>
                      <c:pt idx="699">
                        <c:v>Aug-17</c:v>
                      </c:pt>
                      <c:pt idx="700">
                        <c:v>Sep-17</c:v>
                      </c:pt>
                      <c:pt idx="701">
                        <c:v>Sep-17</c:v>
                      </c:pt>
                      <c:pt idx="702">
                        <c:v>Sep-17</c:v>
                      </c:pt>
                      <c:pt idx="703">
                        <c:v>Sep-17</c:v>
                      </c:pt>
                      <c:pt idx="704">
                        <c:v>Sep-17</c:v>
                      </c:pt>
                      <c:pt idx="705">
                        <c:v>Sep-17</c:v>
                      </c:pt>
                      <c:pt idx="706">
                        <c:v>Sep-17</c:v>
                      </c:pt>
                      <c:pt idx="707">
                        <c:v>Sep-17</c:v>
                      </c:pt>
                      <c:pt idx="708">
                        <c:v>Sep-17</c:v>
                      </c:pt>
                      <c:pt idx="709">
                        <c:v>Sep-17</c:v>
                      </c:pt>
                      <c:pt idx="710">
                        <c:v>Sep-17</c:v>
                      </c:pt>
                      <c:pt idx="711">
                        <c:v>Sep-17</c:v>
                      </c:pt>
                      <c:pt idx="712">
                        <c:v>Sep-17</c:v>
                      </c:pt>
                      <c:pt idx="713">
                        <c:v>Sep-17</c:v>
                      </c:pt>
                      <c:pt idx="714">
                        <c:v>Sep-17</c:v>
                      </c:pt>
                      <c:pt idx="715">
                        <c:v>Sep-17</c:v>
                      </c:pt>
                      <c:pt idx="716">
                        <c:v>Sep-17</c:v>
                      </c:pt>
                      <c:pt idx="717">
                        <c:v>Sep-17</c:v>
                      </c:pt>
                      <c:pt idx="718">
                        <c:v>Sep-17</c:v>
                      </c:pt>
                      <c:pt idx="719">
                        <c:v>Sep-17</c:v>
                      </c:pt>
                      <c:pt idx="720">
                        <c:v>Sep-17</c:v>
                      </c:pt>
                      <c:pt idx="721">
                        <c:v>Oct-17</c:v>
                      </c:pt>
                      <c:pt idx="722">
                        <c:v>Oct-17</c:v>
                      </c:pt>
                      <c:pt idx="723">
                        <c:v>Oct-17</c:v>
                      </c:pt>
                      <c:pt idx="724">
                        <c:v>Oct-17</c:v>
                      </c:pt>
                      <c:pt idx="725">
                        <c:v>Oct-17</c:v>
                      </c:pt>
                      <c:pt idx="726">
                        <c:v>Oct-17</c:v>
                      </c:pt>
                      <c:pt idx="727">
                        <c:v>Oct-17</c:v>
                      </c:pt>
                      <c:pt idx="728">
                        <c:v>Oct-17</c:v>
                      </c:pt>
                      <c:pt idx="729">
                        <c:v>Oct-17</c:v>
                      </c:pt>
                      <c:pt idx="730">
                        <c:v>Oct-17</c:v>
                      </c:pt>
                      <c:pt idx="731">
                        <c:v>Oct-17</c:v>
                      </c:pt>
                      <c:pt idx="732">
                        <c:v>Oct-17</c:v>
                      </c:pt>
                      <c:pt idx="733">
                        <c:v>Oct-17</c:v>
                      </c:pt>
                      <c:pt idx="734">
                        <c:v>Oct-17</c:v>
                      </c:pt>
                      <c:pt idx="735">
                        <c:v>Oct-17</c:v>
                      </c:pt>
                      <c:pt idx="736">
                        <c:v>Oct-17</c:v>
                      </c:pt>
                      <c:pt idx="737">
                        <c:v>Oct-17</c:v>
                      </c:pt>
                      <c:pt idx="738">
                        <c:v>Oct-17</c:v>
                      </c:pt>
                      <c:pt idx="739">
                        <c:v>Oct-17</c:v>
                      </c:pt>
                      <c:pt idx="740">
                        <c:v>Oct-17</c:v>
                      </c:pt>
                      <c:pt idx="741">
                        <c:v>Oct-17</c:v>
                      </c:pt>
                      <c:pt idx="742">
                        <c:v>Oct-17</c:v>
                      </c:pt>
                      <c:pt idx="743">
                        <c:v>Nov-17</c:v>
                      </c:pt>
                      <c:pt idx="744">
                        <c:v>Nov-17</c:v>
                      </c:pt>
                      <c:pt idx="745">
                        <c:v>Nov-17</c:v>
                      </c:pt>
                      <c:pt idx="746">
                        <c:v>Nov-17</c:v>
                      </c:pt>
                      <c:pt idx="747">
                        <c:v>Nov-17</c:v>
                      </c:pt>
                      <c:pt idx="748">
                        <c:v>Nov-17</c:v>
                      </c:pt>
                      <c:pt idx="749">
                        <c:v>Nov-17</c:v>
                      </c:pt>
                      <c:pt idx="750">
                        <c:v>Nov-17</c:v>
                      </c:pt>
                      <c:pt idx="751">
                        <c:v>Nov-17</c:v>
                      </c:pt>
                      <c:pt idx="752">
                        <c:v>Nov-17</c:v>
                      </c:pt>
                      <c:pt idx="753">
                        <c:v>Nov-17</c:v>
                      </c:pt>
                      <c:pt idx="754">
                        <c:v>Nov-17</c:v>
                      </c:pt>
                      <c:pt idx="755">
                        <c:v>Nov-17</c:v>
                      </c:pt>
                      <c:pt idx="756">
                        <c:v>Nov-17</c:v>
                      </c:pt>
                      <c:pt idx="757">
                        <c:v>Nov-17</c:v>
                      </c:pt>
                      <c:pt idx="758">
                        <c:v>Nov-17</c:v>
                      </c:pt>
                      <c:pt idx="759">
                        <c:v>Nov-17</c:v>
                      </c:pt>
                      <c:pt idx="760">
                        <c:v>Nov-17</c:v>
                      </c:pt>
                      <c:pt idx="761">
                        <c:v>Nov-17</c:v>
                      </c:pt>
                      <c:pt idx="762">
                        <c:v>Nov-17</c:v>
                      </c:pt>
                      <c:pt idx="763">
                        <c:v>Nov-17</c:v>
                      </c:pt>
                      <c:pt idx="764">
                        <c:v>Nov-17</c:v>
                      </c:pt>
                      <c:pt idx="765">
                        <c:v>Dec-17</c:v>
                      </c:pt>
                      <c:pt idx="766">
                        <c:v>Dec-17</c:v>
                      </c:pt>
                      <c:pt idx="767">
                        <c:v>Dec-17</c:v>
                      </c:pt>
                      <c:pt idx="768">
                        <c:v>Dec-17</c:v>
                      </c:pt>
                      <c:pt idx="769">
                        <c:v>Dec-17</c:v>
                      </c:pt>
                      <c:pt idx="770">
                        <c:v>Dec-17</c:v>
                      </c:pt>
                      <c:pt idx="771">
                        <c:v>Dec-17</c:v>
                      </c:pt>
                      <c:pt idx="772">
                        <c:v>Dec-17</c:v>
                      </c:pt>
                      <c:pt idx="773">
                        <c:v>Dec-17</c:v>
                      </c:pt>
                      <c:pt idx="774">
                        <c:v>Dec-17</c:v>
                      </c:pt>
                      <c:pt idx="775">
                        <c:v>Dec-17</c:v>
                      </c:pt>
                      <c:pt idx="776">
                        <c:v>Dec-17</c:v>
                      </c:pt>
                      <c:pt idx="777">
                        <c:v>Dec-17</c:v>
                      </c:pt>
                      <c:pt idx="778">
                        <c:v>Dec-17</c:v>
                      </c:pt>
                      <c:pt idx="779">
                        <c:v>Dec-17</c:v>
                      </c:pt>
                      <c:pt idx="780">
                        <c:v>Dec-17</c:v>
                      </c:pt>
                      <c:pt idx="781">
                        <c:v>Dec-17</c:v>
                      </c:pt>
                      <c:pt idx="782">
                        <c:v>Dec-17</c:v>
                      </c:pt>
                      <c:pt idx="783">
                        <c:v>Dec-17</c:v>
                      </c:pt>
                      <c:pt idx="784">
                        <c:v>Dec-17</c:v>
                      </c:pt>
                      <c:pt idx="785">
                        <c:v>Dec-17</c:v>
                      </c:pt>
                      <c:pt idx="786">
                        <c:v>Jan-18</c:v>
                      </c:pt>
                      <c:pt idx="787">
                        <c:v>Jan-18</c:v>
                      </c:pt>
                      <c:pt idx="788">
                        <c:v>Jan-18</c:v>
                      </c:pt>
                      <c:pt idx="789">
                        <c:v>Jan-18</c:v>
                      </c:pt>
                      <c:pt idx="790">
                        <c:v>Jan-18</c:v>
                      </c:pt>
                      <c:pt idx="791">
                        <c:v>Jan-18</c:v>
                      </c:pt>
                      <c:pt idx="792">
                        <c:v>Jan-18</c:v>
                      </c:pt>
                      <c:pt idx="793">
                        <c:v>Jan-18</c:v>
                      </c:pt>
                      <c:pt idx="794">
                        <c:v>Jan-18</c:v>
                      </c:pt>
                      <c:pt idx="795">
                        <c:v>Jan-18</c:v>
                      </c:pt>
                      <c:pt idx="796">
                        <c:v>Jan-18</c:v>
                      </c:pt>
                      <c:pt idx="797">
                        <c:v>Jan-18</c:v>
                      </c:pt>
                      <c:pt idx="798">
                        <c:v>Jan-18</c:v>
                      </c:pt>
                      <c:pt idx="799">
                        <c:v>Jan-18</c:v>
                      </c:pt>
                      <c:pt idx="800">
                        <c:v>Jan-18</c:v>
                      </c:pt>
                      <c:pt idx="801">
                        <c:v>Jan-18</c:v>
                      </c:pt>
                      <c:pt idx="802">
                        <c:v>Jan-18</c:v>
                      </c:pt>
                      <c:pt idx="803">
                        <c:v>Jan-18</c:v>
                      </c:pt>
                      <c:pt idx="804">
                        <c:v>Jan-18</c:v>
                      </c:pt>
                      <c:pt idx="805">
                        <c:v>Jan-18</c:v>
                      </c:pt>
                      <c:pt idx="806">
                        <c:v>Jan-18</c:v>
                      </c:pt>
                      <c:pt idx="807">
                        <c:v>Jan-18</c:v>
                      </c:pt>
                      <c:pt idx="808">
                        <c:v>Jan-18</c:v>
                      </c:pt>
                      <c:pt idx="809">
                        <c:v>Feb-18</c:v>
                      </c:pt>
                      <c:pt idx="810">
                        <c:v>Feb-18</c:v>
                      </c:pt>
                      <c:pt idx="811">
                        <c:v>Feb-18</c:v>
                      </c:pt>
                      <c:pt idx="812">
                        <c:v>Feb-18</c:v>
                      </c:pt>
                      <c:pt idx="813">
                        <c:v>Feb-18</c:v>
                      </c:pt>
                      <c:pt idx="814">
                        <c:v>Feb-18</c:v>
                      </c:pt>
                      <c:pt idx="815">
                        <c:v>Feb-18</c:v>
                      </c:pt>
                      <c:pt idx="816">
                        <c:v>Feb-18</c:v>
                      </c:pt>
                      <c:pt idx="817">
                        <c:v>Feb-18</c:v>
                      </c:pt>
                      <c:pt idx="818">
                        <c:v>Feb-18</c:v>
                      </c:pt>
                      <c:pt idx="819">
                        <c:v>Feb-18</c:v>
                      </c:pt>
                      <c:pt idx="820">
                        <c:v>Feb-18</c:v>
                      </c:pt>
                      <c:pt idx="821">
                        <c:v>Feb-18</c:v>
                      </c:pt>
                      <c:pt idx="822">
                        <c:v>Feb-18</c:v>
                      </c:pt>
                      <c:pt idx="823">
                        <c:v>Feb-18</c:v>
                      </c:pt>
                      <c:pt idx="824">
                        <c:v>Feb-18</c:v>
                      </c:pt>
                      <c:pt idx="825">
                        <c:v>Feb-18</c:v>
                      </c:pt>
                      <c:pt idx="826">
                        <c:v>Feb-18</c:v>
                      </c:pt>
                      <c:pt idx="827">
                        <c:v>Feb-18</c:v>
                      </c:pt>
                      <c:pt idx="828">
                        <c:v>Feb-18</c:v>
                      </c:pt>
                      <c:pt idx="829">
                        <c:v>Mar-18</c:v>
                      </c:pt>
                      <c:pt idx="830">
                        <c:v>Mar-18</c:v>
                      </c:pt>
                      <c:pt idx="831">
                        <c:v>Mar-18</c:v>
                      </c:pt>
                      <c:pt idx="832">
                        <c:v>Mar-18</c:v>
                      </c:pt>
                      <c:pt idx="833">
                        <c:v>Mar-18</c:v>
                      </c:pt>
                      <c:pt idx="834">
                        <c:v>Mar-18</c:v>
                      </c:pt>
                      <c:pt idx="835">
                        <c:v>Mar-18</c:v>
                      </c:pt>
                      <c:pt idx="836">
                        <c:v>Mar-18</c:v>
                      </c:pt>
                      <c:pt idx="837">
                        <c:v>Mar-18</c:v>
                      </c:pt>
                      <c:pt idx="838">
                        <c:v>Mar-18</c:v>
                      </c:pt>
                      <c:pt idx="839">
                        <c:v>Mar-18</c:v>
                      </c:pt>
                      <c:pt idx="840">
                        <c:v>Mar-18</c:v>
                      </c:pt>
                      <c:pt idx="841">
                        <c:v>Mar-18</c:v>
                      </c:pt>
                      <c:pt idx="842">
                        <c:v>Mar-18</c:v>
                      </c:pt>
                      <c:pt idx="843">
                        <c:v>Mar-18</c:v>
                      </c:pt>
                      <c:pt idx="844">
                        <c:v>Mar-18</c:v>
                      </c:pt>
                      <c:pt idx="845">
                        <c:v>Mar-18</c:v>
                      </c:pt>
                      <c:pt idx="846">
                        <c:v>Mar-18</c:v>
                      </c:pt>
                      <c:pt idx="847">
                        <c:v>Mar-18</c:v>
                      </c:pt>
                      <c:pt idx="848">
                        <c:v>Mar-18</c:v>
                      </c:pt>
                      <c:pt idx="849">
                        <c:v>Mar-18</c:v>
                      </c:pt>
                      <c:pt idx="850">
                        <c:v>Mar-18</c:v>
                      </c:pt>
                      <c:pt idx="851">
                        <c:v>Apr-18</c:v>
                      </c:pt>
                      <c:pt idx="852">
                        <c:v>Apr-18</c:v>
                      </c:pt>
                      <c:pt idx="853">
                        <c:v>Apr-18</c:v>
                      </c:pt>
                      <c:pt idx="854">
                        <c:v>Apr-18</c:v>
                      </c:pt>
                      <c:pt idx="855">
                        <c:v>Apr-18</c:v>
                      </c:pt>
                      <c:pt idx="856">
                        <c:v>Apr-18</c:v>
                      </c:pt>
                      <c:pt idx="857">
                        <c:v>Apr-18</c:v>
                      </c:pt>
                      <c:pt idx="858">
                        <c:v>Apr-18</c:v>
                      </c:pt>
                      <c:pt idx="859">
                        <c:v>Apr-18</c:v>
                      </c:pt>
                      <c:pt idx="860">
                        <c:v>Apr-18</c:v>
                      </c:pt>
                      <c:pt idx="861">
                        <c:v>Apr-18</c:v>
                      </c:pt>
                      <c:pt idx="862">
                        <c:v>Apr-18</c:v>
                      </c:pt>
                      <c:pt idx="863">
                        <c:v>Apr-18</c:v>
                      </c:pt>
                      <c:pt idx="864">
                        <c:v>Apr-18</c:v>
                      </c:pt>
                      <c:pt idx="865">
                        <c:v>Apr-18</c:v>
                      </c:pt>
                      <c:pt idx="866">
                        <c:v>Apr-18</c:v>
                      </c:pt>
                      <c:pt idx="867">
                        <c:v>Apr-18</c:v>
                      </c:pt>
                      <c:pt idx="868">
                        <c:v>Apr-18</c:v>
                      </c:pt>
                      <c:pt idx="869">
                        <c:v>Apr-18</c:v>
                      </c:pt>
                      <c:pt idx="870">
                        <c:v>Apr-18</c:v>
                      </c:pt>
                      <c:pt idx="871">
                        <c:v>Apr-18</c:v>
                      </c:pt>
                      <c:pt idx="872">
                        <c:v>May-18</c:v>
                      </c:pt>
                      <c:pt idx="873">
                        <c:v>May-18</c:v>
                      </c:pt>
                      <c:pt idx="874">
                        <c:v>May-18</c:v>
                      </c:pt>
                      <c:pt idx="875">
                        <c:v>May-18</c:v>
                      </c:pt>
                      <c:pt idx="876">
                        <c:v>May-18</c:v>
                      </c:pt>
                      <c:pt idx="877">
                        <c:v>May-18</c:v>
                      </c:pt>
                      <c:pt idx="878">
                        <c:v>May-18</c:v>
                      </c:pt>
                      <c:pt idx="879">
                        <c:v>May-18</c:v>
                      </c:pt>
                      <c:pt idx="880">
                        <c:v>May-18</c:v>
                      </c:pt>
                      <c:pt idx="881">
                        <c:v>May-18</c:v>
                      </c:pt>
                      <c:pt idx="882">
                        <c:v>May-18</c:v>
                      </c:pt>
                      <c:pt idx="883">
                        <c:v>May-18</c:v>
                      </c:pt>
                      <c:pt idx="884">
                        <c:v>May-18</c:v>
                      </c:pt>
                      <c:pt idx="885">
                        <c:v>May-18</c:v>
                      </c:pt>
                      <c:pt idx="886">
                        <c:v>May-18</c:v>
                      </c:pt>
                      <c:pt idx="887">
                        <c:v>May-18</c:v>
                      </c:pt>
                      <c:pt idx="888">
                        <c:v>May-18</c:v>
                      </c:pt>
                      <c:pt idx="889">
                        <c:v>May-18</c:v>
                      </c:pt>
                      <c:pt idx="890">
                        <c:v>May-18</c:v>
                      </c:pt>
                      <c:pt idx="891">
                        <c:v>May-18</c:v>
                      </c:pt>
                      <c:pt idx="892">
                        <c:v>May-18</c:v>
                      </c:pt>
                      <c:pt idx="893">
                        <c:v>May-18</c:v>
                      </c:pt>
                      <c:pt idx="894">
                        <c:v>May-18</c:v>
                      </c:pt>
                      <c:pt idx="895">
                        <c:v>Jun-18</c:v>
                      </c:pt>
                      <c:pt idx="896">
                        <c:v>Jun-18</c:v>
                      </c:pt>
                      <c:pt idx="897">
                        <c:v>Jun-18</c:v>
                      </c:pt>
                      <c:pt idx="898">
                        <c:v>Jun-18</c:v>
                      </c:pt>
                      <c:pt idx="899">
                        <c:v>Jun-18</c:v>
                      </c:pt>
                      <c:pt idx="900">
                        <c:v>Jun-18</c:v>
                      </c:pt>
                      <c:pt idx="901">
                        <c:v>Jun-18</c:v>
                      </c:pt>
                      <c:pt idx="902">
                        <c:v>Jun-18</c:v>
                      </c:pt>
                      <c:pt idx="903">
                        <c:v>Jun-18</c:v>
                      </c:pt>
                      <c:pt idx="904">
                        <c:v>Jun-18</c:v>
                      </c:pt>
                      <c:pt idx="905">
                        <c:v>Jun-18</c:v>
                      </c:pt>
                      <c:pt idx="906">
                        <c:v>Jun-18</c:v>
                      </c:pt>
                      <c:pt idx="907">
                        <c:v>Jun-18</c:v>
                      </c:pt>
                      <c:pt idx="908">
                        <c:v>Jun-18</c:v>
                      </c:pt>
                      <c:pt idx="909">
                        <c:v>Jun-18</c:v>
                      </c:pt>
                      <c:pt idx="910">
                        <c:v>Jun-18</c:v>
                      </c:pt>
                      <c:pt idx="911">
                        <c:v>Jun-18</c:v>
                      </c:pt>
                      <c:pt idx="912">
                        <c:v>Jun-18</c:v>
                      </c:pt>
                      <c:pt idx="913">
                        <c:v>Jun-18</c:v>
                      </c:pt>
                      <c:pt idx="914">
                        <c:v>Jun-18</c:v>
                      </c:pt>
                      <c:pt idx="915">
                        <c:v>Jun-18</c:v>
                      </c:pt>
                      <c:pt idx="916">
                        <c:v>Jul-18</c:v>
                      </c:pt>
                      <c:pt idx="917">
                        <c:v>Jul-18</c:v>
                      </c:pt>
                      <c:pt idx="918">
                        <c:v>Jul-18</c:v>
                      </c:pt>
                      <c:pt idx="919">
                        <c:v>Jul-18</c:v>
                      </c:pt>
                      <c:pt idx="920">
                        <c:v>Jul-18</c:v>
                      </c:pt>
                      <c:pt idx="921">
                        <c:v>Jul-18</c:v>
                      </c:pt>
                      <c:pt idx="922">
                        <c:v>Jul-18</c:v>
                      </c:pt>
                      <c:pt idx="923">
                        <c:v>Jul-18</c:v>
                      </c:pt>
                      <c:pt idx="924">
                        <c:v>Jul-18</c:v>
                      </c:pt>
                      <c:pt idx="925">
                        <c:v>Jul-18</c:v>
                      </c:pt>
                      <c:pt idx="926">
                        <c:v>Jul-18</c:v>
                      </c:pt>
                      <c:pt idx="927">
                        <c:v>Jul-18</c:v>
                      </c:pt>
                      <c:pt idx="928">
                        <c:v>Jul-18</c:v>
                      </c:pt>
                      <c:pt idx="929">
                        <c:v>Jul-18</c:v>
                      </c:pt>
                      <c:pt idx="930">
                        <c:v>Jul-18</c:v>
                      </c:pt>
                      <c:pt idx="931">
                        <c:v>Jul-18</c:v>
                      </c:pt>
                      <c:pt idx="932">
                        <c:v>Jul-18</c:v>
                      </c:pt>
                      <c:pt idx="933">
                        <c:v>Jul-18</c:v>
                      </c:pt>
                      <c:pt idx="934">
                        <c:v>Jul-18</c:v>
                      </c:pt>
                      <c:pt idx="935">
                        <c:v>Jul-18</c:v>
                      </c:pt>
                      <c:pt idx="936">
                        <c:v>Jul-18</c:v>
                      </c:pt>
                      <c:pt idx="937">
                        <c:v>Jul-18</c:v>
                      </c:pt>
                      <c:pt idx="938">
                        <c:v>Aug-18</c:v>
                      </c:pt>
                      <c:pt idx="939">
                        <c:v>Aug-18</c:v>
                      </c:pt>
                      <c:pt idx="940">
                        <c:v>Aug-18</c:v>
                      </c:pt>
                      <c:pt idx="941">
                        <c:v>Aug-18</c:v>
                      </c:pt>
                      <c:pt idx="942">
                        <c:v>Aug-18</c:v>
                      </c:pt>
                      <c:pt idx="943">
                        <c:v>Aug-18</c:v>
                      </c:pt>
                      <c:pt idx="944">
                        <c:v>Aug-18</c:v>
                      </c:pt>
                      <c:pt idx="945">
                        <c:v>Aug-18</c:v>
                      </c:pt>
                      <c:pt idx="946">
                        <c:v>Aug-18</c:v>
                      </c:pt>
                      <c:pt idx="947">
                        <c:v>Aug-18</c:v>
                      </c:pt>
                      <c:pt idx="948">
                        <c:v>Aug-18</c:v>
                      </c:pt>
                      <c:pt idx="949">
                        <c:v>Aug-18</c:v>
                      </c:pt>
                      <c:pt idx="950">
                        <c:v>Aug-18</c:v>
                      </c:pt>
                      <c:pt idx="951">
                        <c:v>Aug-18</c:v>
                      </c:pt>
                      <c:pt idx="952">
                        <c:v>Aug-18</c:v>
                      </c:pt>
                      <c:pt idx="953">
                        <c:v>Aug-18</c:v>
                      </c:pt>
                      <c:pt idx="954">
                        <c:v>Aug-18</c:v>
                      </c:pt>
                      <c:pt idx="955">
                        <c:v>Aug-18</c:v>
                      </c:pt>
                      <c:pt idx="956">
                        <c:v>Aug-18</c:v>
                      </c:pt>
                      <c:pt idx="957">
                        <c:v>Aug-18</c:v>
                      </c:pt>
                      <c:pt idx="958">
                        <c:v>Aug-18</c:v>
                      </c:pt>
                      <c:pt idx="959">
                        <c:v>Aug-18</c:v>
                      </c:pt>
                      <c:pt idx="960">
                        <c:v>Aug-18</c:v>
                      </c:pt>
                      <c:pt idx="961">
                        <c:v>Sep-18</c:v>
                      </c:pt>
                      <c:pt idx="962">
                        <c:v>Sep-18</c:v>
                      </c:pt>
                      <c:pt idx="963">
                        <c:v>Sep-18</c:v>
                      </c:pt>
                      <c:pt idx="964">
                        <c:v>Sep-18</c:v>
                      </c:pt>
                      <c:pt idx="965">
                        <c:v>Sep-18</c:v>
                      </c:pt>
                      <c:pt idx="966">
                        <c:v>Sep-18</c:v>
                      </c:pt>
                      <c:pt idx="967">
                        <c:v>Sep-18</c:v>
                      </c:pt>
                      <c:pt idx="968">
                        <c:v>Sep-18</c:v>
                      </c:pt>
                      <c:pt idx="969">
                        <c:v>Sep-18</c:v>
                      </c:pt>
                      <c:pt idx="970">
                        <c:v>Sep-18</c:v>
                      </c:pt>
                      <c:pt idx="971">
                        <c:v>Sep-18</c:v>
                      </c:pt>
                      <c:pt idx="972">
                        <c:v>Sep-18</c:v>
                      </c:pt>
                      <c:pt idx="973">
                        <c:v>Sep-18</c:v>
                      </c:pt>
                      <c:pt idx="974">
                        <c:v>Sep-18</c:v>
                      </c:pt>
                      <c:pt idx="975">
                        <c:v>Sep-18</c:v>
                      </c:pt>
                      <c:pt idx="976">
                        <c:v>Sep-18</c:v>
                      </c:pt>
                      <c:pt idx="977">
                        <c:v>Sep-18</c:v>
                      </c:pt>
                      <c:pt idx="978">
                        <c:v>Sep-18</c:v>
                      </c:pt>
                      <c:pt idx="979">
                        <c:v>Sep-18</c:v>
                      </c:pt>
                      <c:pt idx="980">
                        <c:v>Sep-18</c:v>
                      </c:pt>
                      <c:pt idx="981">
                        <c:v>Oct-18</c:v>
                      </c:pt>
                      <c:pt idx="982">
                        <c:v>Oct-18</c:v>
                      </c:pt>
                      <c:pt idx="983">
                        <c:v>Oct-18</c:v>
                      </c:pt>
                      <c:pt idx="984">
                        <c:v>Oct-18</c:v>
                      </c:pt>
                      <c:pt idx="985">
                        <c:v>Oct-18</c:v>
                      </c:pt>
                      <c:pt idx="986">
                        <c:v>Oct-18</c:v>
                      </c:pt>
                      <c:pt idx="987">
                        <c:v>Oct-18</c:v>
                      </c:pt>
                      <c:pt idx="988">
                        <c:v>Oct-18</c:v>
                      </c:pt>
                      <c:pt idx="989">
                        <c:v>Oct-18</c:v>
                      </c:pt>
                      <c:pt idx="990">
                        <c:v>Oct-18</c:v>
                      </c:pt>
                      <c:pt idx="991">
                        <c:v>Oct-18</c:v>
                      </c:pt>
                      <c:pt idx="992">
                        <c:v>Oct-18</c:v>
                      </c:pt>
                      <c:pt idx="993">
                        <c:v>Oct-18</c:v>
                      </c:pt>
                      <c:pt idx="994">
                        <c:v>Oct-18</c:v>
                      </c:pt>
                      <c:pt idx="995">
                        <c:v>Oct-18</c:v>
                      </c:pt>
                      <c:pt idx="996">
                        <c:v>Oct-18</c:v>
                      </c:pt>
                      <c:pt idx="997">
                        <c:v>Oct-18</c:v>
                      </c:pt>
                      <c:pt idx="998">
                        <c:v>Oct-18</c:v>
                      </c:pt>
                      <c:pt idx="999">
                        <c:v>Oct-18</c:v>
                      </c:pt>
                      <c:pt idx="1000">
                        <c:v>Oct-18</c:v>
                      </c:pt>
                      <c:pt idx="1001">
                        <c:v>Oct-18</c:v>
                      </c:pt>
                      <c:pt idx="1002">
                        <c:v>Oct-18</c:v>
                      </c:pt>
                      <c:pt idx="1003">
                        <c:v>Oct-18</c:v>
                      </c:pt>
                      <c:pt idx="1004">
                        <c:v>Nov-18</c:v>
                      </c:pt>
                      <c:pt idx="1005">
                        <c:v>Nov-18</c:v>
                      </c:pt>
                      <c:pt idx="1006">
                        <c:v>Nov-18</c:v>
                      </c:pt>
                      <c:pt idx="1007">
                        <c:v>Nov-18</c:v>
                      </c:pt>
                      <c:pt idx="1008">
                        <c:v>Nov-18</c:v>
                      </c:pt>
                      <c:pt idx="1009">
                        <c:v>Nov-18</c:v>
                      </c:pt>
                      <c:pt idx="1010">
                        <c:v>Nov-18</c:v>
                      </c:pt>
                      <c:pt idx="1011">
                        <c:v>Nov-18</c:v>
                      </c:pt>
                      <c:pt idx="1012">
                        <c:v>Nov-18</c:v>
                      </c:pt>
                      <c:pt idx="1013">
                        <c:v>Nov-18</c:v>
                      </c:pt>
                      <c:pt idx="1014">
                        <c:v>Nov-18</c:v>
                      </c:pt>
                      <c:pt idx="1015">
                        <c:v>Nov-18</c:v>
                      </c:pt>
                      <c:pt idx="1016">
                        <c:v>Nov-18</c:v>
                      </c:pt>
                      <c:pt idx="1017">
                        <c:v>Nov-18</c:v>
                      </c:pt>
                      <c:pt idx="1018">
                        <c:v>Nov-18</c:v>
                      </c:pt>
                      <c:pt idx="1019">
                        <c:v>Nov-18</c:v>
                      </c:pt>
                      <c:pt idx="1020">
                        <c:v>Nov-18</c:v>
                      </c:pt>
                      <c:pt idx="1021">
                        <c:v>Nov-18</c:v>
                      </c:pt>
                      <c:pt idx="1022">
                        <c:v>Nov-18</c:v>
                      </c:pt>
                      <c:pt idx="1023">
                        <c:v>Nov-18</c:v>
                      </c:pt>
                      <c:pt idx="1024">
                        <c:v>Nov-18</c:v>
                      </c:pt>
                      <c:pt idx="1025">
                        <c:v>Nov-18</c:v>
                      </c:pt>
                      <c:pt idx="1026">
                        <c:v>Dec-18</c:v>
                      </c:pt>
                      <c:pt idx="1027">
                        <c:v>Dec-18</c:v>
                      </c:pt>
                      <c:pt idx="1028">
                        <c:v>Dec-18</c:v>
                      </c:pt>
                      <c:pt idx="1029">
                        <c:v>Dec-18</c:v>
                      </c:pt>
                      <c:pt idx="1030">
                        <c:v>Dec-18</c:v>
                      </c:pt>
                      <c:pt idx="1031">
                        <c:v>Dec-18</c:v>
                      </c:pt>
                      <c:pt idx="1032">
                        <c:v>Dec-18</c:v>
                      </c:pt>
                      <c:pt idx="1033">
                        <c:v>Dec-18</c:v>
                      </c:pt>
                      <c:pt idx="1034">
                        <c:v>Dec-18</c:v>
                      </c:pt>
                      <c:pt idx="1035">
                        <c:v>Dec-18</c:v>
                      </c:pt>
                      <c:pt idx="1036">
                        <c:v>Dec-18</c:v>
                      </c:pt>
                      <c:pt idx="1037">
                        <c:v>Dec-18</c:v>
                      </c:pt>
                      <c:pt idx="1038">
                        <c:v>Dec-18</c:v>
                      </c:pt>
                      <c:pt idx="1039">
                        <c:v>Dec-18</c:v>
                      </c:pt>
                      <c:pt idx="1040">
                        <c:v>Dec-18</c:v>
                      </c:pt>
                      <c:pt idx="1041">
                        <c:v>Dec-18</c:v>
                      </c:pt>
                      <c:pt idx="1042">
                        <c:v>Dec-18</c:v>
                      </c:pt>
                      <c:pt idx="1043">
                        <c:v>Dec-18</c:v>
                      </c:pt>
                      <c:pt idx="1044">
                        <c:v>Dec-18</c:v>
                      </c:pt>
                      <c:pt idx="1045">
                        <c:v>Dec-18</c:v>
                      </c:pt>
                      <c:pt idx="1046">
                        <c:v>Dec-18</c:v>
                      </c:pt>
                      <c:pt idx="1047">
                        <c:v>Jan-19</c:v>
                      </c:pt>
                      <c:pt idx="1048">
                        <c:v>Jan-19</c:v>
                      </c:pt>
                      <c:pt idx="1049">
                        <c:v>Jan-19</c:v>
                      </c:pt>
                      <c:pt idx="1050">
                        <c:v>Jan-19</c:v>
                      </c:pt>
                      <c:pt idx="1051">
                        <c:v>Jan-19</c:v>
                      </c:pt>
                      <c:pt idx="1052">
                        <c:v>Jan-19</c:v>
                      </c:pt>
                      <c:pt idx="1053">
                        <c:v>Jan-19</c:v>
                      </c:pt>
                      <c:pt idx="1054">
                        <c:v>Jan-19</c:v>
                      </c:pt>
                      <c:pt idx="1055">
                        <c:v>Jan-19</c:v>
                      </c:pt>
                      <c:pt idx="1056">
                        <c:v>Jan-19</c:v>
                      </c:pt>
                      <c:pt idx="1057">
                        <c:v>Jan-19</c:v>
                      </c:pt>
                      <c:pt idx="1058">
                        <c:v>Jan-19</c:v>
                      </c:pt>
                      <c:pt idx="1059">
                        <c:v>Jan-19</c:v>
                      </c:pt>
                      <c:pt idx="1060">
                        <c:v>Jan-19</c:v>
                      </c:pt>
                      <c:pt idx="1061">
                        <c:v>Jan-19</c:v>
                      </c:pt>
                      <c:pt idx="1062">
                        <c:v>Jan-19</c:v>
                      </c:pt>
                      <c:pt idx="1063">
                        <c:v>Jan-19</c:v>
                      </c:pt>
                      <c:pt idx="1064">
                        <c:v>Jan-19</c:v>
                      </c:pt>
                      <c:pt idx="1065">
                        <c:v>Jan-19</c:v>
                      </c:pt>
                      <c:pt idx="1066">
                        <c:v>Jan-19</c:v>
                      </c:pt>
                      <c:pt idx="1067">
                        <c:v>Jan-19</c:v>
                      </c:pt>
                      <c:pt idx="1068">
                        <c:v>Jan-19</c:v>
                      </c:pt>
                      <c:pt idx="1069">
                        <c:v>Jan-19</c:v>
                      </c:pt>
                      <c:pt idx="1070">
                        <c:v>Feb-19</c:v>
                      </c:pt>
                      <c:pt idx="1071">
                        <c:v>Feb-19</c:v>
                      </c:pt>
                      <c:pt idx="1072">
                        <c:v>Feb-19</c:v>
                      </c:pt>
                      <c:pt idx="1073">
                        <c:v>Feb-19</c:v>
                      </c:pt>
                      <c:pt idx="1074">
                        <c:v>Feb-19</c:v>
                      </c:pt>
                      <c:pt idx="1075">
                        <c:v>Feb-19</c:v>
                      </c:pt>
                      <c:pt idx="1076">
                        <c:v>Feb-19</c:v>
                      </c:pt>
                      <c:pt idx="1077">
                        <c:v>Feb-19</c:v>
                      </c:pt>
                      <c:pt idx="1078">
                        <c:v>Feb-19</c:v>
                      </c:pt>
                      <c:pt idx="1079">
                        <c:v>Feb-19</c:v>
                      </c:pt>
                      <c:pt idx="1080">
                        <c:v>Feb-19</c:v>
                      </c:pt>
                      <c:pt idx="1081">
                        <c:v>Feb-19</c:v>
                      </c:pt>
                      <c:pt idx="1082">
                        <c:v>Feb-19</c:v>
                      </c:pt>
                      <c:pt idx="1083">
                        <c:v>Feb-19</c:v>
                      </c:pt>
                      <c:pt idx="1084">
                        <c:v>Feb-19</c:v>
                      </c:pt>
                      <c:pt idx="1085">
                        <c:v>Feb-19</c:v>
                      </c:pt>
                      <c:pt idx="1086">
                        <c:v>Feb-19</c:v>
                      </c:pt>
                      <c:pt idx="1087">
                        <c:v>Feb-19</c:v>
                      </c:pt>
                      <c:pt idx="1088">
                        <c:v>Feb-19</c:v>
                      </c:pt>
                      <c:pt idx="1089">
                        <c:v>Feb-19</c:v>
                      </c:pt>
                      <c:pt idx="1090">
                        <c:v>Mar-19</c:v>
                      </c:pt>
                      <c:pt idx="1091">
                        <c:v>Mar-19</c:v>
                      </c:pt>
                      <c:pt idx="1092">
                        <c:v>Mar-19</c:v>
                      </c:pt>
                      <c:pt idx="1093">
                        <c:v>Mar-19</c:v>
                      </c:pt>
                      <c:pt idx="1094">
                        <c:v>Mar-19</c:v>
                      </c:pt>
                      <c:pt idx="1095">
                        <c:v>Mar-19</c:v>
                      </c:pt>
                      <c:pt idx="1096">
                        <c:v>Mar-19</c:v>
                      </c:pt>
                      <c:pt idx="1097">
                        <c:v>Mar-19</c:v>
                      </c:pt>
                      <c:pt idx="1098">
                        <c:v>Mar-19</c:v>
                      </c:pt>
                      <c:pt idx="1099">
                        <c:v>Mar-19</c:v>
                      </c:pt>
                      <c:pt idx="1100">
                        <c:v>Mar-19</c:v>
                      </c:pt>
                      <c:pt idx="1101">
                        <c:v>Mar-19</c:v>
                      </c:pt>
                      <c:pt idx="1102">
                        <c:v>Mar-19</c:v>
                      </c:pt>
                      <c:pt idx="1103">
                        <c:v>Mar-19</c:v>
                      </c:pt>
                      <c:pt idx="1104">
                        <c:v>Mar-19</c:v>
                      </c:pt>
                      <c:pt idx="1105">
                        <c:v>Mar-19</c:v>
                      </c:pt>
                      <c:pt idx="1106">
                        <c:v>Mar-19</c:v>
                      </c:pt>
                      <c:pt idx="1107">
                        <c:v>Mar-19</c:v>
                      </c:pt>
                      <c:pt idx="1108">
                        <c:v>Mar-19</c:v>
                      </c:pt>
                      <c:pt idx="1109">
                        <c:v>Mar-19</c:v>
                      </c:pt>
                      <c:pt idx="1110">
                        <c:v>Mar-19</c:v>
                      </c:pt>
                      <c:pt idx="1111">
                        <c:v>Apr-19</c:v>
                      </c:pt>
                      <c:pt idx="1112">
                        <c:v>Apr-19</c:v>
                      </c:pt>
                      <c:pt idx="1113">
                        <c:v>Apr-19</c:v>
                      </c:pt>
                      <c:pt idx="1114">
                        <c:v>Apr-19</c:v>
                      </c:pt>
                      <c:pt idx="1115">
                        <c:v>Apr-19</c:v>
                      </c:pt>
                      <c:pt idx="1116">
                        <c:v>Apr-19</c:v>
                      </c:pt>
                      <c:pt idx="1117">
                        <c:v>Apr-19</c:v>
                      </c:pt>
                      <c:pt idx="1118">
                        <c:v>Apr-19</c:v>
                      </c:pt>
                      <c:pt idx="1119">
                        <c:v>Apr-19</c:v>
                      </c:pt>
                      <c:pt idx="1120">
                        <c:v>Apr-19</c:v>
                      </c:pt>
                      <c:pt idx="1121">
                        <c:v>Apr-19</c:v>
                      </c:pt>
                      <c:pt idx="1122">
                        <c:v>Apr-19</c:v>
                      </c:pt>
                      <c:pt idx="1123">
                        <c:v>Apr-19</c:v>
                      </c:pt>
                      <c:pt idx="1124">
                        <c:v>Apr-19</c:v>
                      </c:pt>
                      <c:pt idx="1125">
                        <c:v>Apr-19</c:v>
                      </c:pt>
                      <c:pt idx="1126">
                        <c:v>Apr-19</c:v>
                      </c:pt>
                      <c:pt idx="1127">
                        <c:v>Apr-19</c:v>
                      </c:pt>
                      <c:pt idx="1128">
                        <c:v>Apr-19</c:v>
                      </c:pt>
                      <c:pt idx="1129">
                        <c:v>Apr-19</c:v>
                      </c:pt>
                      <c:pt idx="1130">
                        <c:v>Apr-19</c:v>
                      </c:pt>
                      <c:pt idx="1131">
                        <c:v>Apr-19</c:v>
                      </c:pt>
                      <c:pt idx="1132">
                        <c:v>Apr-19</c:v>
                      </c:pt>
                      <c:pt idx="1133">
                        <c:v>May-19</c:v>
                      </c:pt>
                      <c:pt idx="1134">
                        <c:v>May-19</c:v>
                      </c:pt>
                      <c:pt idx="1135">
                        <c:v>May-19</c:v>
                      </c:pt>
                      <c:pt idx="1136">
                        <c:v>May-19</c:v>
                      </c:pt>
                      <c:pt idx="1137">
                        <c:v>May-19</c:v>
                      </c:pt>
                      <c:pt idx="1138">
                        <c:v>May-19</c:v>
                      </c:pt>
                      <c:pt idx="1139">
                        <c:v>May-19</c:v>
                      </c:pt>
                      <c:pt idx="1140">
                        <c:v>May-19</c:v>
                      </c:pt>
                      <c:pt idx="1141">
                        <c:v>May-19</c:v>
                      </c:pt>
                      <c:pt idx="1142">
                        <c:v>May-19</c:v>
                      </c:pt>
                      <c:pt idx="1143">
                        <c:v>May-19</c:v>
                      </c:pt>
                      <c:pt idx="1144">
                        <c:v>May-19</c:v>
                      </c:pt>
                      <c:pt idx="1145">
                        <c:v>May-19</c:v>
                      </c:pt>
                      <c:pt idx="1146">
                        <c:v>May-19</c:v>
                      </c:pt>
                      <c:pt idx="1147">
                        <c:v>May-19</c:v>
                      </c:pt>
                      <c:pt idx="1148">
                        <c:v>May-19</c:v>
                      </c:pt>
                      <c:pt idx="1149">
                        <c:v>May-19</c:v>
                      </c:pt>
                      <c:pt idx="1150">
                        <c:v>May-19</c:v>
                      </c:pt>
                      <c:pt idx="1151">
                        <c:v>May-19</c:v>
                      </c:pt>
                      <c:pt idx="1152">
                        <c:v>May-19</c:v>
                      </c:pt>
                      <c:pt idx="1153">
                        <c:v>May-19</c:v>
                      </c:pt>
                      <c:pt idx="1154">
                        <c:v>May-19</c:v>
                      </c:pt>
                      <c:pt idx="1155">
                        <c:v>May-19</c:v>
                      </c:pt>
                      <c:pt idx="1156">
                        <c:v>Jun-19</c:v>
                      </c:pt>
                      <c:pt idx="1157">
                        <c:v>Jun-19</c:v>
                      </c:pt>
                      <c:pt idx="1158">
                        <c:v>Jun-19</c:v>
                      </c:pt>
                      <c:pt idx="1159">
                        <c:v>Jun-19</c:v>
                      </c:pt>
                      <c:pt idx="1160">
                        <c:v>Jun-19</c:v>
                      </c:pt>
                      <c:pt idx="1161">
                        <c:v>Jun-19</c:v>
                      </c:pt>
                      <c:pt idx="1162">
                        <c:v>Jun-19</c:v>
                      </c:pt>
                      <c:pt idx="1163">
                        <c:v>Jun-19</c:v>
                      </c:pt>
                      <c:pt idx="1164">
                        <c:v>Jun-19</c:v>
                      </c:pt>
                      <c:pt idx="1165">
                        <c:v>Jun-19</c:v>
                      </c:pt>
                      <c:pt idx="1166">
                        <c:v>Jun-19</c:v>
                      </c:pt>
                      <c:pt idx="1167">
                        <c:v>Jun-19</c:v>
                      </c:pt>
                      <c:pt idx="1168">
                        <c:v>Jun-19</c:v>
                      </c:pt>
                      <c:pt idx="1169">
                        <c:v>Jun-19</c:v>
                      </c:pt>
                      <c:pt idx="1170">
                        <c:v>Jun-19</c:v>
                      </c:pt>
                      <c:pt idx="1171">
                        <c:v>Jun-19</c:v>
                      </c:pt>
                      <c:pt idx="1172">
                        <c:v>Jun-19</c:v>
                      </c:pt>
                      <c:pt idx="1173">
                        <c:v>Jun-19</c:v>
                      </c:pt>
                      <c:pt idx="1174">
                        <c:v>Jun-19</c:v>
                      </c:pt>
                      <c:pt idx="1175">
                        <c:v>Jun-19</c:v>
                      </c:pt>
                      <c:pt idx="1176">
                        <c:v>Jul-19</c:v>
                      </c:pt>
                      <c:pt idx="1177">
                        <c:v>Jul-19</c:v>
                      </c:pt>
                      <c:pt idx="1178">
                        <c:v>Jul-19</c:v>
                      </c:pt>
                      <c:pt idx="1179">
                        <c:v>Jul-19</c:v>
                      </c:pt>
                      <c:pt idx="1180">
                        <c:v>Jul-19</c:v>
                      </c:pt>
                      <c:pt idx="1181">
                        <c:v>Jul-19</c:v>
                      </c:pt>
                      <c:pt idx="1182">
                        <c:v>Jul-19</c:v>
                      </c:pt>
                      <c:pt idx="1183">
                        <c:v>Jul-19</c:v>
                      </c:pt>
                      <c:pt idx="1184">
                        <c:v>Jul-19</c:v>
                      </c:pt>
                      <c:pt idx="1185">
                        <c:v>Jul-19</c:v>
                      </c:pt>
                      <c:pt idx="1186">
                        <c:v>Jul-19</c:v>
                      </c:pt>
                      <c:pt idx="1187">
                        <c:v>Jul-19</c:v>
                      </c:pt>
                      <c:pt idx="1188">
                        <c:v>Jul-19</c:v>
                      </c:pt>
                      <c:pt idx="1189">
                        <c:v>Jul-19</c:v>
                      </c:pt>
                      <c:pt idx="1190">
                        <c:v>Jul-19</c:v>
                      </c:pt>
                      <c:pt idx="1191">
                        <c:v>Jul-19</c:v>
                      </c:pt>
                      <c:pt idx="1192">
                        <c:v>Jul-19</c:v>
                      </c:pt>
                      <c:pt idx="1193">
                        <c:v>Jul-19</c:v>
                      </c:pt>
                      <c:pt idx="1194">
                        <c:v>Jul-19</c:v>
                      </c:pt>
                      <c:pt idx="1195">
                        <c:v>Jul-19</c:v>
                      </c:pt>
                      <c:pt idx="1196">
                        <c:v>Jul-19</c:v>
                      </c:pt>
                      <c:pt idx="1197">
                        <c:v>Jul-19</c:v>
                      </c:pt>
                      <c:pt idx="1198">
                        <c:v>Jul-19</c:v>
                      </c:pt>
                      <c:pt idx="1199">
                        <c:v>Aug-19</c:v>
                      </c:pt>
                      <c:pt idx="1200">
                        <c:v>Aug-19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'Commodities Data'!$J$3:$J$1203</c15:sqref>
                        </c15:formulaRef>
                      </c:ext>
                    </c:extLst>
                    <c:numCache>
                      <c:formatCode>General</c:formatCode>
                      <c:ptCount val="12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 formatCode="_(&quot;$&quot;* #,##0_);_(&quot;$&quot;* \(#,##0\);_(&quot;$&quot;* &quot;-&quot;??_);_(@_)">
                        <c:v>0</c:v>
                      </c:pt>
                      <c:pt idx="5" formatCode="_(&quot;$&quot;* #,##0_);_(&quot;$&quot;* \(#,##0\);_(&quot;$&quot;* &quot;-&quot;??_);_(@_)">
                        <c:v>272.64999999999998</c:v>
                      </c:pt>
                      <c:pt idx="6" formatCode="_(&quot;$&quot;* #,##0_);_(&quot;$&quot;* \(#,##0\);_(&quot;$&quot;* &quot;-&quot;??_);_(@_)">
                        <c:v>267.45</c:v>
                      </c:pt>
                      <c:pt idx="7" formatCode="_(&quot;$&quot;* #,##0_);_(&quot;$&quot;* \(#,##0\);_(&quot;$&quot;* &quot;-&quot;??_);_(@_)">
                        <c:v>267.3</c:v>
                      </c:pt>
                      <c:pt idx="8" formatCode="_(&quot;$&quot;* #,##0_);_(&quot;$&quot;* \(#,##0\);_(&quot;$&quot;* &quot;-&quot;??_);_(@_)">
                        <c:v>266.10000000000002</c:v>
                      </c:pt>
                      <c:pt idx="9" formatCode="_(&quot;$&quot;* #,##0_);_(&quot;$&quot;* \(#,##0\);_(&quot;$&quot;* &quot;-&quot;??_);_(@_)">
                        <c:v>267.3</c:v>
                      </c:pt>
                      <c:pt idx="10" formatCode="_(&quot;$&quot;* #,##0_);_(&quot;$&quot;* \(#,##0\);_(&quot;$&quot;* &quot;-&quot;??_);_(@_)">
                        <c:v>265.45</c:v>
                      </c:pt>
                      <c:pt idx="11" formatCode="_(&quot;$&quot;* #,##0_);_(&quot;$&quot;* \(#,##0\);_(&quot;$&quot;* &quot;-&quot;??_);_(@_)">
                        <c:v>262.55</c:v>
                      </c:pt>
                      <c:pt idx="12" formatCode="_(&quot;$&quot;* #,##0_);_(&quot;$&quot;* \(#,##0\);_(&quot;$&quot;* &quot;-&quot;??_);_(@_)">
                        <c:v>254</c:v>
                      </c:pt>
                      <c:pt idx="13" formatCode="_(&quot;$&quot;* #,##0_);_(&quot;$&quot;* \(#,##0\);_(&quot;$&quot;* &quot;-&quot;??_);_(@_)">
                        <c:v>241.2</c:v>
                      </c:pt>
                      <c:pt idx="14" formatCode="_(&quot;$&quot;* #,##0_);_(&quot;$&quot;* \(#,##0\);_(&quot;$&quot;* &quot;-&quot;??_);_(@_)">
                        <c:v>247.85</c:v>
                      </c:pt>
                      <c:pt idx="15" formatCode="_(&quot;$&quot;* #,##0_);_(&quot;$&quot;* \(#,##0\);_(&quot;$&quot;* &quot;-&quot;??_);_(@_)">
                        <c:v>253.35</c:v>
                      </c:pt>
                      <c:pt idx="16" formatCode="_(&quot;$&quot;* #,##0_);_(&quot;$&quot;* \(#,##0\);_(&quot;$&quot;* &quot;-&quot;??_);_(@_)">
                        <c:v>253.35</c:v>
                      </c:pt>
                      <c:pt idx="17" formatCode="_(&quot;$&quot;* #,##0_);_(&quot;$&quot;* \(#,##0\);_(&quot;$&quot;* &quot;-&quot;??_);_(@_)">
                        <c:v>251.05</c:v>
                      </c:pt>
                      <c:pt idx="18" formatCode="_(&quot;$&quot;* #,##0_);_(&quot;$&quot;* \(#,##0\);_(&quot;$&quot;* &quot;-&quot;??_);_(@_)">
                        <c:v>252.65</c:v>
                      </c:pt>
                      <c:pt idx="19" formatCode="_(&quot;$&quot;* #,##0_);_(&quot;$&quot;* \(#,##0\);_(&quot;$&quot;* &quot;-&quot;??_);_(@_)">
                        <c:v>249.85</c:v>
                      </c:pt>
                      <c:pt idx="20" formatCode="_(&quot;$&quot;* #,##0_);_(&quot;$&quot;* \(#,##0\);_(&quot;$&quot;* &quot;-&quot;??_);_(@_)">
                        <c:v>242.55</c:v>
                      </c:pt>
                      <c:pt idx="21" formatCode="_(&quot;$&quot;* #,##0_);_(&quot;$&quot;* \(#,##0\);_(&quot;$&quot;* &quot;-&quot;??_);_(@_)">
                        <c:v>246.8</c:v>
                      </c:pt>
                      <c:pt idx="22" formatCode="_(&quot;$&quot;* #,##0_);_(&quot;$&quot;* \(#,##0\);_(&quot;$&quot;* &quot;-&quot;??_);_(@_)">
                        <c:v>238.95</c:v>
                      </c:pt>
                      <c:pt idx="23" formatCode="_(&quot;$&quot;* #,##0_);_(&quot;$&quot;* \(#,##0\);_(&quot;$&quot;* &quot;-&quot;??_);_(@_)">
                        <c:v>240.6</c:v>
                      </c:pt>
                      <c:pt idx="24" formatCode="_(&quot;$&quot;* #,##0_);_(&quot;$&quot;* \(#,##0\);_(&quot;$&quot;* &quot;-&quot;??_);_(@_)">
                        <c:v>237.3</c:v>
                      </c:pt>
                      <c:pt idx="25" formatCode="_(&quot;$&quot;* #,##0_);_(&quot;$&quot;* \(#,##0\);_(&quot;$&quot;* &quot;-&quot;??_);_(@_)">
                        <c:v>240.55</c:v>
                      </c:pt>
                      <c:pt idx="26" formatCode="_(&quot;$&quot;* #,##0_);_(&quot;$&quot;* \(#,##0\);_(&quot;$&quot;* &quot;-&quot;??_);_(@_)">
                        <c:v>240.75</c:v>
                      </c:pt>
                      <c:pt idx="27" formatCode="_(&quot;$&quot;* #,##0_);_(&quot;$&quot;* \(#,##0\);_(&quot;$&quot;* &quot;-&quot;??_);_(@_)">
                        <c:v>249.5</c:v>
                      </c:pt>
                      <c:pt idx="28" formatCode="_(&quot;$&quot;* #,##0_);_(&quot;$&quot;* \(#,##0\);_(&quot;$&quot;* &quot;-&quot;??_);_(@_)">
                        <c:v>250.1</c:v>
                      </c:pt>
                      <c:pt idx="29" formatCode="_(&quot;$&quot;* #,##0_);_(&quot;$&quot;* \(#,##0\);_(&quot;$&quot;* &quot;-&quot;??_);_(@_)">
                        <c:v>250.9</c:v>
                      </c:pt>
                      <c:pt idx="30" formatCode="_(&quot;$&quot;* #,##0_);_(&quot;$&quot;* \(#,##0\);_(&quot;$&quot;* &quot;-&quot;??_);_(@_)">
                        <c:v>250.1</c:v>
                      </c:pt>
                      <c:pt idx="31" formatCode="_(&quot;$&quot;* #,##0_);_(&quot;$&quot;* \(#,##0\);_(&quot;$&quot;* &quot;-&quot;??_);_(@_)">
                        <c:v>250</c:v>
                      </c:pt>
                      <c:pt idx="32" formatCode="_(&quot;$&quot;* #,##0_);_(&quot;$&quot;* \(#,##0\);_(&quot;$&quot;* &quot;-&quot;??_);_(@_)">
                        <c:v>247.5</c:v>
                      </c:pt>
                      <c:pt idx="33" formatCode="_(&quot;$&quot;* #,##0_);_(&quot;$&quot;* \(#,##0\);_(&quot;$&quot;* &quot;-&quot;??_);_(@_)">
                        <c:v>245.35</c:v>
                      </c:pt>
                      <c:pt idx="34" formatCode="_(&quot;$&quot;* #,##0_);_(&quot;$&quot;* \(#,##0\);_(&quot;$&quot;* &quot;-&quot;??_);_(@_)">
                        <c:v>251.1</c:v>
                      </c:pt>
                      <c:pt idx="35" formatCode="_(&quot;$&quot;* #,##0_);_(&quot;$&quot;* \(#,##0\);_(&quot;$&quot;* &quot;-&quot;??_);_(@_)">
                        <c:v>252.05</c:v>
                      </c:pt>
                      <c:pt idx="36" formatCode="_(&quot;$&quot;* #,##0_);_(&quot;$&quot;* \(#,##0\);_(&quot;$&quot;* &quot;-&quot;??_);_(@_)">
                        <c:v>252.05</c:v>
                      </c:pt>
                      <c:pt idx="37" formatCode="_(&quot;$&quot;* #,##0_);_(&quot;$&quot;* \(#,##0\);_(&quot;$&quot;* &quot;-&quot;??_);_(@_)">
                        <c:v>249.65</c:v>
                      </c:pt>
                      <c:pt idx="38" formatCode="_(&quot;$&quot;* #,##0_);_(&quot;$&quot;* \(#,##0\);_(&quot;$&quot;* &quot;-&quot;??_);_(@_)">
                        <c:v>252.35</c:v>
                      </c:pt>
                      <c:pt idx="39" formatCode="_(&quot;$&quot;* #,##0_);_(&quot;$&quot;* \(#,##0\);_(&quot;$&quot;* &quot;-&quot;??_);_(@_)">
                        <c:v>252.9</c:v>
                      </c:pt>
                      <c:pt idx="40" formatCode="_(&quot;$&quot;* #,##0_);_(&quot;$&quot;* \(#,##0\);_(&quot;$&quot;* &quot;-&quot;??_);_(@_)">
                        <c:v>250.65</c:v>
                      </c:pt>
                      <c:pt idx="41" formatCode="_(&quot;$&quot;* #,##0_);_(&quot;$&quot;* \(#,##0\);_(&quot;$&quot;* &quot;-&quot;??_);_(@_)">
                        <c:v>250</c:v>
                      </c:pt>
                      <c:pt idx="42" formatCode="_(&quot;$&quot;* #,##0_);_(&quot;$&quot;* \(#,##0\);_(&quot;$&quot;* &quot;-&quot;??_);_(@_)">
                        <c:v>255.05</c:v>
                      </c:pt>
                      <c:pt idx="43" formatCode="_(&quot;$&quot;* #,##0_);_(&quot;$&quot;* \(#,##0\);_(&quot;$&quot;* &quot;-&quot;??_);_(@_)">
                        <c:v>254.9</c:v>
                      </c:pt>
                      <c:pt idx="44" formatCode="_(&quot;$&quot;* #,##0_);_(&quot;$&quot;* \(#,##0\);_(&quot;$&quot;* &quot;-&quot;??_);_(@_)">
                        <c:v>259.64999999999998</c:v>
                      </c:pt>
                      <c:pt idx="45" formatCode="_(&quot;$&quot;* #,##0_);_(&quot;$&quot;* \(#,##0\);_(&quot;$&quot;* &quot;-&quot;??_);_(@_)">
                        <c:v>259.64999999999998</c:v>
                      </c:pt>
                      <c:pt idx="46" formatCode="_(&quot;$&quot;* #,##0_);_(&quot;$&quot;* \(#,##0\);_(&quot;$&quot;* &quot;-&quot;??_);_(@_)">
                        <c:v>260.85000000000002</c:v>
                      </c:pt>
                      <c:pt idx="47" formatCode="_(&quot;$&quot;* #,##0_);_(&quot;$&quot;* \(#,##0\);_(&quot;$&quot;* &quot;-&quot;??_);_(@_)">
                        <c:v>256.95</c:v>
                      </c:pt>
                      <c:pt idx="48" formatCode="_(&quot;$&quot;* #,##0_);_(&quot;$&quot;* \(#,##0\);_(&quot;$&quot;* &quot;-&quot;??_);_(@_)">
                        <c:v>256.89999999999998</c:v>
                      </c:pt>
                      <c:pt idx="49" formatCode="_(&quot;$&quot;* #,##0_);_(&quot;$&quot;* \(#,##0\);_(&quot;$&quot;* &quot;-&quot;??_);_(@_)">
                        <c:v>256.10000000000002</c:v>
                      </c:pt>
                      <c:pt idx="50" formatCode="_(&quot;$&quot;* #,##0_);_(&quot;$&quot;* \(#,##0\);_(&quot;$&quot;* &quot;-&quot;??_);_(@_)">
                        <c:v>252.15</c:v>
                      </c:pt>
                      <c:pt idx="51" formatCode="_(&quot;$&quot;* #,##0_);_(&quot;$&quot;* \(#,##0\);_(&quot;$&quot;* &quot;-&quot;??_);_(@_)">
                        <c:v>258</c:v>
                      </c:pt>
                      <c:pt idx="52" formatCode="_(&quot;$&quot;* #,##0_);_(&quot;$&quot;* \(#,##0\);_(&quot;$&quot;* &quot;-&quot;??_);_(@_)">
                        <c:v>253.5</c:v>
                      </c:pt>
                      <c:pt idx="53" formatCode="_(&quot;$&quot;* #,##0_);_(&quot;$&quot;* \(#,##0\);_(&quot;$&quot;* &quot;-&quot;??_);_(@_)">
                        <c:v>251.55</c:v>
                      </c:pt>
                      <c:pt idx="54" formatCode="_(&quot;$&quot;* #,##0_);_(&quot;$&quot;* \(#,##0\);_(&quot;$&quot;* &quot;-&quot;??_);_(@_)">
                        <c:v>256.60000000000002</c:v>
                      </c:pt>
                      <c:pt idx="55" formatCode="_(&quot;$&quot;* #,##0_);_(&quot;$&quot;* \(#,##0\);_(&quot;$&quot;* &quot;-&quot;??_);_(@_)">
                        <c:v>257</c:v>
                      </c:pt>
                      <c:pt idx="56" formatCode="_(&quot;$&quot;* #,##0_);_(&quot;$&quot;* \(#,##0\);_(&quot;$&quot;* &quot;-&quot;??_);_(@_)">
                        <c:v>257.64999999999998</c:v>
                      </c:pt>
                      <c:pt idx="57" formatCode="_(&quot;$&quot;* #,##0_);_(&quot;$&quot;* \(#,##0\);_(&quot;$&quot;* &quot;-&quot;??_);_(@_)">
                        <c:v>254.2</c:v>
                      </c:pt>
                      <c:pt idx="58" formatCode="_(&quot;$&quot;* #,##0_);_(&quot;$&quot;* \(#,##0\);_(&quot;$&quot;* &quot;-&quot;??_);_(@_)">
                        <c:v>248</c:v>
                      </c:pt>
                      <c:pt idx="59" formatCode="_(&quot;$&quot;* #,##0_);_(&quot;$&quot;* \(#,##0\);_(&quot;$&quot;* &quot;-&quot;??_);_(@_)">
                        <c:v>256.7</c:v>
                      </c:pt>
                      <c:pt idx="60" formatCode="_(&quot;$&quot;* #,##0_);_(&quot;$&quot;* \(#,##0\);_(&quot;$&quot;* &quot;-&quot;??_);_(@_)">
                        <c:v>265.7</c:v>
                      </c:pt>
                      <c:pt idx="61" formatCode="_(&quot;$&quot;* #,##0_);_(&quot;$&quot;* \(#,##0\);_(&quot;$&quot;* &quot;-&quot;??_);_(@_)">
                        <c:v>268.7</c:v>
                      </c:pt>
                      <c:pt idx="62" formatCode="_(&quot;$&quot;* #,##0_);_(&quot;$&quot;* \(#,##0\);_(&quot;$&quot;* &quot;-&quot;??_);_(@_)">
                        <c:v>270.14999999999998</c:v>
                      </c:pt>
                      <c:pt idx="63" formatCode="_(&quot;$&quot;* #,##0_);_(&quot;$&quot;* \(#,##0\);_(&quot;$&quot;* &quot;-&quot;??_);_(@_)">
                        <c:v>269.3</c:v>
                      </c:pt>
                      <c:pt idx="64" formatCode="_(&quot;$&quot;* #,##0_);_(&quot;$&quot;* \(#,##0\);_(&quot;$&quot;* &quot;-&quot;??_);_(@_)">
                        <c:v>270.95</c:v>
                      </c:pt>
                      <c:pt idx="65" formatCode="_(&quot;$&quot;* #,##0_);_(&quot;$&quot;* \(#,##0\);_(&quot;$&quot;* &quot;-&quot;??_);_(@_)">
                        <c:v>266.7</c:v>
                      </c:pt>
                      <c:pt idx="66" formatCode="_(&quot;$&quot;* #,##0_);_(&quot;$&quot;* \(#,##0\);_(&quot;$&quot;* &quot;-&quot;??_);_(@_)">
                        <c:v>268.25</c:v>
                      </c:pt>
                      <c:pt idx="67" formatCode="_(&quot;$&quot;* #,##0_);_(&quot;$&quot;* \(#,##0\);_(&quot;$&quot;* &quot;-&quot;??_);_(@_)">
                        <c:v>264.35000000000002</c:v>
                      </c:pt>
                      <c:pt idx="68" formatCode="_(&quot;$&quot;* #,##0_);_(&quot;$&quot;* \(#,##0\);_(&quot;$&quot;* &quot;-&quot;??_);_(@_)">
                        <c:v>265.2</c:v>
                      </c:pt>
                      <c:pt idx="69" formatCode="_(&quot;$&quot;* #,##0_);_(&quot;$&quot;* \(#,##0\);_(&quot;$&quot;* &quot;-&quot;??_);_(@_)">
                        <c:v>263.75</c:v>
                      </c:pt>
                      <c:pt idx="70" formatCode="_(&quot;$&quot;* #,##0_);_(&quot;$&quot;* \(#,##0\);_(&quot;$&quot;* &quot;-&quot;??_);_(@_)">
                        <c:v>263.75</c:v>
                      </c:pt>
                      <c:pt idx="71" formatCode="_(&quot;$&quot;* #,##0_);_(&quot;$&quot;* \(#,##0\);_(&quot;$&quot;* &quot;-&quot;??_);_(@_)">
                        <c:v>262.14999999999998</c:v>
                      </c:pt>
                      <c:pt idx="72" formatCode="_(&quot;$&quot;* #,##0_);_(&quot;$&quot;* \(#,##0\);_(&quot;$&quot;* &quot;-&quot;??_);_(@_)">
                        <c:v>266.7</c:v>
                      </c:pt>
                      <c:pt idx="73" formatCode="_(&quot;$&quot;* #,##0_);_(&quot;$&quot;* \(#,##0\);_(&quot;$&quot;* &quot;-&quot;??_);_(@_)">
                        <c:v>264.10000000000002</c:v>
                      </c:pt>
                      <c:pt idx="74" formatCode="_(&quot;$&quot;* #,##0_);_(&quot;$&quot;* \(#,##0\);_(&quot;$&quot;* &quot;-&quot;??_);_(@_)">
                        <c:v>263.85000000000002</c:v>
                      </c:pt>
                      <c:pt idx="75" formatCode="_(&quot;$&quot;* #,##0_);_(&quot;$&quot;* \(#,##0\);_(&quot;$&quot;* &quot;-&quot;??_);_(@_)">
                        <c:v>264.3</c:v>
                      </c:pt>
                      <c:pt idx="76" formatCode="_(&quot;$&quot;* #,##0_);_(&quot;$&quot;* \(#,##0\);_(&quot;$&quot;* &quot;-&quot;??_);_(@_)">
                        <c:v>262.55</c:v>
                      </c:pt>
                      <c:pt idx="77" formatCode="_(&quot;$&quot;* #,##0_);_(&quot;$&quot;* \(#,##0\);_(&quot;$&quot;* &quot;-&quot;??_);_(@_)">
                        <c:v>260.35000000000002</c:v>
                      </c:pt>
                      <c:pt idx="78" formatCode="_(&quot;$&quot;* #,##0_);_(&quot;$&quot;* \(#,##0\);_(&quot;$&quot;* &quot;-&quot;??_);_(@_)">
                        <c:v>262.10000000000002</c:v>
                      </c:pt>
                      <c:pt idx="79" formatCode="_(&quot;$&quot;* #,##0_);_(&quot;$&quot;* \(#,##0\);_(&quot;$&quot;* &quot;-&quot;??_);_(@_)">
                        <c:v>268.39999999999998</c:v>
                      </c:pt>
                      <c:pt idx="80" formatCode="_(&quot;$&quot;* #,##0_);_(&quot;$&quot;* \(#,##0\);_(&quot;$&quot;* &quot;-&quot;??_);_(@_)">
                        <c:v>268.75</c:v>
                      </c:pt>
                      <c:pt idx="81" formatCode="_(&quot;$&quot;* #,##0_);_(&quot;$&quot;* \(#,##0\);_(&quot;$&quot;* &quot;-&quot;??_);_(@_)">
                        <c:v>265.25</c:v>
                      </c:pt>
                      <c:pt idx="82" formatCode="_(&quot;$&quot;* #,##0_);_(&quot;$&quot;* \(#,##0\);_(&quot;$&quot;* &quot;-&quot;??_);_(@_)">
                        <c:v>264.5</c:v>
                      </c:pt>
                      <c:pt idx="83" formatCode="_(&quot;$&quot;* #,##0_);_(&quot;$&quot;* \(#,##0\);_(&quot;$&quot;* &quot;-&quot;??_);_(@_)">
                        <c:v>262.10000000000002</c:v>
                      </c:pt>
                      <c:pt idx="84" formatCode="_(&quot;$&quot;* #,##0_);_(&quot;$&quot;* \(#,##0\);_(&quot;$&quot;* &quot;-&quot;??_);_(@_)">
                        <c:v>263.85000000000002</c:v>
                      </c:pt>
                      <c:pt idx="85" formatCode="_(&quot;$&quot;* #,##0_);_(&quot;$&quot;* \(#,##0\);_(&quot;$&quot;* &quot;-&quot;??_);_(@_)">
                        <c:v>268.45</c:v>
                      </c:pt>
                      <c:pt idx="86" formatCode="_(&quot;$&quot;* #,##0_);_(&quot;$&quot;* \(#,##0\);_(&quot;$&quot;* &quot;-&quot;??_);_(@_)">
                        <c:v>270.5</c:v>
                      </c:pt>
                      <c:pt idx="87" formatCode="_(&quot;$&quot;* #,##0_);_(&quot;$&quot;* \(#,##0\);_(&quot;$&quot;* &quot;-&quot;??_);_(@_)">
                        <c:v>271.2</c:v>
                      </c:pt>
                      <c:pt idx="88" formatCode="_(&quot;$&quot;* #,##0_);_(&quot;$&quot;* \(#,##0\);_(&quot;$&quot;* &quot;-&quot;??_);_(@_)">
                        <c:v>272</c:v>
                      </c:pt>
                      <c:pt idx="89" formatCode="_(&quot;$&quot;* #,##0_);_(&quot;$&quot;* \(#,##0\);_(&quot;$&quot;* &quot;-&quot;??_);_(@_)">
                        <c:v>280.25</c:v>
                      </c:pt>
                      <c:pt idx="90" formatCode="_(&quot;$&quot;* #,##0_);_(&quot;$&quot;* \(#,##0\);_(&quot;$&quot;* &quot;-&quot;??_);_(@_)">
                        <c:v>284</c:v>
                      </c:pt>
                      <c:pt idx="91" formatCode="_(&quot;$&quot;* #,##0_);_(&quot;$&quot;* \(#,##0\);_(&quot;$&quot;* &quot;-&quot;??_);_(@_)">
                        <c:v>283.55</c:v>
                      </c:pt>
                      <c:pt idx="92" formatCode="_(&quot;$&quot;* #,##0_);_(&quot;$&quot;* \(#,##0\);_(&quot;$&quot;* &quot;-&quot;??_);_(@_)">
                        <c:v>285.2</c:v>
                      </c:pt>
                      <c:pt idx="93" formatCode="_(&quot;$&quot;* #,##0_);_(&quot;$&quot;* \(#,##0\);_(&quot;$&quot;* &quot;-&quot;??_);_(@_)">
                        <c:v>284.39999999999998</c:v>
                      </c:pt>
                      <c:pt idx="94" formatCode="_(&quot;$&quot;* #,##0_);_(&quot;$&quot;* \(#,##0\);_(&quot;$&quot;* &quot;-&quot;??_);_(@_)">
                        <c:v>283.3</c:v>
                      </c:pt>
                      <c:pt idx="95" formatCode="_(&quot;$&quot;* #,##0_);_(&quot;$&quot;* \(#,##0\);_(&quot;$&quot;* &quot;-&quot;??_);_(@_)">
                        <c:v>283.10000000000002</c:v>
                      </c:pt>
                      <c:pt idx="96" formatCode="_(&quot;$&quot;* #,##0_);_(&quot;$&quot;* \(#,##0\);_(&quot;$&quot;* &quot;-&quot;??_);_(@_)">
                        <c:v>282</c:v>
                      </c:pt>
                      <c:pt idx="97" formatCode="_(&quot;$&quot;* #,##0_);_(&quot;$&quot;* \(#,##0\);_(&quot;$&quot;* &quot;-&quot;??_);_(@_)">
                        <c:v>284.45</c:v>
                      </c:pt>
                      <c:pt idx="98" formatCode="_(&quot;$&quot;* #,##0_);_(&quot;$&quot;* \(#,##0\);_(&quot;$&quot;* &quot;-&quot;??_);_(@_)">
                        <c:v>284.2</c:v>
                      </c:pt>
                      <c:pt idx="99" formatCode="_(&quot;$&quot;* #,##0_);_(&quot;$&quot;* \(#,##0\);_(&quot;$&quot;* &quot;-&quot;??_);_(@_)">
                        <c:v>283.8</c:v>
                      </c:pt>
                      <c:pt idx="100" formatCode="_(&quot;$&quot;* #,##0_);_(&quot;$&quot;* \(#,##0\);_(&quot;$&quot;* &quot;-&quot;??_);_(@_)">
                        <c:v>283.89999999999998</c:v>
                      </c:pt>
                      <c:pt idx="101" formatCode="_(&quot;$&quot;* #,##0_);_(&quot;$&quot;* \(#,##0\);_(&quot;$&quot;* &quot;-&quot;??_);_(@_)">
                        <c:v>282.7</c:v>
                      </c:pt>
                      <c:pt idx="102" formatCode="_(&quot;$&quot;* #,##0_);_(&quot;$&quot;* \(#,##0\);_(&quot;$&quot;* &quot;-&quot;??_);_(@_)">
                        <c:v>276.39999999999998</c:v>
                      </c:pt>
                      <c:pt idx="103" formatCode="_(&quot;$&quot;* #,##0_);_(&quot;$&quot;* \(#,##0\);_(&quot;$&quot;* &quot;-&quot;??_);_(@_)">
                        <c:v>275.3</c:v>
                      </c:pt>
                      <c:pt idx="104" formatCode="_(&quot;$&quot;* #,##0_);_(&quot;$&quot;* \(#,##0\);_(&quot;$&quot;* &quot;-&quot;??_);_(@_)">
                        <c:v>277.3</c:v>
                      </c:pt>
                      <c:pt idx="105" formatCode="_(&quot;$&quot;* #,##0_);_(&quot;$&quot;* \(#,##0\);_(&quot;$&quot;* &quot;-&quot;??_);_(@_)">
                        <c:v>274.05</c:v>
                      </c:pt>
                      <c:pt idx="106" formatCode="_(&quot;$&quot;* #,##0_);_(&quot;$&quot;* \(#,##0\);_(&quot;$&quot;* &quot;-&quot;??_);_(@_)">
                        <c:v>274.05</c:v>
                      </c:pt>
                      <c:pt idx="107" formatCode="_(&quot;$&quot;* #,##0_);_(&quot;$&quot;* \(#,##0\);_(&quot;$&quot;* &quot;-&quot;??_);_(@_)">
                        <c:v>271.5</c:v>
                      </c:pt>
                      <c:pt idx="108" formatCode="_(&quot;$&quot;* #,##0_);_(&quot;$&quot;* \(#,##0\);_(&quot;$&quot;* &quot;-&quot;??_);_(@_)">
                        <c:v>270.75</c:v>
                      </c:pt>
                      <c:pt idx="109" formatCode="_(&quot;$&quot;* #,##0_);_(&quot;$&quot;* \(#,##0\);_(&quot;$&quot;* &quot;-&quot;??_);_(@_)">
                        <c:v>270.35000000000002</c:v>
                      </c:pt>
                      <c:pt idx="110" formatCode="_(&quot;$&quot;* #,##0_);_(&quot;$&quot;* \(#,##0\);_(&quot;$&quot;* &quot;-&quot;??_);_(@_)">
                        <c:v>266.89999999999998</c:v>
                      </c:pt>
                      <c:pt idx="111" formatCode="_(&quot;$&quot;* #,##0_);_(&quot;$&quot;* \(#,##0\);_(&quot;$&quot;* &quot;-&quot;??_);_(@_)">
                        <c:v>265.64999999999998</c:v>
                      </c:pt>
                      <c:pt idx="112" formatCode="_(&quot;$&quot;* #,##0_);_(&quot;$&quot;* \(#,##0\);_(&quot;$&quot;* &quot;-&quot;??_);_(@_)">
                        <c:v>267.3</c:v>
                      </c:pt>
                      <c:pt idx="113" formatCode="_(&quot;$&quot;* #,##0_);_(&quot;$&quot;* \(#,##0\);_(&quot;$&quot;* &quot;-&quot;??_);_(@_)">
                        <c:v>266.39999999999998</c:v>
                      </c:pt>
                      <c:pt idx="114" formatCode="_(&quot;$&quot;* #,##0_);_(&quot;$&quot;* \(#,##0\);_(&quot;$&quot;* &quot;-&quot;??_);_(@_)">
                        <c:v>263.10000000000002</c:v>
                      </c:pt>
                      <c:pt idx="115" formatCode="_(&quot;$&quot;* #,##0_);_(&quot;$&quot;* \(#,##0\);_(&quot;$&quot;* &quot;-&quot;??_);_(@_)">
                        <c:v>263.75</c:v>
                      </c:pt>
                      <c:pt idx="116" formatCode="_(&quot;$&quot;* #,##0_);_(&quot;$&quot;* \(#,##0\);_(&quot;$&quot;* &quot;-&quot;??_);_(@_)">
                        <c:v>263.75</c:v>
                      </c:pt>
                      <c:pt idx="117" formatCode="_(&quot;$&quot;* #,##0_);_(&quot;$&quot;* \(#,##0\);_(&quot;$&quot;* &quot;-&quot;??_);_(@_)">
                        <c:v>265.05</c:v>
                      </c:pt>
                      <c:pt idx="118" formatCode="_(&quot;$&quot;* #,##0_);_(&quot;$&quot;* \(#,##0\);_(&quot;$&quot;* &quot;-&quot;??_);_(@_)">
                        <c:v>268.64999999999998</c:v>
                      </c:pt>
                      <c:pt idx="119" formatCode="_(&quot;$&quot;* #,##0_);_(&quot;$&quot;* \(#,##0\);_(&quot;$&quot;* &quot;-&quot;??_);_(@_)">
                        <c:v>261.64999999999998</c:v>
                      </c:pt>
                      <c:pt idx="120" formatCode="_(&quot;$&quot;* #,##0_);_(&quot;$&quot;* \(#,##0\);_(&quot;$&quot;* &quot;-&quot;??_);_(@_)">
                        <c:v>262.45</c:v>
                      </c:pt>
                      <c:pt idx="121" formatCode="_(&quot;$&quot;* #,##0_);_(&quot;$&quot;* \(#,##0\);_(&quot;$&quot;* &quot;-&quot;??_);_(@_)">
                        <c:v>259.7</c:v>
                      </c:pt>
                      <c:pt idx="122" formatCode="_(&quot;$&quot;* #,##0_);_(&quot;$&quot;* \(#,##0\);_(&quot;$&quot;* &quot;-&quot;??_);_(@_)">
                        <c:v>256.75</c:v>
                      </c:pt>
                      <c:pt idx="123" formatCode="_(&quot;$&quot;* #,##0_);_(&quot;$&quot;* \(#,##0\);_(&quot;$&quot;* &quot;-&quot;??_);_(@_)">
                        <c:v>255.1</c:v>
                      </c:pt>
                      <c:pt idx="124" formatCode="_(&quot;$&quot;* #,##0_);_(&quot;$&quot;* \(#,##0\);_(&quot;$&quot;* &quot;-&quot;??_);_(@_)">
                        <c:v>255.5</c:v>
                      </c:pt>
                      <c:pt idx="125" formatCode="_(&quot;$&quot;* #,##0_);_(&quot;$&quot;* \(#,##0\);_(&quot;$&quot;* &quot;-&quot;??_);_(@_)">
                        <c:v>251.9</c:v>
                      </c:pt>
                      <c:pt idx="126" formatCode="_(&quot;$&quot;* #,##0_);_(&quot;$&quot;* \(#,##0\);_(&quot;$&quot;* &quot;-&quot;??_);_(@_)">
                        <c:v>251.85</c:v>
                      </c:pt>
                      <c:pt idx="127" formatCode="_(&quot;$&quot;* #,##0_);_(&quot;$&quot;* \(#,##0\);_(&quot;$&quot;* &quot;-&quot;??_);_(@_)">
                        <c:v>256.10000000000002</c:v>
                      </c:pt>
                      <c:pt idx="128" formatCode="_(&quot;$&quot;* #,##0_);_(&quot;$&quot;* \(#,##0\);_(&quot;$&quot;* &quot;-&quot;??_);_(@_)">
                        <c:v>256.64999999999998</c:v>
                      </c:pt>
                      <c:pt idx="129" formatCode="_(&quot;$&quot;* #,##0_);_(&quot;$&quot;* \(#,##0\);_(&quot;$&quot;* &quot;-&quot;??_);_(@_)">
                        <c:v>256.25</c:v>
                      </c:pt>
                      <c:pt idx="130" formatCode="_(&quot;$&quot;* #,##0_);_(&quot;$&quot;* \(#,##0\);_(&quot;$&quot;* &quot;-&quot;??_);_(@_)">
                        <c:v>257.95</c:v>
                      </c:pt>
                      <c:pt idx="131" formatCode="_(&quot;$&quot;* #,##0_);_(&quot;$&quot;* \(#,##0\);_(&quot;$&quot;* &quot;-&quot;??_);_(@_)">
                        <c:v>257.7</c:v>
                      </c:pt>
                      <c:pt idx="132" formatCode="_(&quot;$&quot;* #,##0_);_(&quot;$&quot;* \(#,##0\);_(&quot;$&quot;* &quot;-&quot;??_);_(@_)">
                        <c:v>256</c:v>
                      </c:pt>
                      <c:pt idx="133" formatCode="_(&quot;$&quot;* #,##0_);_(&quot;$&quot;* \(#,##0\);_(&quot;$&quot;* &quot;-&quot;??_);_(@_)">
                        <c:v>257.39999999999998</c:v>
                      </c:pt>
                      <c:pt idx="134" formatCode="_(&quot;$&quot;* #,##0_);_(&quot;$&quot;* \(#,##0\);_(&quot;$&quot;* &quot;-&quot;??_);_(@_)">
                        <c:v>257.25</c:v>
                      </c:pt>
                      <c:pt idx="135" formatCode="_(&quot;$&quot;* #,##0_);_(&quot;$&quot;* \(#,##0\);_(&quot;$&quot;* &quot;-&quot;??_);_(@_)">
                        <c:v>257.25</c:v>
                      </c:pt>
                      <c:pt idx="136" formatCode="_(&quot;$&quot;* #,##0_);_(&quot;$&quot;* \(#,##0\);_(&quot;$&quot;* &quot;-&quot;??_);_(@_)">
                        <c:v>248.9</c:v>
                      </c:pt>
                      <c:pt idx="137" formatCode="_(&quot;$&quot;* #,##0_);_(&quot;$&quot;* \(#,##0\);_(&quot;$&quot;* &quot;-&quot;??_);_(@_)">
                        <c:v>239.85</c:v>
                      </c:pt>
                      <c:pt idx="138" formatCode="_(&quot;$&quot;* #,##0_);_(&quot;$&quot;* \(#,##0\);_(&quot;$&quot;* &quot;-&quot;??_);_(@_)">
                        <c:v>245.05</c:v>
                      </c:pt>
                      <c:pt idx="139" formatCode="_(&quot;$&quot;* #,##0_);_(&quot;$&quot;* \(#,##0\);_(&quot;$&quot;* &quot;-&quot;??_);_(@_)">
                        <c:v>250.2</c:v>
                      </c:pt>
                      <c:pt idx="140" formatCode="_(&quot;$&quot;* #,##0_);_(&quot;$&quot;* \(#,##0\);_(&quot;$&quot;* &quot;-&quot;??_);_(@_)">
                        <c:v>248.8</c:v>
                      </c:pt>
                      <c:pt idx="141" formatCode="_(&quot;$&quot;* #,##0_);_(&quot;$&quot;* \(#,##0\);_(&quot;$&quot;* &quot;-&quot;??_);_(@_)">
                        <c:v>248.95</c:v>
                      </c:pt>
                      <c:pt idx="142" formatCode="_(&quot;$&quot;* #,##0_);_(&quot;$&quot;* \(#,##0\);_(&quot;$&quot;* &quot;-&quot;??_);_(@_)">
                        <c:v>248.75</c:v>
                      </c:pt>
                      <c:pt idx="143" formatCode="_(&quot;$&quot;* #,##0_);_(&quot;$&quot;* \(#,##0\);_(&quot;$&quot;* &quot;-&quot;??_);_(@_)">
                        <c:v>247.5</c:v>
                      </c:pt>
                      <c:pt idx="144" formatCode="_(&quot;$&quot;* #,##0_);_(&quot;$&quot;* \(#,##0\);_(&quot;$&quot;* &quot;-&quot;??_);_(@_)">
                        <c:v>247.9</c:v>
                      </c:pt>
                      <c:pt idx="145" formatCode="_(&quot;$&quot;* #,##0_);_(&quot;$&quot;* \(#,##0\);_(&quot;$&quot;* &quot;-&quot;??_);_(@_)">
                        <c:v>245.05</c:v>
                      </c:pt>
                      <c:pt idx="146" formatCode="_(&quot;$&quot;* #,##0_);_(&quot;$&quot;* \(#,##0\);_(&quot;$&quot;* &quot;-&quot;??_);_(@_)">
                        <c:v>244</c:v>
                      </c:pt>
                      <c:pt idx="147" formatCode="_(&quot;$&quot;* #,##0_);_(&quot;$&quot;* \(#,##0\);_(&quot;$&quot;* &quot;-&quot;??_);_(@_)">
                        <c:v>243.3</c:v>
                      </c:pt>
                      <c:pt idx="148" formatCode="_(&quot;$&quot;* #,##0_);_(&quot;$&quot;* \(#,##0\);_(&quot;$&quot;* &quot;-&quot;??_);_(@_)">
                        <c:v>239.65</c:v>
                      </c:pt>
                      <c:pt idx="149" formatCode="_(&quot;$&quot;* #,##0_);_(&quot;$&quot;* \(#,##0\);_(&quot;$&quot;* &quot;-&quot;??_);_(@_)">
                        <c:v>236.1</c:v>
                      </c:pt>
                      <c:pt idx="150" formatCode="_(&quot;$&quot;* #,##0_);_(&quot;$&quot;* \(#,##0\);_(&quot;$&quot;* &quot;-&quot;??_);_(@_)">
                        <c:v>236.1</c:v>
                      </c:pt>
                      <c:pt idx="151" formatCode="_(&quot;$&quot;* #,##0_);_(&quot;$&quot;* \(#,##0\);_(&quot;$&quot;* &quot;-&quot;??_);_(@_)">
                        <c:v>233.1</c:v>
                      </c:pt>
                      <c:pt idx="152" formatCode="_(&quot;$&quot;* #,##0_);_(&quot;$&quot;* \(#,##0\);_(&quot;$&quot;* &quot;-&quot;??_);_(@_)">
                        <c:v>237.5</c:v>
                      </c:pt>
                      <c:pt idx="153" formatCode="_(&quot;$&quot;* #,##0_);_(&quot;$&quot;* \(#,##0\);_(&quot;$&quot;* &quot;-&quot;??_);_(@_)">
                        <c:v>238.5</c:v>
                      </c:pt>
                      <c:pt idx="154" formatCode="_(&quot;$&quot;* #,##0_);_(&quot;$&quot;* \(#,##0\);_(&quot;$&quot;* &quot;-&quot;??_);_(@_)">
                        <c:v>238</c:v>
                      </c:pt>
                      <c:pt idx="155" formatCode="_(&quot;$&quot;* #,##0_);_(&quot;$&quot;* \(#,##0\);_(&quot;$&quot;* &quot;-&quot;??_);_(@_)">
                        <c:v>238.1</c:v>
                      </c:pt>
                      <c:pt idx="156" formatCode="_(&quot;$&quot;* #,##0_);_(&quot;$&quot;* \(#,##0\);_(&quot;$&quot;* &quot;-&quot;??_);_(@_)">
                        <c:v>236.8</c:v>
                      </c:pt>
                      <c:pt idx="157" formatCode="_(&quot;$&quot;* #,##0_);_(&quot;$&quot;* \(#,##0\);_(&quot;$&quot;* &quot;-&quot;??_);_(@_)">
                        <c:v>238.05</c:v>
                      </c:pt>
                      <c:pt idx="158" formatCode="_(&quot;$&quot;* #,##0_);_(&quot;$&quot;* \(#,##0\);_(&quot;$&quot;* &quot;-&quot;??_);_(@_)">
                        <c:v>237.55</c:v>
                      </c:pt>
                      <c:pt idx="159" formatCode="_(&quot;$&quot;* #,##0_);_(&quot;$&quot;* \(#,##0\);_(&quot;$&quot;* &quot;-&quot;??_);_(@_)">
                        <c:v>236.5</c:v>
                      </c:pt>
                      <c:pt idx="160" formatCode="_(&quot;$&quot;* #,##0_);_(&quot;$&quot;* \(#,##0\);_(&quot;$&quot;* &quot;-&quot;??_);_(@_)">
                        <c:v>236</c:v>
                      </c:pt>
                      <c:pt idx="161" formatCode="_(&quot;$&quot;* #,##0_);_(&quot;$&quot;* \(#,##0\);_(&quot;$&quot;* &quot;-&quot;??_);_(@_)">
                        <c:v>242.2</c:v>
                      </c:pt>
                      <c:pt idx="162" formatCode="_(&quot;$&quot;* #,##0_);_(&quot;$&quot;* \(#,##0\);_(&quot;$&quot;* &quot;-&quot;??_);_(@_)">
                        <c:v>237.15</c:v>
                      </c:pt>
                      <c:pt idx="163" formatCode="_(&quot;$&quot;* #,##0_);_(&quot;$&quot;* \(#,##0\);_(&quot;$&quot;* &quot;-&quot;??_);_(@_)">
                        <c:v>238.55</c:v>
                      </c:pt>
                      <c:pt idx="164" formatCode="_(&quot;$&quot;* #,##0_);_(&quot;$&quot;* \(#,##0\);_(&quot;$&quot;* &quot;-&quot;??_);_(@_)">
                        <c:v>239.2</c:v>
                      </c:pt>
                      <c:pt idx="165" formatCode="_(&quot;$&quot;* #,##0_);_(&quot;$&quot;* \(#,##0\);_(&quot;$&quot;* &quot;-&quot;??_);_(@_)">
                        <c:v>238.95</c:v>
                      </c:pt>
                      <c:pt idx="166" formatCode="_(&quot;$&quot;* #,##0_);_(&quot;$&quot;* \(#,##0\);_(&quot;$&quot;* &quot;-&quot;??_);_(@_)">
                        <c:v>235.8</c:v>
                      </c:pt>
                      <c:pt idx="167" formatCode="_(&quot;$&quot;* #,##0_);_(&quot;$&quot;* \(#,##0\);_(&quot;$&quot;* &quot;-&quot;??_);_(@_)">
                        <c:v>232.1</c:v>
                      </c:pt>
                      <c:pt idx="168" formatCode="_(&quot;$&quot;* #,##0_);_(&quot;$&quot;* \(#,##0\);_(&quot;$&quot;* &quot;-&quot;??_);_(@_)">
                        <c:v>232.35</c:v>
                      </c:pt>
                      <c:pt idx="169" formatCode="_(&quot;$&quot;* #,##0_);_(&quot;$&quot;* \(#,##0\);_(&quot;$&quot;* &quot;-&quot;??_);_(@_)">
                        <c:v>236.7</c:v>
                      </c:pt>
                      <c:pt idx="170" formatCode="_(&quot;$&quot;* #,##0_);_(&quot;$&quot;* \(#,##0\);_(&quot;$&quot;* &quot;-&quot;??_);_(@_)">
                        <c:v>234.7</c:v>
                      </c:pt>
                      <c:pt idx="171" formatCode="_(&quot;$&quot;* #,##0_);_(&quot;$&quot;* \(#,##0\);_(&quot;$&quot;* &quot;-&quot;??_);_(@_)">
                        <c:v>229.15</c:v>
                      </c:pt>
                      <c:pt idx="172" formatCode="_(&quot;$&quot;* #,##0_);_(&quot;$&quot;* \(#,##0\);_(&quot;$&quot;* &quot;-&quot;??_);_(@_)">
                        <c:v>233.85</c:v>
                      </c:pt>
                      <c:pt idx="173" formatCode="_(&quot;$&quot;* #,##0_);_(&quot;$&quot;* \(#,##0\);_(&quot;$&quot;* &quot;-&quot;??_);_(@_)">
                        <c:v>227.6</c:v>
                      </c:pt>
                      <c:pt idx="174" formatCode="_(&quot;$&quot;* #,##0_);_(&quot;$&quot;* \(#,##0\);_(&quot;$&quot;* &quot;-&quot;??_);_(@_)">
                        <c:v>236.3</c:v>
                      </c:pt>
                      <c:pt idx="175" formatCode="_(&quot;$&quot;* #,##0_);_(&quot;$&quot;* \(#,##0\);_(&quot;$&quot;* &quot;-&quot;??_);_(@_)">
                        <c:v>238.4</c:v>
                      </c:pt>
                      <c:pt idx="176" formatCode="_(&quot;$&quot;* #,##0_);_(&quot;$&quot;* \(#,##0\);_(&quot;$&quot;* &quot;-&quot;??_);_(@_)">
                        <c:v>237.7</c:v>
                      </c:pt>
                      <c:pt idx="177" formatCode="_(&quot;$&quot;* #,##0_);_(&quot;$&quot;* \(#,##0\);_(&quot;$&quot;* &quot;-&quot;??_);_(@_)">
                        <c:v>234.35</c:v>
                      </c:pt>
                      <c:pt idx="178" formatCode="_(&quot;$&quot;* #,##0_);_(&quot;$&quot;* \(#,##0\);_(&quot;$&quot;* &quot;-&quot;??_);_(@_)">
                        <c:v>236.75</c:v>
                      </c:pt>
                      <c:pt idx="179" formatCode="_(&quot;$&quot;* #,##0_);_(&quot;$&quot;* \(#,##0\);_(&quot;$&quot;* &quot;-&quot;??_);_(@_)">
                        <c:v>241.9</c:v>
                      </c:pt>
                      <c:pt idx="180" formatCode="_(&quot;$&quot;* #,##0_);_(&quot;$&quot;* \(#,##0\);_(&quot;$&quot;* &quot;-&quot;??_);_(@_)">
                        <c:v>235.1</c:v>
                      </c:pt>
                      <c:pt idx="181" formatCode="_(&quot;$&quot;* #,##0_);_(&quot;$&quot;* \(#,##0\);_(&quot;$&quot;* &quot;-&quot;??_);_(@_)">
                        <c:v>235.1</c:v>
                      </c:pt>
                      <c:pt idx="182" formatCode="_(&quot;$&quot;* #,##0_);_(&quot;$&quot;* \(#,##0\);_(&quot;$&quot;* &quot;-&quot;??_);_(@_)">
                        <c:v>246.05</c:v>
                      </c:pt>
                      <c:pt idx="183" formatCode="_(&quot;$&quot;* #,##0_);_(&quot;$&quot;* \(#,##0\);_(&quot;$&quot;* &quot;-&quot;??_);_(@_)">
                        <c:v>245.55</c:v>
                      </c:pt>
                      <c:pt idx="184" formatCode="_(&quot;$&quot;* #,##0_);_(&quot;$&quot;* \(#,##0\);_(&quot;$&quot;* &quot;-&quot;??_);_(@_)">
                        <c:v>246.45</c:v>
                      </c:pt>
                      <c:pt idx="185" formatCode="_(&quot;$&quot;* #,##0_);_(&quot;$&quot;* \(#,##0\);_(&quot;$&quot;* &quot;-&quot;??_);_(@_)">
                        <c:v>246.45</c:v>
                      </c:pt>
                      <c:pt idx="186" formatCode="_(&quot;$&quot;* #,##0_);_(&quot;$&quot;* \(#,##0\);_(&quot;$&quot;* &quot;-&quot;??_);_(@_)">
                        <c:v>241.9</c:v>
                      </c:pt>
                      <c:pt idx="187" formatCode="_(&quot;$&quot;* #,##0_);_(&quot;$&quot;* \(#,##0\);_(&quot;$&quot;* &quot;-&quot;??_);_(@_)">
                        <c:v>243.85</c:v>
                      </c:pt>
                      <c:pt idx="188" formatCode="_(&quot;$&quot;* #,##0_);_(&quot;$&quot;* \(#,##0\);_(&quot;$&quot;* &quot;-&quot;??_);_(@_)">
                        <c:v>246.15</c:v>
                      </c:pt>
                      <c:pt idx="189" formatCode="_(&quot;$&quot;* #,##0_);_(&quot;$&quot;* \(#,##0\);_(&quot;$&quot;* &quot;-&quot;??_);_(@_)">
                        <c:v>246.2</c:v>
                      </c:pt>
                      <c:pt idx="190" formatCode="_(&quot;$&quot;* #,##0_);_(&quot;$&quot;* \(#,##0\);_(&quot;$&quot;* &quot;-&quot;??_);_(@_)">
                        <c:v>240.35</c:v>
                      </c:pt>
                      <c:pt idx="191" formatCode="_(&quot;$&quot;* #,##0_);_(&quot;$&quot;* \(#,##0\);_(&quot;$&quot;* &quot;-&quot;??_);_(@_)">
                        <c:v>241.4</c:v>
                      </c:pt>
                      <c:pt idx="192" formatCode="_(&quot;$&quot;* #,##0_);_(&quot;$&quot;* \(#,##0\);_(&quot;$&quot;* &quot;-&quot;??_);_(@_)">
                        <c:v>232.45</c:v>
                      </c:pt>
                      <c:pt idx="193" formatCode="_(&quot;$&quot;* #,##0_);_(&quot;$&quot;* \(#,##0\);_(&quot;$&quot;* &quot;-&quot;??_);_(@_)">
                        <c:v>232.7</c:v>
                      </c:pt>
                      <c:pt idx="194" formatCode="_(&quot;$&quot;* #,##0_);_(&quot;$&quot;* \(#,##0\);_(&quot;$&quot;* &quot;-&quot;??_);_(@_)">
                        <c:v>233.7</c:v>
                      </c:pt>
                      <c:pt idx="195" formatCode="_(&quot;$&quot;* #,##0_);_(&quot;$&quot;* \(#,##0\);_(&quot;$&quot;* &quot;-&quot;??_);_(@_)">
                        <c:v>231.5</c:v>
                      </c:pt>
                      <c:pt idx="196" formatCode="_(&quot;$&quot;* #,##0_);_(&quot;$&quot;* \(#,##0\);_(&quot;$&quot;* &quot;-&quot;??_);_(@_)">
                        <c:v>228.55</c:v>
                      </c:pt>
                      <c:pt idx="197" formatCode="_(&quot;$&quot;* #,##0_);_(&quot;$&quot;* \(#,##0\);_(&quot;$&quot;* &quot;-&quot;??_);_(@_)">
                        <c:v>228.3</c:v>
                      </c:pt>
                      <c:pt idx="198" formatCode="_(&quot;$&quot;* #,##0_);_(&quot;$&quot;* \(#,##0\);_(&quot;$&quot;* &quot;-&quot;??_);_(@_)">
                        <c:v>236.65</c:v>
                      </c:pt>
                      <c:pt idx="199" formatCode="_(&quot;$&quot;* #,##0_);_(&quot;$&quot;* \(#,##0\);_(&quot;$&quot;* &quot;-&quot;??_);_(@_)">
                        <c:v>233.35</c:v>
                      </c:pt>
                      <c:pt idx="200" formatCode="_(&quot;$&quot;* #,##0_);_(&quot;$&quot;* \(#,##0\);_(&quot;$&quot;* &quot;-&quot;??_);_(@_)">
                        <c:v>235.4</c:v>
                      </c:pt>
                      <c:pt idx="201" formatCode="_(&quot;$&quot;* #,##0_);_(&quot;$&quot;* \(#,##0\);_(&quot;$&quot;* &quot;-&quot;??_);_(@_)">
                        <c:v>238.25</c:v>
                      </c:pt>
                      <c:pt idx="202" formatCode="_(&quot;$&quot;* #,##0_);_(&quot;$&quot;* \(#,##0\);_(&quot;$&quot;* &quot;-&quot;??_);_(@_)">
                        <c:v>238.2</c:v>
                      </c:pt>
                      <c:pt idx="203" formatCode="_(&quot;$&quot;* #,##0_);_(&quot;$&quot;* \(#,##0\);_(&quot;$&quot;* &quot;-&quot;??_);_(@_)">
                        <c:v>238.95</c:v>
                      </c:pt>
                      <c:pt idx="204" formatCode="_(&quot;$&quot;* #,##0_);_(&quot;$&quot;* \(#,##0\);_(&quot;$&quot;* &quot;-&quot;??_);_(@_)">
                        <c:v>236.55</c:v>
                      </c:pt>
                      <c:pt idx="205" formatCode="_(&quot;$&quot;* #,##0_);_(&quot;$&quot;* \(#,##0\);_(&quot;$&quot;* &quot;-&quot;??_);_(@_)">
                        <c:v>243</c:v>
                      </c:pt>
                      <c:pt idx="206" formatCode="_(&quot;$&quot;* #,##0_);_(&quot;$&quot;* \(#,##0\);_(&quot;$&quot;* &quot;-&quot;??_);_(@_)">
                        <c:v>243.55</c:v>
                      </c:pt>
                      <c:pt idx="207" formatCode="_(&quot;$&quot;* #,##0_);_(&quot;$&quot;* \(#,##0\);_(&quot;$&quot;* &quot;-&quot;??_);_(@_)">
                        <c:v>240.55</c:v>
                      </c:pt>
                      <c:pt idx="208" formatCode="_(&quot;$&quot;* #,##0_);_(&quot;$&quot;* \(#,##0\);_(&quot;$&quot;* &quot;-&quot;??_);_(@_)">
                        <c:v>242.7</c:v>
                      </c:pt>
                      <c:pt idx="209" formatCode="_(&quot;$&quot;* #,##0_);_(&quot;$&quot;* \(#,##0\);_(&quot;$&quot;* &quot;-&quot;??_);_(@_)">
                        <c:v>243.5</c:v>
                      </c:pt>
                      <c:pt idx="210" formatCode="_(&quot;$&quot;* #,##0_);_(&quot;$&quot;* \(#,##0\);_(&quot;$&quot;* &quot;-&quot;??_);_(@_)">
                        <c:v>241.85</c:v>
                      </c:pt>
                      <c:pt idx="211" formatCode="_(&quot;$&quot;* #,##0_);_(&quot;$&quot;* \(#,##0\);_(&quot;$&quot;* &quot;-&quot;??_);_(@_)">
                        <c:v>238.85</c:v>
                      </c:pt>
                      <c:pt idx="212" formatCode="_(&quot;$&quot;* #,##0_);_(&quot;$&quot;* \(#,##0\);_(&quot;$&quot;* &quot;-&quot;??_);_(@_)">
                        <c:v>238.5</c:v>
                      </c:pt>
                      <c:pt idx="213" formatCode="_(&quot;$&quot;* #,##0_);_(&quot;$&quot;* \(#,##0\);_(&quot;$&quot;* &quot;-&quot;??_);_(@_)">
                        <c:v>237.85</c:v>
                      </c:pt>
                      <c:pt idx="214" formatCode="_(&quot;$&quot;* #,##0_);_(&quot;$&quot;* \(#,##0\);_(&quot;$&quot;* &quot;-&quot;??_);_(@_)">
                        <c:v>239.85</c:v>
                      </c:pt>
                      <c:pt idx="215" formatCode="_(&quot;$&quot;* #,##0_);_(&quot;$&quot;* \(#,##0\);_(&quot;$&quot;* &quot;-&quot;??_);_(@_)">
                        <c:v>237.05</c:v>
                      </c:pt>
                      <c:pt idx="216" formatCode="_(&quot;$&quot;* #,##0_);_(&quot;$&quot;* \(#,##0\);_(&quot;$&quot;* &quot;-&quot;??_);_(@_)">
                        <c:v>237.35</c:v>
                      </c:pt>
                      <c:pt idx="217" formatCode="_(&quot;$&quot;* #,##0_);_(&quot;$&quot;* \(#,##0\);_(&quot;$&quot;* &quot;-&quot;??_);_(@_)">
                        <c:v>238.3</c:v>
                      </c:pt>
                      <c:pt idx="218" formatCode="_(&quot;$&quot;* #,##0_);_(&quot;$&quot;* \(#,##0\);_(&quot;$&quot;* &quot;-&quot;??_);_(@_)">
                        <c:v>238.65</c:v>
                      </c:pt>
                      <c:pt idx="219" formatCode="_(&quot;$&quot;* #,##0_);_(&quot;$&quot;* \(#,##0\);_(&quot;$&quot;* &quot;-&quot;??_);_(@_)">
                        <c:v>235.65</c:v>
                      </c:pt>
                      <c:pt idx="220" formatCode="_(&quot;$&quot;* #,##0_);_(&quot;$&quot;* \(#,##0\);_(&quot;$&quot;* &quot;-&quot;??_);_(@_)">
                        <c:v>234.65</c:v>
                      </c:pt>
                      <c:pt idx="221" formatCode="_(&quot;$&quot;* #,##0_);_(&quot;$&quot;* \(#,##0\);_(&quot;$&quot;* &quot;-&quot;??_);_(@_)">
                        <c:v>234.95</c:v>
                      </c:pt>
                      <c:pt idx="222" formatCode="_(&quot;$&quot;* #,##0_);_(&quot;$&quot;* \(#,##0\);_(&quot;$&quot;* &quot;-&quot;??_);_(@_)">
                        <c:v>235.95</c:v>
                      </c:pt>
                      <c:pt idx="223" formatCode="_(&quot;$&quot;* #,##0_);_(&quot;$&quot;* \(#,##0\);_(&quot;$&quot;* &quot;-&quot;??_);_(@_)">
                        <c:v>235.3</c:v>
                      </c:pt>
                      <c:pt idx="224" formatCode="_(&quot;$&quot;* #,##0_);_(&quot;$&quot;* \(#,##0\);_(&quot;$&quot;* &quot;-&quot;??_);_(@_)">
                        <c:v>229.45</c:v>
                      </c:pt>
                      <c:pt idx="225" formatCode="_(&quot;$&quot;* #,##0_);_(&quot;$&quot;* \(#,##0\);_(&quot;$&quot;* &quot;-&quot;??_);_(@_)">
                        <c:v>228.9</c:v>
                      </c:pt>
                      <c:pt idx="226" formatCode="_(&quot;$&quot;* #,##0_);_(&quot;$&quot;* \(#,##0\);_(&quot;$&quot;* &quot;-&quot;??_);_(@_)">
                        <c:v>227.6</c:v>
                      </c:pt>
                      <c:pt idx="227" formatCode="_(&quot;$&quot;* #,##0_);_(&quot;$&quot;* \(#,##0\);_(&quot;$&quot;* &quot;-&quot;??_);_(@_)">
                        <c:v>225.7</c:v>
                      </c:pt>
                      <c:pt idx="228" formatCode="_(&quot;$&quot;* #,##0_);_(&quot;$&quot;* \(#,##0\);_(&quot;$&quot;* &quot;-&quot;??_);_(@_)">
                        <c:v>225.9</c:v>
                      </c:pt>
                      <c:pt idx="229" formatCode="_(&quot;$&quot;* #,##0_);_(&quot;$&quot;* \(#,##0\);_(&quot;$&quot;* &quot;-&quot;??_);_(@_)">
                        <c:v>222.05</c:v>
                      </c:pt>
                      <c:pt idx="230" formatCode="_(&quot;$&quot;* #,##0_);_(&quot;$&quot;* \(#,##0\);_(&quot;$&quot;* &quot;-&quot;??_);_(@_)">
                        <c:v>221.4</c:v>
                      </c:pt>
                      <c:pt idx="231" formatCode="_(&quot;$&quot;* #,##0_);_(&quot;$&quot;* \(#,##0\);_(&quot;$&quot;* &quot;-&quot;??_);_(@_)">
                        <c:v>216.95</c:v>
                      </c:pt>
                      <c:pt idx="232" formatCode="_(&quot;$&quot;* #,##0_);_(&quot;$&quot;* \(#,##0\);_(&quot;$&quot;* &quot;-&quot;??_);_(@_)">
                        <c:v>215.4</c:v>
                      </c:pt>
                      <c:pt idx="233" formatCode="_(&quot;$&quot;* #,##0_);_(&quot;$&quot;* \(#,##0\);_(&quot;$&quot;* &quot;-&quot;??_);_(@_)">
                        <c:v>212.45</c:v>
                      </c:pt>
                      <c:pt idx="234" formatCode="_(&quot;$&quot;* #,##0_);_(&quot;$&quot;* \(#,##0\);_(&quot;$&quot;* &quot;-&quot;??_);_(@_)">
                        <c:v>212.6</c:v>
                      </c:pt>
                      <c:pt idx="235" formatCode="_(&quot;$&quot;* #,##0_);_(&quot;$&quot;* \(#,##0\);_(&quot;$&quot;* &quot;-&quot;??_);_(@_)">
                        <c:v>209.85</c:v>
                      </c:pt>
                      <c:pt idx="236" formatCode="_(&quot;$&quot;* #,##0_);_(&quot;$&quot;* \(#,##0\);_(&quot;$&quot;* &quot;-&quot;??_);_(@_)">
                        <c:v>206.55</c:v>
                      </c:pt>
                      <c:pt idx="237" formatCode="_(&quot;$&quot;* #,##0_);_(&quot;$&quot;* \(#,##0\);_(&quot;$&quot;* &quot;-&quot;??_);_(@_)">
                        <c:v>211.55</c:v>
                      </c:pt>
                      <c:pt idx="238" formatCode="_(&quot;$&quot;* #,##0_);_(&quot;$&quot;* \(#,##0\);_(&quot;$&quot;* &quot;-&quot;??_);_(@_)">
                        <c:v>209.4</c:v>
                      </c:pt>
                      <c:pt idx="239" formatCode="_(&quot;$&quot;* #,##0_);_(&quot;$&quot;* \(#,##0\);_(&quot;$&quot;* &quot;-&quot;??_);_(@_)">
                        <c:v>209.4</c:v>
                      </c:pt>
                      <c:pt idx="240" formatCode="_(&quot;$&quot;* #,##0_);_(&quot;$&quot;* \(#,##0\);_(&quot;$&quot;* &quot;-&quot;??_);_(@_)">
                        <c:v>210.3</c:v>
                      </c:pt>
                      <c:pt idx="241" formatCode="_(&quot;$&quot;* #,##0_);_(&quot;$&quot;* \(#,##0\);_(&quot;$&quot;* &quot;-&quot;??_);_(@_)">
                        <c:v>209.4</c:v>
                      </c:pt>
                      <c:pt idx="242" formatCode="_(&quot;$&quot;* #,##0_);_(&quot;$&quot;* \(#,##0\);_(&quot;$&quot;* &quot;-&quot;??_);_(@_)">
                        <c:v>211.7</c:v>
                      </c:pt>
                      <c:pt idx="243" formatCode="_(&quot;$&quot;* #,##0_);_(&quot;$&quot;* \(#,##0\);_(&quot;$&quot;* &quot;-&quot;??_);_(@_)">
                        <c:v>207.9</c:v>
                      </c:pt>
                      <c:pt idx="244" formatCode="_(&quot;$&quot;* #,##0_);_(&quot;$&quot;* \(#,##0\);_(&quot;$&quot;* &quot;-&quot;??_);_(@_)">
                        <c:v>210.6</c:v>
                      </c:pt>
                      <c:pt idx="245" formatCode="_(&quot;$&quot;* #,##0_);_(&quot;$&quot;* \(#,##0\);_(&quot;$&quot;* &quot;-&quot;??_);_(@_)">
                        <c:v>212.5</c:v>
                      </c:pt>
                      <c:pt idx="246" formatCode="_(&quot;$&quot;* #,##0_);_(&quot;$&quot;* \(#,##0\);_(&quot;$&quot;* &quot;-&quot;??_);_(@_)">
                        <c:v>209.45</c:v>
                      </c:pt>
                      <c:pt idx="247" formatCode="_(&quot;$&quot;* #,##0_);_(&quot;$&quot;* \(#,##0\);_(&quot;$&quot;* &quot;-&quot;??_);_(@_)">
                        <c:v>209.45</c:v>
                      </c:pt>
                      <c:pt idx="248" formatCode="_(&quot;$&quot;* #,##0_);_(&quot;$&quot;* \(#,##0\);_(&quot;$&quot;* &quot;-&quot;??_);_(@_)">
                        <c:v>210.35</c:v>
                      </c:pt>
                      <c:pt idx="249" formatCode="_(&quot;$&quot;* #,##0_);_(&quot;$&quot;* \(#,##0\);_(&quot;$&quot;* &quot;-&quot;??_);_(@_)">
                        <c:v>211.05</c:v>
                      </c:pt>
                      <c:pt idx="250" formatCode="_(&quot;$&quot;* #,##0_);_(&quot;$&quot;* \(#,##0\);_(&quot;$&quot;* &quot;-&quot;??_);_(@_)">
                        <c:v>215.45</c:v>
                      </c:pt>
                      <c:pt idx="251" formatCode="_(&quot;$&quot;* #,##0_);_(&quot;$&quot;* \(#,##0\);_(&quot;$&quot;* &quot;-&quot;??_);_(@_)">
                        <c:v>215.2</c:v>
                      </c:pt>
                      <c:pt idx="252" formatCode="_(&quot;$&quot;* #,##0_);_(&quot;$&quot;* \(#,##0\);_(&quot;$&quot;* &quot;-&quot;??_);_(@_)">
                        <c:v>210.2</c:v>
                      </c:pt>
                      <c:pt idx="253" formatCode="_(&quot;$&quot;* #,##0_);_(&quot;$&quot;* \(#,##0\);_(&quot;$&quot;* &quot;-&quot;??_);_(@_)">
                        <c:v>211.5</c:v>
                      </c:pt>
                      <c:pt idx="254" formatCode="_(&quot;$&quot;* #,##0_);_(&quot;$&quot;* \(#,##0\);_(&quot;$&quot;* &quot;-&quot;??_);_(@_)">
                        <c:v>208.8</c:v>
                      </c:pt>
                      <c:pt idx="255" formatCode="_(&quot;$&quot;* #,##0_);_(&quot;$&quot;* \(#,##0\);_(&quot;$&quot;* &quot;-&quot;??_);_(@_)">
                        <c:v>215.35</c:v>
                      </c:pt>
                      <c:pt idx="256" formatCode="_(&quot;$&quot;* #,##0_);_(&quot;$&quot;* \(#,##0\);_(&quot;$&quot;* &quot;-&quot;??_);_(@_)">
                        <c:v>218.15</c:v>
                      </c:pt>
                      <c:pt idx="257" formatCode="_(&quot;$&quot;* #,##0_);_(&quot;$&quot;* \(#,##0\);_(&quot;$&quot;* &quot;-&quot;??_);_(@_)">
                        <c:v>215.1</c:v>
                      </c:pt>
                      <c:pt idx="258" formatCode="_(&quot;$&quot;* #,##0_);_(&quot;$&quot;* \(#,##0\);_(&quot;$&quot;* &quot;-&quot;??_);_(@_)">
                        <c:v>216.55</c:v>
                      </c:pt>
                      <c:pt idx="259" formatCode="_(&quot;$&quot;* #,##0_);_(&quot;$&quot;* \(#,##0\);_(&quot;$&quot;* &quot;-&quot;??_);_(@_)">
                        <c:v>216.3</c:v>
                      </c:pt>
                      <c:pt idx="260" formatCode="_(&quot;$&quot;* #,##0_);_(&quot;$&quot;* \(#,##0\);_(&quot;$&quot;* &quot;-&quot;??_);_(@_)">
                        <c:v>216.3</c:v>
                      </c:pt>
                      <c:pt idx="261" formatCode="_(&quot;$&quot;* #,##0_);_(&quot;$&quot;* \(#,##0\);_(&quot;$&quot;* &quot;-&quot;??_);_(@_)">
                        <c:v>211.85</c:v>
                      </c:pt>
                      <c:pt idx="262" formatCode="_(&quot;$&quot;* #,##0_);_(&quot;$&quot;* \(#,##0\);_(&quot;$&quot;* &quot;-&quot;??_);_(@_)">
                        <c:v>217.3</c:v>
                      </c:pt>
                      <c:pt idx="263" formatCode="_(&quot;$&quot;* #,##0_);_(&quot;$&quot;* \(#,##0\);_(&quot;$&quot;* &quot;-&quot;??_);_(@_)">
                        <c:v>218.45</c:v>
                      </c:pt>
                      <c:pt idx="264" formatCode="_(&quot;$&quot;* #,##0_);_(&quot;$&quot;* \(#,##0\);_(&quot;$&quot;* &quot;-&quot;??_);_(@_)">
                        <c:v>217.5</c:v>
                      </c:pt>
                      <c:pt idx="265" formatCode="_(&quot;$&quot;* #,##0_);_(&quot;$&quot;* \(#,##0\);_(&quot;$&quot;* &quot;-&quot;??_);_(@_)">
                        <c:v>217.5</c:v>
                      </c:pt>
                      <c:pt idx="266" formatCode="_(&quot;$&quot;* #,##0_);_(&quot;$&quot;* \(#,##0\);_(&quot;$&quot;* &quot;-&quot;??_);_(@_)">
                        <c:v>212.2</c:v>
                      </c:pt>
                      <c:pt idx="267" formatCode="_(&quot;$&quot;* #,##0_);_(&quot;$&quot;* \(#,##0\);_(&quot;$&quot;* &quot;-&quot;??_);_(@_)">
                        <c:v>213.9</c:v>
                      </c:pt>
                      <c:pt idx="268" formatCode="_(&quot;$&quot;* #,##0_);_(&quot;$&quot;* \(#,##0\);_(&quot;$&quot;* &quot;-&quot;??_);_(@_)">
                        <c:v>212.35</c:v>
                      </c:pt>
                      <c:pt idx="269" formatCode="_(&quot;$&quot;* #,##0_);_(&quot;$&quot;* \(#,##0\);_(&quot;$&quot;* &quot;-&quot;??_);_(@_)">
                        <c:v>206.1</c:v>
                      </c:pt>
                      <c:pt idx="270" formatCode="_(&quot;$&quot;* #,##0_);_(&quot;$&quot;* \(#,##0\);_(&quot;$&quot;* &quot;-&quot;??_);_(@_)">
                        <c:v>206.5</c:v>
                      </c:pt>
                      <c:pt idx="271" formatCode="_(&quot;$&quot;* #,##0_);_(&quot;$&quot;* \(#,##0\);_(&quot;$&quot;* &quot;-&quot;??_);_(@_)">
                        <c:v>201.95</c:v>
                      </c:pt>
                      <c:pt idx="272" formatCode="_(&quot;$&quot;* #,##0_);_(&quot;$&quot;* \(#,##0\);_(&quot;$&quot;* &quot;-&quot;??_);_(@_)">
                        <c:v>200.75</c:v>
                      </c:pt>
                      <c:pt idx="273" formatCode="_(&quot;$&quot;* #,##0_);_(&quot;$&quot;* \(#,##0\);_(&quot;$&quot;* &quot;-&quot;??_);_(@_)">
                        <c:v>200.25</c:v>
                      </c:pt>
                      <c:pt idx="274" formatCode="_(&quot;$&quot;* #,##0_);_(&quot;$&quot;* \(#,##0\);_(&quot;$&quot;* &quot;-&quot;??_);_(@_)">
                        <c:v>201.85</c:v>
                      </c:pt>
                      <c:pt idx="275" formatCode="_(&quot;$&quot;* #,##0_);_(&quot;$&quot;* \(#,##0\);_(&quot;$&quot;* &quot;-&quot;??_);_(@_)">
                        <c:v>199.1</c:v>
                      </c:pt>
                      <c:pt idx="276" formatCode="_(&quot;$&quot;* #,##0_);_(&quot;$&quot;* \(#,##0\);_(&quot;$&quot;* &quot;-&quot;??_);_(@_)">
                        <c:v>199.1</c:v>
                      </c:pt>
                      <c:pt idx="277" formatCode="_(&quot;$&quot;* #,##0_);_(&quot;$&quot;* \(#,##0\);_(&quot;$&quot;* &quot;-&quot;??_);_(@_)">
                        <c:v>202.35</c:v>
                      </c:pt>
                      <c:pt idx="278" formatCode="_(&quot;$&quot;* #,##0_);_(&quot;$&quot;* \(#,##0\);_(&quot;$&quot;* &quot;-&quot;??_);_(@_)">
                        <c:v>200.45</c:v>
                      </c:pt>
                      <c:pt idx="279" formatCode="_(&quot;$&quot;* #,##0_);_(&quot;$&quot;* \(#,##0\);_(&quot;$&quot;* &quot;-&quot;??_);_(@_)">
                        <c:v>203.85</c:v>
                      </c:pt>
                      <c:pt idx="280" formatCode="_(&quot;$&quot;* #,##0_);_(&quot;$&quot;* \(#,##0\);_(&quot;$&quot;* &quot;-&quot;??_);_(@_)">
                        <c:v>204</c:v>
                      </c:pt>
                      <c:pt idx="281" formatCode="_(&quot;$&quot;* #,##0_);_(&quot;$&quot;* \(#,##0\);_(&quot;$&quot;* &quot;-&quot;??_);_(@_)">
                        <c:v>203.95</c:v>
                      </c:pt>
                      <c:pt idx="282" formatCode="_(&quot;$&quot;* #,##0_);_(&quot;$&quot;* \(#,##0\);_(&quot;$&quot;* &quot;-&quot;??_);_(@_)">
                        <c:v>207.2</c:v>
                      </c:pt>
                      <c:pt idx="283" formatCode="_(&quot;$&quot;* #,##0_);_(&quot;$&quot;* \(#,##0\);_(&quot;$&quot;* &quot;-&quot;??_);_(@_)">
                        <c:v>209.7</c:v>
                      </c:pt>
                      <c:pt idx="284" formatCode="_(&quot;$&quot;* #,##0_);_(&quot;$&quot;* \(#,##0\);_(&quot;$&quot;* &quot;-&quot;??_);_(@_)">
                        <c:v>208.15</c:v>
                      </c:pt>
                      <c:pt idx="285" formatCode="_(&quot;$&quot;* #,##0_);_(&quot;$&quot;* \(#,##0\);_(&quot;$&quot;* &quot;-&quot;??_);_(@_)">
                        <c:v>209.9</c:v>
                      </c:pt>
                      <c:pt idx="286" formatCode="_(&quot;$&quot;* #,##0_);_(&quot;$&quot;* \(#,##0\);_(&quot;$&quot;* &quot;-&quot;??_);_(@_)">
                        <c:v>208.95</c:v>
                      </c:pt>
                      <c:pt idx="287" formatCode="_(&quot;$&quot;* #,##0_);_(&quot;$&quot;* \(#,##0\);_(&quot;$&quot;* &quot;-&quot;??_);_(@_)">
                        <c:v>209.1</c:v>
                      </c:pt>
                      <c:pt idx="288" formatCode="_(&quot;$&quot;* #,##0_);_(&quot;$&quot;* \(#,##0\);_(&quot;$&quot;* &quot;-&quot;??_);_(@_)">
                        <c:v>212.85</c:v>
                      </c:pt>
                      <c:pt idx="289" formatCode="_(&quot;$&quot;* #,##0_);_(&quot;$&quot;* \(#,##0\);_(&quot;$&quot;* &quot;-&quot;??_);_(@_)">
                        <c:v>215.5</c:v>
                      </c:pt>
                      <c:pt idx="290" formatCode="_(&quot;$&quot;* #,##0_);_(&quot;$&quot;* \(#,##0\);_(&quot;$&quot;* &quot;-&quot;??_);_(@_)">
                        <c:v>212.5</c:v>
                      </c:pt>
                      <c:pt idx="291" formatCode="_(&quot;$&quot;* #,##0_);_(&quot;$&quot;* \(#,##0\);_(&quot;$&quot;* &quot;-&quot;??_);_(@_)">
                        <c:v>210.75</c:v>
                      </c:pt>
                      <c:pt idx="292" formatCode="_(&quot;$&quot;* #,##0_);_(&quot;$&quot;* \(#,##0\);_(&quot;$&quot;* &quot;-&quot;??_);_(@_)">
                        <c:v>206.15</c:v>
                      </c:pt>
                      <c:pt idx="293" formatCode="_(&quot;$&quot;* #,##0_);_(&quot;$&quot;* \(#,##0\);_(&quot;$&quot;* &quot;-&quot;??_);_(@_)">
                        <c:v>204.8</c:v>
                      </c:pt>
                      <c:pt idx="294" formatCode="_(&quot;$&quot;* #,##0_);_(&quot;$&quot;* \(#,##0\);_(&quot;$&quot;* &quot;-&quot;??_);_(@_)">
                        <c:v>202.95</c:v>
                      </c:pt>
                      <c:pt idx="295" formatCode="_(&quot;$&quot;* #,##0_);_(&quot;$&quot;* \(#,##0\);_(&quot;$&quot;* &quot;-&quot;??_);_(@_)">
                        <c:v>204.95</c:v>
                      </c:pt>
                      <c:pt idx="296" formatCode="_(&quot;$&quot;* #,##0_);_(&quot;$&quot;* \(#,##0\);_(&quot;$&quot;* &quot;-&quot;??_);_(@_)">
                        <c:v>204.95</c:v>
                      </c:pt>
                      <c:pt idx="297" formatCode="_(&quot;$&quot;* #,##0_);_(&quot;$&quot;* \(#,##0\);_(&quot;$&quot;* &quot;-&quot;??_);_(@_)">
                        <c:v>208.15</c:v>
                      </c:pt>
                      <c:pt idx="298" formatCode="_(&quot;$&quot;* #,##0_);_(&quot;$&quot;* \(#,##0\);_(&quot;$&quot;* &quot;-&quot;??_);_(@_)">
                        <c:v>210.75</c:v>
                      </c:pt>
                      <c:pt idx="299" formatCode="_(&quot;$&quot;* #,##0_);_(&quot;$&quot;* \(#,##0\);_(&quot;$&quot;* &quot;-&quot;??_);_(@_)">
                        <c:v>210.3</c:v>
                      </c:pt>
                      <c:pt idx="300" formatCode="_(&quot;$&quot;* #,##0_);_(&quot;$&quot;* \(#,##0\);_(&quot;$&quot;* &quot;-&quot;??_);_(@_)">
                        <c:v>210.8</c:v>
                      </c:pt>
                      <c:pt idx="301" formatCode="_(&quot;$&quot;* #,##0_);_(&quot;$&quot;* \(#,##0\);_(&quot;$&quot;* &quot;-&quot;??_);_(@_)">
                        <c:v>214.1</c:v>
                      </c:pt>
                      <c:pt idx="302" formatCode="_(&quot;$&quot;* #,##0_);_(&quot;$&quot;* \(#,##0\);_(&quot;$&quot;* &quot;-&quot;??_);_(@_)">
                        <c:v>213.1</c:v>
                      </c:pt>
                      <c:pt idx="303" formatCode="_(&quot;$&quot;* #,##0_);_(&quot;$&quot;* \(#,##0\);_(&quot;$&quot;* &quot;-&quot;??_);_(@_)">
                        <c:v>212.4</c:v>
                      </c:pt>
                      <c:pt idx="304" formatCode="_(&quot;$&quot;* #,##0_);_(&quot;$&quot;* \(#,##0\);_(&quot;$&quot;* &quot;-&quot;??_);_(@_)">
                        <c:v>209.55</c:v>
                      </c:pt>
                      <c:pt idx="305" formatCode="_(&quot;$&quot;* #,##0_);_(&quot;$&quot;* \(#,##0\);_(&quot;$&quot;* &quot;-&quot;??_);_(@_)">
                        <c:v>214.85</c:v>
                      </c:pt>
                      <c:pt idx="306" formatCode="_(&quot;$&quot;* #,##0_);_(&quot;$&quot;* \(#,##0\);_(&quot;$&quot;* &quot;-&quot;??_);_(@_)">
                        <c:v>215.65</c:v>
                      </c:pt>
                      <c:pt idx="307" formatCode="_(&quot;$&quot;* #,##0_);_(&quot;$&quot;* \(#,##0\);_(&quot;$&quot;* &quot;-&quot;??_);_(@_)">
                        <c:v>216.8</c:v>
                      </c:pt>
                      <c:pt idx="308" formatCode="_(&quot;$&quot;* #,##0_);_(&quot;$&quot;* \(#,##0\);_(&quot;$&quot;* &quot;-&quot;??_);_(@_)">
                        <c:v>219.8</c:v>
                      </c:pt>
                      <c:pt idx="309" formatCode="_(&quot;$&quot;* #,##0_);_(&quot;$&quot;* \(#,##0\);_(&quot;$&quot;* &quot;-&quot;??_);_(@_)">
                        <c:v>221.55</c:v>
                      </c:pt>
                      <c:pt idx="310" formatCode="_(&quot;$&quot;* #,##0_);_(&quot;$&quot;* \(#,##0\);_(&quot;$&quot;* &quot;-&quot;??_);_(@_)">
                        <c:v>227.8</c:v>
                      </c:pt>
                      <c:pt idx="311" formatCode="_(&quot;$&quot;* #,##0_);_(&quot;$&quot;* \(#,##0\);_(&quot;$&quot;* &quot;-&quot;??_);_(@_)">
                        <c:v>229.55</c:v>
                      </c:pt>
                      <c:pt idx="312" formatCode="_(&quot;$&quot;* #,##0_);_(&quot;$&quot;* \(#,##0\);_(&quot;$&quot;* &quot;-&quot;??_);_(@_)">
                        <c:v>223.7</c:v>
                      </c:pt>
                      <c:pt idx="313" formatCode="_(&quot;$&quot;* #,##0_);_(&quot;$&quot;* \(#,##0\);_(&quot;$&quot;* &quot;-&quot;??_);_(@_)">
                        <c:v>224.7</c:v>
                      </c:pt>
                      <c:pt idx="314" formatCode="_(&quot;$&quot;* #,##0_);_(&quot;$&quot;* \(#,##0\);_(&quot;$&quot;* &quot;-&quot;??_);_(@_)">
                        <c:v>223.6</c:v>
                      </c:pt>
                      <c:pt idx="315" formatCode="_(&quot;$&quot;* #,##0_);_(&quot;$&quot;* \(#,##0\);_(&quot;$&quot;* &quot;-&quot;??_);_(@_)">
                        <c:v>224.9</c:v>
                      </c:pt>
                      <c:pt idx="316" formatCode="_(&quot;$&quot;* #,##0_);_(&quot;$&quot;* \(#,##0\);_(&quot;$&quot;* &quot;-&quot;??_);_(@_)">
                        <c:v>225.1</c:v>
                      </c:pt>
                      <c:pt idx="317" formatCode="_(&quot;$&quot;* #,##0_);_(&quot;$&quot;* \(#,##0\);_(&quot;$&quot;* &quot;-&quot;??_);_(@_)">
                        <c:v>225</c:v>
                      </c:pt>
                      <c:pt idx="318" formatCode="_(&quot;$&quot;* #,##0_);_(&quot;$&quot;* \(#,##0\);_(&quot;$&quot;* &quot;-&quot;??_);_(@_)">
                        <c:v>225.4</c:v>
                      </c:pt>
                      <c:pt idx="319" formatCode="_(&quot;$&quot;* #,##0_);_(&quot;$&quot;* \(#,##0\);_(&quot;$&quot;* &quot;-&quot;??_);_(@_)">
                        <c:v>231.15</c:v>
                      </c:pt>
                      <c:pt idx="320" formatCode="_(&quot;$&quot;* #,##0_);_(&quot;$&quot;* \(#,##0\);_(&quot;$&quot;* &quot;-&quot;??_);_(@_)">
                        <c:v>230.1</c:v>
                      </c:pt>
                      <c:pt idx="321" formatCode="_(&quot;$&quot;* #,##0_);_(&quot;$&quot;* \(#,##0\);_(&quot;$&quot;* &quot;-&quot;??_);_(@_)">
                        <c:v>231.25</c:v>
                      </c:pt>
                      <c:pt idx="322" formatCode="_(&quot;$&quot;* #,##0_);_(&quot;$&quot;* \(#,##0\);_(&quot;$&quot;* &quot;-&quot;??_);_(@_)">
                        <c:v>230.95</c:v>
                      </c:pt>
                      <c:pt idx="323" formatCode="_(&quot;$&quot;* #,##0_);_(&quot;$&quot;* \(#,##0\);_(&quot;$&quot;* &quot;-&quot;??_);_(@_)">
                        <c:v>226</c:v>
                      </c:pt>
                      <c:pt idx="324" formatCode="_(&quot;$&quot;* #,##0_);_(&quot;$&quot;* \(#,##0\);_(&quot;$&quot;* &quot;-&quot;??_);_(@_)">
                        <c:v>225.2</c:v>
                      </c:pt>
                      <c:pt idx="325" formatCode="_(&quot;$&quot;* #,##0_);_(&quot;$&quot;* \(#,##0\);_(&quot;$&quot;* &quot;-&quot;??_);_(@_)">
                        <c:v>225.2</c:v>
                      </c:pt>
                      <c:pt idx="326" formatCode="_(&quot;$&quot;* #,##0_);_(&quot;$&quot;* \(#,##0\);_(&quot;$&quot;* &quot;-&quot;??_);_(@_)">
                        <c:v>227</c:v>
                      </c:pt>
                      <c:pt idx="327" formatCode="_(&quot;$&quot;* #,##0_);_(&quot;$&quot;* \(#,##0\);_(&quot;$&quot;* &quot;-&quot;??_);_(@_)">
                        <c:v>224.6</c:v>
                      </c:pt>
                      <c:pt idx="328" formatCode="_(&quot;$&quot;* #,##0_);_(&quot;$&quot;* \(#,##0\);_(&quot;$&quot;* &quot;-&quot;??_);_(@_)">
                        <c:v>222.65</c:v>
                      </c:pt>
                      <c:pt idx="329" formatCode="_(&quot;$&quot;* #,##0_);_(&quot;$&quot;* \(#,##0\);_(&quot;$&quot;* &quot;-&quot;??_);_(@_)">
                        <c:v>221.7</c:v>
                      </c:pt>
                      <c:pt idx="330" formatCode="_(&quot;$&quot;* #,##0_);_(&quot;$&quot;* \(#,##0\);_(&quot;$&quot;* &quot;-&quot;??_);_(@_)">
                        <c:v>219.95</c:v>
                      </c:pt>
                      <c:pt idx="331" formatCode="_(&quot;$&quot;* #,##0_);_(&quot;$&quot;* \(#,##0\);_(&quot;$&quot;* &quot;-&quot;??_);_(@_)">
                        <c:v>218.2</c:v>
                      </c:pt>
                      <c:pt idx="332" formatCode="_(&quot;$&quot;* #,##0_);_(&quot;$&quot;* \(#,##0\);_(&quot;$&quot;* &quot;-&quot;??_);_(@_)">
                        <c:v>218.3</c:v>
                      </c:pt>
                      <c:pt idx="333" formatCode="_(&quot;$&quot;* #,##0_);_(&quot;$&quot;* \(#,##0\);_(&quot;$&quot;* &quot;-&quot;??_);_(@_)">
                        <c:v>219</c:v>
                      </c:pt>
                      <c:pt idx="334" formatCode="_(&quot;$&quot;* #,##0_);_(&quot;$&quot;* \(#,##0\);_(&quot;$&quot;* &quot;-&quot;??_);_(@_)">
                        <c:v>212.8</c:v>
                      </c:pt>
                      <c:pt idx="335" formatCode="_(&quot;$&quot;* #,##0_);_(&quot;$&quot;* \(#,##0\);_(&quot;$&quot;* &quot;-&quot;??_);_(@_)">
                        <c:v>213.3</c:v>
                      </c:pt>
                      <c:pt idx="336" formatCode="_(&quot;$&quot;* #,##0_);_(&quot;$&quot;* \(#,##0\);_(&quot;$&quot;* &quot;-&quot;??_);_(@_)">
                        <c:v>213.4</c:v>
                      </c:pt>
                      <c:pt idx="337" formatCode="_(&quot;$&quot;* #,##0_);_(&quot;$&quot;* \(#,##0\);_(&quot;$&quot;* &quot;-&quot;??_);_(@_)">
                        <c:v>218.7</c:v>
                      </c:pt>
                      <c:pt idx="338" formatCode="_(&quot;$&quot;* #,##0_);_(&quot;$&quot;* \(#,##0\);_(&quot;$&quot;* &quot;-&quot;??_);_(@_)">
                        <c:v>221.35</c:v>
                      </c:pt>
                      <c:pt idx="339" formatCode="_(&quot;$&quot;* #,##0_);_(&quot;$&quot;* \(#,##0\);_(&quot;$&quot;* &quot;-&quot;??_);_(@_)">
                        <c:v>221.7</c:v>
                      </c:pt>
                      <c:pt idx="340" formatCode="_(&quot;$&quot;* #,##0_);_(&quot;$&quot;* \(#,##0\);_(&quot;$&quot;* &quot;-&quot;??_);_(@_)">
                        <c:v>219.75</c:v>
                      </c:pt>
                      <c:pt idx="341" formatCode="_(&quot;$&quot;* #,##0_);_(&quot;$&quot;* \(#,##0\);_(&quot;$&quot;* &quot;-&quot;??_);_(@_)">
                        <c:v>220.9</c:v>
                      </c:pt>
                      <c:pt idx="342" formatCode="_(&quot;$&quot;* #,##0_);_(&quot;$&quot;* \(#,##0\);_(&quot;$&quot;* &quot;-&quot;??_);_(@_)">
                        <c:v>226.65</c:v>
                      </c:pt>
                      <c:pt idx="343" formatCode="_(&quot;$&quot;* #,##0_);_(&quot;$&quot;* \(#,##0\);_(&quot;$&quot;* &quot;-&quot;??_);_(@_)">
                        <c:v>227.9</c:v>
                      </c:pt>
                      <c:pt idx="344" formatCode="_(&quot;$&quot;* #,##0_);_(&quot;$&quot;* \(#,##0\);_(&quot;$&quot;* &quot;-&quot;??_);_(@_)">
                        <c:v>228.8</c:v>
                      </c:pt>
                      <c:pt idx="345" formatCode="_(&quot;$&quot;* #,##0_);_(&quot;$&quot;* \(#,##0\);_(&quot;$&quot;* &quot;-&quot;??_);_(@_)">
                        <c:v>229.95</c:v>
                      </c:pt>
                      <c:pt idx="346" formatCode="_(&quot;$&quot;* #,##0_);_(&quot;$&quot;* \(#,##0\);_(&quot;$&quot;* &quot;-&quot;??_);_(@_)">
                        <c:v>229.05</c:v>
                      </c:pt>
                      <c:pt idx="347" formatCode="_(&quot;$&quot;* #,##0_);_(&quot;$&quot;* \(#,##0\);_(&quot;$&quot;* &quot;-&quot;??_);_(@_)">
                        <c:v>228.1</c:v>
                      </c:pt>
                      <c:pt idx="348" formatCode="_(&quot;$&quot;* #,##0_);_(&quot;$&quot;* \(#,##0\);_(&quot;$&quot;* &quot;-&quot;??_);_(@_)">
                        <c:v>225.9</c:v>
                      </c:pt>
                      <c:pt idx="349" formatCode="_(&quot;$&quot;* #,##0_);_(&quot;$&quot;* \(#,##0\);_(&quot;$&quot;* &quot;-&quot;??_);_(@_)">
                        <c:v>226.65</c:v>
                      </c:pt>
                      <c:pt idx="350" formatCode="_(&quot;$&quot;* #,##0_);_(&quot;$&quot;* \(#,##0\);_(&quot;$&quot;* &quot;-&quot;??_);_(@_)">
                        <c:v>231.4</c:v>
                      </c:pt>
                      <c:pt idx="351" formatCode="_(&quot;$&quot;* #,##0_);_(&quot;$&quot;* \(#,##0\);_(&quot;$&quot;* &quot;-&quot;??_);_(@_)">
                        <c:v>229.85</c:v>
                      </c:pt>
                      <c:pt idx="352" formatCode="_(&quot;$&quot;* #,##0_);_(&quot;$&quot;* \(#,##0\);_(&quot;$&quot;* &quot;-&quot;??_);_(@_)">
                        <c:v>225.4</c:v>
                      </c:pt>
                      <c:pt idx="353" formatCode="_(&quot;$&quot;* #,##0_);_(&quot;$&quot;* \(#,##0\);_(&quot;$&quot;* &quot;-&quot;??_);_(@_)">
                        <c:v>222.3</c:v>
                      </c:pt>
                      <c:pt idx="354" formatCode="_(&quot;$&quot;* #,##0_);_(&quot;$&quot;* \(#,##0\);_(&quot;$&quot;* &quot;-&quot;??_);_(@_)">
                        <c:v>219.1</c:v>
                      </c:pt>
                      <c:pt idx="355" formatCode="_(&quot;$&quot;* #,##0_);_(&quot;$&quot;* \(#,##0\);_(&quot;$&quot;* &quot;-&quot;??_);_(@_)">
                        <c:v>219.2</c:v>
                      </c:pt>
                      <c:pt idx="356" formatCode="_(&quot;$&quot;* #,##0_);_(&quot;$&quot;* \(#,##0\);_(&quot;$&quot;* &quot;-&quot;??_);_(@_)">
                        <c:v>215.15</c:v>
                      </c:pt>
                      <c:pt idx="357" formatCode="_(&quot;$&quot;* #,##0_);_(&quot;$&quot;* \(#,##0\);_(&quot;$&quot;* &quot;-&quot;??_);_(@_)">
                        <c:v>214.1</c:v>
                      </c:pt>
                      <c:pt idx="358" formatCode="_(&quot;$&quot;* #,##0_);_(&quot;$&quot;* \(#,##0\);_(&quot;$&quot;* &quot;-&quot;??_);_(@_)">
                        <c:v>215.15</c:v>
                      </c:pt>
                      <c:pt idx="359" formatCode="_(&quot;$&quot;* #,##0_);_(&quot;$&quot;* \(#,##0\);_(&quot;$&quot;* &quot;-&quot;??_);_(@_)">
                        <c:v>212</c:v>
                      </c:pt>
                      <c:pt idx="360" formatCode="_(&quot;$&quot;* #,##0_);_(&quot;$&quot;* \(#,##0\);_(&quot;$&quot;* &quot;-&quot;??_);_(@_)">
                        <c:v>211.9</c:v>
                      </c:pt>
                      <c:pt idx="361" formatCode="_(&quot;$&quot;* #,##0_);_(&quot;$&quot;* \(#,##0\);_(&quot;$&quot;* &quot;-&quot;??_);_(@_)">
                        <c:v>213.3</c:v>
                      </c:pt>
                      <c:pt idx="362" formatCode="_(&quot;$&quot;* #,##0_);_(&quot;$&quot;* \(#,##0\);_(&quot;$&quot;* &quot;-&quot;??_);_(@_)">
                        <c:v>213.25</c:v>
                      </c:pt>
                      <c:pt idx="363" formatCode="_(&quot;$&quot;* #,##0_);_(&quot;$&quot;* \(#,##0\);_(&quot;$&quot;* &quot;-&quot;??_);_(@_)">
                        <c:v>211.85</c:v>
                      </c:pt>
                      <c:pt idx="364" formatCode="_(&quot;$&quot;* #,##0_);_(&quot;$&quot;* \(#,##0\);_(&quot;$&quot;* &quot;-&quot;??_);_(@_)">
                        <c:v>210.3</c:v>
                      </c:pt>
                      <c:pt idx="365" formatCode="_(&quot;$&quot;* #,##0_);_(&quot;$&quot;* \(#,##0\);_(&quot;$&quot;* &quot;-&quot;??_);_(@_)">
                        <c:v>210</c:v>
                      </c:pt>
                      <c:pt idx="366" formatCode="_(&quot;$&quot;* #,##0_);_(&quot;$&quot;* \(#,##0\);_(&quot;$&quot;* &quot;-&quot;??_);_(@_)">
                        <c:v>209.9</c:v>
                      </c:pt>
                      <c:pt idx="367" formatCode="_(&quot;$&quot;* #,##0_);_(&quot;$&quot;* \(#,##0\);_(&quot;$&quot;* &quot;-&quot;??_);_(@_)">
                        <c:v>211.05</c:v>
                      </c:pt>
                      <c:pt idx="368" formatCode="_(&quot;$&quot;* #,##0_);_(&quot;$&quot;* \(#,##0\);_(&quot;$&quot;* &quot;-&quot;??_);_(@_)">
                        <c:v>214.65</c:v>
                      </c:pt>
                      <c:pt idx="369" formatCode="_(&quot;$&quot;* #,##0_);_(&quot;$&quot;* \(#,##0\);_(&quot;$&quot;* &quot;-&quot;??_);_(@_)">
                        <c:v>214.95</c:v>
                      </c:pt>
                      <c:pt idx="370" formatCode="_(&quot;$&quot;* #,##0_);_(&quot;$&quot;* \(#,##0\);_(&quot;$&quot;* &quot;-&quot;??_);_(@_)">
                        <c:v>216.05</c:v>
                      </c:pt>
                      <c:pt idx="371" formatCode="_(&quot;$&quot;* #,##0_);_(&quot;$&quot;* \(#,##0\);_(&quot;$&quot;* &quot;-&quot;??_);_(@_)">
                        <c:v>216.05</c:v>
                      </c:pt>
                      <c:pt idx="372" formatCode="_(&quot;$&quot;* #,##0_);_(&quot;$&quot;* \(#,##0\);_(&quot;$&quot;* &quot;-&quot;??_);_(@_)">
                        <c:v>214.2</c:v>
                      </c:pt>
                      <c:pt idx="373" formatCode="_(&quot;$&quot;* #,##0_);_(&quot;$&quot;* \(#,##0\);_(&quot;$&quot;* &quot;-&quot;??_);_(@_)">
                        <c:v>211.95</c:v>
                      </c:pt>
                      <c:pt idx="374" formatCode="_(&quot;$&quot;* #,##0_);_(&quot;$&quot;* \(#,##0\);_(&quot;$&quot;* &quot;-&quot;??_);_(@_)">
                        <c:v>211.5</c:v>
                      </c:pt>
                      <c:pt idx="375" formatCode="_(&quot;$&quot;* #,##0_);_(&quot;$&quot;* \(#,##0\);_(&quot;$&quot;* &quot;-&quot;??_);_(@_)">
                        <c:v>215.5</c:v>
                      </c:pt>
                      <c:pt idx="376" formatCode="_(&quot;$&quot;* #,##0_);_(&quot;$&quot;* \(#,##0\);_(&quot;$&quot;* &quot;-&quot;??_);_(@_)">
                        <c:v>216.3</c:v>
                      </c:pt>
                      <c:pt idx="377" formatCode="_(&quot;$&quot;* #,##0_);_(&quot;$&quot;* \(#,##0\);_(&quot;$&quot;* &quot;-&quot;??_);_(@_)">
                        <c:v>210.15</c:v>
                      </c:pt>
                      <c:pt idx="378" formatCode="_(&quot;$&quot;* #,##0_);_(&quot;$&quot;* \(#,##0\);_(&quot;$&quot;* &quot;-&quot;??_);_(@_)">
                        <c:v>211.15</c:v>
                      </c:pt>
                      <c:pt idx="379" formatCode="_(&quot;$&quot;* #,##0_);_(&quot;$&quot;* \(#,##0\);_(&quot;$&quot;* &quot;-&quot;??_);_(@_)">
                        <c:v>209.1</c:v>
                      </c:pt>
                      <c:pt idx="380" formatCode="_(&quot;$&quot;* #,##0_);_(&quot;$&quot;* \(#,##0\);_(&quot;$&quot;* &quot;-&quot;??_);_(@_)">
                        <c:v>208.1</c:v>
                      </c:pt>
                      <c:pt idx="381" formatCode="_(&quot;$&quot;* #,##0_);_(&quot;$&quot;* \(#,##0\);_(&quot;$&quot;* &quot;-&quot;??_);_(@_)">
                        <c:v>210.3</c:v>
                      </c:pt>
                      <c:pt idx="382" formatCode="_(&quot;$&quot;* #,##0_);_(&quot;$&quot;* \(#,##0\);_(&quot;$&quot;* &quot;-&quot;??_);_(@_)">
                        <c:v>208.9</c:v>
                      </c:pt>
                      <c:pt idx="383" formatCode="_(&quot;$&quot;* #,##0_);_(&quot;$&quot;* \(#,##0\);_(&quot;$&quot;* &quot;-&quot;??_);_(@_)">
                        <c:v>213.65</c:v>
                      </c:pt>
                      <c:pt idx="384" formatCode="_(&quot;$&quot;* #,##0_);_(&quot;$&quot;* \(#,##0\);_(&quot;$&quot;* &quot;-&quot;??_);_(@_)">
                        <c:v>209.6</c:v>
                      </c:pt>
                      <c:pt idx="385" formatCode="_(&quot;$&quot;* #,##0_);_(&quot;$&quot;* \(#,##0\);_(&quot;$&quot;* &quot;-&quot;??_);_(@_)">
                        <c:v>209.9</c:v>
                      </c:pt>
                      <c:pt idx="386" formatCode="_(&quot;$&quot;* #,##0_);_(&quot;$&quot;* \(#,##0\);_(&quot;$&quot;* &quot;-&quot;??_);_(@_)">
                        <c:v>213.55</c:v>
                      </c:pt>
                      <c:pt idx="387" formatCode="_(&quot;$&quot;* #,##0_);_(&quot;$&quot;* \(#,##0\);_(&quot;$&quot;* &quot;-&quot;??_);_(@_)">
                        <c:v>215.65</c:v>
                      </c:pt>
                      <c:pt idx="388" formatCode="_(&quot;$&quot;* #,##0_);_(&quot;$&quot;* \(#,##0\);_(&quot;$&quot;* &quot;-&quot;??_);_(@_)">
                        <c:v>217.35</c:v>
                      </c:pt>
                      <c:pt idx="389" formatCode="_(&quot;$&quot;* #,##0_);_(&quot;$&quot;* \(#,##0\);_(&quot;$&quot;* &quot;-&quot;??_);_(@_)">
                        <c:v>220.45</c:v>
                      </c:pt>
                      <c:pt idx="390" formatCode="_(&quot;$&quot;* #,##0_);_(&quot;$&quot;* \(#,##0\);_(&quot;$&quot;* &quot;-&quot;??_);_(@_)">
                        <c:v>215.7</c:v>
                      </c:pt>
                      <c:pt idx="391" formatCode="_(&quot;$&quot;* #,##0_);_(&quot;$&quot;* \(#,##0\);_(&quot;$&quot;* &quot;-&quot;??_);_(@_)">
                        <c:v>217.3</c:v>
                      </c:pt>
                      <c:pt idx="392" formatCode="_(&quot;$&quot;* #,##0_);_(&quot;$&quot;* \(#,##0\);_(&quot;$&quot;* &quot;-&quot;??_);_(@_)">
                        <c:v>222.1</c:v>
                      </c:pt>
                      <c:pt idx="393" formatCode="_(&quot;$&quot;* #,##0_);_(&quot;$&quot;* \(#,##0\);_(&quot;$&quot;* &quot;-&quot;??_);_(@_)">
                        <c:v>222.95</c:v>
                      </c:pt>
                      <c:pt idx="394" formatCode="_(&quot;$&quot;* #,##0_);_(&quot;$&quot;* \(#,##0\);_(&quot;$&quot;* &quot;-&quot;??_);_(@_)">
                        <c:v>223.85</c:v>
                      </c:pt>
                      <c:pt idx="395" formatCode="_(&quot;$&quot;* #,##0_);_(&quot;$&quot;* \(#,##0\);_(&quot;$&quot;* &quot;-&quot;??_);_(@_)">
                        <c:v>225.7</c:v>
                      </c:pt>
                      <c:pt idx="396" formatCode="_(&quot;$&quot;* #,##0_);_(&quot;$&quot;* \(#,##0\);_(&quot;$&quot;* &quot;-&quot;??_);_(@_)">
                        <c:v>225.7</c:v>
                      </c:pt>
                      <c:pt idx="397" formatCode="_(&quot;$&quot;* #,##0_);_(&quot;$&quot;* \(#,##0\);_(&quot;$&quot;* &quot;-&quot;??_);_(@_)">
                        <c:v>222.7</c:v>
                      </c:pt>
                      <c:pt idx="398" formatCode="_(&quot;$&quot;* #,##0_);_(&quot;$&quot;* \(#,##0\);_(&quot;$&quot;* &quot;-&quot;??_);_(@_)">
                        <c:v>219.9</c:v>
                      </c:pt>
                      <c:pt idx="399" formatCode="_(&quot;$&quot;* #,##0_);_(&quot;$&quot;* \(#,##0\);_(&quot;$&quot;* &quot;-&quot;??_);_(@_)">
                        <c:v>216.9</c:v>
                      </c:pt>
                      <c:pt idx="400" formatCode="_(&quot;$&quot;* #,##0_);_(&quot;$&quot;* \(#,##0\);_(&quot;$&quot;* &quot;-&quot;??_);_(@_)">
                        <c:v>216.6</c:v>
                      </c:pt>
                      <c:pt idx="401" formatCode="_(&quot;$&quot;* #,##0_);_(&quot;$&quot;* \(#,##0\);_(&quot;$&quot;* &quot;-&quot;??_);_(@_)">
                        <c:v>219.6</c:v>
                      </c:pt>
                      <c:pt idx="402" formatCode="_(&quot;$&quot;* #,##0_);_(&quot;$&quot;* \(#,##0\);_(&quot;$&quot;* &quot;-&quot;??_);_(@_)">
                        <c:v>226</c:v>
                      </c:pt>
                      <c:pt idx="403" formatCode="_(&quot;$&quot;* #,##0_);_(&quot;$&quot;* \(#,##0\);_(&quot;$&quot;* &quot;-&quot;??_);_(@_)">
                        <c:v>228.05</c:v>
                      </c:pt>
                      <c:pt idx="404" formatCode="_(&quot;$&quot;* #,##0_);_(&quot;$&quot;* \(#,##0\);_(&quot;$&quot;* &quot;-&quot;??_);_(@_)">
                        <c:v>228.25</c:v>
                      </c:pt>
                      <c:pt idx="405" formatCode="_(&quot;$&quot;* #,##0_);_(&quot;$&quot;* \(#,##0\);_(&quot;$&quot;* &quot;-&quot;??_);_(@_)">
                        <c:v>226.9</c:v>
                      </c:pt>
                      <c:pt idx="406" formatCode="_(&quot;$&quot;* #,##0_);_(&quot;$&quot;* \(#,##0\);_(&quot;$&quot;* &quot;-&quot;??_);_(@_)">
                        <c:v>227.4</c:v>
                      </c:pt>
                      <c:pt idx="407" formatCode="_(&quot;$&quot;* #,##0_);_(&quot;$&quot;* \(#,##0\);_(&quot;$&quot;* &quot;-&quot;??_);_(@_)">
                        <c:v>229.75</c:v>
                      </c:pt>
                      <c:pt idx="408" formatCode="_(&quot;$&quot;* #,##0_);_(&quot;$&quot;* \(#,##0\);_(&quot;$&quot;* &quot;-&quot;??_);_(@_)">
                        <c:v>229.25</c:v>
                      </c:pt>
                      <c:pt idx="409" formatCode="_(&quot;$&quot;* #,##0_);_(&quot;$&quot;* \(#,##0\);_(&quot;$&quot;* &quot;-&quot;??_);_(@_)">
                        <c:v>229.35</c:v>
                      </c:pt>
                      <c:pt idx="410" formatCode="_(&quot;$&quot;* #,##0_);_(&quot;$&quot;* \(#,##0\);_(&quot;$&quot;* &quot;-&quot;??_);_(@_)">
                        <c:v>227.2</c:v>
                      </c:pt>
                      <c:pt idx="411" formatCode="_(&quot;$&quot;* #,##0_);_(&quot;$&quot;* \(#,##0\);_(&quot;$&quot;* &quot;-&quot;??_);_(@_)">
                        <c:v>225.85</c:v>
                      </c:pt>
                      <c:pt idx="412" formatCode="_(&quot;$&quot;* #,##0_);_(&quot;$&quot;* \(#,##0\);_(&quot;$&quot;* &quot;-&quot;??_);_(@_)">
                        <c:v>227.25</c:v>
                      </c:pt>
                      <c:pt idx="413" formatCode="_(&quot;$&quot;* #,##0_);_(&quot;$&quot;* \(#,##0\);_(&quot;$&quot;* &quot;-&quot;??_);_(@_)">
                        <c:v>223.15</c:v>
                      </c:pt>
                      <c:pt idx="414" formatCode="_(&quot;$&quot;* #,##0_);_(&quot;$&quot;* \(#,##0\);_(&quot;$&quot;* &quot;-&quot;??_);_(@_)">
                        <c:v>225.3</c:v>
                      </c:pt>
                      <c:pt idx="415" formatCode="_(&quot;$&quot;* #,##0_);_(&quot;$&quot;* \(#,##0\);_(&quot;$&quot;* &quot;-&quot;??_);_(@_)">
                        <c:v>226.8</c:v>
                      </c:pt>
                      <c:pt idx="416" formatCode="_(&quot;$&quot;* #,##0_);_(&quot;$&quot;* \(#,##0\);_(&quot;$&quot;* &quot;-&quot;??_);_(@_)">
                        <c:v>224.95</c:v>
                      </c:pt>
                      <c:pt idx="417" formatCode="_(&quot;$&quot;* #,##0_);_(&quot;$&quot;* \(#,##0\);_(&quot;$&quot;* &quot;-&quot;??_);_(@_)">
                        <c:v>225.85</c:v>
                      </c:pt>
                      <c:pt idx="418" formatCode="_(&quot;$&quot;* #,##0_);_(&quot;$&quot;* \(#,##0\);_(&quot;$&quot;* &quot;-&quot;??_);_(@_)">
                        <c:v>224.9</c:v>
                      </c:pt>
                      <c:pt idx="419" formatCode="_(&quot;$&quot;* #,##0_);_(&quot;$&quot;* \(#,##0\);_(&quot;$&quot;* &quot;-&quot;??_);_(@_)">
                        <c:v>222.9</c:v>
                      </c:pt>
                      <c:pt idx="420" formatCode="_(&quot;$&quot;* #,##0_);_(&quot;$&quot;* \(#,##0\);_(&quot;$&quot;* &quot;-&quot;??_);_(@_)">
                        <c:v>221</c:v>
                      </c:pt>
                      <c:pt idx="421" formatCode="_(&quot;$&quot;* #,##0_);_(&quot;$&quot;* \(#,##0\);_(&quot;$&quot;* &quot;-&quot;??_);_(@_)">
                        <c:v>221.9</c:v>
                      </c:pt>
                      <c:pt idx="422" formatCode="_(&quot;$&quot;* #,##0_);_(&quot;$&quot;* \(#,##0\);_(&quot;$&quot;* &quot;-&quot;??_);_(@_)">
                        <c:v>220.45</c:v>
                      </c:pt>
                      <c:pt idx="423" formatCode="_(&quot;$&quot;* #,##0_);_(&quot;$&quot;* \(#,##0\);_(&quot;$&quot;* &quot;-&quot;??_);_(@_)">
                        <c:v>221.95</c:v>
                      </c:pt>
                      <c:pt idx="424" formatCode="_(&quot;$&quot;* #,##0_);_(&quot;$&quot;* \(#,##0\);_(&quot;$&quot;* &quot;-&quot;??_);_(@_)">
                        <c:v>223.85</c:v>
                      </c:pt>
                      <c:pt idx="425" formatCode="_(&quot;$&quot;* #,##0_);_(&quot;$&quot;* \(#,##0\);_(&quot;$&quot;* &quot;-&quot;??_);_(@_)">
                        <c:v>219.35</c:v>
                      </c:pt>
                      <c:pt idx="426" formatCode="_(&quot;$&quot;* #,##0_);_(&quot;$&quot;* \(#,##0\);_(&quot;$&quot;* &quot;-&quot;??_);_(@_)">
                        <c:v>220.4</c:v>
                      </c:pt>
                      <c:pt idx="427" formatCode="_(&quot;$&quot;* #,##0_);_(&quot;$&quot;* \(#,##0\);_(&quot;$&quot;* &quot;-&quot;??_);_(@_)">
                        <c:v>222.3</c:v>
                      </c:pt>
                      <c:pt idx="428" formatCode="_(&quot;$&quot;* #,##0_);_(&quot;$&quot;* \(#,##0\);_(&quot;$&quot;* &quot;-&quot;??_);_(@_)">
                        <c:v>220.5</c:v>
                      </c:pt>
                      <c:pt idx="429" formatCode="_(&quot;$&quot;* #,##0_);_(&quot;$&quot;* \(#,##0\);_(&quot;$&quot;* &quot;-&quot;??_);_(@_)">
                        <c:v>222</c:v>
                      </c:pt>
                      <c:pt idx="430" formatCode="_(&quot;$&quot;* #,##0_);_(&quot;$&quot;* \(#,##0\);_(&quot;$&quot;* &quot;-&quot;??_);_(@_)">
                        <c:v>221.85</c:v>
                      </c:pt>
                      <c:pt idx="431" formatCode="_(&quot;$&quot;* #,##0_);_(&quot;$&quot;* \(#,##0\);_(&quot;$&quot;* &quot;-&quot;??_);_(@_)">
                        <c:v>219.55</c:v>
                      </c:pt>
                      <c:pt idx="432" formatCode="_(&quot;$&quot;* #,##0_);_(&quot;$&quot;* \(#,##0\);_(&quot;$&quot;* &quot;-&quot;??_);_(@_)">
                        <c:v>216.95</c:v>
                      </c:pt>
                      <c:pt idx="433" formatCode="_(&quot;$&quot;* #,##0_);_(&quot;$&quot;* \(#,##0\);_(&quot;$&quot;* &quot;-&quot;??_);_(@_)">
                        <c:v>213.05</c:v>
                      </c:pt>
                      <c:pt idx="434" formatCode="_(&quot;$&quot;* #,##0_);_(&quot;$&quot;* \(#,##0\);_(&quot;$&quot;* &quot;-&quot;??_);_(@_)">
                        <c:v>212.8</c:v>
                      </c:pt>
                      <c:pt idx="435" formatCode="_(&quot;$&quot;* #,##0_);_(&quot;$&quot;* \(#,##0\);_(&quot;$&quot;* &quot;-&quot;??_);_(@_)">
                        <c:v>213</c:v>
                      </c:pt>
                      <c:pt idx="436" formatCode="_(&quot;$&quot;* #,##0_);_(&quot;$&quot;* \(#,##0\);_(&quot;$&quot;* &quot;-&quot;??_);_(@_)">
                        <c:v>212.5</c:v>
                      </c:pt>
                      <c:pt idx="437" formatCode="_(&quot;$&quot;* #,##0_);_(&quot;$&quot;* \(#,##0\);_(&quot;$&quot;* &quot;-&quot;??_);_(@_)">
                        <c:v>212.45</c:v>
                      </c:pt>
                      <c:pt idx="438" formatCode="_(&quot;$&quot;* #,##0_);_(&quot;$&quot;* \(#,##0\);_(&quot;$&quot;* &quot;-&quot;??_);_(@_)">
                        <c:v>212.4</c:v>
                      </c:pt>
                      <c:pt idx="439" formatCode="_(&quot;$&quot;* #,##0_);_(&quot;$&quot;* \(#,##0\);_(&quot;$&quot;* &quot;-&quot;??_);_(@_)">
                        <c:v>212.3</c:v>
                      </c:pt>
                      <c:pt idx="440" formatCode="_(&quot;$&quot;* #,##0_);_(&quot;$&quot;* \(#,##0\);_(&quot;$&quot;* &quot;-&quot;??_);_(@_)">
                        <c:v>212.45</c:v>
                      </c:pt>
                      <c:pt idx="441" formatCode="_(&quot;$&quot;* #,##0_);_(&quot;$&quot;* \(#,##0\);_(&quot;$&quot;* &quot;-&quot;??_);_(@_)">
                        <c:v>212.45</c:v>
                      </c:pt>
                      <c:pt idx="442" formatCode="_(&quot;$&quot;* #,##0_);_(&quot;$&quot;* \(#,##0\);_(&quot;$&quot;* &quot;-&quot;??_);_(@_)">
                        <c:v>213.4</c:v>
                      </c:pt>
                      <c:pt idx="443" formatCode="_(&quot;$&quot;* #,##0_);_(&quot;$&quot;* \(#,##0\);_(&quot;$&quot;* &quot;-&quot;??_);_(@_)">
                        <c:v>214.2</c:v>
                      </c:pt>
                      <c:pt idx="444" formatCode="_(&quot;$&quot;* #,##0_);_(&quot;$&quot;* \(#,##0\);_(&quot;$&quot;* &quot;-&quot;??_);_(@_)">
                        <c:v>214.35</c:v>
                      </c:pt>
                      <c:pt idx="445" formatCode="_(&quot;$&quot;* #,##0_);_(&quot;$&quot;* \(#,##0\);_(&quot;$&quot;* &quot;-&quot;??_);_(@_)">
                        <c:v>213.6</c:v>
                      </c:pt>
                      <c:pt idx="446" formatCode="_(&quot;$&quot;* #,##0_);_(&quot;$&quot;* \(#,##0\);_(&quot;$&quot;* &quot;-&quot;??_);_(@_)">
                        <c:v>214.35</c:v>
                      </c:pt>
                      <c:pt idx="447" formatCode="_(&quot;$&quot;* #,##0_);_(&quot;$&quot;* \(#,##0\);_(&quot;$&quot;* &quot;-&quot;??_);_(@_)">
                        <c:v>214.25</c:v>
                      </c:pt>
                      <c:pt idx="448" formatCode="_(&quot;$&quot;* #,##0_);_(&quot;$&quot;* \(#,##0\);_(&quot;$&quot;* &quot;-&quot;??_);_(@_)">
                        <c:v>219.6</c:v>
                      </c:pt>
                      <c:pt idx="449" formatCode="_(&quot;$&quot;* #,##0_);_(&quot;$&quot;* \(#,##0\);_(&quot;$&quot;* &quot;-&quot;??_);_(@_)">
                        <c:v>220.2</c:v>
                      </c:pt>
                      <c:pt idx="450" formatCode="_(&quot;$&quot;* #,##0_);_(&quot;$&quot;* \(#,##0\);_(&quot;$&quot;* &quot;-&quot;??_);_(@_)">
                        <c:v>220.3</c:v>
                      </c:pt>
                      <c:pt idx="451" formatCode="_(&quot;$&quot;* #,##0_);_(&quot;$&quot;* \(#,##0\);_(&quot;$&quot;* &quot;-&quot;??_);_(@_)">
                        <c:v>220.1</c:v>
                      </c:pt>
                      <c:pt idx="452" formatCode="_(&quot;$&quot;* #,##0_);_(&quot;$&quot;* \(#,##0\);_(&quot;$&quot;* &quot;-&quot;??_);_(@_)">
                        <c:v>221.15</c:v>
                      </c:pt>
                      <c:pt idx="453" formatCode="_(&quot;$&quot;* #,##0_);_(&quot;$&quot;* \(#,##0\);_(&quot;$&quot;* &quot;-&quot;??_);_(@_)">
                        <c:v>220.2</c:v>
                      </c:pt>
                      <c:pt idx="454" formatCode="_(&quot;$&quot;* #,##0_);_(&quot;$&quot;* \(#,##0\);_(&quot;$&quot;* &quot;-&quot;??_);_(@_)">
                        <c:v>223.85</c:v>
                      </c:pt>
                      <c:pt idx="455" formatCode="_(&quot;$&quot;* #,##0_);_(&quot;$&quot;* \(#,##0\);_(&quot;$&quot;* &quot;-&quot;??_);_(@_)">
                        <c:v>224.8</c:v>
                      </c:pt>
                      <c:pt idx="456" formatCode="_(&quot;$&quot;* #,##0_);_(&quot;$&quot;* \(#,##0\);_(&quot;$&quot;* &quot;-&quot;??_);_(@_)">
                        <c:v>224.6</c:v>
                      </c:pt>
                      <c:pt idx="457" formatCode="_(&quot;$&quot;* #,##0_);_(&quot;$&quot;* \(#,##0\);_(&quot;$&quot;* &quot;-&quot;??_);_(@_)">
                        <c:v>221.85</c:v>
                      </c:pt>
                      <c:pt idx="458" formatCode="_(&quot;$&quot;* #,##0_);_(&quot;$&quot;* \(#,##0\);_(&quot;$&quot;* &quot;-&quot;??_);_(@_)">
                        <c:v>223.35</c:v>
                      </c:pt>
                      <c:pt idx="459" formatCode="_(&quot;$&quot;* #,##0_);_(&quot;$&quot;* \(#,##0\);_(&quot;$&quot;* &quot;-&quot;??_);_(@_)">
                        <c:v>223.8</c:v>
                      </c:pt>
                      <c:pt idx="460" formatCode="_(&quot;$&quot;* #,##0_);_(&quot;$&quot;* \(#,##0\);_(&quot;$&quot;* &quot;-&quot;??_);_(@_)">
                        <c:v>225.5</c:v>
                      </c:pt>
                      <c:pt idx="461" formatCode="_(&quot;$&quot;* #,##0_);_(&quot;$&quot;* \(#,##0\);_(&quot;$&quot;* &quot;-&quot;??_);_(@_)">
                        <c:v>223.85</c:v>
                      </c:pt>
                      <c:pt idx="462" formatCode="_(&quot;$&quot;* #,##0_);_(&quot;$&quot;* \(#,##0\);_(&quot;$&quot;* &quot;-&quot;??_);_(@_)">
                        <c:v>221.5</c:v>
                      </c:pt>
                      <c:pt idx="463" formatCode="_(&quot;$&quot;* #,##0_);_(&quot;$&quot;* \(#,##0\);_(&quot;$&quot;* &quot;-&quot;??_);_(@_)">
                        <c:v>221.25</c:v>
                      </c:pt>
                      <c:pt idx="464" formatCode="_(&quot;$&quot;* #,##0_);_(&quot;$&quot;* \(#,##0\);_(&quot;$&quot;* &quot;-&quot;??_);_(@_)">
                        <c:v>220.3</c:v>
                      </c:pt>
                      <c:pt idx="465" formatCode="_(&quot;$&quot;* #,##0_);_(&quot;$&quot;* \(#,##0\);_(&quot;$&quot;* &quot;-&quot;??_);_(@_)">
                        <c:v>221.15</c:v>
                      </c:pt>
                      <c:pt idx="466" formatCode="_(&quot;$&quot;* #,##0_);_(&quot;$&quot;* \(#,##0\);_(&quot;$&quot;* &quot;-&quot;??_);_(@_)">
                        <c:v>224.65</c:v>
                      </c:pt>
                      <c:pt idx="467" formatCode="_(&quot;$&quot;* #,##0_);_(&quot;$&quot;* \(#,##0\);_(&quot;$&quot;* &quot;-&quot;??_);_(@_)">
                        <c:v>223.45</c:v>
                      </c:pt>
                      <c:pt idx="468" formatCode="_(&quot;$&quot;* #,##0_);_(&quot;$&quot;* \(#,##0\);_(&quot;$&quot;* &quot;-&quot;??_);_(@_)">
                        <c:v>222.5</c:v>
                      </c:pt>
                      <c:pt idx="469" formatCode="_(&quot;$&quot;* #,##0_);_(&quot;$&quot;* \(#,##0\);_(&quot;$&quot;* &quot;-&quot;??_);_(@_)">
                        <c:v>217.15</c:v>
                      </c:pt>
                      <c:pt idx="470" formatCode="_(&quot;$&quot;* #,##0_);_(&quot;$&quot;* \(#,##0\);_(&quot;$&quot;* &quot;-&quot;??_);_(@_)">
                        <c:v>215.95</c:v>
                      </c:pt>
                      <c:pt idx="471" formatCode="_(&quot;$&quot;* #,##0_);_(&quot;$&quot;* \(#,##0\);_(&quot;$&quot;* &quot;-&quot;??_);_(@_)">
                        <c:v>215.4</c:v>
                      </c:pt>
                      <c:pt idx="472" formatCode="_(&quot;$&quot;* #,##0_);_(&quot;$&quot;* \(#,##0\);_(&quot;$&quot;* &quot;-&quot;??_);_(@_)">
                        <c:v>215.55</c:v>
                      </c:pt>
                      <c:pt idx="473" formatCode="_(&quot;$&quot;* #,##0_);_(&quot;$&quot;* \(#,##0\);_(&quot;$&quot;* &quot;-&quot;??_);_(@_)">
                        <c:v>215.4</c:v>
                      </c:pt>
                      <c:pt idx="474" formatCode="_(&quot;$&quot;* #,##0_);_(&quot;$&quot;* \(#,##0\);_(&quot;$&quot;* &quot;-&quot;??_);_(@_)">
                        <c:v>214.6</c:v>
                      </c:pt>
                      <c:pt idx="475" formatCode="_(&quot;$&quot;* #,##0_);_(&quot;$&quot;* \(#,##0\);_(&quot;$&quot;* &quot;-&quot;??_);_(@_)">
                        <c:v>214.05</c:v>
                      </c:pt>
                      <c:pt idx="476" formatCode="_(&quot;$&quot;* #,##0_);_(&quot;$&quot;* \(#,##0\);_(&quot;$&quot;* &quot;-&quot;??_);_(@_)">
                        <c:v>214.2</c:v>
                      </c:pt>
                      <c:pt idx="477" formatCode="_(&quot;$&quot;* #,##0_);_(&quot;$&quot;* \(#,##0\);_(&quot;$&quot;* &quot;-&quot;??_);_(@_)">
                        <c:v>218.55</c:v>
                      </c:pt>
                      <c:pt idx="478" formatCode="_(&quot;$&quot;* #,##0_);_(&quot;$&quot;* \(#,##0\);_(&quot;$&quot;* &quot;-&quot;??_);_(@_)">
                        <c:v>219.3</c:v>
                      </c:pt>
                      <c:pt idx="479" formatCode="_(&quot;$&quot;* #,##0_);_(&quot;$&quot;* \(#,##0\);_(&quot;$&quot;* &quot;-&quot;??_);_(@_)">
                        <c:v>221.2</c:v>
                      </c:pt>
                      <c:pt idx="480" formatCode="_(&quot;$&quot;* #,##0_);_(&quot;$&quot;* \(#,##0\);_(&quot;$&quot;* &quot;-&quot;??_);_(@_)">
                        <c:v>223.8</c:v>
                      </c:pt>
                      <c:pt idx="481" formatCode="_(&quot;$&quot;* #,##0_);_(&quot;$&quot;* \(#,##0\);_(&quot;$&quot;* &quot;-&quot;??_);_(@_)">
                        <c:v>224.8</c:v>
                      </c:pt>
                      <c:pt idx="482" formatCode="_(&quot;$&quot;* #,##0_);_(&quot;$&quot;* \(#,##0\);_(&quot;$&quot;* &quot;-&quot;??_);_(@_)">
                        <c:v>227.3</c:v>
                      </c:pt>
                      <c:pt idx="483" formatCode="_(&quot;$&quot;* #,##0_);_(&quot;$&quot;* \(#,##0\);_(&quot;$&quot;* &quot;-&quot;??_);_(@_)">
                        <c:v>227.5</c:v>
                      </c:pt>
                      <c:pt idx="484" formatCode="_(&quot;$&quot;* #,##0_);_(&quot;$&quot;* \(#,##0\);_(&quot;$&quot;* &quot;-&quot;??_);_(@_)">
                        <c:v>228.95</c:v>
                      </c:pt>
                      <c:pt idx="485" formatCode="_(&quot;$&quot;* #,##0_);_(&quot;$&quot;* \(#,##0\);_(&quot;$&quot;* &quot;-&quot;??_);_(@_)">
                        <c:v>230.5</c:v>
                      </c:pt>
                      <c:pt idx="486" formatCode="_(&quot;$&quot;* #,##0_);_(&quot;$&quot;* \(#,##0\);_(&quot;$&quot;* &quot;-&quot;??_);_(@_)">
                        <c:v>235.2</c:v>
                      </c:pt>
                      <c:pt idx="487" formatCode="_(&quot;$&quot;* #,##0_);_(&quot;$&quot;* \(#,##0\);_(&quot;$&quot;* &quot;-&quot;??_);_(@_)">
                        <c:v>242.4</c:v>
                      </c:pt>
                      <c:pt idx="488" formatCode="_(&quot;$&quot;* #,##0_);_(&quot;$&quot;* \(#,##0\);_(&quot;$&quot;* &quot;-&quot;??_);_(@_)">
                        <c:v>250.15</c:v>
                      </c:pt>
                      <c:pt idx="489" formatCode="_(&quot;$&quot;* #,##0_);_(&quot;$&quot;* \(#,##0\);_(&quot;$&quot;* &quot;-&quot;??_);_(@_)">
                        <c:v>259.05</c:v>
                      </c:pt>
                      <c:pt idx="490" formatCode="_(&quot;$&quot;* #,##0_);_(&quot;$&quot;* \(#,##0\);_(&quot;$&quot;* &quot;-&quot;??_);_(@_)">
                        <c:v>254.8</c:v>
                      </c:pt>
                      <c:pt idx="491" formatCode="_(&quot;$&quot;* #,##0_);_(&quot;$&quot;* \(#,##0\);_(&quot;$&quot;* &quot;-&quot;??_);_(@_)">
                        <c:v>255.5</c:v>
                      </c:pt>
                      <c:pt idx="492" formatCode="_(&quot;$&quot;* #,##0_);_(&quot;$&quot;* \(#,##0\);_(&quot;$&quot;* &quot;-&quot;??_);_(@_)">
                        <c:v>253.9</c:v>
                      </c:pt>
                      <c:pt idx="493" formatCode="_(&quot;$&quot;* #,##0_);_(&quot;$&quot;* \(#,##0\);_(&quot;$&quot;* &quot;-&quot;??_);_(@_)">
                        <c:v>250.6</c:v>
                      </c:pt>
                      <c:pt idx="494" formatCode="_(&quot;$&quot;* #,##0_);_(&quot;$&quot;* \(#,##0\);_(&quot;$&quot;* &quot;-&quot;??_);_(@_)">
                        <c:v>252.95</c:v>
                      </c:pt>
                      <c:pt idx="495" formatCode="_(&quot;$&quot;* #,##0_);_(&quot;$&quot;* \(#,##0\);_(&quot;$&quot;* &quot;-&quot;??_);_(@_)">
                        <c:v>250.55</c:v>
                      </c:pt>
                      <c:pt idx="496" formatCode="_(&quot;$&quot;* #,##0_);_(&quot;$&quot;* \(#,##0\);_(&quot;$&quot;* &quot;-&quot;??_);_(@_)">
                        <c:v>255.75</c:v>
                      </c:pt>
                      <c:pt idx="497" formatCode="_(&quot;$&quot;* #,##0_);_(&quot;$&quot;* \(#,##0\);_(&quot;$&quot;* &quot;-&quot;??_);_(@_)">
                        <c:v>258.45</c:v>
                      </c:pt>
                      <c:pt idx="498" formatCode="_(&quot;$&quot;* #,##0_);_(&quot;$&quot;* \(#,##0\);_(&quot;$&quot;* &quot;-&quot;??_);_(@_)">
                        <c:v>263.5</c:v>
                      </c:pt>
                      <c:pt idx="499" formatCode="_(&quot;$&quot;* #,##0_);_(&quot;$&quot;* \(#,##0\);_(&quot;$&quot;* &quot;-&quot;??_);_(@_)">
                        <c:v>263.5</c:v>
                      </c:pt>
                      <c:pt idx="500" formatCode="_(&quot;$&quot;* #,##0_);_(&quot;$&quot;* \(#,##0\);_(&quot;$&quot;* &quot;-&quot;??_);_(@_)">
                        <c:v>269.55</c:v>
                      </c:pt>
                      <c:pt idx="501" formatCode="_(&quot;$&quot;* #,##0_);_(&quot;$&quot;* \(#,##0\);_(&quot;$&quot;* &quot;-&quot;??_);_(@_)">
                        <c:v>268.2</c:v>
                      </c:pt>
                      <c:pt idx="502" formatCode="_(&quot;$&quot;* #,##0_);_(&quot;$&quot;* \(#,##0\);_(&quot;$&quot;* &quot;-&quot;??_);_(@_)">
                        <c:v>262.2</c:v>
                      </c:pt>
                      <c:pt idx="503" formatCode="_(&quot;$&quot;* #,##0_);_(&quot;$&quot;* \(#,##0\);_(&quot;$&quot;* &quot;-&quot;??_);_(@_)">
                        <c:v>263.8</c:v>
                      </c:pt>
                      <c:pt idx="504" formatCode="_(&quot;$&quot;* #,##0_);_(&quot;$&quot;* \(#,##0\);_(&quot;$&quot;* &quot;-&quot;??_);_(@_)">
                        <c:v>264.60000000000002</c:v>
                      </c:pt>
                      <c:pt idx="505" formatCode="_(&quot;$&quot;* #,##0_);_(&quot;$&quot;* \(#,##0\);_(&quot;$&quot;* &quot;-&quot;??_);_(@_)">
                        <c:v>262.35000000000002</c:v>
                      </c:pt>
                      <c:pt idx="506" formatCode="_(&quot;$&quot;* #,##0_);_(&quot;$&quot;* \(#,##0\);_(&quot;$&quot;* &quot;-&quot;??_);_(@_)">
                        <c:v>269.39999999999998</c:v>
                      </c:pt>
                      <c:pt idx="507" formatCode="_(&quot;$&quot;* #,##0_);_(&quot;$&quot;* \(#,##0\);_(&quot;$&quot;* &quot;-&quot;??_);_(@_)">
                        <c:v>268.10000000000002</c:v>
                      </c:pt>
                      <c:pt idx="508" formatCode="_(&quot;$&quot;* #,##0_);_(&quot;$&quot;* \(#,##0\);_(&quot;$&quot;* &quot;-&quot;??_);_(@_)">
                        <c:v>264.89999999999998</c:v>
                      </c:pt>
                      <c:pt idx="509" formatCode="_(&quot;$&quot;* #,##0_);_(&quot;$&quot;* \(#,##0\);_(&quot;$&quot;* &quot;-&quot;??_);_(@_)">
                        <c:v>263</c:v>
                      </c:pt>
                      <c:pt idx="510" formatCode="_(&quot;$&quot;* #,##0_);_(&quot;$&quot;* \(#,##0\);_(&quot;$&quot;* &quot;-&quot;??_);_(@_)">
                        <c:v>265.14999999999998</c:v>
                      </c:pt>
                      <c:pt idx="511" formatCode="_(&quot;$&quot;* #,##0_);_(&quot;$&quot;* \(#,##0\);_(&quot;$&quot;* &quot;-&quot;??_);_(@_)">
                        <c:v>262.89999999999998</c:v>
                      </c:pt>
                      <c:pt idx="512" formatCode="_(&quot;$&quot;* #,##0_);_(&quot;$&quot;* \(#,##0\);_(&quot;$&quot;* &quot;-&quot;??_);_(@_)">
                        <c:v>260.95</c:v>
                      </c:pt>
                      <c:pt idx="513" formatCode="_(&quot;$&quot;* #,##0_);_(&quot;$&quot;* \(#,##0\);_(&quot;$&quot;* &quot;-&quot;??_);_(@_)">
                        <c:v>261.14999999999998</c:v>
                      </c:pt>
                      <c:pt idx="514" formatCode="_(&quot;$&quot;* #,##0_);_(&quot;$&quot;* \(#,##0\);_(&quot;$&quot;* &quot;-&quot;??_);_(@_)">
                        <c:v>260.3</c:v>
                      </c:pt>
                      <c:pt idx="515" formatCode="_(&quot;$&quot;* #,##0_);_(&quot;$&quot;* \(#,##0\);_(&quot;$&quot;* &quot;-&quot;??_);_(@_)">
                        <c:v>257.3</c:v>
                      </c:pt>
                      <c:pt idx="516" formatCode="_(&quot;$&quot;* #,##0_);_(&quot;$&quot;* \(#,##0\);_(&quot;$&quot;* &quot;-&quot;??_);_(@_)">
                        <c:v>251.2</c:v>
                      </c:pt>
                      <c:pt idx="517" formatCode="_(&quot;$&quot;* #,##0_);_(&quot;$&quot;* \(#,##0\);_(&quot;$&quot;* &quot;-&quot;??_);_(@_)">
                        <c:v>251.65</c:v>
                      </c:pt>
                      <c:pt idx="518" formatCode="_(&quot;$&quot;* #,##0_);_(&quot;$&quot;* \(#,##0\);_(&quot;$&quot;* &quot;-&quot;??_);_(@_)">
                        <c:v>251</c:v>
                      </c:pt>
                      <c:pt idx="519" formatCode="_(&quot;$&quot;* #,##0_);_(&quot;$&quot;* \(#,##0\);_(&quot;$&quot;* &quot;-&quot;??_);_(@_)">
                        <c:v>251.4</c:v>
                      </c:pt>
                      <c:pt idx="520" formatCode="_(&quot;$&quot;* #,##0_);_(&quot;$&quot;* \(#,##0\);_(&quot;$&quot;* &quot;-&quot;??_);_(@_)">
                        <c:v>249.4</c:v>
                      </c:pt>
                      <c:pt idx="521" formatCode="_(&quot;$&quot;* #,##0_);_(&quot;$&quot;* \(#,##0\);_(&quot;$&quot;* &quot;-&quot;??_);_(@_)">
                        <c:v>249.4</c:v>
                      </c:pt>
                      <c:pt idx="522" formatCode="_(&quot;$&quot;* #,##0_);_(&quot;$&quot;* \(#,##0\);_(&quot;$&quot;* &quot;-&quot;??_);_(@_)">
                        <c:v>253.1</c:v>
                      </c:pt>
                      <c:pt idx="523" formatCode="_(&quot;$&quot;* #,##0_);_(&quot;$&quot;* \(#,##0\);_(&quot;$&quot;* &quot;-&quot;??_);_(@_)">
                        <c:v>251.55</c:v>
                      </c:pt>
                      <c:pt idx="524" formatCode="_(&quot;$&quot;* #,##0_);_(&quot;$&quot;* \(#,##0\);_(&quot;$&quot;* &quot;-&quot;??_);_(@_)">
                        <c:v>250.45</c:v>
                      </c:pt>
                      <c:pt idx="525" formatCode="_(&quot;$&quot;* #,##0_);_(&quot;$&quot;* \(#,##0\);_(&quot;$&quot;* &quot;-&quot;??_);_(@_)">
                        <c:v>252.35</c:v>
                      </c:pt>
                      <c:pt idx="526" formatCode="_(&quot;$&quot;* #,##0_);_(&quot;$&quot;* \(#,##0\);_(&quot;$&quot;* &quot;-&quot;??_);_(@_)">
                        <c:v>252.35</c:v>
                      </c:pt>
                      <c:pt idx="527" formatCode="_(&quot;$&quot;* #,##0_);_(&quot;$&quot;* \(#,##0\);_(&quot;$&quot;* &quot;-&quot;??_);_(@_)">
                        <c:v>250.85</c:v>
                      </c:pt>
                      <c:pt idx="528" formatCode="_(&quot;$&quot;* #,##0_);_(&quot;$&quot;* \(#,##0\);_(&quot;$&quot;* &quot;-&quot;??_);_(@_)">
                        <c:v>257.45</c:v>
                      </c:pt>
                      <c:pt idx="529" formatCode="_(&quot;$&quot;* #,##0_);_(&quot;$&quot;* \(#,##0\);_(&quot;$&quot;* &quot;-&quot;??_);_(@_)">
                        <c:v>256.05</c:v>
                      </c:pt>
                      <c:pt idx="530" formatCode="_(&quot;$&quot;* #,##0_);_(&quot;$&quot;* \(#,##0\);_(&quot;$&quot;* &quot;-&quot;??_);_(@_)">
                        <c:v>257.2</c:v>
                      </c:pt>
                      <c:pt idx="531" formatCode="_(&quot;$&quot;* #,##0_);_(&quot;$&quot;* \(#,##0\);_(&quot;$&quot;* &quot;-&quot;??_);_(@_)">
                        <c:v>256.60000000000002</c:v>
                      </c:pt>
                      <c:pt idx="532" formatCode="_(&quot;$&quot;* #,##0_);_(&quot;$&quot;* \(#,##0\);_(&quot;$&quot;* &quot;-&quot;??_);_(@_)">
                        <c:v>263.75</c:v>
                      </c:pt>
                      <c:pt idx="533" formatCode="_(&quot;$&quot;* #,##0_);_(&quot;$&quot;* \(#,##0\);_(&quot;$&quot;* &quot;-&quot;??_);_(@_)">
                        <c:v>264.10000000000002</c:v>
                      </c:pt>
                      <c:pt idx="534" formatCode="_(&quot;$&quot;* #,##0_);_(&quot;$&quot;* \(#,##0\);_(&quot;$&quot;* &quot;-&quot;??_);_(@_)">
                        <c:v>270.64999999999998</c:v>
                      </c:pt>
                      <c:pt idx="535" formatCode="_(&quot;$&quot;* #,##0_);_(&quot;$&quot;* \(#,##0\);_(&quot;$&quot;* &quot;-&quot;??_);_(@_)">
                        <c:v>272.10000000000002</c:v>
                      </c:pt>
                      <c:pt idx="536" formatCode="_(&quot;$&quot;* #,##0_);_(&quot;$&quot;* \(#,##0\);_(&quot;$&quot;* &quot;-&quot;??_);_(@_)">
                        <c:v>272.10000000000002</c:v>
                      </c:pt>
                      <c:pt idx="537" formatCode="_(&quot;$&quot;* #,##0_);_(&quot;$&quot;* \(#,##0\);_(&quot;$&quot;* &quot;-&quot;??_);_(@_)">
                        <c:v>265.7</c:v>
                      </c:pt>
                      <c:pt idx="538" formatCode="_(&quot;$&quot;* #,##0_);_(&quot;$&quot;* \(#,##0\);_(&quot;$&quot;* &quot;-&quot;??_);_(@_)">
                        <c:v>265.55</c:v>
                      </c:pt>
                      <c:pt idx="539" formatCode="_(&quot;$&quot;* #,##0_);_(&quot;$&quot;* \(#,##0\);_(&quot;$&quot;* &quot;-&quot;??_);_(@_)">
                        <c:v>264.85000000000002</c:v>
                      </c:pt>
                      <c:pt idx="540" formatCode="_(&quot;$&quot;* #,##0_);_(&quot;$&quot;* \(#,##0\);_(&quot;$&quot;* &quot;-&quot;??_);_(@_)">
                        <c:v>266.05</c:v>
                      </c:pt>
                      <c:pt idx="541" formatCode="_(&quot;$&quot;* #,##0_);_(&quot;$&quot;* \(#,##0\);_(&quot;$&quot;* &quot;-&quot;??_);_(@_)">
                        <c:v>268.5</c:v>
                      </c:pt>
                      <c:pt idx="542" formatCode="_(&quot;$&quot;* #,##0_);_(&quot;$&quot;* \(#,##0\);_(&quot;$&quot;* &quot;-&quot;??_);_(@_)">
                        <c:v>274.3</c:v>
                      </c:pt>
                      <c:pt idx="543" formatCode="_(&quot;$&quot;* #,##0_);_(&quot;$&quot;* \(#,##0\);_(&quot;$&quot;* &quot;-&quot;??_);_(@_)">
                        <c:v>274.35000000000002</c:v>
                      </c:pt>
                      <c:pt idx="544" formatCode="_(&quot;$&quot;* #,##0_);_(&quot;$&quot;* \(#,##0\);_(&quot;$&quot;* &quot;-&quot;??_);_(@_)">
                        <c:v>270.7</c:v>
                      </c:pt>
                      <c:pt idx="545" formatCode="_(&quot;$&quot;* #,##0_);_(&quot;$&quot;* \(#,##0\);_(&quot;$&quot;* &quot;-&quot;??_);_(@_)">
                        <c:v>272.45</c:v>
                      </c:pt>
                      <c:pt idx="546" formatCode="_(&quot;$&quot;* #,##0_);_(&quot;$&quot;* \(#,##0\);_(&quot;$&quot;* &quot;-&quot;??_);_(@_)">
                        <c:v>269.45</c:v>
                      </c:pt>
                      <c:pt idx="547" formatCode="_(&quot;$&quot;* #,##0_);_(&quot;$&quot;* \(#,##0\);_(&quot;$&quot;* &quot;-&quot;??_);_(@_)">
                        <c:v>276.8</c:v>
                      </c:pt>
                      <c:pt idx="548" formatCode="_(&quot;$&quot;* #,##0_);_(&quot;$&quot;* \(#,##0\);_(&quot;$&quot;* &quot;-&quot;??_);_(@_)">
                        <c:v>275.64999999999998</c:v>
                      </c:pt>
                      <c:pt idx="549" formatCode="_(&quot;$&quot;* #,##0_);_(&quot;$&quot;* \(#,##0\);_(&quot;$&quot;* &quot;-&quot;??_);_(@_)">
                        <c:v>273.7</c:v>
                      </c:pt>
                      <c:pt idx="550" formatCode="_(&quot;$&quot;* #,##0_);_(&quot;$&quot;* \(#,##0\);_(&quot;$&quot;* &quot;-&quot;??_);_(@_)">
                        <c:v>267.05</c:v>
                      </c:pt>
                      <c:pt idx="551" formatCode="_(&quot;$&quot;* #,##0_);_(&quot;$&quot;* \(#,##0\);_(&quot;$&quot;* &quot;-&quot;??_);_(@_)">
                        <c:v>271.3</c:v>
                      </c:pt>
                      <c:pt idx="552" formatCode="_(&quot;$&quot;* #,##0_);_(&quot;$&quot;* \(#,##0\);_(&quot;$&quot;* &quot;-&quot;??_);_(@_)">
                        <c:v>269.8</c:v>
                      </c:pt>
                      <c:pt idx="553" formatCode="_(&quot;$&quot;* #,##0_);_(&quot;$&quot;* \(#,##0\);_(&quot;$&quot;* &quot;-&quot;??_);_(@_)">
                        <c:v>273.05</c:v>
                      </c:pt>
                      <c:pt idx="554" formatCode="_(&quot;$&quot;* #,##0_);_(&quot;$&quot;* \(#,##0\);_(&quot;$&quot;* &quot;-&quot;??_);_(@_)">
                        <c:v>271.64999999999998</c:v>
                      </c:pt>
                      <c:pt idx="555" formatCode="_(&quot;$&quot;* #,##0_);_(&quot;$&quot;* \(#,##0\);_(&quot;$&quot;* &quot;-&quot;??_);_(@_)">
                        <c:v>282.60000000000002</c:v>
                      </c:pt>
                      <c:pt idx="556" formatCode="_(&quot;$&quot;* #,##0_);_(&quot;$&quot;* \(#,##0\);_(&quot;$&quot;* &quot;-&quot;??_);_(@_)">
                        <c:v>284.25</c:v>
                      </c:pt>
                      <c:pt idx="557" formatCode="_(&quot;$&quot;* #,##0_);_(&quot;$&quot;* \(#,##0\);_(&quot;$&quot;* &quot;-&quot;??_);_(@_)">
                        <c:v>281.35000000000002</c:v>
                      </c:pt>
                      <c:pt idx="558" formatCode="_(&quot;$&quot;* #,##0_);_(&quot;$&quot;* \(#,##0\);_(&quot;$&quot;* &quot;-&quot;??_);_(@_)">
                        <c:v>282.39999999999998</c:v>
                      </c:pt>
                      <c:pt idx="559" formatCode="_(&quot;$&quot;* #,##0_);_(&quot;$&quot;* \(#,##0\);_(&quot;$&quot;* &quot;-&quot;??_);_(@_)">
                        <c:v>279.95</c:v>
                      </c:pt>
                      <c:pt idx="560" formatCode="_(&quot;$&quot;* #,##0_);_(&quot;$&quot;* \(#,##0\);_(&quot;$&quot;* &quot;-&quot;??_);_(@_)">
                        <c:v>277.64999999999998</c:v>
                      </c:pt>
                      <c:pt idx="561" formatCode="_(&quot;$&quot;* #,##0_);_(&quot;$&quot;* \(#,##0\);_(&quot;$&quot;* &quot;-&quot;??_);_(@_)">
                        <c:v>277.64999999999998</c:v>
                      </c:pt>
                      <c:pt idx="562" formatCode="_(&quot;$&quot;* #,##0_);_(&quot;$&quot;* \(#,##0\);_(&quot;$&quot;* &quot;-&quot;??_);_(@_)">
                        <c:v>281.5</c:v>
                      </c:pt>
                      <c:pt idx="563" formatCode="_(&quot;$&quot;* #,##0_);_(&quot;$&quot;* \(#,##0\);_(&quot;$&quot;* &quot;-&quot;??_);_(@_)">
                        <c:v>280.2</c:v>
                      </c:pt>
                      <c:pt idx="564" formatCode="_(&quot;$&quot;* #,##0_);_(&quot;$&quot;* \(#,##0\);_(&quot;$&quot;* &quot;-&quot;??_);_(@_)">
                        <c:v>271.5</c:v>
                      </c:pt>
                      <c:pt idx="565" formatCode="_(&quot;$&quot;* #,##0_);_(&quot;$&quot;* \(#,##0\);_(&quot;$&quot;* &quot;-&quot;??_);_(@_)">
                        <c:v>275.35000000000002</c:v>
                      </c:pt>
                      <c:pt idx="566" formatCode="_(&quot;$&quot;* #,##0_);_(&quot;$&quot;* \(#,##0\);_(&quot;$&quot;* &quot;-&quot;??_);_(@_)">
                        <c:v>275.3</c:v>
                      </c:pt>
                      <c:pt idx="567" formatCode="_(&quot;$&quot;* #,##0_);_(&quot;$&quot;* \(#,##0\);_(&quot;$&quot;* &quot;-&quot;??_);_(@_)">
                        <c:v>276.95</c:v>
                      </c:pt>
                      <c:pt idx="568" formatCode="_(&quot;$&quot;* #,##0_);_(&quot;$&quot;* \(#,##0\);_(&quot;$&quot;* &quot;-&quot;??_);_(@_)">
                        <c:v>279.10000000000002</c:v>
                      </c:pt>
                      <c:pt idx="569" formatCode="_(&quot;$&quot;* #,##0_);_(&quot;$&quot;* \(#,##0\);_(&quot;$&quot;* &quot;-&quot;??_);_(@_)">
                        <c:v>274.95</c:v>
                      </c:pt>
                      <c:pt idx="570" formatCode="_(&quot;$&quot;* #,##0_);_(&quot;$&quot;* \(#,##0\);_(&quot;$&quot;* &quot;-&quot;??_);_(@_)">
                        <c:v>275.64999999999998</c:v>
                      </c:pt>
                      <c:pt idx="571" formatCode="_(&quot;$&quot;* #,##0_);_(&quot;$&quot;* \(#,##0\);_(&quot;$&quot;* &quot;-&quot;??_);_(@_)">
                        <c:v>271.64999999999998</c:v>
                      </c:pt>
                      <c:pt idx="572" formatCode="_(&quot;$&quot;* #,##0_);_(&quot;$&quot;* \(#,##0\);_(&quot;$&quot;* &quot;-&quot;??_);_(@_)">
                        <c:v>268.7</c:v>
                      </c:pt>
                      <c:pt idx="573" formatCode="_(&quot;$&quot;* #,##0_);_(&quot;$&quot;* \(#,##0\);_(&quot;$&quot;* &quot;-&quot;??_);_(@_)">
                        <c:v>267</c:v>
                      </c:pt>
                      <c:pt idx="574" formatCode="_(&quot;$&quot;* #,##0_);_(&quot;$&quot;* \(#,##0\);_(&quot;$&quot;* &quot;-&quot;??_);_(@_)">
                        <c:v>265.39999999999998</c:v>
                      </c:pt>
                      <c:pt idx="575" formatCode="_(&quot;$&quot;* #,##0_);_(&quot;$&quot;* \(#,##0\);_(&quot;$&quot;* &quot;-&quot;??_);_(@_)">
                        <c:v>266.8</c:v>
                      </c:pt>
                      <c:pt idx="576" formatCode="_(&quot;$&quot;* #,##0_);_(&quot;$&quot;* \(#,##0\);_(&quot;$&quot;* &quot;-&quot;??_);_(@_)">
                        <c:v>269.45</c:v>
                      </c:pt>
                      <c:pt idx="577" formatCode="_(&quot;$&quot;* #,##0_);_(&quot;$&quot;* \(#,##0\);_(&quot;$&quot;* &quot;-&quot;??_);_(@_)">
                        <c:v>270.60000000000002</c:v>
                      </c:pt>
                      <c:pt idx="578" formatCode="_(&quot;$&quot;* #,##0_);_(&quot;$&quot;* \(#,##0\);_(&quot;$&quot;* &quot;-&quot;??_);_(@_)">
                        <c:v>272.8</c:v>
                      </c:pt>
                      <c:pt idx="579" formatCode="_(&quot;$&quot;* #,##0_);_(&quot;$&quot;* \(#,##0\);_(&quot;$&quot;* &quot;-&quot;??_);_(@_)">
                        <c:v>274.85000000000002</c:v>
                      </c:pt>
                      <c:pt idx="580" formatCode="_(&quot;$&quot;* #,##0_);_(&quot;$&quot;* \(#,##0\);_(&quot;$&quot;* &quot;-&quot;??_);_(@_)">
                        <c:v>276.25</c:v>
                      </c:pt>
                      <c:pt idx="581" formatCode="_(&quot;$&quot;* #,##0_);_(&quot;$&quot;* \(#,##0\);_(&quot;$&quot;* &quot;-&quot;??_);_(@_)">
                        <c:v>274.35000000000002</c:v>
                      </c:pt>
                      <c:pt idx="582" formatCode="_(&quot;$&quot;* #,##0_);_(&quot;$&quot;* \(#,##0\);_(&quot;$&quot;* &quot;-&quot;??_);_(@_)">
                        <c:v>270.05</c:v>
                      </c:pt>
                      <c:pt idx="583" formatCode="_(&quot;$&quot;* #,##0_);_(&quot;$&quot;* \(#,##0\);_(&quot;$&quot;* &quot;-&quot;??_);_(@_)">
                        <c:v>271.2</c:v>
                      </c:pt>
                      <c:pt idx="584" formatCode="_(&quot;$&quot;* #,##0_);_(&quot;$&quot;* \(#,##0\);_(&quot;$&quot;* &quot;-&quot;??_);_(@_)">
                        <c:v>272.5</c:v>
                      </c:pt>
                      <c:pt idx="585" formatCode="_(&quot;$&quot;* #,##0_);_(&quot;$&quot;* \(#,##0\);_(&quot;$&quot;* &quot;-&quot;??_);_(@_)">
                        <c:v>271.25</c:v>
                      </c:pt>
                      <c:pt idx="586" formatCode="_(&quot;$&quot;* #,##0_);_(&quot;$&quot;* \(#,##0\);_(&quot;$&quot;* &quot;-&quot;??_);_(@_)">
                        <c:v>271.5</c:v>
                      </c:pt>
                      <c:pt idx="587" formatCode="_(&quot;$&quot;* #,##0_);_(&quot;$&quot;* \(#,##0\);_(&quot;$&quot;* &quot;-&quot;??_);_(@_)">
                        <c:v>275.60000000000002</c:v>
                      </c:pt>
                      <c:pt idx="588" formatCode="_(&quot;$&quot;* #,##0_);_(&quot;$&quot;* \(#,##0\);_(&quot;$&quot;* &quot;-&quot;??_);_(@_)">
                        <c:v>275.7</c:v>
                      </c:pt>
                      <c:pt idx="589" formatCode="_(&quot;$&quot;* #,##0_);_(&quot;$&quot;* \(#,##0\);_(&quot;$&quot;* &quot;-&quot;??_);_(@_)">
                        <c:v>275</c:v>
                      </c:pt>
                      <c:pt idx="590" formatCode="_(&quot;$&quot;* #,##0_);_(&quot;$&quot;* \(#,##0\);_(&quot;$&quot;* &quot;-&quot;??_);_(@_)">
                        <c:v>273.55</c:v>
                      </c:pt>
                      <c:pt idx="591" formatCode="_(&quot;$&quot;* #,##0_);_(&quot;$&quot;* \(#,##0\);_(&quot;$&quot;* &quot;-&quot;??_);_(@_)">
                        <c:v>269.3</c:v>
                      </c:pt>
                      <c:pt idx="592" formatCode="_(&quot;$&quot;* #,##0_);_(&quot;$&quot;* \(#,##0\);_(&quot;$&quot;* &quot;-&quot;??_);_(@_)">
                        <c:v>270.35000000000002</c:v>
                      </c:pt>
                      <c:pt idx="593" formatCode="_(&quot;$&quot;* #,##0_);_(&quot;$&quot;* \(#,##0\);_(&quot;$&quot;* &quot;-&quot;??_);_(@_)">
                        <c:v>277.05</c:v>
                      </c:pt>
                      <c:pt idx="594" formatCode="_(&quot;$&quot;* #,##0_);_(&quot;$&quot;* \(#,##0\);_(&quot;$&quot;* &quot;-&quot;??_);_(@_)">
                        <c:v>275.3</c:v>
                      </c:pt>
                      <c:pt idx="595" formatCode="_(&quot;$&quot;* #,##0_);_(&quot;$&quot;* \(#,##0\);_(&quot;$&quot;* &quot;-&quot;??_);_(@_)">
                        <c:v>274.10000000000002</c:v>
                      </c:pt>
                      <c:pt idx="596" formatCode="_(&quot;$&quot;* #,##0_);_(&quot;$&quot;* \(#,##0\);_(&quot;$&quot;* &quot;-&quot;??_);_(@_)">
                        <c:v>269.5</c:v>
                      </c:pt>
                      <c:pt idx="597" formatCode="_(&quot;$&quot;* #,##0_);_(&quot;$&quot;* \(#,##0\);_(&quot;$&quot;* &quot;-&quot;??_);_(@_)">
                        <c:v>269.85000000000002</c:v>
                      </c:pt>
                      <c:pt idx="598" formatCode="_(&quot;$&quot;* #,##0_);_(&quot;$&quot;* \(#,##0\);_(&quot;$&quot;* &quot;-&quot;??_);_(@_)">
                        <c:v>264.25</c:v>
                      </c:pt>
                      <c:pt idx="599" formatCode="_(&quot;$&quot;* #,##0_);_(&quot;$&quot;* \(#,##0\);_(&quot;$&quot;* &quot;-&quot;??_);_(@_)">
                        <c:v>266.75</c:v>
                      </c:pt>
                      <c:pt idx="600" formatCode="_(&quot;$&quot;* #,##0_);_(&quot;$&quot;* \(#,##0\);_(&quot;$&quot;* &quot;-&quot;??_);_(@_)">
                        <c:v>266.75</c:v>
                      </c:pt>
                      <c:pt idx="601" formatCode="_(&quot;$&quot;* #,##0_);_(&quot;$&quot;* \(#,##0\);_(&quot;$&quot;* &quot;-&quot;??_);_(@_)">
                        <c:v>269.05</c:v>
                      </c:pt>
                      <c:pt idx="602" formatCode="_(&quot;$&quot;* #,##0_);_(&quot;$&quot;* \(#,##0\);_(&quot;$&quot;* &quot;-&quot;??_);_(@_)">
                        <c:v>262.14999999999998</c:v>
                      </c:pt>
                      <c:pt idx="603" formatCode="_(&quot;$&quot;* #,##0_);_(&quot;$&quot;* \(#,##0\);_(&quot;$&quot;* &quot;-&quot;??_);_(@_)">
                        <c:v>263.2</c:v>
                      </c:pt>
                      <c:pt idx="604" formatCode="_(&quot;$&quot;* #,##0_);_(&quot;$&quot;* \(#,##0\);_(&quot;$&quot;* &quot;-&quot;??_);_(@_)">
                        <c:v>264.10000000000002</c:v>
                      </c:pt>
                      <c:pt idx="605" formatCode="_(&quot;$&quot;* #,##0_);_(&quot;$&quot;* \(#,##0\);_(&quot;$&quot;* &quot;-&quot;??_);_(@_)">
                        <c:v>263.75</c:v>
                      </c:pt>
                      <c:pt idx="606" formatCode="_(&quot;$&quot;* #,##0_);_(&quot;$&quot;* \(#,##0\);_(&quot;$&quot;* &quot;-&quot;??_);_(@_)">
                        <c:v>265.2</c:v>
                      </c:pt>
                      <c:pt idx="607" formatCode="_(&quot;$&quot;* #,##0_);_(&quot;$&quot;* \(#,##0\);_(&quot;$&quot;* &quot;-&quot;??_);_(@_)">
                        <c:v>267.39999999999998</c:v>
                      </c:pt>
                      <c:pt idx="608" formatCode="_(&quot;$&quot;* #,##0_);_(&quot;$&quot;* \(#,##0\);_(&quot;$&quot;* &quot;-&quot;??_);_(@_)">
                        <c:v>267.35000000000002</c:v>
                      </c:pt>
                      <c:pt idx="609" formatCode="_(&quot;$&quot;* #,##0_);_(&quot;$&quot;* \(#,##0\);_(&quot;$&quot;* &quot;-&quot;??_);_(@_)">
                        <c:v>266.60000000000002</c:v>
                      </c:pt>
                      <c:pt idx="610" formatCode="_(&quot;$&quot;* #,##0_);_(&quot;$&quot;* \(#,##0\);_(&quot;$&quot;* &quot;-&quot;??_);_(@_)">
                        <c:v>267.45</c:v>
                      </c:pt>
                      <c:pt idx="611" formatCode="_(&quot;$&quot;* #,##0_);_(&quot;$&quot;* \(#,##0\);_(&quot;$&quot;* &quot;-&quot;??_);_(@_)">
                        <c:v>272.95</c:v>
                      </c:pt>
                      <c:pt idx="612" formatCode="_(&quot;$&quot;* #,##0_);_(&quot;$&quot;* \(#,##0\);_(&quot;$&quot;* &quot;-&quot;??_);_(@_)">
                        <c:v>270.8</c:v>
                      </c:pt>
                      <c:pt idx="613" formatCode="_(&quot;$&quot;* #,##0_);_(&quot;$&quot;* \(#,##0\);_(&quot;$&quot;* &quot;-&quot;??_);_(@_)">
                        <c:v>262.10000000000002</c:v>
                      </c:pt>
                      <c:pt idx="614" formatCode="_(&quot;$&quot;* #,##0_);_(&quot;$&quot;* \(#,##0\);_(&quot;$&quot;* &quot;-&quot;??_);_(@_)">
                        <c:v>259.05</c:v>
                      </c:pt>
                      <c:pt idx="615" formatCode="_(&quot;$&quot;* #,##0_);_(&quot;$&quot;* \(#,##0\);_(&quot;$&quot;* &quot;-&quot;??_);_(@_)">
                        <c:v>260.45</c:v>
                      </c:pt>
                      <c:pt idx="616" formatCode="_(&quot;$&quot;* #,##0_);_(&quot;$&quot;* \(#,##0\);_(&quot;$&quot;* &quot;-&quot;??_);_(@_)">
                        <c:v>256.7</c:v>
                      </c:pt>
                      <c:pt idx="617" formatCode="_(&quot;$&quot;* #,##0_);_(&quot;$&quot;* \(#,##0\);_(&quot;$&quot;* &quot;-&quot;??_);_(@_)">
                        <c:v>257.05</c:v>
                      </c:pt>
                      <c:pt idx="618" formatCode="_(&quot;$&quot;* #,##0_);_(&quot;$&quot;* \(#,##0\);_(&quot;$&quot;* &quot;-&quot;??_);_(@_)">
                        <c:v>256.60000000000002</c:v>
                      </c:pt>
                      <c:pt idx="619" formatCode="_(&quot;$&quot;* #,##0_);_(&quot;$&quot;* \(#,##0\);_(&quot;$&quot;* &quot;-&quot;??_);_(@_)">
                        <c:v>258</c:v>
                      </c:pt>
                      <c:pt idx="620" formatCode="_(&quot;$&quot;* #,##0_);_(&quot;$&quot;* \(#,##0\);_(&quot;$&quot;* &quot;-&quot;??_);_(@_)">
                        <c:v>259.7</c:v>
                      </c:pt>
                      <c:pt idx="621" formatCode="_(&quot;$&quot;* #,##0_);_(&quot;$&quot;* \(#,##0\);_(&quot;$&quot;* &quot;-&quot;??_);_(@_)">
                        <c:v>261.14999999999998</c:v>
                      </c:pt>
                      <c:pt idx="622" formatCode="_(&quot;$&quot;* #,##0_);_(&quot;$&quot;* \(#,##0\);_(&quot;$&quot;* &quot;-&quot;??_);_(@_)">
                        <c:v>262.10000000000002</c:v>
                      </c:pt>
                      <c:pt idx="623" formatCode="_(&quot;$&quot;* #,##0_);_(&quot;$&quot;* \(#,##0\);_(&quot;$&quot;* &quot;-&quot;??_);_(@_)">
                        <c:v>261.8</c:v>
                      </c:pt>
                      <c:pt idx="624" formatCode="_(&quot;$&quot;* #,##0_);_(&quot;$&quot;* \(#,##0\);_(&quot;$&quot;* &quot;-&quot;??_);_(@_)">
                        <c:v>260.3</c:v>
                      </c:pt>
                      <c:pt idx="625" formatCode="_(&quot;$&quot;* #,##0_);_(&quot;$&quot;* \(#,##0\);_(&quot;$&quot;* &quot;-&quot;??_);_(@_)">
                        <c:v>264.7</c:v>
                      </c:pt>
                      <c:pt idx="626" formatCode="_(&quot;$&quot;* #,##0_);_(&quot;$&quot;* \(#,##0\);_(&quot;$&quot;* &quot;-&quot;??_);_(@_)">
                        <c:v>266.05</c:v>
                      </c:pt>
                      <c:pt idx="627" formatCode="_(&quot;$&quot;* #,##0_);_(&quot;$&quot;* \(#,##0\);_(&quot;$&quot;* &quot;-&quot;??_);_(@_)">
                        <c:v>266.45</c:v>
                      </c:pt>
                      <c:pt idx="628" formatCode="_(&quot;$&quot;* #,##0_);_(&quot;$&quot;* \(#,##0\);_(&quot;$&quot;* &quot;-&quot;??_);_(@_)">
                        <c:v>265.3</c:v>
                      </c:pt>
                      <c:pt idx="629" formatCode="_(&quot;$&quot;* #,##0_);_(&quot;$&quot;* \(#,##0\);_(&quot;$&quot;* &quot;-&quot;??_);_(@_)">
                        <c:v>266.45</c:v>
                      </c:pt>
                      <c:pt idx="630" formatCode="_(&quot;$&quot;* #,##0_);_(&quot;$&quot;* \(#,##0\);_(&quot;$&quot;* &quot;-&quot;??_);_(@_)">
                        <c:v>263.7</c:v>
                      </c:pt>
                      <c:pt idx="631" formatCode="_(&quot;$&quot;* #,##0_);_(&quot;$&quot;* \(#,##0\);_(&quot;$&quot;* &quot;-&quot;??_);_(@_)">
                        <c:v>263.7</c:v>
                      </c:pt>
                      <c:pt idx="632" formatCode="_(&quot;$&quot;* #,##0_);_(&quot;$&quot;* \(#,##0\);_(&quot;$&quot;* &quot;-&quot;??_);_(@_)">
                        <c:v>263.55</c:v>
                      </c:pt>
                      <c:pt idx="633" formatCode="_(&quot;$&quot;* #,##0_);_(&quot;$&quot;* \(#,##0\);_(&quot;$&quot;* &quot;-&quot;??_);_(@_)">
                        <c:v>265</c:v>
                      </c:pt>
                      <c:pt idx="634" formatCode="_(&quot;$&quot;* #,##0_);_(&quot;$&quot;* \(#,##0\);_(&quot;$&quot;* &quot;-&quot;??_);_(@_)">
                        <c:v>265.25</c:v>
                      </c:pt>
                      <c:pt idx="635" formatCode="_(&quot;$&quot;* #,##0_);_(&quot;$&quot;* \(#,##0\);_(&quot;$&quot;* &quot;-&quot;??_);_(@_)">
                        <c:v>264.3</c:v>
                      </c:pt>
                      <c:pt idx="636" formatCode="_(&quot;$&quot;* #,##0_);_(&quot;$&quot;* \(#,##0\);_(&quot;$&quot;* &quot;-&quot;??_);_(@_)">
                        <c:v>262.8</c:v>
                      </c:pt>
                      <c:pt idx="637" formatCode="_(&quot;$&quot;* #,##0_);_(&quot;$&quot;* \(#,##0\);_(&quot;$&quot;* &quot;-&quot;??_);_(@_)">
                        <c:v>261.7</c:v>
                      </c:pt>
                      <c:pt idx="638" formatCode="_(&quot;$&quot;* #,##0_);_(&quot;$&quot;* \(#,##0\);_(&quot;$&quot;* &quot;-&quot;??_);_(@_)">
                        <c:v>262.10000000000002</c:v>
                      </c:pt>
                      <c:pt idx="639" formatCode="_(&quot;$&quot;* #,##0_);_(&quot;$&quot;* \(#,##0\);_(&quot;$&quot;* &quot;-&quot;??_);_(@_)">
                        <c:v>267.2</c:v>
                      </c:pt>
                      <c:pt idx="640" formatCode="_(&quot;$&quot;* #,##0_);_(&quot;$&quot;* \(#,##0\);_(&quot;$&quot;* &quot;-&quot;??_);_(@_)">
                        <c:v>270.95</c:v>
                      </c:pt>
                      <c:pt idx="641" formatCode="_(&quot;$&quot;* #,##0_);_(&quot;$&quot;* \(#,##0\);_(&quot;$&quot;* &quot;-&quot;??_);_(@_)">
                        <c:v>268.05</c:v>
                      </c:pt>
                      <c:pt idx="642" formatCode="_(&quot;$&quot;* #,##0_);_(&quot;$&quot;* \(#,##0\);_(&quot;$&quot;* &quot;-&quot;??_);_(@_)">
                        <c:v>266.2</c:v>
                      </c:pt>
                      <c:pt idx="643" formatCode="_(&quot;$&quot;* #,##0_);_(&quot;$&quot;* \(#,##0\);_(&quot;$&quot;* &quot;-&quot;??_);_(@_)">
                        <c:v>264.14999999999998</c:v>
                      </c:pt>
                      <c:pt idx="644" formatCode="_(&quot;$&quot;* #,##0_);_(&quot;$&quot;* \(#,##0\);_(&quot;$&quot;* &quot;-&quot;??_);_(@_)">
                        <c:v>263.5</c:v>
                      </c:pt>
                      <c:pt idx="645" formatCode="_(&quot;$&quot;* #,##0_);_(&quot;$&quot;* \(#,##0\);_(&quot;$&quot;* &quot;-&quot;??_);_(@_)">
                        <c:v>263.10000000000002</c:v>
                      </c:pt>
                      <c:pt idx="646" formatCode="_(&quot;$&quot;* #,##0_);_(&quot;$&quot;* \(#,##0\);_(&quot;$&quot;* &quot;-&quot;??_);_(@_)">
                        <c:v>265.85000000000002</c:v>
                      </c:pt>
                      <c:pt idx="647" formatCode="_(&quot;$&quot;* #,##0_);_(&quot;$&quot;* \(#,##0\);_(&quot;$&quot;* &quot;-&quot;??_);_(@_)">
                        <c:v>262.85000000000002</c:v>
                      </c:pt>
                      <c:pt idx="648" formatCode="_(&quot;$&quot;* #,##0_);_(&quot;$&quot;* \(#,##0\);_(&quot;$&quot;* &quot;-&quot;??_);_(@_)">
                        <c:v>267.14999999999998</c:v>
                      </c:pt>
                      <c:pt idx="649" formatCode="_(&quot;$&quot;* #,##0_);_(&quot;$&quot;* \(#,##0\);_(&quot;$&quot;* &quot;-&quot;??_);_(@_)">
                        <c:v>266.7</c:v>
                      </c:pt>
                      <c:pt idx="650" formatCode="_(&quot;$&quot;* #,##0_);_(&quot;$&quot;* \(#,##0\);_(&quot;$&quot;* &quot;-&quot;??_);_(@_)">
                        <c:v>268.95</c:v>
                      </c:pt>
                      <c:pt idx="651" formatCode="_(&quot;$&quot;* #,##0_);_(&quot;$&quot;* \(#,##0\);_(&quot;$&quot;* &quot;-&quot;??_);_(@_)">
                        <c:v>269.5</c:v>
                      </c:pt>
                      <c:pt idx="652" formatCode="_(&quot;$&quot;* #,##0_);_(&quot;$&quot;* \(#,##0\);_(&quot;$&quot;* &quot;-&quot;??_);_(@_)">
                        <c:v>271.8</c:v>
                      </c:pt>
                      <c:pt idx="653" formatCode="_(&quot;$&quot;* #,##0_);_(&quot;$&quot;* \(#,##0\);_(&quot;$&quot;* &quot;-&quot;??_);_(@_)">
                        <c:v>273.25</c:v>
                      </c:pt>
                      <c:pt idx="654" formatCode="_(&quot;$&quot;* #,##0_);_(&quot;$&quot;* \(#,##0\);_(&quot;$&quot;* &quot;-&quot;??_);_(@_)">
                        <c:v>275.14999999999998</c:v>
                      </c:pt>
                      <c:pt idx="655" formatCode="_(&quot;$&quot;* #,##0_);_(&quot;$&quot;* \(#,##0\);_(&quot;$&quot;* &quot;-&quot;??_);_(@_)">
                        <c:v>276.14999999999998</c:v>
                      </c:pt>
                      <c:pt idx="656" formatCode="_(&quot;$&quot;* #,##0_);_(&quot;$&quot;* \(#,##0\);_(&quot;$&quot;* &quot;-&quot;??_);_(@_)">
                        <c:v>274.60000000000002</c:v>
                      </c:pt>
                      <c:pt idx="657" formatCode="_(&quot;$&quot;* #,##0_);_(&quot;$&quot;* \(#,##0\);_(&quot;$&quot;* &quot;-&quot;??_);_(@_)">
                        <c:v>274.60000000000002</c:v>
                      </c:pt>
                      <c:pt idx="658" formatCode="_(&quot;$&quot;* #,##0_);_(&quot;$&quot;* \(#,##0\);_(&quot;$&quot;* &quot;-&quot;??_);_(@_)">
                        <c:v>271.95</c:v>
                      </c:pt>
                      <c:pt idx="659" formatCode="_(&quot;$&quot;* #,##0_);_(&quot;$&quot;* \(#,##0\);_(&quot;$&quot;* &quot;-&quot;??_);_(@_)">
                        <c:v>272.10000000000002</c:v>
                      </c:pt>
                      <c:pt idx="660" formatCode="_(&quot;$&quot;* #,##0_);_(&quot;$&quot;* \(#,##0\);_(&quot;$&quot;* &quot;-&quot;??_);_(@_)">
                        <c:v>270.64999999999998</c:v>
                      </c:pt>
                      <c:pt idx="661" formatCode="_(&quot;$&quot;* #,##0_);_(&quot;$&quot;* \(#,##0\);_(&quot;$&quot;* &quot;-&quot;??_);_(@_)">
                        <c:v>271.5</c:v>
                      </c:pt>
                      <c:pt idx="662" formatCode="_(&quot;$&quot;* #,##0_);_(&quot;$&quot;* \(#,##0\);_(&quot;$&quot;* &quot;-&quot;??_);_(@_)">
                        <c:v>274</c:v>
                      </c:pt>
                      <c:pt idx="663" formatCode="_(&quot;$&quot;* #,##0_);_(&quot;$&quot;* \(#,##0\);_(&quot;$&quot;* &quot;-&quot;??_);_(@_)">
                        <c:v>274.85000000000002</c:v>
                      </c:pt>
                      <c:pt idx="664" formatCode="_(&quot;$&quot;* #,##0_);_(&quot;$&quot;* \(#,##0\);_(&quot;$&quot;* &quot;-&quot;??_);_(@_)">
                        <c:v>272.95</c:v>
                      </c:pt>
                      <c:pt idx="665" formatCode="_(&quot;$&quot;* #,##0_);_(&quot;$&quot;* \(#,##0\);_(&quot;$&quot;* &quot;-&quot;??_);_(@_)">
                        <c:v>275.89999999999998</c:v>
                      </c:pt>
                      <c:pt idx="666" formatCode="_(&quot;$&quot;* #,##0_);_(&quot;$&quot;* \(#,##0\);_(&quot;$&quot;* &quot;-&quot;??_);_(@_)">
                        <c:v>279.14999999999998</c:v>
                      </c:pt>
                      <c:pt idx="667" formatCode="_(&quot;$&quot;* #,##0_);_(&quot;$&quot;* \(#,##0\);_(&quot;$&quot;* &quot;-&quot;??_);_(@_)">
                        <c:v>280</c:v>
                      </c:pt>
                      <c:pt idx="668" formatCode="_(&quot;$&quot;* #,##0_);_(&quot;$&quot;* \(#,##0\);_(&quot;$&quot;* &quot;-&quot;??_);_(@_)">
                        <c:v>278.39999999999998</c:v>
                      </c:pt>
                      <c:pt idx="669" formatCode="_(&quot;$&quot;* #,##0_);_(&quot;$&quot;* \(#,##0\);_(&quot;$&quot;* &quot;-&quot;??_);_(@_)">
                        <c:v>279.25</c:v>
                      </c:pt>
                      <c:pt idx="670" formatCode="_(&quot;$&quot;* #,##0_);_(&quot;$&quot;* \(#,##0\);_(&quot;$&quot;* &quot;-&quot;??_);_(@_)">
                        <c:v>280.10000000000002</c:v>
                      </c:pt>
                      <c:pt idx="671" formatCode="_(&quot;$&quot;* #,##0_);_(&quot;$&quot;* \(#,##0\);_(&quot;$&quot;* &quot;-&quot;??_);_(@_)">
                        <c:v>281.45</c:v>
                      </c:pt>
                      <c:pt idx="672" formatCode="_(&quot;$&quot;* #,##0_);_(&quot;$&quot;* \(#,##0\);_(&quot;$&quot;* &quot;-&quot;??_);_(@_)">
                        <c:v>291.85000000000002</c:v>
                      </c:pt>
                      <c:pt idx="673" formatCode="_(&quot;$&quot;* #,##0_);_(&quot;$&quot;* \(#,##0\);_(&quot;$&quot;* &quot;-&quot;??_);_(@_)">
                        <c:v>294.75</c:v>
                      </c:pt>
                      <c:pt idx="674" formatCode="_(&quot;$&quot;* #,##0_);_(&quot;$&quot;* \(#,##0\);_(&quot;$&quot;* &quot;-&quot;??_);_(@_)">
                        <c:v>295.45</c:v>
                      </c:pt>
                      <c:pt idx="675" formatCode="_(&quot;$&quot;* #,##0_);_(&quot;$&quot;* \(#,##0\);_(&quot;$&quot;* &quot;-&quot;??_);_(@_)">
                        <c:v>295.3</c:v>
                      </c:pt>
                      <c:pt idx="676" formatCode="_(&quot;$&quot;* #,##0_);_(&quot;$&quot;* \(#,##0\);_(&quot;$&quot;* &quot;-&quot;??_);_(@_)">
                        <c:v>296.95</c:v>
                      </c:pt>
                      <c:pt idx="677" formatCode="_(&quot;$&quot;* #,##0_);_(&quot;$&quot;* \(#,##0\);_(&quot;$&quot;* &quot;-&quot;??_);_(@_)">
                        <c:v>295.64999999999998</c:v>
                      </c:pt>
                      <c:pt idx="678" formatCode="_(&quot;$&quot;* #,##0_);_(&quot;$&quot;* \(#,##0\);_(&quot;$&quot;* &quot;-&quot;??_);_(@_)">
                        <c:v>295.45</c:v>
                      </c:pt>
                      <c:pt idx="679" formatCode="_(&quot;$&quot;* #,##0_);_(&quot;$&quot;* \(#,##0\);_(&quot;$&quot;* &quot;-&quot;??_);_(@_)">
                        <c:v>295.05</c:v>
                      </c:pt>
                      <c:pt idx="680" formatCode="_(&quot;$&quot;* #,##0_);_(&quot;$&quot;* \(#,##0\);_(&quot;$&quot;* &quot;-&quot;??_);_(@_)">
                        <c:v>295.85000000000002</c:v>
                      </c:pt>
                      <c:pt idx="681" formatCode="_(&quot;$&quot;* #,##0_);_(&quot;$&quot;* \(#,##0\);_(&quot;$&quot;* &quot;-&quot;??_);_(@_)">
                        <c:v>298.45</c:v>
                      </c:pt>
                      <c:pt idx="682" formatCode="_(&quot;$&quot;* #,##0_);_(&quot;$&quot;* \(#,##0\);_(&quot;$&quot;* &quot;-&quot;??_);_(@_)">
                        <c:v>301.5</c:v>
                      </c:pt>
                      <c:pt idx="683" formatCode="_(&quot;$&quot;* #,##0_);_(&quot;$&quot;* \(#,##0\);_(&quot;$&quot;* &quot;-&quot;??_);_(@_)">
                        <c:v>300.10000000000002</c:v>
                      </c:pt>
                      <c:pt idx="684" formatCode="_(&quot;$&quot;* #,##0_);_(&quot;$&quot;* \(#,##0\);_(&quot;$&quot;* &quot;-&quot;??_);_(@_)">
                        <c:v>298.05</c:v>
                      </c:pt>
                      <c:pt idx="685" formatCode="_(&quot;$&quot;* #,##0_);_(&quot;$&quot;* \(#,##0\);_(&quot;$&quot;* &quot;-&quot;??_);_(@_)">
                        <c:v>298.7</c:v>
                      </c:pt>
                      <c:pt idx="686" formatCode="_(&quot;$&quot;* #,##0_);_(&quot;$&quot;* \(#,##0\);_(&quot;$&quot;* &quot;-&quot;??_);_(@_)">
                        <c:v>298.55</c:v>
                      </c:pt>
                      <c:pt idx="687" formatCode="_(&quot;$&quot;* #,##0_);_(&quot;$&quot;* \(#,##0\);_(&quot;$&quot;* &quot;-&quot;??_);_(@_)">
                        <c:v>296.5</c:v>
                      </c:pt>
                      <c:pt idx="688" formatCode="_(&quot;$&quot;* #,##0_);_(&quot;$&quot;* \(#,##0\);_(&quot;$&quot;* &quot;-&quot;??_);_(@_)">
                        <c:v>303.3</c:v>
                      </c:pt>
                      <c:pt idx="689" formatCode="_(&quot;$&quot;* #,##0_);_(&quot;$&quot;* \(#,##0\);_(&quot;$&quot;* &quot;-&quot;??_);_(@_)">
                        <c:v>302.05</c:v>
                      </c:pt>
                      <c:pt idx="690" formatCode="_(&quot;$&quot;* #,##0_);_(&quot;$&quot;* \(#,##0\);_(&quot;$&quot;* &quot;-&quot;??_);_(@_)">
                        <c:v>302.05</c:v>
                      </c:pt>
                      <c:pt idx="691" formatCode="_(&quot;$&quot;* #,##0_);_(&quot;$&quot;* \(#,##0\);_(&quot;$&quot;* &quot;-&quot;??_);_(@_)">
                        <c:v>305.95</c:v>
                      </c:pt>
                      <c:pt idx="692" formatCode="_(&quot;$&quot;* #,##0_);_(&quot;$&quot;* \(#,##0\);_(&quot;$&quot;* &quot;-&quot;??_);_(@_)">
                        <c:v>306.45</c:v>
                      </c:pt>
                      <c:pt idx="693" formatCode="_(&quot;$&quot;* #,##0_);_(&quot;$&quot;* \(#,##0\);_(&quot;$&quot;* &quot;-&quot;??_);_(@_)">
                        <c:v>306.14999999999998</c:v>
                      </c:pt>
                      <c:pt idx="694" formatCode="_(&quot;$&quot;* #,##0_);_(&quot;$&quot;* \(#,##0\);_(&quot;$&quot;* &quot;-&quot;??_);_(@_)">
                        <c:v>311.60000000000002</c:v>
                      </c:pt>
                      <c:pt idx="695" formatCode="_(&quot;$&quot;* #,##0_);_(&quot;$&quot;* \(#,##0\);_(&quot;$&quot;* &quot;-&quot;??_);_(@_)">
                        <c:v>311.45</c:v>
                      </c:pt>
                      <c:pt idx="696" formatCode="_(&quot;$&quot;* #,##0_);_(&quot;$&quot;* \(#,##0\);_(&quot;$&quot;* &quot;-&quot;??_);_(@_)">
                        <c:v>314.45</c:v>
                      </c:pt>
                      <c:pt idx="697" formatCode="_(&quot;$&quot;* #,##0_);_(&quot;$&quot;* \(#,##0\);_(&quot;$&quot;* &quot;-&quot;??_);_(@_)">
                        <c:v>316.05</c:v>
                      </c:pt>
                      <c:pt idx="698" formatCode="_(&quot;$&quot;* #,##0_);_(&quot;$&quot;* \(#,##0\);_(&quot;$&quot;* &quot;-&quot;??_);_(@_)">
                        <c:v>314.60000000000002</c:v>
                      </c:pt>
                      <c:pt idx="699" formatCode="_(&quot;$&quot;* #,##0_);_(&quot;$&quot;* \(#,##0\);_(&quot;$&quot;* &quot;-&quot;??_);_(@_)">
                        <c:v>315.7</c:v>
                      </c:pt>
                      <c:pt idx="700" formatCode="_(&quot;$&quot;* #,##0_);_(&quot;$&quot;* \(#,##0\);_(&quot;$&quot;* &quot;-&quot;??_);_(@_)">
                        <c:v>318.14999999999998</c:v>
                      </c:pt>
                      <c:pt idx="701" formatCode="_(&quot;$&quot;* #,##0_);_(&quot;$&quot;* \(#,##0\);_(&quot;$&quot;* &quot;-&quot;??_);_(@_)">
                        <c:v>318.14999999999998</c:v>
                      </c:pt>
                      <c:pt idx="702" formatCode="_(&quot;$&quot;* #,##0_);_(&quot;$&quot;* \(#,##0\);_(&quot;$&quot;* &quot;-&quot;??_);_(@_)">
                        <c:v>318.8</c:v>
                      </c:pt>
                      <c:pt idx="703" formatCode="_(&quot;$&quot;* #,##0_);_(&quot;$&quot;* \(#,##0\);_(&quot;$&quot;* &quot;-&quot;??_);_(@_)">
                        <c:v>321.5</c:v>
                      </c:pt>
                      <c:pt idx="704" formatCode="_(&quot;$&quot;* #,##0_);_(&quot;$&quot;* \(#,##0\);_(&quot;$&quot;* &quot;-&quot;??_);_(@_)">
                        <c:v>320.89999999999998</c:v>
                      </c:pt>
                      <c:pt idx="705" formatCode="_(&quot;$&quot;* #,##0_);_(&quot;$&quot;* \(#,##0\);_(&quot;$&quot;* &quot;-&quot;??_);_(@_)">
                        <c:v>310.8</c:v>
                      </c:pt>
                      <c:pt idx="706" formatCode="_(&quot;$&quot;* #,##0_);_(&quot;$&quot;* \(#,##0\);_(&quot;$&quot;* &quot;-&quot;??_);_(@_)">
                        <c:v>313.3</c:v>
                      </c:pt>
                      <c:pt idx="707" formatCode="_(&quot;$&quot;* #,##0_);_(&quot;$&quot;* \(#,##0\);_(&quot;$&quot;* &quot;-&quot;??_);_(@_)">
                        <c:v>310.7</c:v>
                      </c:pt>
                      <c:pt idx="708" formatCode="_(&quot;$&quot;* #,##0_);_(&quot;$&quot;* \(#,##0\);_(&quot;$&quot;* &quot;-&quot;??_);_(@_)">
                        <c:v>305.25</c:v>
                      </c:pt>
                      <c:pt idx="709" formatCode="_(&quot;$&quot;* #,##0_);_(&quot;$&quot;* \(#,##0\);_(&quot;$&quot;* &quot;-&quot;??_);_(@_)">
                        <c:v>302.89999999999998</c:v>
                      </c:pt>
                      <c:pt idx="710" formatCode="_(&quot;$&quot;* #,##0_);_(&quot;$&quot;* \(#,##0\);_(&quot;$&quot;* &quot;-&quot;??_);_(@_)">
                        <c:v>302.25</c:v>
                      </c:pt>
                      <c:pt idx="711" formatCode="_(&quot;$&quot;* #,##0_);_(&quot;$&quot;* \(#,##0\);_(&quot;$&quot;* &quot;-&quot;??_);_(@_)">
                        <c:v>304.55</c:v>
                      </c:pt>
                      <c:pt idx="712" formatCode="_(&quot;$&quot;* #,##0_);_(&quot;$&quot;* \(#,##0\);_(&quot;$&quot;* &quot;-&quot;??_);_(@_)">
                        <c:v>304.2</c:v>
                      </c:pt>
                      <c:pt idx="713" formatCode="_(&quot;$&quot;* #,##0_);_(&quot;$&quot;* \(#,##0\);_(&quot;$&quot;* &quot;-&quot;??_);_(@_)">
                        <c:v>304.05</c:v>
                      </c:pt>
                      <c:pt idx="714" formatCode="_(&quot;$&quot;* #,##0_);_(&quot;$&quot;* \(#,##0\);_(&quot;$&quot;* &quot;-&quot;??_);_(@_)">
                        <c:v>300.85000000000002</c:v>
                      </c:pt>
                      <c:pt idx="715" formatCode="_(&quot;$&quot;* #,##0_);_(&quot;$&quot;* \(#,##0\);_(&quot;$&quot;* &quot;-&quot;??_);_(@_)">
                        <c:v>301.75</c:v>
                      </c:pt>
                      <c:pt idx="716" formatCode="_(&quot;$&quot;* #,##0_);_(&quot;$&quot;* \(#,##0\);_(&quot;$&quot;* &quot;-&quot;??_);_(@_)">
                        <c:v>301.35000000000002</c:v>
                      </c:pt>
                      <c:pt idx="717" formatCode="_(&quot;$&quot;* #,##0_);_(&quot;$&quot;* \(#,##0\);_(&quot;$&quot;* &quot;-&quot;??_);_(@_)">
                        <c:v>300</c:v>
                      </c:pt>
                      <c:pt idx="718" formatCode="_(&quot;$&quot;* #,##0_);_(&quot;$&quot;* \(#,##0\);_(&quot;$&quot;* &quot;-&quot;??_);_(@_)">
                        <c:v>300.7</c:v>
                      </c:pt>
                      <c:pt idx="719" formatCode="_(&quot;$&quot;* #,##0_);_(&quot;$&quot;* \(#,##0\);_(&quot;$&quot;* &quot;-&quot;??_);_(@_)">
                        <c:v>305.75</c:v>
                      </c:pt>
                      <c:pt idx="720" formatCode="_(&quot;$&quot;* #,##0_);_(&quot;$&quot;* \(#,##0\);_(&quot;$&quot;* &quot;-&quot;??_);_(@_)">
                        <c:v>303.10000000000002</c:v>
                      </c:pt>
                      <c:pt idx="721" formatCode="_(&quot;$&quot;* #,##0_);_(&quot;$&quot;* \(#,##0\);_(&quot;$&quot;* &quot;-&quot;??_);_(@_)">
                        <c:v>302.85000000000002</c:v>
                      </c:pt>
                      <c:pt idx="722" formatCode="_(&quot;$&quot;* #,##0_);_(&quot;$&quot;* \(#,##0\);_(&quot;$&quot;* &quot;-&quot;??_);_(@_)">
                        <c:v>303.89999999999998</c:v>
                      </c:pt>
                      <c:pt idx="723" formatCode="_(&quot;$&quot;* #,##0_);_(&quot;$&quot;* \(#,##0\);_(&quot;$&quot;* &quot;-&quot;??_);_(@_)">
                        <c:v>303.35000000000002</c:v>
                      </c:pt>
                      <c:pt idx="724" formatCode="_(&quot;$&quot;* #,##0_);_(&quot;$&quot;* \(#,##0\);_(&quot;$&quot;* &quot;-&quot;??_);_(@_)">
                        <c:v>311.89999999999998</c:v>
                      </c:pt>
                      <c:pt idx="725" formatCode="_(&quot;$&quot;* #,##0_);_(&quot;$&quot;* \(#,##0\);_(&quot;$&quot;* &quot;-&quot;??_);_(@_)">
                        <c:v>310.7</c:v>
                      </c:pt>
                      <c:pt idx="726" formatCode="_(&quot;$&quot;* #,##0_);_(&quot;$&quot;* \(#,##0\);_(&quot;$&quot;* &quot;-&quot;??_);_(@_)">
                        <c:v>311.05</c:v>
                      </c:pt>
                      <c:pt idx="727" formatCode="_(&quot;$&quot;* #,##0_);_(&quot;$&quot;* \(#,##0\);_(&quot;$&quot;* &quot;-&quot;??_);_(@_)">
                        <c:v>314.14999999999998</c:v>
                      </c:pt>
                      <c:pt idx="728" formatCode="_(&quot;$&quot;* #,##0_);_(&quot;$&quot;* \(#,##0\);_(&quot;$&quot;* &quot;-&quot;??_);_(@_)">
                        <c:v>317.10000000000002</c:v>
                      </c:pt>
                      <c:pt idx="729" formatCode="_(&quot;$&quot;* #,##0_);_(&quot;$&quot;* \(#,##0\);_(&quot;$&quot;* &quot;-&quot;??_);_(@_)">
                        <c:v>319.55</c:v>
                      </c:pt>
                      <c:pt idx="730" formatCode="_(&quot;$&quot;* #,##0_);_(&quot;$&quot;* \(#,##0\);_(&quot;$&quot;* &quot;-&quot;??_);_(@_)">
                        <c:v>320.60000000000002</c:v>
                      </c:pt>
                      <c:pt idx="731" formatCode="_(&quot;$&quot;* #,##0_);_(&quot;$&quot;* \(#,##0\);_(&quot;$&quot;* &quot;-&quot;??_);_(@_)">
                        <c:v>330.9</c:v>
                      </c:pt>
                      <c:pt idx="732" formatCode="_(&quot;$&quot;* #,##0_);_(&quot;$&quot;* \(#,##0\);_(&quot;$&quot;* &quot;-&quot;??_);_(@_)">
                        <c:v>326.8</c:v>
                      </c:pt>
                      <c:pt idx="733" formatCode="_(&quot;$&quot;* #,##0_);_(&quot;$&quot;* \(#,##0\);_(&quot;$&quot;* &quot;-&quot;??_);_(@_)">
                        <c:v>325.25</c:v>
                      </c:pt>
                      <c:pt idx="734" formatCode="_(&quot;$&quot;* #,##0_);_(&quot;$&quot;* \(#,##0\);_(&quot;$&quot;* &quot;-&quot;??_);_(@_)">
                        <c:v>323.95</c:v>
                      </c:pt>
                      <c:pt idx="735" formatCode="_(&quot;$&quot;* #,##0_);_(&quot;$&quot;* \(#,##0\);_(&quot;$&quot;* &quot;-&quot;??_);_(@_)">
                        <c:v>323.60000000000002</c:v>
                      </c:pt>
                      <c:pt idx="736" formatCode="_(&quot;$&quot;* #,##0_);_(&quot;$&quot;* \(#,##0\);_(&quot;$&quot;* &quot;-&quot;??_);_(@_)">
                        <c:v>326.45</c:v>
                      </c:pt>
                      <c:pt idx="737" formatCode="_(&quot;$&quot;* #,##0_);_(&quot;$&quot;* \(#,##0\);_(&quot;$&quot;* &quot;-&quot;??_);_(@_)">
                        <c:v>327.35000000000002</c:v>
                      </c:pt>
                      <c:pt idx="738" formatCode="_(&quot;$&quot;* #,##0_);_(&quot;$&quot;* \(#,##0\);_(&quot;$&quot;* &quot;-&quot;??_);_(@_)">
                        <c:v>325.14999999999998</c:v>
                      </c:pt>
                      <c:pt idx="739" formatCode="_(&quot;$&quot;* #,##0_);_(&quot;$&quot;* \(#,##0\);_(&quot;$&quot;* &quot;-&quot;??_);_(@_)">
                        <c:v>325.14999999999998</c:v>
                      </c:pt>
                      <c:pt idx="740" formatCode="_(&quot;$&quot;* #,##0_);_(&quot;$&quot;* \(#,##0\);_(&quot;$&quot;* &quot;-&quot;??_);_(@_)">
                        <c:v>317.95</c:v>
                      </c:pt>
                      <c:pt idx="741" formatCode="_(&quot;$&quot;* #,##0_);_(&quot;$&quot;* \(#,##0\);_(&quot;$&quot;* &quot;-&quot;??_);_(@_)">
                        <c:v>318.7</c:v>
                      </c:pt>
                      <c:pt idx="742" formatCode="_(&quot;$&quot;* #,##0_);_(&quot;$&quot;* \(#,##0\);_(&quot;$&quot;* &quot;-&quot;??_);_(@_)">
                        <c:v>317</c:v>
                      </c:pt>
                      <c:pt idx="743" formatCode="_(&quot;$&quot;* #,##0_);_(&quot;$&quot;* \(#,##0\);_(&quot;$&quot;* &quot;-&quot;??_);_(@_)">
                        <c:v>321.85000000000002</c:v>
                      </c:pt>
                      <c:pt idx="744" formatCode="_(&quot;$&quot;* #,##0_);_(&quot;$&quot;* \(#,##0\);_(&quot;$&quot;* &quot;-&quot;??_);_(@_)">
                        <c:v>321.45</c:v>
                      </c:pt>
                      <c:pt idx="745" formatCode="_(&quot;$&quot;* #,##0_);_(&quot;$&quot;* \(#,##0\);_(&quot;$&quot;* &quot;-&quot;??_);_(@_)">
                        <c:v>319</c:v>
                      </c:pt>
                      <c:pt idx="746" formatCode="_(&quot;$&quot;* #,##0_);_(&quot;$&quot;* \(#,##0\);_(&quot;$&quot;* &quot;-&quot;??_);_(@_)">
                        <c:v>323.3</c:v>
                      </c:pt>
                      <c:pt idx="747" formatCode="_(&quot;$&quot;* #,##0_);_(&quot;$&quot;* \(#,##0\);_(&quot;$&quot;* &quot;-&quot;??_);_(@_)">
                        <c:v>316.5</c:v>
                      </c:pt>
                      <c:pt idx="748" formatCode="_(&quot;$&quot;* #,##0_);_(&quot;$&quot;* \(#,##0\);_(&quot;$&quot;* &quot;-&quot;??_);_(@_)">
                        <c:v>317.3</c:v>
                      </c:pt>
                      <c:pt idx="749" formatCode="_(&quot;$&quot;* #,##0_);_(&quot;$&quot;* \(#,##0\);_(&quot;$&quot;* &quot;-&quot;??_);_(@_)">
                        <c:v>315.89999999999998</c:v>
                      </c:pt>
                      <c:pt idx="750" formatCode="_(&quot;$&quot;* #,##0_);_(&quot;$&quot;* \(#,##0\);_(&quot;$&quot;* &quot;-&quot;??_);_(@_)">
                        <c:v>315.05</c:v>
                      </c:pt>
                      <c:pt idx="751" formatCode="_(&quot;$&quot;* #,##0_);_(&quot;$&quot;* \(#,##0\);_(&quot;$&quot;* &quot;-&quot;??_);_(@_)">
                        <c:v>318.89999999999998</c:v>
                      </c:pt>
                      <c:pt idx="752" formatCode="_(&quot;$&quot;* #,##0_);_(&quot;$&quot;* \(#,##0\);_(&quot;$&quot;* &quot;-&quot;??_);_(@_)">
                        <c:v>314.2</c:v>
                      </c:pt>
                      <c:pt idx="753" formatCode="_(&quot;$&quot;* #,##0_);_(&quot;$&quot;* \(#,##0\);_(&quot;$&quot;* &quot;-&quot;??_);_(@_)">
                        <c:v>313.05</c:v>
                      </c:pt>
                      <c:pt idx="754" formatCode="_(&quot;$&quot;* #,##0_);_(&quot;$&quot;* \(#,##0\);_(&quot;$&quot;* &quot;-&quot;??_);_(@_)">
                        <c:v>312.35000000000002</c:v>
                      </c:pt>
                      <c:pt idx="755" formatCode="_(&quot;$&quot;* #,##0_);_(&quot;$&quot;* \(#,##0\);_(&quot;$&quot;* &quot;-&quot;??_);_(@_)">
                        <c:v>314.2</c:v>
                      </c:pt>
                      <c:pt idx="756" formatCode="_(&quot;$&quot;* #,##0_);_(&quot;$&quot;* \(#,##0\);_(&quot;$&quot;* &quot;-&quot;??_);_(@_)">
                        <c:v>315.95</c:v>
                      </c:pt>
                      <c:pt idx="757" formatCode="_(&quot;$&quot;* #,##0_);_(&quot;$&quot;* \(#,##0\);_(&quot;$&quot;* &quot;-&quot;??_);_(@_)">
                        <c:v>319.85000000000002</c:v>
                      </c:pt>
                      <c:pt idx="758" formatCode="_(&quot;$&quot;* #,##0_);_(&quot;$&quot;* \(#,##0\);_(&quot;$&quot;* &quot;-&quot;??_);_(@_)">
                        <c:v>320.85000000000002</c:v>
                      </c:pt>
                      <c:pt idx="759" formatCode="_(&quot;$&quot;* #,##0_);_(&quot;$&quot;* \(#,##0\);_(&quot;$&quot;* &quot;-&quot;??_);_(@_)">
                        <c:v>320.85000000000002</c:v>
                      </c:pt>
                      <c:pt idx="760" formatCode="_(&quot;$&quot;* #,##0_);_(&quot;$&quot;* \(#,##0\);_(&quot;$&quot;* &quot;-&quot;??_);_(@_)">
                        <c:v>323.89999999999998</c:v>
                      </c:pt>
                      <c:pt idx="761" formatCode="_(&quot;$&quot;* #,##0_);_(&quot;$&quot;* \(#,##0\);_(&quot;$&quot;* &quot;-&quot;??_);_(@_)">
                        <c:v>320.60000000000002</c:v>
                      </c:pt>
                      <c:pt idx="762" formatCode="_(&quot;$&quot;* #,##0_);_(&quot;$&quot;* \(#,##0\);_(&quot;$&quot;* &quot;-&quot;??_);_(@_)">
                        <c:v>315.2</c:v>
                      </c:pt>
                      <c:pt idx="763" formatCode="_(&quot;$&quot;* #,##0_);_(&quot;$&quot;* \(#,##0\);_(&quot;$&quot;* &quot;-&quot;??_);_(@_)">
                        <c:v>312.3</c:v>
                      </c:pt>
                      <c:pt idx="764" formatCode="_(&quot;$&quot;* #,##0_);_(&quot;$&quot;* \(#,##0\);_(&quot;$&quot;* &quot;-&quot;??_);_(@_)">
                        <c:v>312</c:v>
                      </c:pt>
                      <c:pt idx="765" formatCode="_(&quot;$&quot;* #,##0_);_(&quot;$&quot;* \(#,##0\);_(&quot;$&quot;* &quot;-&quot;??_);_(@_)">
                        <c:v>314.7</c:v>
                      </c:pt>
                      <c:pt idx="766" formatCode="_(&quot;$&quot;* #,##0_);_(&quot;$&quot;* \(#,##0\);_(&quot;$&quot;* &quot;-&quot;??_);_(@_)">
                        <c:v>314.60000000000002</c:v>
                      </c:pt>
                      <c:pt idx="767" formatCode="_(&quot;$&quot;* #,##0_);_(&quot;$&quot;* \(#,##0\);_(&quot;$&quot;* &quot;-&quot;??_);_(@_)">
                        <c:v>300.60000000000002</c:v>
                      </c:pt>
                      <c:pt idx="768" formatCode="_(&quot;$&quot;* #,##0_);_(&quot;$&quot;* \(#,##0\);_(&quot;$&quot;* &quot;-&quot;??_);_(@_)">
                        <c:v>302.60000000000002</c:v>
                      </c:pt>
                      <c:pt idx="769" formatCode="_(&quot;$&quot;* #,##0_);_(&quot;$&quot;* \(#,##0\);_(&quot;$&quot;* &quot;-&quot;??_);_(@_)">
                        <c:v>303.05</c:v>
                      </c:pt>
                      <c:pt idx="770" formatCode="_(&quot;$&quot;* #,##0_);_(&quot;$&quot;* \(#,##0\);_(&quot;$&quot;* &quot;-&quot;??_);_(@_)">
                        <c:v>304.45</c:v>
                      </c:pt>
                      <c:pt idx="771" formatCode="_(&quot;$&quot;* #,##0_);_(&quot;$&quot;* \(#,##0\);_(&quot;$&quot;* &quot;-&quot;??_);_(@_)">
                        <c:v>307.75</c:v>
                      </c:pt>
                      <c:pt idx="772" formatCode="_(&quot;$&quot;* #,##0_);_(&quot;$&quot;* \(#,##0\);_(&quot;$&quot;* &quot;-&quot;??_);_(@_)">
                        <c:v>309</c:v>
                      </c:pt>
                      <c:pt idx="773" formatCode="_(&quot;$&quot;* #,##0_);_(&quot;$&quot;* \(#,##0\);_(&quot;$&quot;* &quot;-&quot;??_);_(@_)">
                        <c:v>311.95</c:v>
                      </c:pt>
                      <c:pt idx="774" formatCode="_(&quot;$&quot;* #,##0_);_(&quot;$&quot;* \(#,##0\);_(&quot;$&quot;* &quot;-&quot;??_);_(@_)">
                        <c:v>313.85000000000002</c:v>
                      </c:pt>
                      <c:pt idx="775" formatCode="_(&quot;$&quot;* #,##0_);_(&quot;$&quot;* \(#,##0\);_(&quot;$&quot;* &quot;-&quot;??_);_(@_)">
                        <c:v>320.05</c:v>
                      </c:pt>
                      <c:pt idx="776" formatCode="_(&quot;$&quot;* #,##0_);_(&quot;$&quot;* \(#,##0\);_(&quot;$&quot;* &quot;-&quot;??_);_(@_)">
                        <c:v>321.39999999999998</c:v>
                      </c:pt>
                      <c:pt idx="777" formatCode="_(&quot;$&quot;* #,##0_);_(&quot;$&quot;* \(#,##0\);_(&quot;$&quot;* &quot;-&quot;??_);_(@_)">
                        <c:v>321.55</c:v>
                      </c:pt>
                      <c:pt idx="778" formatCode="_(&quot;$&quot;* #,##0_);_(&quot;$&quot;* \(#,##0\);_(&quot;$&quot;* &quot;-&quot;??_);_(@_)">
                        <c:v>326.39999999999998</c:v>
                      </c:pt>
                      <c:pt idx="779" formatCode="_(&quot;$&quot;* #,##0_);_(&quot;$&quot;* \(#,##0\);_(&quot;$&quot;* &quot;-&quot;??_);_(@_)">
                        <c:v>328.95</c:v>
                      </c:pt>
                      <c:pt idx="780" formatCode="_(&quot;$&quot;* #,##0_);_(&quot;$&quot;* \(#,##0\);_(&quot;$&quot;* &quot;-&quot;??_);_(@_)">
                        <c:v>330.5</c:v>
                      </c:pt>
                      <c:pt idx="781" formatCode="_(&quot;$&quot;* #,##0_);_(&quot;$&quot;* \(#,##0\);_(&quot;$&quot;* &quot;-&quot;??_);_(@_)">
                        <c:v>330.5</c:v>
                      </c:pt>
                      <c:pt idx="782" formatCode="_(&quot;$&quot;* #,##0_);_(&quot;$&quot;* \(#,##0\);_(&quot;$&quot;* &quot;-&quot;??_);_(@_)">
                        <c:v>334.65</c:v>
                      </c:pt>
                      <c:pt idx="783" formatCode="_(&quot;$&quot;* #,##0_);_(&quot;$&quot;* \(#,##0\);_(&quot;$&quot;* &quot;-&quot;??_);_(@_)">
                        <c:v>335.25</c:v>
                      </c:pt>
                      <c:pt idx="784" formatCode="_(&quot;$&quot;* #,##0_);_(&quot;$&quot;* \(#,##0\);_(&quot;$&quot;* &quot;-&quot;??_);_(@_)">
                        <c:v>337.55</c:v>
                      </c:pt>
                      <c:pt idx="785" formatCode="_(&quot;$&quot;* #,##0_);_(&quot;$&quot;* \(#,##0\);_(&quot;$&quot;* &quot;-&quot;??_);_(@_)">
                        <c:v>337.15</c:v>
                      </c:pt>
                      <c:pt idx="786" formatCode="_(&quot;$&quot;* #,##0_);_(&quot;$&quot;* \(#,##0\);_(&quot;$&quot;* &quot;-&quot;??_);_(@_)">
                        <c:v>337.15</c:v>
                      </c:pt>
                      <c:pt idx="787" formatCode="_(&quot;$&quot;* #,##0_);_(&quot;$&quot;* \(#,##0\);_(&quot;$&quot;* &quot;-&quot;??_);_(@_)">
                        <c:v>335.05</c:v>
                      </c:pt>
                      <c:pt idx="788" formatCode="_(&quot;$&quot;* #,##0_);_(&quot;$&quot;* \(#,##0\);_(&quot;$&quot;* &quot;-&quot;??_);_(@_)">
                        <c:v>333.8</c:v>
                      </c:pt>
                      <c:pt idx="789" formatCode="_(&quot;$&quot;* #,##0_);_(&quot;$&quot;* \(#,##0\);_(&quot;$&quot;* &quot;-&quot;??_);_(@_)">
                        <c:v>334.45</c:v>
                      </c:pt>
                      <c:pt idx="790" formatCode="_(&quot;$&quot;* #,##0_);_(&quot;$&quot;* \(#,##0\);_(&quot;$&quot;* &quot;-&quot;??_);_(@_)">
                        <c:v>331.55</c:v>
                      </c:pt>
                      <c:pt idx="791" formatCode="_(&quot;$&quot;* #,##0_);_(&quot;$&quot;* \(#,##0\);_(&quot;$&quot;* &quot;-&quot;??_);_(@_)">
                        <c:v>331.15</c:v>
                      </c:pt>
                      <c:pt idx="792" formatCode="_(&quot;$&quot;* #,##0_);_(&quot;$&quot;* \(#,##0\);_(&quot;$&quot;* &quot;-&quot;??_);_(@_)">
                        <c:v>330.45</c:v>
                      </c:pt>
                      <c:pt idx="793" formatCode="_(&quot;$&quot;* #,##0_);_(&quot;$&quot;* \(#,##0\);_(&quot;$&quot;* &quot;-&quot;??_);_(@_)">
                        <c:v>332.3</c:v>
                      </c:pt>
                      <c:pt idx="794" formatCode="_(&quot;$&quot;* #,##0_);_(&quot;$&quot;* \(#,##0\);_(&quot;$&quot;* &quot;-&quot;??_);_(@_)">
                        <c:v>332.45</c:v>
                      </c:pt>
                      <c:pt idx="795" formatCode="_(&quot;$&quot;* #,##0_);_(&quot;$&quot;* \(#,##0\);_(&quot;$&quot;* &quot;-&quot;??_);_(@_)">
                        <c:v>331.3</c:v>
                      </c:pt>
                      <c:pt idx="796" formatCode="_(&quot;$&quot;* #,##0_);_(&quot;$&quot;* \(#,##0\);_(&quot;$&quot;* &quot;-&quot;??_);_(@_)">
                        <c:v>331.3</c:v>
                      </c:pt>
                      <c:pt idx="797" formatCode="_(&quot;$&quot;* #,##0_);_(&quot;$&quot;* \(#,##0\);_(&quot;$&quot;* &quot;-&quot;??_);_(@_)">
                        <c:v>331.65</c:v>
                      </c:pt>
                      <c:pt idx="798" formatCode="_(&quot;$&quot;* #,##0_);_(&quot;$&quot;* \(#,##0\);_(&quot;$&quot;* &quot;-&quot;??_);_(@_)">
                        <c:v>328.65</c:v>
                      </c:pt>
                      <c:pt idx="799" formatCode="_(&quot;$&quot;* #,##0_);_(&quot;$&quot;* \(#,##0\);_(&quot;$&quot;* &quot;-&quot;??_);_(@_)">
                        <c:v>329.6</c:v>
                      </c:pt>
                      <c:pt idx="800" formatCode="_(&quot;$&quot;* #,##0_);_(&quot;$&quot;* \(#,##0\);_(&quot;$&quot;* &quot;-&quot;??_);_(@_)">
                        <c:v>328.75</c:v>
                      </c:pt>
                      <c:pt idx="801" formatCode="_(&quot;$&quot;* #,##0_);_(&quot;$&quot;* \(#,##0\);_(&quot;$&quot;* &quot;-&quot;??_);_(@_)">
                        <c:v>329.8</c:v>
                      </c:pt>
                      <c:pt idx="802" formatCode="_(&quot;$&quot;* #,##0_);_(&quot;$&quot;* \(#,##0\);_(&quot;$&quot;* &quot;-&quot;??_);_(@_)">
                        <c:v>321.7</c:v>
                      </c:pt>
                      <c:pt idx="803" formatCode="_(&quot;$&quot;* #,##0_);_(&quot;$&quot;* \(#,##0\);_(&quot;$&quot;* &quot;-&quot;??_);_(@_)">
                        <c:v>333.15</c:v>
                      </c:pt>
                      <c:pt idx="804" formatCode="_(&quot;$&quot;* #,##0_);_(&quot;$&quot;* \(#,##0\);_(&quot;$&quot;* &quot;-&quot;??_);_(@_)">
                        <c:v>332</c:v>
                      </c:pt>
                      <c:pt idx="805" formatCode="_(&quot;$&quot;* #,##0_);_(&quot;$&quot;* \(#,##0\);_(&quot;$&quot;* &quot;-&quot;??_);_(@_)">
                        <c:v>330.2</c:v>
                      </c:pt>
                      <c:pt idx="806" formatCode="_(&quot;$&quot;* #,##0_);_(&quot;$&quot;* \(#,##0\);_(&quot;$&quot;* &quot;-&quot;??_);_(@_)">
                        <c:v>329.4</c:v>
                      </c:pt>
                      <c:pt idx="807" formatCode="_(&quot;$&quot;* #,##0_);_(&quot;$&quot;* \(#,##0\);_(&quot;$&quot;* &quot;-&quot;??_);_(@_)">
                        <c:v>329.15</c:v>
                      </c:pt>
                      <c:pt idx="808" formatCode="_(&quot;$&quot;* #,##0_);_(&quot;$&quot;* \(#,##0\);_(&quot;$&quot;* &quot;-&quot;??_);_(@_)">
                        <c:v>329.4</c:v>
                      </c:pt>
                      <c:pt idx="809" formatCode="_(&quot;$&quot;* #,##0_);_(&quot;$&quot;* \(#,##0\);_(&quot;$&quot;* &quot;-&quot;??_);_(@_)">
                        <c:v>331.2</c:v>
                      </c:pt>
                      <c:pt idx="810" formatCode="_(&quot;$&quot;* #,##0_);_(&quot;$&quot;* \(#,##0\);_(&quot;$&quot;* &quot;-&quot;??_);_(@_)">
                        <c:v>329.15</c:v>
                      </c:pt>
                      <c:pt idx="811" formatCode="_(&quot;$&quot;* #,##0_);_(&quot;$&quot;* \(#,##0\);_(&quot;$&quot;* &quot;-&quot;??_);_(@_)">
                        <c:v>332.5</c:v>
                      </c:pt>
                      <c:pt idx="812" formatCode="_(&quot;$&quot;* #,##0_);_(&quot;$&quot;* \(#,##0\);_(&quot;$&quot;* &quot;-&quot;??_);_(@_)">
                        <c:v>329.45</c:v>
                      </c:pt>
                      <c:pt idx="813" formatCode="_(&quot;$&quot;* #,##0_);_(&quot;$&quot;* \(#,##0\);_(&quot;$&quot;* &quot;-&quot;??_);_(@_)">
                        <c:v>319.39999999999998</c:v>
                      </c:pt>
                      <c:pt idx="814" formatCode="_(&quot;$&quot;* #,##0_);_(&quot;$&quot;* \(#,##0\);_(&quot;$&quot;* &quot;-&quot;??_);_(@_)">
                        <c:v>318.64999999999998</c:v>
                      </c:pt>
                      <c:pt idx="815" formatCode="_(&quot;$&quot;* #,##0_);_(&quot;$&quot;* \(#,##0\);_(&quot;$&quot;* &quot;-&quot;??_);_(@_)">
                        <c:v>314.05</c:v>
                      </c:pt>
                      <c:pt idx="816" formatCode="_(&quot;$&quot;* #,##0_);_(&quot;$&quot;* \(#,##0\);_(&quot;$&quot;* &quot;-&quot;??_);_(@_)">
                        <c:v>319.14999999999998</c:v>
                      </c:pt>
                      <c:pt idx="817" formatCode="_(&quot;$&quot;* #,##0_);_(&quot;$&quot;* \(#,##0\);_(&quot;$&quot;* &quot;-&quot;??_);_(@_)">
                        <c:v>326.35000000000002</c:v>
                      </c:pt>
                      <c:pt idx="818" formatCode="_(&quot;$&quot;* #,##0_);_(&quot;$&quot;* \(#,##0\);_(&quot;$&quot;* &quot;-&quot;??_);_(@_)">
                        <c:v>333.55</c:v>
                      </c:pt>
                      <c:pt idx="819" formatCode="_(&quot;$&quot;* #,##0_);_(&quot;$&quot;* \(#,##0\);_(&quot;$&quot;* &quot;-&quot;??_);_(@_)">
                        <c:v>334.55</c:v>
                      </c:pt>
                      <c:pt idx="820" formatCode="_(&quot;$&quot;* #,##0_);_(&quot;$&quot;* \(#,##0\);_(&quot;$&quot;* &quot;-&quot;??_);_(@_)">
                        <c:v>335.1</c:v>
                      </c:pt>
                      <c:pt idx="821" formatCode="_(&quot;$&quot;* #,##0_);_(&quot;$&quot;* \(#,##0\);_(&quot;$&quot;* &quot;-&quot;??_);_(@_)">
                        <c:v>335.1</c:v>
                      </c:pt>
                      <c:pt idx="822" formatCode="_(&quot;$&quot;* #,##0_);_(&quot;$&quot;* \(#,##0\);_(&quot;$&quot;* &quot;-&quot;??_);_(@_)">
                        <c:v>330.2</c:v>
                      </c:pt>
                      <c:pt idx="823" formatCode="_(&quot;$&quot;* #,##0_);_(&quot;$&quot;* \(#,##0\);_(&quot;$&quot;* &quot;-&quot;??_);_(@_)">
                        <c:v>332.55</c:v>
                      </c:pt>
                      <c:pt idx="824" formatCode="_(&quot;$&quot;* #,##0_);_(&quot;$&quot;* \(#,##0\);_(&quot;$&quot;* &quot;-&quot;??_);_(@_)">
                        <c:v>335.05</c:v>
                      </c:pt>
                      <c:pt idx="825" formatCode="_(&quot;$&quot;* #,##0_);_(&quot;$&quot;* \(#,##0\);_(&quot;$&quot;* &quot;-&quot;??_);_(@_)">
                        <c:v>332.5</c:v>
                      </c:pt>
                      <c:pt idx="826" formatCode="_(&quot;$&quot;* #,##0_);_(&quot;$&quot;* \(#,##0\);_(&quot;$&quot;* &quot;-&quot;??_);_(@_)">
                        <c:v>332</c:v>
                      </c:pt>
                      <c:pt idx="827" formatCode="_(&quot;$&quot;* #,##0_);_(&quot;$&quot;* \(#,##0\);_(&quot;$&quot;* &quot;-&quot;??_);_(@_)">
                        <c:v>328.7</c:v>
                      </c:pt>
                      <c:pt idx="828" formatCode="_(&quot;$&quot;* #,##0_);_(&quot;$&quot;* \(#,##0\);_(&quot;$&quot;* &quot;-&quot;??_);_(@_)">
                        <c:v>323.14999999999998</c:v>
                      </c:pt>
                      <c:pt idx="829" formatCode="_(&quot;$&quot;* #,##0_);_(&quot;$&quot;* \(#,##0\);_(&quot;$&quot;* &quot;-&quot;??_);_(@_)">
                        <c:v>321.89999999999998</c:v>
                      </c:pt>
                      <c:pt idx="830" formatCode="_(&quot;$&quot;* #,##0_);_(&quot;$&quot;* \(#,##0\);_(&quot;$&quot;* &quot;-&quot;??_);_(@_)">
                        <c:v>322.05</c:v>
                      </c:pt>
                      <c:pt idx="831" formatCode="_(&quot;$&quot;* #,##0_);_(&quot;$&quot;* \(#,##0\);_(&quot;$&quot;* &quot;-&quot;??_);_(@_)">
                        <c:v>322.3</c:v>
                      </c:pt>
                      <c:pt idx="832" formatCode="_(&quot;$&quot;* #,##0_);_(&quot;$&quot;* \(#,##0\);_(&quot;$&quot;* &quot;-&quot;??_);_(@_)">
                        <c:v>325.5</c:v>
                      </c:pt>
                      <c:pt idx="833" formatCode="_(&quot;$&quot;* #,##0_);_(&quot;$&quot;* \(#,##0\);_(&quot;$&quot;* &quot;-&quot;??_);_(@_)">
                        <c:v>323.85000000000002</c:v>
                      </c:pt>
                      <c:pt idx="834" formatCode="_(&quot;$&quot;* #,##0_);_(&quot;$&quot;* \(#,##0\);_(&quot;$&quot;* &quot;-&quot;??_);_(@_)">
                        <c:v>318.5</c:v>
                      </c:pt>
                      <c:pt idx="835" formatCode="_(&quot;$&quot;* #,##0_);_(&quot;$&quot;* \(#,##0\);_(&quot;$&quot;* &quot;-&quot;??_);_(@_)">
                        <c:v>323.85000000000002</c:v>
                      </c:pt>
                      <c:pt idx="836" formatCode="_(&quot;$&quot;* #,##0_);_(&quot;$&quot;* \(#,##0\);_(&quot;$&quot;* &quot;-&quot;??_);_(@_)">
                        <c:v>322.64999999999998</c:v>
                      </c:pt>
                      <c:pt idx="837" formatCode="_(&quot;$&quot;* #,##0_);_(&quot;$&quot;* \(#,##0\);_(&quot;$&quot;* &quot;-&quot;??_);_(@_)">
                        <c:v>324.14999999999998</c:v>
                      </c:pt>
                      <c:pt idx="838" formatCode="_(&quot;$&quot;* #,##0_);_(&quot;$&quot;* \(#,##0\);_(&quot;$&quot;* &quot;-&quot;??_);_(@_)">
                        <c:v>325.95</c:v>
                      </c:pt>
                      <c:pt idx="839" formatCode="_(&quot;$&quot;* #,##0_);_(&quot;$&quot;* \(#,##0\);_(&quot;$&quot;* &quot;-&quot;??_);_(@_)">
                        <c:v>323.05</c:v>
                      </c:pt>
                      <c:pt idx="840" formatCode="_(&quot;$&quot;* #,##0_);_(&quot;$&quot;* \(#,##0\);_(&quot;$&quot;* &quot;-&quot;??_);_(@_)">
                        <c:v>321.14999999999998</c:v>
                      </c:pt>
                      <c:pt idx="841" formatCode="_(&quot;$&quot;* #,##0_);_(&quot;$&quot;* \(#,##0\);_(&quot;$&quot;* &quot;-&quot;??_);_(@_)">
                        <c:v>318.85000000000002</c:v>
                      </c:pt>
                      <c:pt idx="842" formatCode="_(&quot;$&quot;* #,##0_);_(&quot;$&quot;* \(#,##0\);_(&quot;$&quot;* &quot;-&quot;??_);_(@_)">
                        <c:v>314.5</c:v>
                      </c:pt>
                      <c:pt idx="843" formatCode="_(&quot;$&quot;* #,##0_);_(&quot;$&quot;* \(#,##0\);_(&quot;$&quot;* &quot;-&quot;??_);_(@_)">
                        <c:v>316.10000000000002</c:v>
                      </c:pt>
                      <c:pt idx="844" formatCode="_(&quot;$&quot;* #,##0_);_(&quot;$&quot;* \(#,##0\);_(&quot;$&quot;* &quot;-&quot;??_);_(@_)">
                        <c:v>312.60000000000002</c:v>
                      </c:pt>
                      <c:pt idx="845" formatCode="_(&quot;$&quot;* #,##0_);_(&quot;$&quot;* \(#,##0\);_(&quot;$&quot;* &quot;-&quot;??_);_(@_)">
                        <c:v>309.95</c:v>
                      </c:pt>
                      <c:pt idx="846" formatCode="_(&quot;$&quot;* #,##0_);_(&quot;$&quot;* \(#,##0\);_(&quot;$&quot;* &quot;-&quot;??_);_(@_)">
                        <c:v>307.8</c:v>
                      </c:pt>
                      <c:pt idx="847" formatCode="_(&quot;$&quot;* #,##0_);_(&quot;$&quot;* \(#,##0\);_(&quot;$&quot;* &quot;-&quot;??_);_(@_)">
                        <c:v>311</c:v>
                      </c:pt>
                      <c:pt idx="848" formatCode="_(&quot;$&quot;* #,##0_);_(&quot;$&quot;* \(#,##0\);_(&quot;$&quot;* &quot;-&quot;??_);_(@_)">
                        <c:v>311.14999999999998</c:v>
                      </c:pt>
                      <c:pt idx="849" formatCode="_(&quot;$&quot;* #,##0_);_(&quot;$&quot;* \(#,##0\);_(&quot;$&quot;* &quot;-&quot;??_);_(@_)">
                        <c:v>313.45</c:v>
                      </c:pt>
                      <c:pt idx="850" formatCode="_(&quot;$&quot;* #,##0_);_(&quot;$&quot;* \(#,##0\);_(&quot;$&quot;* &quot;-&quot;??_);_(@_)">
                        <c:v>313.45</c:v>
                      </c:pt>
                      <c:pt idx="851" formatCode="_(&quot;$&quot;* #,##0_);_(&quot;$&quot;* \(#,##0\);_(&quot;$&quot;* &quot;-&quot;??_);_(@_)">
                        <c:v>316.10000000000002</c:v>
                      </c:pt>
                      <c:pt idx="852" formatCode="_(&quot;$&quot;* #,##0_);_(&quot;$&quot;* \(#,##0\);_(&quot;$&quot;* &quot;-&quot;??_);_(@_)">
                        <c:v>317.55</c:v>
                      </c:pt>
                      <c:pt idx="853" formatCode="_(&quot;$&quot;* #,##0_);_(&quot;$&quot;* \(#,##0\);_(&quot;$&quot;* &quot;-&quot;??_);_(@_)">
                        <c:v>312.64999999999998</c:v>
                      </c:pt>
                      <c:pt idx="854" formatCode="_(&quot;$&quot;* #,##0_);_(&quot;$&quot;* \(#,##0\);_(&quot;$&quot;* &quot;-&quot;??_);_(@_)">
                        <c:v>318.89999999999998</c:v>
                      </c:pt>
                      <c:pt idx="855" formatCode="_(&quot;$&quot;* #,##0_);_(&quot;$&quot;* \(#,##0\);_(&quot;$&quot;* &quot;-&quot;??_);_(@_)">
                        <c:v>317.5</c:v>
                      </c:pt>
                      <c:pt idx="856" formatCode="_(&quot;$&quot;* #,##0_);_(&quot;$&quot;* \(#,##0\);_(&quot;$&quot;* &quot;-&quot;??_);_(@_)">
                        <c:v>319.14999999999998</c:v>
                      </c:pt>
                      <c:pt idx="857" formatCode="_(&quot;$&quot;* #,##0_);_(&quot;$&quot;* \(#,##0\);_(&quot;$&quot;* &quot;-&quot;??_);_(@_)">
                        <c:v>324.95</c:v>
                      </c:pt>
                      <c:pt idx="858" formatCode="_(&quot;$&quot;* #,##0_);_(&quot;$&quot;* \(#,##0\);_(&quot;$&quot;* &quot;-&quot;??_);_(@_)">
                        <c:v>322.75</c:v>
                      </c:pt>
                      <c:pt idx="859" formatCode="_(&quot;$&quot;* #,##0_);_(&quot;$&quot;* \(#,##0\);_(&quot;$&quot;* &quot;-&quot;??_);_(@_)">
                        <c:v>318.3</c:v>
                      </c:pt>
                      <c:pt idx="860" formatCode="_(&quot;$&quot;* #,##0_);_(&quot;$&quot;* \(#,##0\);_(&quot;$&quot;* &quot;-&quot;??_);_(@_)">
                        <c:v>319.2</c:v>
                      </c:pt>
                      <c:pt idx="861" formatCode="_(&quot;$&quot;* #,##0_);_(&quot;$&quot;* \(#,##0\);_(&quot;$&quot;* &quot;-&quot;??_);_(@_)">
                        <c:v>321.5</c:v>
                      </c:pt>
                      <c:pt idx="862" formatCode="_(&quot;$&quot;* #,##0_);_(&quot;$&quot;* \(#,##0\);_(&quot;$&quot;* &quot;-&quot;??_);_(@_)">
                        <c:v>320.2</c:v>
                      </c:pt>
                      <c:pt idx="863" formatCode="_(&quot;$&quot;* #,##0_);_(&quot;$&quot;* \(#,##0\);_(&quot;$&quot;* &quot;-&quot;??_);_(@_)">
                        <c:v>327.60000000000002</c:v>
                      </c:pt>
                      <c:pt idx="864" formatCode="_(&quot;$&quot;* #,##0_);_(&quot;$&quot;* \(#,##0\);_(&quot;$&quot;* &quot;-&quot;??_);_(@_)">
                        <c:v>325.35000000000002</c:v>
                      </c:pt>
                      <c:pt idx="865" formatCode="_(&quot;$&quot;* #,##0_);_(&quot;$&quot;* \(#,##0\);_(&quot;$&quot;* &quot;-&quot;??_);_(@_)">
                        <c:v>325.60000000000002</c:v>
                      </c:pt>
                      <c:pt idx="866" formatCode="_(&quot;$&quot;* #,##0_);_(&quot;$&quot;* \(#,##0\);_(&quot;$&quot;* &quot;-&quot;??_);_(@_)">
                        <c:v>323.5</c:v>
                      </c:pt>
                      <c:pt idx="867" formatCode="_(&quot;$&quot;* #,##0_);_(&quot;$&quot;* \(#,##0\);_(&quot;$&quot;* &quot;-&quot;??_);_(@_)">
                        <c:v>326.5</c:v>
                      </c:pt>
                      <c:pt idx="868" formatCode="_(&quot;$&quot;* #,##0_);_(&quot;$&quot;* \(#,##0\);_(&quot;$&quot;* &quot;-&quot;??_);_(@_)">
                        <c:v>325.2</c:v>
                      </c:pt>
                      <c:pt idx="869" formatCode="_(&quot;$&quot;* #,##0_);_(&quot;$&quot;* \(#,##0\);_(&quot;$&quot;* &quot;-&quot;??_);_(@_)">
                        <c:v>323.85000000000002</c:v>
                      </c:pt>
                      <c:pt idx="870" formatCode="_(&quot;$&quot;* #,##0_);_(&quot;$&quot;* \(#,##0\);_(&quot;$&quot;* &quot;-&quot;??_);_(@_)">
                        <c:v>317.60000000000002</c:v>
                      </c:pt>
                      <c:pt idx="871" formatCode="_(&quot;$&quot;* #,##0_);_(&quot;$&quot;* \(#,##0\);_(&quot;$&quot;* &quot;-&quot;??_);_(@_)">
                        <c:v>317.60000000000002</c:v>
                      </c:pt>
                      <c:pt idx="872" formatCode="_(&quot;$&quot;* #,##0_);_(&quot;$&quot;* \(#,##0\);_(&quot;$&quot;* &quot;-&quot;??_);_(@_)">
                        <c:v>314.14999999999998</c:v>
                      </c:pt>
                      <c:pt idx="873" formatCode="_(&quot;$&quot;* #,##0_);_(&quot;$&quot;* \(#,##0\);_(&quot;$&quot;* &quot;-&quot;??_);_(@_)">
                        <c:v>316.89999999999998</c:v>
                      </c:pt>
                      <c:pt idx="874" formatCode="_(&quot;$&quot;* #,##0_);_(&quot;$&quot;* \(#,##0\);_(&quot;$&quot;* &quot;-&quot;??_);_(@_)">
                        <c:v>318.55</c:v>
                      </c:pt>
                      <c:pt idx="875" formatCode="_(&quot;$&quot;* #,##0_);_(&quot;$&quot;* \(#,##0\);_(&quot;$&quot;* &quot;-&quot;??_);_(@_)">
                        <c:v>319.10000000000002</c:v>
                      </c:pt>
                      <c:pt idx="876" formatCode="_(&quot;$&quot;* #,##0_);_(&quot;$&quot;* \(#,##0\);_(&quot;$&quot;* &quot;-&quot;??_);_(@_)">
                        <c:v>319</c:v>
                      </c:pt>
                      <c:pt idx="877" formatCode="_(&quot;$&quot;* #,##0_);_(&quot;$&quot;* \(#,##0\);_(&quot;$&quot;* &quot;-&quot;??_);_(@_)">
                        <c:v>317.14999999999998</c:v>
                      </c:pt>
                      <c:pt idx="878" formatCode="_(&quot;$&quot;* #,##0_);_(&quot;$&quot;* \(#,##0\);_(&quot;$&quot;* &quot;-&quot;??_);_(@_)">
                        <c:v>317.10000000000002</c:v>
                      </c:pt>
                      <c:pt idx="879" formatCode="_(&quot;$&quot;* #,##0_);_(&quot;$&quot;* \(#,##0\);_(&quot;$&quot;* &quot;-&quot;??_);_(@_)">
                        <c:v>322.25</c:v>
                      </c:pt>
                      <c:pt idx="880" formatCode="_(&quot;$&quot;* #,##0_);_(&quot;$&quot;* \(#,##0\);_(&quot;$&quot;* &quot;-&quot;??_);_(@_)">
                        <c:v>322.45</c:v>
                      </c:pt>
                      <c:pt idx="881" formatCode="_(&quot;$&quot;* #,##0_);_(&quot;$&quot;* \(#,##0\);_(&quot;$&quot;* &quot;-&quot;??_);_(@_)">
                        <c:v>320.3</c:v>
                      </c:pt>
                      <c:pt idx="882" formatCode="_(&quot;$&quot;* #,##0_);_(&quot;$&quot;* \(#,##0\);_(&quot;$&quot;* &quot;-&quot;??_);_(@_)">
                        <c:v>316.75</c:v>
                      </c:pt>
                      <c:pt idx="883" formatCode="_(&quot;$&quot;* #,##0_);_(&quot;$&quot;* \(#,##0\);_(&quot;$&quot;* &quot;-&quot;??_);_(@_)">
                        <c:v>317.60000000000002</c:v>
                      </c:pt>
                      <c:pt idx="884" formatCode="_(&quot;$&quot;* #,##0_);_(&quot;$&quot;* \(#,##0\);_(&quot;$&quot;* &quot;-&quot;??_);_(@_)">
                        <c:v>319.75</c:v>
                      </c:pt>
                      <c:pt idx="885" formatCode="_(&quot;$&quot;* #,##0_);_(&quot;$&quot;* \(#,##0\);_(&quot;$&quot;* &quot;-&quot;??_);_(@_)">
                        <c:v>317.35000000000002</c:v>
                      </c:pt>
                      <c:pt idx="886" formatCode="_(&quot;$&quot;* #,##0_);_(&quot;$&quot;* \(#,##0\);_(&quot;$&quot;* &quot;-&quot;??_);_(@_)">
                        <c:v>320.95</c:v>
                      </c:pt>
                      <c:pt idx="887" formatCode="_(&quot;$&quot;* #,##0_);_(&quot;$&quot;* \(#,##0\);_(&quot;$&quot;* &quot;-&quot;??_);_(@_)">
                        <c:v>323.85000000000002</c:v>
                      </c:pt>
                      <c:pt idx="888" formatCode="_(&quot;$&quot;* #,##0_);_(&quot;$&quot;* \(#,##0\);_(&quot;$&quot;* &quot;-&quot;??_);_(@_)">
                        <c:v>317.89999999999998</c:v>
                      </c:pt>
                      <c:pt idx="889" formatCode="_(&quot;$&quot;* #,##0_);_(&quot;$&quot;* \(#,##0\);_(&quot;$&quot;* &quot;-&quot;??_);_(@_)">
                        <c:v>320.3</c:v>
                      </c:pt>
                      <c:pt idx="890" formatCode="_(&quot;$&quot;* #,##0_);_(&quot;$&quot;* \(#,##0\);_(&quot;$&quot;* &quot;-&quot;??_);_(@_)">
                        <c:v>318.25</c:v>
                      </c:pt>
                      <c:pt idx="891" formatCode="_(&quot;$&quot;* #,##0_);_(&quot;$&quot;* \(#,##0\);_(&quot;$&quot;* &quot;-&quot;??_);_(@_)">
                        <c:v>318.25</c:v>
                      </c:pt>
                      <c:pt idx="892" formatCode="_(&quot;$&quot;* #,##0_);_(&quot;$&quot;* \(#,##0\);_(&quot;$&quot;* &quot;-&quot;??_);_(@_)">
                        <c:v>316.64999999999998</c:v>
                      </c:pt>
                      <c:pt idx="893" formatCode="_(&quot;$&quot;* #,##0_);_(&quot;$&quot;* \(#,##0\);_(&quot;$&quot;* &quot;-&quot;??_);_(@_)">
                        <c:v>317</c:v>
                      </c:pt>
                      <c:pt idx="894" formatCode="_(&quot;$&quot;* #,##0_);_(&quot;$&quot;* \(#,##0\);_(&quot;$&quot;* &quot;-&quot;??_);_(@_)">
                        <c:v>317</c:v>
                      </c:pt>
                      <c:pt idx="895" formatCode="_(&quot;$&quot;* #,##0_);_(&quot;$&quot;* \(#,##0\);_(&quot;$&quot;* &quot;-&quot;??_);_(@_)">
                        <c:v>320.14999999999998</c:v>
                      </c:pt>
                      <c:pt idx="896" formatCode="_(&quot;$&quot;* #,##0_);_(&quot;$&quot;* \(#,##0\);_(&quot;$&quot;* &quot;-&quot;??_);_(@_)">
                        <c:v>323.10000000000002</c:v>
                      </c:pt>
                      <c:pt idx="897" formatCode="_(&quot;$&quot;* #,##0_);_(&quot;$&quot;* \(#,##0\);_(&quot;$&quot;* &quot;-&quot;??_);_(@_)">
                        <c:v>329.35</c:v>
                      </c:pt>
                      <c:pt idx="898" formatCode="_(&quot;$&quot;* #,##0_);_(&quot;$&quot;* \(#,##0\);_(&quot;$&quot;* &quot;-&quot;??_);_(@_)">
                        <c:v>335.3</c:v>
                      </c:pt>
                      <c:pt idx="899" formatCode="_(&quot;$&quot;* #,##0_);_(&quot;$&quot;* \(#,##0\);_(&quot;$&quot;* &quot;-&quot;??_);_(@_)">
                        <c:v>336.15</c:v>
                      </c:pt>
                      <c:pt idx="900" formatCode="_(&quot;$&quot;* #,##0_);_(&quot;$&quot;* \(#,##0\);_(&quot;$&quot;* &quot;-&quot;??_);_(@_)">
                        <c:v>338.9</c:v>
                      </c:pt>
                      <c:pt idx="901" formatCode="_(&quot;$&quot;* #,##0_);_(&quot;$&quot;* \(#,##0\);_(&quot;$&quot;* &quot;-&quot;??_);_(@_)">
                        <c:v>334.55</c:v>
                      </c:pt>
                      <c:pt idx="902" formatCode="_(&quot;$&quot;* #,##0_);_(&quot;$&quot;* \(#,##0\);_(&quot;$&quot;* &quot;-&quot;??_);_(@_)">
                        <c:v>334.45</c:v>
                      </c:pt>
                      <c:pt idx="903" formatCode="_(&quot;$&quot;* #,##0_);_(&quot;$&quot;* \(#,##0\);_(&quot;$&quot;* &quot;-&quot;??_);_(@_)">
                        <c:v>334.85</c:v>
                      </c:pt>
                      <c:pt idx="904" formatCode="_(&quot;$&quot;* #,##0_);_(&quot;$&quot;* \(#,##0\);_(&quot;$&quot;* &quot;-&quot;??_);_(@_)">
                        <c:v>331.95</c:v>
                      </c:pt>
                      <c:pt idx="905" formatCode="_(&quot;$&quot;* #,##0_);_(&quot;$&quot;* \(#,##0\);_(&quot;$&quot;* &quot;-&quot;??_);_(@_)">
                        <c:v>324.64999999999998</c:v>
                      </c:pt>
                      <c:pt idx="906" formatCode="_(&quot;$&quot;* #,##0_);_(&quot;$&quot;* \(#,##0\);_(&quot;$&quot;* &quot;-&quot;??_);_(@_)">
                        <c:v>321</c:v>
                      </c:pt>
                      <c:pt idx="907" formatCode="_(&quot;$&quot;* #,##0_);_(&quot;$&quot;* \(#,##0\);_(&quot;$&quot;* &quot;-&quot;??_);_(@_)">
                        <c:v>315.25</c:v>
                      </c:pt>
                      <c:pt idx="908" formatCode="_(&quot;$&quot;* #,##0_);_(&quot;$&quot;* \(#,##0\);_(&quot;$&quot;* &quot;-&quot;??_);_(@_)">
                        <c:v>314.14999999999998</c:v>
                      </c:pt>
                      <c:pt idx="909" formatCode="_(&quot;$&quot;* #,##0_);_(&quot;$&quot;* \(#,##0\);_(&quot;$&quot;* &quot;-&quot;??_);_(@_)">
                        <c:v>311.8</c:v>
                      </c:pt>
                      <c:pt idx="910" formatCode="_(&quot;$&quot;* #,##0_);_(&quot;$&quot;* \(#,##0\);_(&quot;$&quot;* &quot;-&quot;??_);_(@_)">
                        <c:v>312.45</c:v>
                      </c:pt>
                      <c:pt idx="911" formatCode="_(&quot;$&quot;* #,##0_);_(&quot;$&quot;* \(#,##0\);_(&quot;$&quot;* &quot;-&quot;??_);_(@_)">
                        <c:v>309.2</c:v>
                      </c:pt>
                      <c:pt idx="912" formatCode="_(&quot;$&quot;* #,##0_);_(&quot;$&quot;* \(#,##0\);_(&quot;$&quot;* &quot;-&quot;??_);_(@_)">
                        <c:v>309.39999999999998</c:v>
                      </c:pt>
                      <c:pt idx="913" formatCode="_(&quot;$&quot;* #,##0_);_(&quot;$&quot;* \(#,##0\);_(&quot;$&quot;* &quot;-&quot;??_);_(@_)">
                        <c:v>308.60000000000002</c:v>
                      </c:pt>
                      <c:pt idx="914" formatCode="_(&quot;$&quot;* #,##0_);_(&quot;$&quot;* \(#,##0\);_(&quot;$&quot;* &quot;-&quot;??_);_(@_)">
                        <c:v>304.64999999999998</c:v>
                      </c:pt>
                      <c:pt idx="915" formatCode="_(&quot;$&quot;* #,##0_);_(&quot;$&quot;* \(#,##0\);_(&quot;$&quot;* &quot;-&quot;??_);_(@_)">
                        <c:v>304.10000000000002</c:v>
                      </c:pt>
                      <c:pt idx="916" formatCode="_(&quot;$&quot;* #,##0_);_(&quot;$&quot;* \(#,##0\);_(&quot;$&quot;* &quot;-&quot;??_);_(@_)">
                        <c:v>302.10000000000002</c:v>
                      </c:pt>
                      <c:pt idx="917" formatCode="_(&quot;$&quot;* #,##0_);_(&quot;$&quot;* \(#,##0\);_(&quot;$&quot;* &quot;-&quot;??_);_(@_)">
                        <c:v>299.64999999999998</c:v>
                      </c:pt>
                      <c:pt idx="918" formatCode="_(&quot;$&quot;* #,##0_);_(&quot;$&quot;* \(#,##0\);_(&quot;$&quot;* &quot;-&quot;??_);_(@_)">
                        <c:v>299.64999999999998</c:v>
                      </c:pt>
                      <c:pt idx="919" formatCode="_(&quot;$&quot;* #,##0_);_(&quot;$&quot;* \(#,##0\);_(&quot;$&quot;* &quot;-&quot;??_);_(@_)">
                        <c:v>290.85000000000002</c:v>
                      </c:pt>
                      <c:pt idx="920" formatCode="_(&quot;$&quot;* #,##0_);_(&quot;$&quot;* \(#,##0\);_(&quot;$&quot;* &quot;-&quot;??_);_(@_)">
                        <c:v>290.8</c:v>
                      </c:pt>
                      <c:pt idx="921" formatCode="_(&quot;$&quot;* #,##0_);_(&quot;$&quot;* \(#,##0\);_(&quot;$&quot;* &quot;-&quot;??_);_(@_)">
                        <c:v>293.35000000000002</c:v>
                      </c:pt>
                      <c:pt idx="922" formatCode="_(&quot;$&quot;* #,##0_);_(&quot;$&quot;* \(#,##0\);_(&quot;$&quot;* &quot;-&quot;??_);_(@_)">
                        <c:v>292.7</c:v>
                      </c:pt>
                      <c:pt idx="923" formatCode="_(&quot;$&quot;* #,##0_);_(&quot;$&quot;* \(#,##0\);_(&quot;$&quot;* &quot;-&quot;??_);_(@_)">
                        <c:v>283.14999999999998</c:v>
                      </c:pt>
                      <c:pt idx="924" formatCode="_(&quot;$&quot;* #,##0_);_(&quot;$&quot;* \(#,##0\);_(&quot;$&quot;* &quot;-&quot;??_);_(@_)">
                        <c:v>286.7</c:v>
                      </c:pt>
                      <c:pt idx="925" formatCode="_(&quot;$&quot;* #,##0_);_(&quot;$&quot;* \(#,##0\);_(&quot;$&quot;* &quot;-&quot;??_);_(@_)">
                        <c:v>286.55</c:v>
                      </c:pt>
                      <c:pt idx="926" formatCode="_(&quot;$&quot;* #,##0_);_(&quot;$&quot;* \(#,##0\);_(&quot;$&quot;* &quot;-&quot;??_);_(@_)">
                        <c:v>285.05</c:v>
                      </c:pt>
                      <c:pt idx="927" formatCode="_(&quot;$&quot;* #,##0_);_(&quot;$&quot;* \(#,##0\);_(&quot;$&quot;* &quot;-&quot;??_);_(@_)">
                        <c:v>283.60000000000002</c:v>
                      </c:pt>
                      <c:pt idx="928" formatCode="_(&quot;$&quot;* #,##0_);_(&quot;$&quot;* \(#,##0\);_(&quot;$&quot;* &quot;-&quot;??_);_(@_)">
                        <c:v>284.55</c:v>
                      </c:pt>
                      <c:pt idx="929" formatCode="_(&quot;$&quot;* #,##0_);_(&quot;$&quot;* \(#,##0\);_(&quot;$&quot;* &quot;-&quot;??_);_(@_)">
                        <c:v>278.10000000000002</c:v>
                      </c:pt>
                      <c:pt idx="930" formatCode="_(&quot;$&quot;* #,##0_);_(&quot;$&quot;* \(#,##0\);_(&quot;$&quot;* &quot;-&quot;??_);_(@_)">
                        <c:v>283.8</c:v>
                      </c:pt>
                      <c:pt idx="931" formatCode="_(&quot;$&quot;* #,##0_);_(&quot;$&quot;* \(#,##0\);_(&quot;$&quot;* &quot;-&quot;??_);_(@_)">
                        <c:v>282.64999999999998</c:v>
                      </c:pt>
                      <c:pt idx="932" formatCode="_(&quot;$&quot;* #,##0_);_(&quot;$&quot;* \(#,##0\);_(&quot;$&quot;* &quot;-&quot;??_);_(@_)">
                        <c:v>289.2</c:v>
                      </c:pt>
                      <c:pt idx="933" formatCode="_(&quot;$&quot;* #,##0_);_(&quot;$&quot;* \(#,##0\);_(&quot;$&quot;* &quot;-&quot;??_);_(@_)">
                        <c:v>290.10000000000002</c:v>
                      </c:pt>
                      <c:pt idx="934" formatCode="_(&quot;$&quot;* #,##0_);_(&quot;$&quot;* \(#,##0\);_(&quot;$&quot;* &quot;-&quot;??_);_(@_)">
                        <c:v>289.89999999999998</c:v>
                      </c:pt>
                      <c:pt idx="935" formatCode="_(&quot;$&quot;* #,##0_);_(&quot;$&quot;* \(#,##0\);_(&quot;$&quot;* &quot;-&quot;??_);_(@_)">
                        <c:v>288.55</c:v>
                      </c:pt>
                      <c:pt idx="936" formatCode="_(&quot;$&quot;* #,##0_);_(&quot;$&quot;* \(#,##0\);_(&quot;$&quot;* &quot;-&quot;??_);_(@_)">
                        <c:v>288</c:v>
                      </c:pt>
                      <c:pt idx="937" formatCode="_(&quot;$&quot;* #,##0_);_(&quot;$&quot;* \(#,##0\);_(&quot;$&quot;* &quot;-&quot;??_);_(@_)">
                        <c:v>291.60000000000002</c:v>
                      </c:pt>
                      <c:pt idx="938" formatCode="_(&quot;$&quot;* #,##0_);_(&quot;$&quot;* \(#,##0\);_(&quot;$&quot;* &quot;-&quot;??_);_(@_)">
                        <c:v>283.85000000000002</c:v>
                      </c:pt>
                      <c:pt idx="939" formatCode="_(&quot;$&quot;* #,##0_);_(&quot;$&quot;* \(#,##0\);_(&quot;$&quot;* &quot;-&quot;??_);_(@_)">
                        <c:v>282.95</c:v>
                      </c:pt>
                      <c:pt idx="940" formatCode="_(&quot;$&quot;* #,##0_);_(&quot;$&quot;* \(#,##0\);_(&quot;$&quot;* &quot;-&quot;??_);_(@_)">
                        <c:v>285.64999999999998</c:v>
                      </c:pt>
                      <c:pt idx="941" formatCode="_(&quot;$&quot;* #,##0_);_(&quot;$&quot;* \(#,##0\);_(&quot;$&quot;* &quot;-&quot;??_);_(@_)">
                        <c:v>282.35000000000002</c:v>
                      </c:pt>
                      <c:pt idx="942" formatCode="_(&quot;$&quot;* #,##0_);_(&quot;$&quot;* \(#,##0\);_(&quot;$&quot;* &quot;-&quot;??_);_(@_)">
                        <c:v>284.14999999999998</c:v>
                      </c:pt>
                      <c:pt idx="943" formatCode="_(&quot;$&quot;* #,##0_);_(&quot;$&quot;* \(#,##0\);_(&quot;$&quot;* &quot;-&quot;??_);_(@_)">
                        <c:v>283.89999999999998</c:v>
                      </c:pt>
                      <c:pt idx="944" formatCode="_(&quot;$&quot;* #,##0_);_(&quot;$&quot;* \(#,##0\);_(&quot;$&quot;* &quot;-&quot;??_);_(@_)">
                        <c:v>285.25</c:v>
                      </c:pt>
                      <c:pt idx="945" formatCode="_(&quot;$&quot;* #,##0_);_(&quot;$&quot;* \(#,##0\);_(&quot;$&quot;* &quot;-&quot;??_);_(@_)">
                        <c:v>283</c:v>
                      </c:pt>
                      <c:pt idx="946" formatCode="_(&quot;$&quot;* #,##0_);_(&quot;$&quot;* \(#,##0\);_(&quot;$&quot;* &quot;-&quot;??_);_(@_)">
                        <c:v>281.85000000000002</c:v>
                      </c:pt>
                      <c:pt idx="947" formatCode="_(&quot;$&quot;* #,##0_);_(&quot;$&quot;* \(#,##0\);_(&quot;$&quot;* &quot;-&quot;??_);_(@_)">
                        <c:v>277.2</c:v>
                      </c:pt>
                      <c:pt idx="948" formatCode="_(&quot;$&quot;* #,##0_);_(&quot;$&quot;* \(#,##0\);_(&quot;$&quot;* &quot;-&quot;??_);_(@_)">
                        <c:v>265.14999999999998</c:v>
                      </c:pt>
                      <c:pt idx="949" formatCode="_(&quot;$&quot;* #,##0_);_(&quot;$&quot;* \(#,##0\);_(&quot;$&quot;* &quot;-&quot;??_);_(@_)">
                        <c:v>269.8</c:v>
                      </c:pt>
                      <c:pt idx="950" formatCode="_(&quot;$&quot;* #,##0_);_(&quot;$&quot;* \(#,##0\);_(&quot;$&quot;* &quot;-&quot;??_);_(@_)">
                        <c:v>271.2</c:v>
                      </c:pt>
                      <c:pt idx="951" formatCode="_(&quot;$&quot;* #,##0_);_(&quot;$&quot;* \(#,##0\);_(&quot;$&quot;* &quot;-&quot;??_);_(@_)">
                        <c:v>274.85000000000002</c:v>
                      </c:pt>
                      <c:pt idx="952" formatCode="_(&quot;$&quot;* #,##0_);_(&quot;$&quot;* \(#,##0\);_(&quot;$&quot;* &quot;-&quot;??_);_(@_)">
                        <c:v>277.14999999999998</c:v>
                      </c:pt>
                      <c:pt idx="953" formatCode="_(&quot;$&quot;* #,##0_);_(&quot;$&quot;* \(#,##0\);_(&quot;$&quot;* &quot;-&quot;??_);_(@_)">
                        <c:v>275.8</c:v>
                      </c:pt>
                      <c:pt idx="954" formatCode="_(&quot;$&quot;* #,##0_);_(&quot;$&quot;* \(#,##0\);_(&quot;$&quot;* &quot;-&quot;??_);_(@_)">
                        <c:v>274.35000000000002</c:v>
                      </c:pt>
                      <c:pt idx="955" formatCode="_(&quot;$&quot;* #,##0_);_(&quot;$&quot;* \(#,##0\);_(&quot;$&quot;* &quot;-&quot;??_);_(@_)">
                        <c:v>278.35000000000002</c:v>
                      </c:pt>
                      <c:pt idx="956" formatCode="_(&quot;$&quot;* #,##0_);_(&quot;$&quot;* \(#,##0\);_(&quot;$&quot;* &quot;-&quot;??_);_(@_)">
                        <c:v>279.10000000000002</c:v>
                      </c:pt>
                      <c:pt idx="957" formatCode="_(&quot;$&quot;* #,##0_);_(&quot;$&quot;* \(#,##0\);_(&quot;$&quot;* &quot;-&quot;??_);_(@_)">
                        <c:v>281.5</c:v>
                      </c:pt>
                      <c:pt idx="958" formatCode="_(&quot;$&quot;* #,##0_);_(&quot;$&quot;* \(#,##0\);_(&quot;$&quot;* &quot;-&quot;??_);_(@_)">
                        <c:v>279.8</c:v>
                      </c:pt>
                      <c:pt idx="959" formatCode="_(&quot;$&quot;* #,##0_);_(&quot;$&quot;* \(#,##0\);_(&quot;$&quot;* &quot;-&quot;??_);_(@_)">
                        <c:v>277.55</c:v>
                      </c:pt>
                      <c:pt idx="960" formatCode="_(&quot;$&quot;* #,##0_);_(&quot;$&quot;* \(#,##0\);_(&quot;$&quot;* &quot;-&quot;??_);_(@_)">
                        <c:v>272.95</c:v>
                      </c:pt>
                      <c:pt idx="961" formatCode="_(&quot;$&quot;* #,##0_);_(&quot;$&quot;* \(#,##0\);_(&quot;$&quot;* &quot;-&quot;??_);_(@_)">
                        <c:v>272.95</c:v>
                      </c:pt>
                      <c:pt idx="962" formatCode="_(&quot;$&quot;* #,##0_);_(&quot;$&quot;* \(#,##0\);_(&quot;$&quot;* &quot;-&quot;??_);_(@_)">
                        <c:v>266.55</c:v>
                      </c:pt>
                      <c:pt idx="963" formatCode="_(&quot;$&quot;* #,##0_);_(&quot;$&quot;* \(#,##0\);_(&quot;$&quot;* &quot;-&quot;??_);_(@_)">
                        <c:v>267</c:v>
                      </c:pt>
                      <c:pt idx="964" formatCode="_(&quot;$&quot;* #,##0_);_(&quot;$&quot;* \(#,##0\);_(&quot;$&quot;* &quot;-&quot;??_);_(@_)">
                        <c:v>269.7</c:v>
                      </c:pt>
                      <c:pt idx="965" formatCode="_(&quot;$&quot;* #,##0_);_(&quot;$&quot;* \(#,##0\);_(&quot;$&quot;* &quot;-&quot;??_);_(@_)">
                        <c:v>268.05</c:v>
                      </c:pt>
                      <c:pt idx="966" formatCode="_(&quot;$&quot;* #,##0_);_(&quot;$&quot;* \(#,##0\);_(&quot;$&quot;* &quot;-&quot;??_);_(@_)">
                        <c:v>268.5</c:v>
                      </c:pt>
                      <c:pt idx="967" formatCode="_(&quot;$&quot;* #,##0_);_(&quot;$&quot;* \(#,##0\);_(&quot;$&quot;* &quot;-&quot;??_);_(@_)">
                        <c:v>267.35000000000002</c:v>
                      </c:pt>
                      <c:pt idx="968" formatCode="_(&quot;$&quot;* #,##0_);_(&quot;$&quot;* \(#,##0\);_(&quot;$&quot;* &quot;-&quot;??_);_(@_)">
                        <c:v>272.85000000000002</c:v>
                      </c:pt>
                      <c:pt idx="969" formatCode="_(&quot;$&quot;* #,##0_);_(&quot;$&quot;* \(#,##0\);_(&quot;$&quot;* &quot;-&quot;??_);_(@_)">
                        <c:v>273.85000000000002</c:v>
                      </c:pt>
                      <c:pt idx="970" formatCode="_(&quot;$&quot;* #,##0_);_(&quot;$&quot;* \(#,##0\);_(&quot;$&quot;* &quot;-&quot;??_);_(@_)">
                        <c:v>270.2</c:v>
                      </c:pt>
                      <c:pt idx="971" formatCode="_(&quot;$&quot;* #,##0_);_(&quot;$&quot;* \(#,##0\);_(&quot;$&quot;* &quot;-&quot;??_);_(@_)">
                        <c:v>270.85000000000002</c:v>
                      </c:pt>
                      <c:pt idx="972" formatCode="_(&quot;$&quot;* #,##0_);_(&quot;$&quot;* \(#,##0\);_(&quot;$&quot;* &quot;-&quot;??_);_(@_)">
                        <c:v>277.75</c:v>
                      </c:pt>
                      <c:pt idx="973" formatCode="_(&quot;$&quot;* #,##0_);_(&quot;$&quot;* \(#,##0\);_(&quot;$&quot;* &quot;-&quot;??_);_(@_)">
                        <c:v>277.75</c:v>
                      </c:pt>
                      <c:pt idx="974" formatCode="_(&quot;$&quot;* #,##0_);_(&quot;$&quot;* \(#,##0\);_(&quot;$&quot;* &quot;-&quot;??_);_(@_)">
                        <c:v>278.35000000000002</c:v>
                      </c:pt>
                      <c:pt idx="975" formatCode="_(&quot;$&quot;* #,##0_);_(&quot;$&quot;* \(#,##0\);_(&quot;$&quot;* &quot;-&quot;??_);_(@_)">
                        <c:v>289.3</c:v>
                      </c:pt>
                      <c:pt idx="976" formatCode="_(&quot;$&quot;* #,##0_);_(&quot;$&quot;* \(#,##0\);_(&quot;$&quot;* &quot;-&quot;??_);_(@_)">
                        <c:v>287.75</c:v>
                      </c:pt>
                      <c:pt idx="977" formatCode="_(&quot;$&quot;* #,##0_);_(&quot;$&quot;* \(#,##0\);_(&quot;$&quot;* &quot;-&quot;??_);_(@_)">
                        <c:v>286.55</c:v>
                      </c:pt>
                      <c:pt idx="978" formatCode="_(&quot;$&quot;* #,##0_);_(&quot;$&quot;* \(#,##0\);_(&quot;$&quot;* &quot;-&quot;??_);_(@_)">
                        <c:v>287.14999999999998</c:v>
                      </c:pt>
                      <c:pt idx="979" formatCode="_(&quot;$&quot;* #,##0_);_(&quot;$&quot;* \(#,##0\);_(&quot;$&quot;* &quot;-&quot;??_);_(@_)">
                        <c:v>282.55</c:v>
                      </c:pt>
                      <c:pt idx="980" formatCode="_(&quot;$&quot;* #,##0_);_(&quot;$&quot;* \(#,##0\);_(&quot;$&quot;* &quot;-&quot;??_);_(@_)">
                        <c:v>284.45</c:v>
                      </c:pt>
                      <c:pt idx="981" formatCode="_(&quot;$&quot;* #,##0_);_(&quot;$&quot;* \(#,##0\);_(&quot;$&quot;* &quot;-&quot;??_);_(@_)">
                        <c:v>283.2</c:v>
                      </c:pt>
                      <c:pt idx="982" formatCode="_(&quot;$&quot;* #,##0_);_(&quot;$&quot;* \(#,##0\);_(&quot;$&quot;* &quot;-&quot;??_);_(@_)">
                        <c:v>284.7</c:v>
                      </c:pt>
                      <c:pt idx="983" formatCode="_(&quot;$&quot;* #,##0_);_(&quot;$&quot;* \(#,##0\);_(&quot;$&quot;* &quot;-&quot;??_);_(@_)">
                        <c:v>288.10000000000002</c:v>
                      </c:pt>
                      <c:pt idx="984" formatCode="_(&quot;$&quot;* #,##0_);_(&quot;$&quot;* \(#,##0\);_(&quot;$&quot;* &quot;-&quot;??_);_(@_)">
                        <c:v>282.5</c:v>
                      </c:pt>
                      <c:pt idx="985" formatCode="_(&quot;$&quot;* #,##0_);_(&quot;$&quot;* \(#,##0\);_(&quot;$&quot;* &quot;-&quot;??_);_(@_)">
                        <c:v>281.55</c:v>
                      </c:pt>
                      <c:pt idx="986" formatCode="_(&quot;$&quot;* #,##0_);_(&quot;$&quot;* \(#,##0\);_(&quot;$&quot;* &quot;-&quot;??_);_(@_)">
                        <c:v>282</c:v>
                      </c:pt>
                      <c:pt idx="987" formatCode="_(&quot;$&quot;* #,##0_);_(&quot;$&quot;* \(#,##0\);_(&quot;$&quot;* &quot;-&quot;??_);_(@_)">
                        <c:v>285.39999999999998</c:v>
                      </c:pt>
                      <c:pt idx="988" formatCode="_(&quot;$&quot;* #,##0_);_(&quot;$&quot;* \(#,##0\);_(&quot;$&quot;* &quot;-&quot;??_);_(@_)">
                        <c:v>282.5</c:v>
                      </c:pt>
                      <c:pt idx="989" formatCode="_(&quot;$&quot;* #,##0_);_(&quot;$&quot;* \(#,##0\);_(&quot;$&quot;* &quot;-&quot;??_);_(@_)">
                        <c:v>284.7</c:v>
                      </c:pt>
                      <c:pt idx="990" formatCode="_(&quot;$&quot;* #,##0_);_(&quot;$&quot;* \(#,##0\);_(&quot;$&quot;* &quot;-&quot;??_);_(@_)">
                        <c:v>284.2</c:v>
                      </c:pt>
                      <c:pt idx="991" formatCode="_(&quot;$&quot;* #,##0_);_(&quot;$&quot;* \(#,##0\);_(&quot;$&quot;* &quot;-&quot;??_);_(@_)">
                        <c:v>283.5</c:v>
                      </c:pt>
                      <c:pt idx="992" formatCode="_(&quot;$&quot;* #,##0_);_(&quot;$&quot;* \(#,##0\);_(&quot;$&quot;* &quot;-&quot;??_);_(@_)">
                        <c:v>283.14999999999998</c:v>
                      </c:pt>
                      <c:pt idx="993" formatCode="_(&quot;$&quot;* #,##0_);_(&quot;$&quot;* \(#,##0\);_(&quot;$&quot;* &quot;-&quot;??_);_(@_)">
                        <c:v>282.60000000000002</c:v>
                      </c:pt>
                      <c:pt idx="994" formatCode="_(&quot;$&quot;* #,##0_);_(&quot;$&quot;* \(#,##0\);_(&quot;$&quot;* &quot;-&quot;??_);_(@_)">
                        <c:v>279.89999999999998</c:v>
                      </c:pt>
                      <c:pt idx="995" formatCode="_(&quot;$&quot;* #,##0_);_(&quot;$&quot;* \(#,##0\);_(&quot;$&quot;* &quot;-&quot;??_);_(@_)">
                        <c:v>282.75</c:v>
                      </c:pt>
                      <c:pt idx="996" formatCode="_(&quot;$&quot;* #,##0_);_(&quot;$&quot;* \(#,##0\);_(&quot;$&quot;* &quot;-&quot;??_);_(@_)">
                        <c:v>283.5</c:v>
                      </c:pt>
                      <c:pt idx="997" formatCode="_(&quot;$&quot;* #,##0_);_(&quot;$&quot;* \(#,##0\);_(&quot;$&quot;* &quot;-&quot;??_);_(@_)">
                        <c:v>281.5</c:v>
                      </c:pt>
                      <c:pt idx="998" formatCode="_(&quot;$&quot;* #,##0_);_(&quot;$&quot;* \(#,##0\);_(&quot;$&quot;* &quot;-&quot;??_);_(@_)">
                        <c:v>281.3</c:v>
                      </c:pt>
                      <c:pt idx="999" formatCode="_(&quot;$&quot;* #,##0_);_(&quot;$&quot;* \(#,##0\);_(&quot;$&quot;* &quot;-&quot;??_);_(@_)">
                        <c:v>280.75</c:v>
                      </c:pt>
                      <c:pt idx="1000" formatCode="_(&quot;$&quot;* #,##0_);_(&quot;$&quot;* \(#,##0\);_(&quot;$&quot;* &quot;-&quot;??_);_(@_)">
                        <c:v>279</c:v>
                      </c:pt>
                      <c:pt idx="1001" formatCode="_(&quot;$&quot;* #,##0_);_(&quot;$&quot;* \(#,##0\);_(&quot;$&quot;* &quot;-&quot;??_);_(@_)">
                        <c:v>279.25</c:v>
                      </c:pt>
                      <c:pt idx="1002" formatCode="_(&quot;$&quot;* #,##0_);_(&quot;$&quot;* \(#,##0\);_(&quot;$&quot;* &quot;-&quot;??_);_(@_)">
                        <c:v>271.39999999999998</c:v>
                      </c:pt>
                      <c:pt idx="1003" formatCode="_(&quot;$&quot;* #,##0_);_(&quot;$&quot;* \(#,##0\);_(&quot;$&quot;* &quot;-&quot;??_);_(@_)">
                        <c:v>270.7</c:v>
                      </c:pt>
                      <c:pt idx="1004" formatCode="_(&quot;$&quot;* #,##0_);_(&quot;$&quot;* \(#,##0\);_(&quot;$&quot;* &quot;-&quot;??_);_(@_)">
                        <c:v>276.8</c:v>
                      </c:pt>
                      <c:pt idx="1005" formatCode="_(&quot;$&quot;* #,##0_);_(&quot;$&quot;* \(#,##0\);_(&quot;$&quot;* &quot;-&quot;??_);_(@_)">
                        <c:v>284.95</c:v>
                      </c:pt>
                      <c:pt idx="1006" formatCode="_(&quot;$&quot;* #,##0_);_(&quot;$&quot;* \(#,##0\);_(&quot;$&quot;* &quot;-&quot;??_);_(@_)">
                        <c:v>280.39999999999998</c:v>
                      </c:pt>
                      <c:pt idx="1007" formatCode="_(&quot;$&quot;* #,##0_);_(&quot;$&quot;* \(#,##0\);_(&quot;$&quot;* &quot;-&quot;??_);_(@_)">
                        <c:v>277.7</c:v>
                      </c:pt>
                      <c:pt idx="1008" formatCode="_(&quot;$&quot;* #,##0_);_(&quot;$&quot;* \(#,##0\);_(&quot;$&quot;* &quot;-&quot;??_);_(@_)">
                        <c:v>280</c:v>
                      </c:pt>
                      <c:pt idx="1009" formatCode="_(&quot;$&quot;* #,##0_);_(&quot;$&quot;* \(#,##0\);_(&quot;$&quot;* &quot;-&quot;??_);_(@_)">
                        <c:v>278.3</c:v>
                      </c:pt>
                      <c:pt idx="1010" formatCode="_(&quot;$&quot;* #,##0_);_(&quot;$&quot;* \(#,##0\);_(&quot;$&quot;* &quot;-&quot;??_);_(@_)">
                        <c:v>272.8</c:v>
                      </c:pt>
                      <c:pt idx="1011" formatCode="_(&quot;$&quot;* #,##0_);_(&quot;$&quot;* \(#,##0\);_(&quot;$&quot;* &quot;-&quot;??_);_(@_)">
                        <c:v>272.25</c:v>
                      </c:pt>
                      <c:pt idx="1012" formatCode="_(&quot;$&quot;* #,##0_);_(&quot;$&quot;* \(#,##0\);_(&quot;$&quot;* &quot;-&quot;??_);_(@_)">
                        <c:v>273.7</c:v>
                      </c:pt>
                      <c:pt idx="1013" formatCode="_(&quot;$&quot;* #,##0_);_(&quot;$&quot;* \(#,##0\);_(&quot;$&quot;* &quot;-&quot;??_);_(@_)">
                        <c:v>275.5</c:v>
                      </c:pt>
                      <c:pt idx="1014" formatCode="_(&quot;$&quot;* #,##0_);_(&quot;$&quot;* \(#,##0\);_(&quot;$&quot;* &quot;-&quot;??_);_(@_)">
                        <c:v>278.3</c:v>
                      </c:pt>
                      <c:pt idx="1015" formatCode="_(&quot;$&quot;* #,##0_);_(&quot;$&quot;* \(#,##0\);_(&quot;$&quot;* &quot;-&quot;??_);_(@_)">
                        <c:v>281.3</c:v>
                      </c:pt>
                      <c:pt idx="1016" formatCode="_(&quot;$&quot;* #,##0_);_(&quot;$&quot;* \(#,##0\);_(&quot;$&quot;* &quot;-&quot;??_);_(@_)">
                        <c:v>279.5</c:v>
                      </c:pt>
                      <c:pt idx="1017" formatCode="_(&quot;$&quot;* #,##0_);_(&quot;$&quot;* \(#,##0\);_(&quot;$&quot;* &quot;-&quot;??_);_(@_)">
                        <c:v>277.64999999999998</c:v>
                      </c:pt>
                      <c:pt idx="1018" formatCode="_(&quot;$&quot;* #,##0_);_(&quot;$&quot;* \(#,##0\);_(&quot;$&quot;* &quot;-&quot;??_);_(@_)">
                        <c:v>280.64999999999998</c:v>
                      </c:pt>
                      <c:pt idx="1019" formatCode="_(&quot;$&quot;* #,##0_);_(&quot;$&quot;* \(#,##0\);_(&quot;$&quot;* &quot;-&quot;??_);_(@_)">
                        <c:v>280.64999999999998</c:v>
                      </c:pt>
                      <c:pt idx="1020" formatCode="_(&quot;$&quot;* #,##0_);_(&quot;$&quot;* \(#,##0\);_(&quot;$&quot;* &quot;-&quot;??_);_(@_)">
                        <c:v>279.60000000000002</c:v>
                      </c:pt>
                      <c:pt idx="1021" formatCode="_(&quot;$&quot;* #,##0_);_(&quot;$&quot;* \(#,##0\);_(&quot;$&quot;* &quot;-&quot;??_);_(@_)">
                        <c:v>278.5</c:v>
                      </c:pt>
                      <c:pt idx="1022" formatCode="_(&quot;$&quot;* #,##0_);_(&quot;$&quot;* \(#,##0\);_(&quot;$&quot;* &quot;-&quot;??_);_(@_)">
                        <c:v>274.25</c:v>
                      </c:pt>
                      <c:pt idx="1023" formatCode="_(&quot;$&quot;* #,##0_);_(&quot;$&quot;* \(#,##0\);_(&quot;$&quot;* &quot;-&quot;??_);_(@_)">
                        <c:v>282.3</c:v>
                      </c:pt>
                      <c:pt idx="1024" formatCode="_(&quot;$&quot;* #,##0_);_(&quot;$&quot;* \(#,##0\);_(&quot;$&quot;* &quot;-&quot;??_);_(@_)">
                        <c:v>280.10000000000002</c:v>
                      </c:pt>
                      <c:pt idx="1025" formatCode="_(&quot;$&quot;* #,##0_);_(&quot;$&quot;* \(#,##0\);_(&quot;$&quot;* &quot;-&quot;??_);_(@_)">
                        <c:v>279.60000000000002</c:v>
                      </c:pt>
                      <c:pt idx="1026" formatCode="_(&quot;$&quot;* #,##0_);_(&quot;$&quot;* \(#,##0\);_(&quot;$&quot;* &quot;-&quot;??_);_(@_)">
                        <c:v>282.39999999999998</c:v>
                      </c:pt>
                      <c:pt idx="1027" formatCode="_(&quot;$&quot;* #,##0_);_(&quot;$&quot;* \(#,##0\);_(&quot;$&quot;* &quot;-&quot;??_);_(@_)">
                        <c:v>278.35000000000002</c:v>
                      </c:pt>
                      <c:pt idx="1028" formatCode="_(&quot;$&quot;* #,##0_);_(&quot;$&quot;* \(#,##0\);_(&quot;$&quot;* &quot;-&quot;??_);_(@_)">
                        <c:v>279.14999999999998</c:v>
                      </c:pt>
                      <c:pt idx="1029" formatCode="_(&quot;$&quot;* #,##0_);_(&quot;$&quot;* \(#,##0\);_(&quot;$&quot;* &quot;-&quot;??_);_(@_)">
                        <c:v>275.95</c:v>
                      </c:pt>
                      <c:pt idx="1030" formatCode="_(&quot;$&quot;* #,##0_);_(&quot;$&quot;* \(#,##0\);_(&quot;$&quot;* &quot;-&quot;??_);_(@_)">
                        <c:v>276.75</c:v>
                      </c:pt>
                      <c:pt idx="1031" formatCode="_(&quot;$&quot;* #,##0_);_(&quot;$&quot;* \(#,##0\);_(&quot;$&quot;* &quot;-&quot;??_);_(@_)">
                        <c:v>273.2</c:v>
                      </c:pt>
                      <c:pt idx="1032" formatCode="_(&quot;$&quot;* #,##0_);_(&quot;$&quot;* \(#,##0\);_(&quot;$&quot;* &quot;-&quot;??_);_(@_)">
                        <c:v>276.7</c:v>
                      </c:pt>
                      <c:pt idx="1033" formatCode="_(&quot;$&quot;* #,##0_);_(&quot;$&quot;* \(#,##0\);_(&quot;$&quot;* &quot;-&quot;??_);_(@_)">
                        <c:v>276.39999999999998</c:v>
                      </c:pt>
                      <c:pt idx="1034" formatCode="_(&quot;$&quot;* #,##0_);_(&quot;$&quot;* \(#,##0\);_(&quot;$&quot;* &quot;-&quot;??_);_(@_)">
                        <c:v>276.25</c:v>
                      </c:pt>
                      <c:pt idx="1035" formatCode="_(&quot;$&quot;* #,##0_);_(&quot;$&quot;* \(#,##0\);_(&quot;$&quot;* &quot;-&quot;??_);_(@_)">
                        <c:v>276.75</c:v>
                      </c:pt>
                      <c:pt idx="1036" formatCode="_(&quot;$&quot;* #,##0_);_(&quot;$&quot;* \(#,##0\);_(&quot;$&quot;* &quot;-&quot;??_);_(@_)">
                        <c:v>276.3</c:v>
                      </c:pt>
                      <c:pt idx="1037" formatCode="_(&quot;$&quot;* #,##0_);_(&quot;$&quot;* \(#,##0\);_(&quot;$&quot;* &quot;-&quot;??_);_(@_)">
                        <c:v>267.3</c:v>
                      </c:pt>
                      <c:pt idx="1038" formatCode="_(&quot;$&quot;* #,##0_);_(&quot;$&quot;* \(#,##0\);_(&quot;$&quot;* &quot;-&quot;??_);_(@_)">
                        <c:v>272</c:v>
                      </c:pt>
                      <c:pt idx="1039" formatCode="_(&quot;$&quot;* #,##0_);_(&quot;$&quot;* \(#,##0\);_(&quot;$&quot;* &quot;-&quot;??_);_(@_)">
                        <c:v>270.45</c:v>
                      </c:pt>
                      <c:pt idx="1040" formatCode="_(&quot;$&quot;* #,##0_);_(&quot;$&quot;* \(#,##0\);_(&quot;$&quot;* &quot;-&quot;??_);_(@_)">
                        <c:v>268.10000000000002</c:v>
                      </c:pt>
                      <c:pt idx="1041" formatCode="_(&quot;$&quot;* #,##0_);_(&quot;$&quot;* \(#,##0\);_(&quot;$&quot;* &quot;-&quot;??_);_(@_)">
                        <c:v>267.05</c:v>
                      </c:pt>
                      <c:pt idx="1042" formatCode="_(&quot;$&quot;* #,##0_);_(&quot;$&quot;* \(#,##0\);_(&quot;$&quot;* &quot;-&quot;??_);_(@_)">
                        <c:v>267.05</c:v>
                      </c:pt>
                      <c:pt idx="1043" formatCode="_(&quot;$&quot;* #,##0_);_(&quot;$&quot;* \(#,##0\);_(&quot;$&quot;* &quot;-&quot;??_);_(@_)">
                        <c:v>271.2</c:v>
                      </c:pt>
                      <c:pt idx="1044" formatCode="_(&quot;$&quot;* #,##0_);_(&quot;$&quot;* \(#,##0\);_(&quot;$&quot;* &quot;-&quot;??_);_(@_)">
                        <c:v>268</c:v>
                      </c:pt>
                      <c:pt idx="1045" formatCode="_(&quot;$&quot;* #,##0_);_(&quot;$&quot;* \(#,##0\);_(&quot;$&quot;* &quot;-&quot;??_);_(@_)">
                        <c:v>269</c:v>
                      </c:pt>
                      <c:pt idx="1046" formatCode="_(&quot;$&quot;* #,##0_);_(&quot;$&quot;* \(#,##0\);_(&quot;$&quot;* &quot;-&quot;??_);_(@_)">
                        <c:v>264.45</c:v>
                      </c:pt>
                      <c:pt idx="1047" formatCode="_(&quot;$&quot;* #,##0_);_(&quot;$&quot;* \(#,##0\);_(&quot;$&quot;* &quot;-&quot;??_);_(@_)">
                        <c:v>264.45</c:v>
                      </c:pt>
                      <c:pt idx="1048" formatCode="_(&quot;$&quot;* #,##0_);_(&quot;$&quot;* \(#,##0\);_(&quot;$&quot;* &quot;-&quot;??_);_(@_)">
                        <c:v>264.25</c:v>
                      </c:pt>
                      <c:pt idx="1049" formatCode="_(&quot;$&quot;* #,##0_);_(&quot;$&quot;* \(#,##0\);_(&quot;$&quot;* &quot;-&quot;??_);_(@_)">
                        <c:v>258.7</c:v>
                      </c:pt>
                      <c:pt idx="1050" formatCode="_(&quot;$&quot;* #,##0_);_(&quot;$&quot;* \(#,##0\);_(&quot;$&quot;* &quot;-&quot;??_);_(@_)">
                        <c:v>266.25</c:v>
                      </c:pt>
                      <c:pt idx="1051" formatCode="_(&quot;$&quot;* #,##0_);_(&quot;$&quot;* \(#,##0\);_(&quot;$&quot;* &quot;-&quot;??_);_(@_)">
                        <c:v>265.39999999999998</c:v>
                      </c:pt>
                      <c:pt idx="1052" formatCode="_(&quot;$&quot;* #,##0_);_(&quot;$&quot;* \(#,##0\);_(&quot;$&quot;* &quot;-&quot;??_);_(@_)">
                        <c:v>267.8</c:v>
                      </c:pt>
                      <c:pt idx="1053" formatCode="_(&quot;$&quot;* #,##0_);_(&quot;$&quot;* \(#,##0\);_(&quot;$&quot;* &quot;-&quot;??_);_(@_)">
                        <c:v>267.95</c:v>
                      </c:pt>
                      <c:pt idx="1054" formatCode="_(&quot;$&quot;* #,##0_);_(&quot;$&quot;* \(#,##0\);_(&quot;$&quot;* &quot;-&quot;??_);_(@_)">
                        <c:v>266.14999999999998</c:v>
                      </c:pt>
                      <c:pt idx="1055" formatCode="_(&quot;$&quot;* #,##0_);_(&quot;$&quot;* \(#,##0\);_(&quot;$&quot;* &quot;-&quot;??_);_(@_)">
                        <c:v>268.8</c:v>
                      </c:pt>
                      <c:pt idx="1056" formatCode="_(&quot;$&quot;* #,##0_);_(&quot;$&quot;* \(#,##0\);_(&quot;$&quot;* &quot;-&quot;??_);_(@_)">
                        <c:v>265.95</c:v>
                      </c:pt>
                      <c:pt idx="1057" formatCode="_(&quot;$&quot;* #,##0_);_(&quot;$&quot;* \(#,##0\);_(&quot;$&quot;* &quot;-&quot;??_);_(@_)">
                        <c:v>265.25</c:v>
                      </c:pt>
                      <c:pt idx="1058" formatCode="_(&quot;$&quot;* #,##0_);_(&quot;$&quot;* \(#,##0\);_(&quot;$&quot;* &quot;-&quot;??_);_(@_)">
                        <c:v>268.75</c:v>
                      </c:pt>
                      <c:pt idx="1059" formatCode="_(&quot;$&quot;* #,##0_);_(&quot;$&quot;* \(#,##0\);_(&quot;$&quot;* &quot;-&quot;??_);_(@_)">
                        <c:v>269.95</c:v>
                      </c:pt>
                      <c:pt idx="1060" formatCode="_(&quot;$&quot;* #,##0_);_(&quot;$&quot;* \(#,##0\);_(&quot;$&quot;* &quot;-&quot;??_);_(@_)">
                        <c:v>273.60000000000002</c:v>
                      </c:pt>
                      <c:pt idx="1061" formatCode="_(&quot;$&quot;* #,##0_);_(&quot;$&quot;* \(#,##0\);_(&quot;$&quot;* &quot;-&quot;??_);_(@_)">
                        <c:v>273.60000000000002</c:v>
                      </c:pt>
                      <c:pt idx="1062" formatCode="_(&quot;$&quot;* #,##0_);_(&quot;$&quot;* \(#,##0\);_(&quot;$&quot;* &quot;-&quot;??_);_(@_)">
                        <c:v>268.2</c:v>
                      </c:pt>
                      <c:pt idx="1063" formatCode="_(&quot;$&quot;* #,##0_);_(&quot;$&quot;* \(#,##0\);_(&quot;$&quot;* &quot;-&quot;??_);_(@_)">
                        <c:v>267.95</c:v>
                      </c:pt>
                      <c:pt idx="1064" formatCode="_(&quot;$&quot;* #,##0_);_(&quot;$&quot;* \(#,##0\);_(&quot;$&quot;* &quot;-&quot;??_);_(@_)">
                        <c:v>266.85000000000002</c:v>
                      </c:pt>
                      <c:pt idx="1065" formatCode="_(&quot;$&quot;* #,##0_);_(&quot;$&quot;* \(#,##0\);_(&quot;$&quot;* &quot;-&quot;??_);_(@_)">
                        <c:v>274.75</c:v>
                      </c:pt>
                      <c:pt idx="1066" formatCode="_(&quot;$&quot;* #,##0_);_(&quot;$&quot;* \(#,##0\);_(&quot;$&quot;* &quot;-&quot;??_);_(@_)">
                        <c:v>270.35000000000002</c:v>
                      </c:pt>
                      <c:pt idx="1067" formatCode="_(&quot;$&quot;* #,##0_);_(&quot;$&quot;* \(#,##0\);_(&quot;$&quot;* &quot;-&quot;??_);_(@_)">
                        <c:v>274.85000000000002</c:v>
                      </c:pt>
                      <c:pt idx="1068" formatCode="_(&quot;$&quot;* #,##0_);_(&quot;$&quot;* \(#,##0\);_(&quot;$&quot;* &quot;-&quot;??_);_(@_)">
                        <c:v>278.7</c:v>
                      </c:pt>
                      <c:pt idx="1069" formatCode="_(&quot;$&quot;* #,##0_);_(&quot;$&quot;* \(#,##0\);_(&quot;$&quot;* &quot;-&quot;??_);_(@_)">
                        <c:v>280.55</c:v>
                      </c:pt>
                      <c:pt idx="1070" formatCode="_(&quot;$&quot;* #,##0_);_(&quot;$&quot;* \(#,##0\);_(&quot;$&quot;* &quot;-&quot;??_);_(@_)">
                        <c:v>279.25</c:v>
                      </c:pt>
                      <c:pt idx="1071" formatCode="_(&quot;$&quot;* #,##0_);_(&quot;$&quot;* \(#,##0\);_(&quot;$&quot;* &quot;-&quot;??_);_(@_)">
                        <c:v>280.95</c:v>
                      </c:pt>
                      <c:pt idx="1072" formatCode="_(&quot;$&quot;* #,##0_);_(&quot;$&quot;* \(#,##0\);_(&quot;$&quot;* &quot;-&quot;??_);_(@_)">
                        <c:v>283.25</c:v>
                      </c:pt>
                      <c:pt idx="1073" formatCode="_(&quot;$&quot;* #,##0_);_(&quot;$&quot;* \(#,##0\);_(&quot;$&quot;* &quot;-&quot;??_);_(@_)">
                        <c:v>284.89999999999998</c:v>
                      </c:pt>
                      <c:pt idx="1074" formatCode="_(&quot;$&quot;* #,##0_);_(&quot;$&quot;* \(#,##0\);_(&quot;$&quot;* &quot;-&quot;??_);_(@_)">
                        <c:v>284.45</c:v>
                      </c:pt>
                      <c:pt idx="1075" formatCode="_(&quot;$&quot;* #,##0_);_(&quot;$&quot;* \(#,##0\);_(&quot;$&quot;* &quot;-&quot;??_);_(@_)">
                        <c:v>282.95</c:v>
                      </c:pt>
                      <c:pt idx="1076" formatCode="_(&quot;$&quot;* #,##0_);_(&quot;$&quot;* \(#,##0\);_(&quot;$&quot;* &quot;-&quot;??_);_(@_)">
                        <c:v>280.55</c:v>
                      </c:pt>
                      <c:pt idx="1077" formatCode="_(&quot;$&quot;* #,##0_);_(&quot;$&quot;* \(#,##0\);_(&quot;$&quot;* &quot;-&quot;??_);_(@_)">
                        <c:v>278.55</c:v>
                      </c:pt>
                      <c:pt idx="1078" formatCode="_(&quot;$&quot;* #,##0_);_(&quot;$&quot;* \(#,##0\);_(&quot;$&quot;* &quot;-&quot;??_);_(@_)">
                        <c:v>278.64999999999998</c:v>
                      </c:pt>
                      <c:pt idx="1079" formatCode="_(&quot;$&quot;* #,##0_);_(&quot;$&quot;* \(#,##0\);_(&quot;$&quot;* &quot;-&quot;??_);_(@_)">
                        <c:v>279.10000000000002</c:v>
                      </c:pt>
                      <c:pt idx="1080" formatCode="_(&quot;$&quot;* #,##0_);_(&quot;$&quot;* \(#,##0\);_(&quot;$&quot;* &quot;-&quot;??_);_(@_)">
                        <c:v>281.3</c:v>
                      </c:pt>
                      <c:pt idx="1081" formatCode="_(&quot;$&quot;* #,##0_);_(&quot;$&quot;* \(#,##0\);_(&quot;$&quot;* &quot;-&quot;??_);_(@_)">
                        <c:v>281.3</c:v>
                      </c:pt>
                      <c:pt idx="1082" formatCode="_(&quot;$&quot;* #,##0_);_(&quot;$&quot;* \(#,##0\);_(&quot;$&quot;* &quot;-&quot;??_);_(@_)">
                        <c:v>288.55</c:v>
                      </c:pt>
                      <c:pt idx="1083" formatCode="_(&quot;$&quot;* #,##0_);_(&quot;$&quot;* \(#,##0\);_(&quot;$&quot;* &quot;-&quot;??_);_(@_)">
                        <c:v>292.55</c:v>
                      </c:pt>
                      <c:pt idx="1084" formatCode="_(&quot;$&quot;* #,##0_);_(&quot;$&quot;* \(#,##0\);_(&quot;$&quot;* &quot;-&quot;??_);_(@_)">
                        <c:v>290.7</c:v>
                      </c:pt>
                      <c:pt idx="1085" formatCode="_(&quot;$&quot;* #,##0_);_(&quot;$&quot;* \(#,##0\);_(&quot;$&quot;* &quot;-&quot;??_);_(@_)">
                        <c:v>295.3</c:v>
                      </c:pt>
                      <c:pt idx="1086" formatCode="_(&quot;$&quot;* #,##0_);_(&quot;$&quot;* \(#,##0\);_(&quot;$&quot;* &quot;-&quot;??_);_(@_)">
                        <c:v>295.64999999999998</c:v>
                      </c:pt>
                      <c:pt idx="1087" formatCode="_(&quot;$&quot;* #,##0_);_(&quot;$&quot;* \(#,##0\);_(&quot;$&quot;* &quot;-&quot;??_);_(@_)">
                        <c:v>296</c:v>
                      </c:pt>
                      <c:pt idx="1088" formatCode="_(&quot;$&quot;* #,##0_);_(&quot;$&quot;* \(#,##0\);_(&quot;$&quot;* &quot;-&quot;??_);_(@_)">
                        <c:v>297.2</c:v>
                      </c:pt>
                      <c:pt idx="1089" formatCode="_(&quot;$&quot;* #,##0_);_(&quot;$&quot;* \(#,##0\);_(&quot;$&quot;* &quot;-&quot;??_);_(@_)">
                        <c:v>295.85000000000002</c:v>
                      </c:pt>
                      <c:pt idx="1090" formatCode="_(&quot;$&quot;* #,##0_);_(&quot;$&quot;* \(#,##0\);_(&quot;$&quot;* &quot;-&quot;??_);_(@_)">
                        <c:v>294.2</c:v>
                      </c:pt>
                      <c:pt idx="1091" formatCode="_(&quot;$&quot;* #,##0_);_(&quot;$&quot;* \(#,##0\);_(&quot;$&quot;* &quot;-&quot;??_);_(@_)">
                        <c:v>292</c:v>
                      </c:pt>
                      <c:pt idx="1092" formatCode="_(&quot;$&quot;* #,##0_);_(&quot;$&quot;* \(#,##0\);_(&quot;$&quot;* &quot;-&quot;??_);_(@_)">
                        <c:v>294.39999999999998</c:v>
                      </c:pt>
                      <c:pt idx="1093" formatCode="_(&quot;$&quot;* #,##0_);_(&quot;$&quot;* \(#,##0\);_(&quot;$&quot;* &quot;-&quot;??_);_(@_)">
                        <c:v>293.10000000000002</c:v>
                      </c:pt>
                      <c:pt idx="1094" formatCode="_(&quot;$&quot;* #,##0_);_(&quot;$&quot;* \(#,##0\);_(&quot;$&quot;* &quot;-&quot;??_);_(@_)">
                        <c:v>292.35000000000002</c:v>
                      </c:pt>
                      <c:pt idx="1095" formatCode="_(&quot;$&quot;* #,##0_);_(&quot;$&quot;* \(#,##0\);_(&quot;$&quot;* &quot;-&quot;??_);_(@_)">
                        <c:v>290.39999999999998</c:v>
                      </c:pt>
                      <c:pt idx="1096" formatCode="_(&quot;$&quot;* #,##0_);_(&quot;$&quot;* \(#,##0\);_(&quot;$&quot;* &quot;-&quot;??_);_(@_)">
                        <c:v>290.95</c:v>
                      </c:pt>
                      <c:pt idx="1097" formatCode="_(&quot;$&quot;* #,##0_);_(&quot;$&quot;* \(#,##0\);_(&quot;$&quot;* &quot;-&quot;??_);_(@_)">
                        <c:v>293.64999999999998</c:v>
                      </c:pt>
                      <c:pt idx="1098" formatCode="_(&quot;$&quot;* #,##0_);_(&quot;$&quot;* \(#,##0\);_(&quot;$&quot;* &quot;-&quot;??_);_(@_)">
                        <c:v>294.35000000000002</c:v>
                      </c:pt>
                      <c:pt idx="1099" formatCode="_(&quot;$&quot;* #,##0_);_(&quot;$&quot;* \(#,##0\);_(&quot;$&quot;* &quot;-&quot;??_);_(@_)">
                        <c:v>290.25</c:v>
                      </c:pt>
                      <c:pt idx="1100" formatCode="_(&quot;$&quot;* #,##0_);_(&quot;$&quot;* \(#,##0\);_(&quot;$&quot;* &quot;-&quot;??_);_(@_)">
                        <c:v>291.89999999999998</c:v>
                      </c:pt>
                      <c:pt idx="1101" formatCode="_(&quot;$&quot;* #,##0_);_(&quot;$&quot;* \(#,##0\);_(&quot;$&quot;* &quot;-&quot;??_);_(@_)">
                        <c:v>292.35000000000002</c:v>
                      </c:pt>
                      <c:pt idx="1102" formatCode="_(&quot;$&quot;* #,##0_);_(&quot;$&quot;* \(#,##0\);_(&quot;$&quot;* &quot;-&quot;??_);_(@_)">
                        <c:v>293.60000000000002</c:v>
                      </c:pt>
                      <c:pt idx="1103" formatCode="_(&quot;$&quot;* #,##0_);_(&quot;$&quot;* \(#,##0\);_(&quot;$&quot;* &quot;-&quot;??_);_(@_)">
                        <c:v>293.64999999999998</c:v>
                      </c:pt>
                      <c:pt idx="1104" formatCode="_(&quot;$&quot;* #,##0_);_(&quot;$&quot;* \(#,##0\);_(&quot;$&quot;* &quot;-&quot;??_);_(@_)">
                        <c:v>292.14999999999998</c:v>
                      </c:pt>
                      <c:pt idx="1105" formatCode="_(&quot;$&quot;* #,##0_);_(&quot;$&quot;* \(#,##0\);_(&quot;$&quot;* &quot;-&quot;??_);_(@_)">
                        <c:v>286</c:v>
                      </c:pt>
                      <c:pt idx="1106" formatCode="_(&quot;$&quot;* #,##0_);_(&quot;$&quot;* \(#,##0\);_(&quot;$&quot;* &quot;-&quot;??_);_(@_)">
                        <c:v>287.39999999999998</c:v>
                      </c:pt>
                      <c:pt idx="1107" formatCode="_(&quot;$&quot;* #,##0_);_(&quot;$&quot;* \(#,##0\);_(&quot;$&quot;* &quot;-&quot;??_);_(@_)">
                        <c:v>286.89999999999998</c:v>
                      </c:pt>
                      <c:pt idx="1108" formatCode="_(&quot;$&quot;* #,##0_);_(&quot;$&quot;* \(#,##0\);_(&quot;$&quot;* &quot;-&quot;??_);_(@_)">
                        <c:v>287.64999999999998</c:v>
                      </c:pt>
                      <c:pt idx="1109" formatCode="_(&quot;$&quot;* #,##0_);_(&quot;$&quot;* \(#,##0\);_(&quot;$&quot;* &quot;-&quot;??_);_(@_)">
                        <c:v>288.60000000000002</c:v>
                      </c:pt>
                      <c:pt idx="1110" formatCode="_(&quot;$&quot;* #,##0_);_(&quot;$&quot;* \(#,##0\);_(&quot;$&quot;* &quot;-&quot;??_);_(@_)">
                        <c:v>294.7</c:v>
                      </c:pt>
                      <c:pt idx="1111" formatCode="_(&quot;$&quot;* #,##0_);_(&quot;$&quot;* \(#,##0\);_(&quot;$&quot;* &quot;-&quot;??_);_(@_)">
                        <c:v>293.7</c:v>
                      </c:pt>
                      <c:pt idx="1112" formatCode="_(&quot;$&quot;* #,##0_);_(&quot;$&quot;* \(#,##0\);_(&quot;$&quot;* &quot;-&quot;??_);_(@_)">
                        <c:v>292.05</c:v>
                      </c:pt>
                      <c:pt idx="1113" formatCode="_(&quot;$&quot;* #,##0_);_(&quot;$&quot;* \(#,##0\);_(&quot;$&quot;* &quot;-&quot;??_);_(@_)">
                        <c:v>296</c:v>
                      </c:pt>
                      <c:pt idx="1114" formatCode="_(&quot;$&quot;* #,##0_);_(&quot;$&quot;* \(#,##0\);_(&quot;$&quot;* &quot;-&quot;??_);_(@_)">
                        <c:v>292.2</c:v>
                      </c:pt>
                      <c:pt idx="1115" formatCode="_(&quot;$&quot;* #,##0_);_(&quot;$&quot;* \(#,##0\);_(&quot;$&quot;* &quot;-&quot;??_);_(@_)">
                        <c:v>290.85000000000002</c:v>
                      </c:pt>
                      <c:pt idx="1116" formatCode="_(&quot;$&quot;* #,##0_);_(&quot;$&quot;* \(#,##0\);_(&quot;$&quot;* &quot;-&quot;??_);_(@_)">
                        <c:v>294.64999999999998</c:v>
                      </c:pt>
                      <c:pt idx="1117" formatCode="_(&quot;$&quot;* #,##0_);_(&quot;$&quot;* \(#,##0\);_(&quot;$&quot;* &quot;-&quot;??_);_(@_)">
                        <c:v>294.85000000000002</c:v>
                      </c:pt>
                      <c:pt idx="1118" formatCode="_(&quot;$&quot;* #,##0_);_(&quot;$&quot;* \(#,##0\);_(&quot;$&quot;* &quot;-&quot;??_);_(@_)">
                        <c:v>294.2</c:v>
                      </c:pt>
                      <c:pt idx="1119" formatCode="_(&quot;$&quot;* #,##0_);_(&quot;$&quot;* \(#,##0\);_(&quot;$&quot;* &quot;-&quot;??_);_(@_)">
                        <c:v>290.39999999999998</c:v>
                      </c:pt>
                      <c:pt idx="1120" formatCode="_(&quot;$&quot;* #,##0_);_(&quot;$&quot;* \(#,##0\);_(&quot;$&quot;* &quot;-&quot;??_);_(@_)">
                        <c:v>296</c:v>
                      </c:pt>
                      <c:pt idx="1121" formatCode="_(&quot;$&quot;* #,##0_);_(&quot;$&quot;* \(#,##0\);_(&quot;$&quot;* &quot;-&quot;??_);_(@_)">
                        <c:v>295.10000000000002</c:v>
                      </c:pt>
                      <c:pt idx="1122" formatCode="_(&quot;$&quot;* #,##0_);_(&quot;$&quot;* \(#,##0\);_(&quot;$&quot;* &quot;-&quot;??_);_(@_)">
                        <c:v>294.75</c:v>
                      </c:pt>
                      <c:pt idx="1123" formatCode="_(&quot;$&quot;* #,##0_);_(&quot;$&quot;* \(#,##0\);_(&quot;$&quot;* &quot;-&quot;??_);_(@_)">
                        <c:v>298.10000000000002</c:v>
                      </c:pt>
                      <c:pt idx="1124" formatCode="_(&quot;$&quot;* #,##0_);_(&quot;$&quot;* \(#,##0\);_(&quot;$&quot;* &quot;-&quot;??_);_(@_)">
                        <c:v>293.5</c:v>
                      </c:pt>
                      <c:pt idx="1125" formatCode="_(&quot;$&quot;* #,##0_);_(&quot;$&quot;* \(#,##0\);_(&quot;$&quot;* &quot;-&quot;??_);_(@_)">
                        <c:v>293.5</c:v>
                      </c:pt>
                      <c:pt idx="1126" formatCode="_(&quot;$&quot;* #,##0_);_(&quot;$&quot;* \(#,##0\);_(&quot;$&quot;* &quot;-&quot;??_);_(@_)">
                        <c:v>291.7</c:v>
                      </c:pt>
                      <c:pt idx="1127" formatCode="_(&quot;$&quot;* #,##0_);_(&quot;$&quot;* \(#,##0\);_(&quot;$&quot;* &quot;-&quot;??_);_(@_)">
                        <c:v>291</c:v>
                      </c:pt>
                      <c:pt idx="1128" formatCode="_(&quot;$&quot;* #,##0_);_(&quot;$&quot;* \(#,##0\);_(&quot;$&quot;* &quot;-&quot;??_);_(@_)">
                        <c:v>292.5</c:v>
                      </c:pt>
                      <c:pt idx="1129" formatCode="_(&quot;$&quot;* #,##0_);_(&quot;$&quot;* \(#,##0\);_(&quot;$&quot;* &quot;-&quot;??_);_(@_)">
                        <c:v>287.7</c:v>
                      </c:pt>
                      <c:pt idx="1130" formatCode="_(&quot;$&quot;* #,##0_);_(&quot;$&quot;* \(#,##0\);_(&quot;$&quot;* &quot;-&quot;??_);_(@_)">
                        <c:v>290.35000000000002</c:v>
                      </c:pt>
                      <c:pt idx="1131" formatCode="_(&quot;$&quot;* #,##0_);_(&quot;$&quot;* \(#,##0\);_(&quot;$&quot;* &quot;-&quot;??_);_(@_)">
                        <c:v>290.60000000000002</c:v>
                      </c:pt>
                      <c:pt idx="1132" formatCode="_(&quot;$&quot;* #,##0_);_(&quot;$&quot;* \(#,##0\);_(&quot;$&quot;* &quot;-&quot;??_);_(@_)">
                        <c:v>291.35000000000002</c:v>
                      </c:pt>
                      <c:pt idx="1133" formatCode="_(&quot;$&quot;* #,##0_);_(&quot;$&quot;* \(#,##0\);_(&quot;$&quot;* &quot;-&quot;??_);_(@_)">
                        <c:v>281.05</c:v>
                      </c:pt>
                      <c:pt idx="1134" formatCode="_(&quot;$&quot;* #,##0_);_(&quot;$&quot;* \(#,##0\);_(&quot;$&quot;* &quot;-&quot;??_);_(@_)">
                        <c:v>278.55</c:v>
                      </c:pt>
                      <c:pt idx="1135" formatCode="_(&quot;$&quot;* #,##0_);_(&quot;$&quot;* \(#,##0\);_(&quot;$&quot;* &quot;-&quot;??_);_(@_)">
                        <c:v>282.39999999999998</c:v>
                      </c:pt>
                      <c:pt idx="1136" formatCode="_(&quot;$&quot;* #,##0_);_(&quot;$&quot;* \(#,##0\);_(&quot;$&quot;* &quot;-&quot;??_);_(@_)">
                        <c:v>283.64999999999998</c:v>
                      </c:pt>
                      <c:pt idx="1137" formatCode="_(&quot;$&quot;* #,##0_);_(&quot;$&quot;* \(#,##0\);_(&quot;$&quot;* &quot;-&quot;??_);_(@_)">
                        <c:v>279</c:v>
                      </c:pt>
                      <c:pt idx="1138" formatCode="_(&quot;$&quot;* #,##0_);_(&quot;$&quot;* \(#,##0\);_(&quot;$&quot;* &quot;-&quot;??_);_(@_)">
                        <c:v>277.85000000000002</c:v>
                      </c:pt>
                      <c:pt idx="1139" formatCode="_(&quot;$&quot;* #,##0_);_(&quot;$&quot;* \(#,##0\);_(&quot;$&quot;* &quot;-&quot;??_);_(@_)">
                        <c:v>277.45</c:v>
                      </c:pt>
                      <c:pt idx="1140" formatCode="_(&quot;$&quot;* #,##0_);_(&quot;$&quot;* \(#,##0\);_(&quot;$&quot;* &quot;-&quot;??_);_(@_)">
                        <c:v>277.75</c:v>
                      </c:pt>
                      <c:pt idx="1141" formatCode="_(&quot;$&quot;* #,##0_);_(&quot;$&quot;* \(#,##0\);_(&quot;$&quot;* &quot;-&quot;??_);_(@_)">
                        <c:v>272.2</c:v>
                      </c:pt>
                      <c:pt idx="1142" formatCode="_(&quot;$&quot;* #,##0_);_(&quot;$&quot;* \(#,##0\);_(&quot;$&quot;* &quot;-&quot;??_);_(@_)">
                        <c:v>272.8</c:v>
                      </c:pt>
                      <c:pt idx="1143" formatCode="_(&quot;$&quot;* #,##0_);_(&quot;$&quot;* \(#,##0\);_(&quot;$&quot;* &quot;-&quot;??_);_(@_)">
                        <c:v>274.35000000000002</c:v>
                      </c:pt>
                      <c:pt idx="1144" formatCode="_(&quot;$&quot;* #,##0_);_(&quot;$&quot;* \(#,##0\);_(&quot;$&quot;* &quot;-&quot;??_);_(@_)">
                        <c:v>275.05</c:v>
                      </c:pt>
                      <c:pt idx="1145" formatCode="_(&quot;$&quot;* #,##0_);_(&quot;$&quot;* \(#,##0\);_(&quot;$&quot;* &quot;-&quot;??_);_(@_)">
                        <c:v>274.14999999999998</c:v>
                      </c:pt>
                      <c:pt idx="1146" formatCode="_(&quot;$&quot;* #,##0_);_(&quot;$&quot;* \(#,##0\);_(&quot;$&quot;* &quot;-&quot;??_);_(@_)">
                        <c:v>272.85000000000002</c:v>
                      </c:pt>
                      <c:pt idx="1147" formatCode="_(&quot;$&quot;* #,##0_);_(&quot;$&quot;* \(#,##0\);_(&quot;$&quot;* &quot;-&quot;??_);_(@_)">
                        <c:v>271.85000000000002</c:v>
                      </c:pt>
                      <c:pt idx="1148" formatCode="_(&quot;$&quot;* #,##0_);_(&quot;$&quot;* \(#,##0\);_(&quot;$&quot;* &quot;-&quot;??_);_(@_)">
                        <c:v>268.3</c:v>
                      </c:pt>
                      <c:pt idx="1149" formatCode="_(&quot;$&quot;* #,##0_);_(&quot;$&quot;* \(#,##0\);_(&quot;$&quot;* &quot;-&quot;??_);_(@_)">
                        <c:v>268.35000000000002</c:v>
                      </c:pt>
                      <c:pt idx="1150" formatCode="_(&quot;$&quot;* #,##0_);_(&quot;$&quot;* \(#,##0\);_(&quot;$&quot;* &quot;-&quot;??_);_(@_)">
                        <c:v>270.25</c:v>
                      </c:pt>
                      <c:pt idx="1151" formatCode="_(&quot;$&quot;* #,##0_);_(&quot;$&quot;* \(#,##0\);_(&quot;$&quot;* &quot;-&quot;??_);_(@_)">
                        <c:v>270.25</c:v>
                      </c:pt>
                      <c:pt idx="1152" formatCode="_(&quot;$&quot;* #,##0_);_(&quot;$&quot;* \(#,##0\);_(&quot;$&quot;* &quot;-&quot;??_);_(@_)">
                        <c:v>269.89999999999998</c:v>
                      </c:pt>
                      <c:pt idx="1153" formatCode="_(&quot;$&quot;* #,##0_);_(&quot;$&quot;* \(#,##0\);_(&quot;$&quot;* &quot;-&quot;??_);_(@_)">
                        <c:v>266.8</c:v>
                      </c:pt>
                      <c:pt idx="1154" formatCode="_(&quot;$&quot;* #,##0_);_(&quot;$&quot;* \(#,##0\);_(&quot;$&quot;* &quot;-&quot;??_);_(@_)">
                        <c:v>265.75</c:v>
                      </c:pt>
                      <c:pt idx="1155" formatCode="_(&quot;$&quot;* #,##0_);_(&quot;$&quot;* \(#,##0\);_(&quot;$&quot;* &quot;-&quot;??_);_(@_)">
                        <c:v>264.10000000000002</c:v>
                      </c:pt>
                      <c:pt idx="1156" formatCode="_(&quot;$&quot;* #,##0_);_(&quot;$&quot;* \(#,##0\);_(&quot;$&quot;* &quot;-&quot;??_);_(@_)">
                        <c:v>265.10000000000002</c:v>
                      </c:pt>
                      <c:pt idx="1157" formatCode="_(&quot;$&quot;* #,##0_);_(&quot;$&quot;* \(#,##0\);_(&quot;$&quot;* &quot;-&quot;??_);_(@_)">
                        <c:v>266.95</c:v>
                      </c:pt>
                      <c:pt idx="1158" formatCode="_(&quot;$&quot;* #,##0_);_(&quot;$&quot;* \(#,##0\);_(&quot;$&quot;* &quot;-&quot;??_);_(@_)">
                        <c:v>262.35000000000002</c:v>
                      </c:pt>
                      <c:pt idx="1159" formatCode="_(&quot;$&quot;* #,##0_);_(&quot;$&quot;* \(#,##0\);_(&quot;$&quot;* &quot;-&quot;??_);_(@_)">
                        <c:v>265</c:v>
                      </c:pt>
                      <c:pt idx="1160" formatCode="_(&quot;$&quot;* #,##0_);_(&quot;$&quot;* \(#,##0\);_(&quot;$&quot;* &quot;-&quot;??_);_(@_)">
                        <c:v>262.85000000000002</c:v>
                      </c:pt>
                      <c:pt idx="1161" formatCode="_(&quot;$&quot;* #,##0_);_(&quot;$&quot;* \(#,##0\);_(&quot;$&quot;* &quot;-&quot;??_);_(@_)">
                        <c:v>266.2</c:v>
                      </c:pt>
                      <c:pt idx="1162" formatCode="_(&quot;$&quot;* #,##0_);_(&quot;$&quot;* \(#,##0\);_(&quot;$&quot;* &quot;-&quot;??_);_(@_)">
                        <c:v>267.3</c:v>
                      </c:pt>
                      <c:pt idx="1163" formatCode="_(&quot;$&quot;* #,##0_);_(&quot;$&quot;* \(#,##0\);_(&quot;$&quot;* &quot;-&quot;??_);_(@_)">
                        <c:v>265.5</c:v>
                      </c:pt>
                      <c:pt idx="1164" formatCode="_(&quot;$&quot;* #,##0_);_(&quot;$&quot;* \(#,##0\);_(&quot;$&quot;* &quot;-&quot;??_);_(@_)">
                        <c:v>265.75</c:v>
                      </c:pt>
                      <c:pt idx="1165" formatCode="_(&quot;$&quot;* #,##0_);_(&quot;$&quot;* \(#,##0\);_(&quot;$&quot;* &quot;-&quot;??_);_(@_)">
                        <c:v>263.10000000000002</c:v>
                      </c:pt>
                      <c:pt idx="1166" formatCode="_(&quot;$&quot;* #,##0_);_(&quot;$&quot;* \(#,##0\);_(&quot;$&quot;* &quot;-&quot;??_);_(@_)">
                        <c:v>264.64999999999998</c:v>
                      </c:pt>
                      <c:pt idx="1167" formatCode="_(&quot;$&quot;* #,##0_);_(&quot;$&quot;* \(#,##0\);_(&quot;$&quot;* &quot;-&quot;??_);_(@_)">
                        <c:v>270.25</c:v>
                      </c:pt>
                      <c:pt idx="1168" formatCode="_(&quot;$&quot;* #,##0_);_(&quot;$&quot;* \(#,##0\);_(&quot;$&quot;* &quot;-&quot;??_);_(@_)">
                        <c:v>268.05</c:v>
                      </c:pt>
                      <c:pt idx="1169" formatCode="_(&quot;$&quot;* #,##0_);_(&quot;$&quot;* \(#,##0\);_(&quot;$&quot;* &quot;-&quot;??_);_(@_)">
                        <c:v>271.2</c:v>
                      </c:pt>
                      <c:pt idx="1170" formatCode="_(&quot;$&quot;* #,##0_);_(&quot;$&quot;* \(#,##0\);_(&quot;$&quot;* &quot;-&quot;??_);_(@_)">
                        <c:v>270.39999999999998</c:v>
                      </c:pt>
                      <c:pt idx="1171" formatCode="_(&quot;$&quot;* #,##0_);_(&quot;$&quot;* \(#,##0\);_(&quot;$&quot;* &quot;-&quot;??_);_(@_)">
                        <c:v>270.5</c:v>
                      </c:pt>
                      <c:pt idx="1172" formatCode="_(&quot;$&quot;* #,##0_);_(&quot;$&quot;* \(#,##0\);_(&quot;$&quot;* &quot;-&quot;??_);_(@_)">
                        <c:v>273.5</c:v>
                      </c:pt>
                      <c:pt idx="1173" formatCode="_(&quot;$&quot;* #,##0_);_(&quot;$&quot;* \(#,##0\);_(&quot;$&quot;* &quot;-&quot;??_);_(@_)">
                        <c:v>271.55</c:v>
                      </c:pt>
                      <c:pt idx="1174" formatCode="_(&quot;$&quot;* #,##0_);_(&quot;$&quot;* \(#,##0\);_(&quot;$&quot;* &quot;-&quot;??_);_(@_)">
                        <c:v>271.64999999999998</c:v>
                      </c:pt>
                      <c:pt idx="1175" formatCode="_(&quot;$&quot;* #,##0_);_(&quot;$&quot;* \(#,##0\);_(&quot;$&quot;* &quot;-&quot;??_);_(@_)">
                        <c:v>271.35000000000002</c:v>
                      </c:pt>
                      <c:pt idx="1176" formatCode="_(&quot;$&quot;* #,##0_);_(&quot;$&quot;* \(#,##0\);_(&quot;$&quot;* &quot;-&quot;??_);_(@_)">
                        <c:v>268.8</c:v>
                      </c:pt>
                      <c:pt idx="1177" formatCode="_(&quot;$&quot;* #,##0_);_(&quot;$&quot;* \(#,##0\);_(&quot;$&quot;* &quot;-&quot;??_);_(@_)">
                        <c:v>266.39999999999998</c:v>
                      </c:pt>
                      <c:pt idx="1178" formatCode="_(&quot;$&quot;* #,##0_);_(&quot;$&quot;* \(#,##0\);_(&quot;$&quot;* &quot;-&quot;??_);_(@_)">
                        <c:v>268.3</c:v>
                      </c:pt>
                      <c:pt idx="1179" formatCode="_(&quot;$&quot;* #,##0_);_(&quot;$&quot;* \(#,##0\);_(&quot;$&quot;* &quot;-&quot;??_);_(@_)">
                        <c:v>268.3</c:v>
                      </c:pt>
                      <c:pt idx="1180" formatCode="_(&quot;$&quot;* #,##0_);_(&quot;$&quot;* \(#,##0\);_(&quot;$&quot;* &quot;-&quot;??_);_(@_)">
                        <c:v>266.10000000000002</c:v>
                      </c:pt>
                      <c:pt idx="1181" formatCode="_(&quot;$&quot;* #,##0_);_(&quot;$&quot;* \(#,##0\);_(&quot;$&quot;* &quot;-&quot;??_);_(@_)">
                        <c:v>265.89999999999998</c:v>
                      </c:pt>
                      <c:pt idx="1182" formatCode="_(&quot;$&quot;* #,##0_);_(&quot;$&quot;* \(#,##0\);_(&quot;$&quot;* &quot;-&quot;??_);_(@_)">
                        <c:v>262.5</c:v>
                      </c:pt>
                      <c:pt idx="1183" formatCode="_(&quot;$&quot;* #,##0_);_(&quot;$&quot;* \(#,##0\);_(&quot;$&quot;* &quot;-&quot;??_);_(@_)">
                        <c:v>269.39999999999998</c:v>
                      </c:pt>
                      <c:pt idx="1184" formatCode="_(&quot;$&quot;* #,##0_);_(&quot;$&quot;* \(#,##0\);_(&quot;$&quot;* &quot;-&quot;??_);_(@_)">
                        <c:v>268.75</c:v>
                      </c:pt>
                      <c:pt idx="1185" formatCode="_(&quot;$&quot;* #,##0_);_(&quot;$&quot;* \(#,##0\);_(&quot;$&quot;* &quot;-&quot;??_);_(@_)">
                        <c:v>269.39999999999998</c:v>
                      </c:pt>
                      <c:pt idx="1186" formatCode="_(&quot;$&quot;* #,##0_);_(&quot;$&quot;* \(#,##0\);_(&quot;$&quot;* &quot;-&quot;??_);_(@_)">
                        <c:v>271.10000000000002</c:v>
                      </c:pt>
                      <c:pt idx="1187" formatCode="_(&quot;$&quot;* #,##0_);_(&quot;$&quot;* \(#,##0\);_(&quot;$&quot;* &quot;-&quot;??_);_(@_)">
                        <c:v>270</c:v>
                      </c:pt>
                      <c:pt idx="1188" formatCode="_(&quot;$&quot;* #,##0_);_(&quot;$&quot;* \(#,##0\);_(&quot;$&quot;* &quot;-&quot;??_);_(@_)">
                        <c:v>271.60000000000002</c:v>
                      </c:pt>
                      <c:pt idx="1189" formatCode="_(&quot;$&quot;* #,##0_);_(&quot;$&quot;* \(#,##0\);_(&quot;$&quot;* &quot;-&quot;??_);_(@_)">
                        <c:v>271</c:v>
                      </c:pt>
                      <c:pt idx="1190" formatCode="_(&quot;$&quot;* #,##0_);_(&quot;$&quot;* \(#,##0\);_(&quot;$&quot;* &quot;-&quot;??_);_(@_)">
                        <c:v>275.25</c:v>
                      </c:pt>
                      <c:pt idx="1191" formatCode="_(&quot;$&quot;* #,##0_);_(&quot;$&quot;* \(#,##0\);_(&quot;$&quot;* &quot;-&quot;??_);_(@_)">
                        <c:v>272.2</c:v>
                      </c:pt>
                      <c:pt idx="1192" formatCode="_(&quot;$&quot;* #,##0_);_(&quot;$&quot;* \(#,##0\);_(&quot;$&quot;* &quot;-&quot;??_);_(@_)">
                        <c:v>270</c:v>
                      </c:pt>
                      <c:pt idx="1193" formatCode="_(&quot;$&quot;* #,##0_);_(&quot;$&quot;* \(#,##0\);_(&quot;$&quot;* &quot;-&quot;??_);_(@_)">
                        <c:v>271.2</c:v>
                      </c:pt>
                      <c:pt idx="1194" formatCode="_(&quot;$&quot;* #,##0_);_(&quot;$&quot;* \(#,##0\);_(&quot;$&quot;* &quot;-&quot;??_);_(@_)">
                        <c:v>270.35000000000002</c:v>
                      </c:pt>
                      <c:pt idx="1195" formatCode="_(&quot;$&quot;* #,##0_);_(&quot;$&quot;* \(#,##0\);_(&quot;$&quot;* &quot;-&quot;??_);_(@_)">
                        <c:v>268.5</c:v>
                      </c:pt>
                      <c:pt idx="1196" formatCode="_(&quot;$&quot;* #,##0_);_(&quot;$&quot;* \(#,##0\);_(&quot;$&quot;* &quot;-&quot;??_);_(@_)">
                        <c:v>271.75</c:v>
                      </c:pt>
                      <c:pt idx="1197" formatCode="_(&quot;$&quot;* #,##0_);_(&quot;$&quot;* \(#,##0\);_(&quot;$&quot;* &quot;-&quot;??_);_(@_)">
                        <c:v>267.85000000000002</c:v>
                      </c:pt>
                      <c:pt idx="1198" formatCode="_(&quot;$&quot;* #,##0_);_(&quot;$&quot;* \(#,##0\);_(&quot;$&quot;* &quot;-&quot;??_);_(@_)">
                        <c:v>266.60000000000002</c:v>
                      </c:pt>
                      <c:pt idx="1199" formatCode="_(&quot;$&quot;* #,##0_);_(&quot;$&quot;* \(#,##0\);_(&quot;$&quot;* &quot;-&quot;??_);_(@_)">
                        <c:v>266.55</c:v>
                      </c:pt>
                      <c:pt idx="1200" formatCode="_(&quot;$&quot;* #,##0_);_(&quot;$&quot;* \(#,##0\);_(&quot;$&quot;* &quot;-&quot;??_);_(@_)">
                        <c:v>259.5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4152-4772-A48C-A8043FE02503}"/>
                  </c:ext>
                </c:extLst>
              </c15:ser>
            </c15:filteredLineSeries>
          </c:ext>
        </c:extLst>
      </c:lineChart>
      <c:catAx>
        <c:axId val="1203112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113240"/>
        <c:crosses val="autoZero"/>
        <c:auto val="1"/>
        <c:lblAlgn val="ctr"/>
        <c:lblOffset val="100"/>
        <c:noMultiLvlLbl val="1"/>
      </c:catAx>
      <c:valAx>
        <c:axId val="1203113240"/>
        <c:scaling>
          <c:orientation val="minMax"/>
          <c:min val="40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cap="all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$/MT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cap="all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11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1400" b="1"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100" baseline="0">
                <a:solidFill>
                  <a:schemeClr val="bg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2000"/>
              <a:t>Aluminum (LME)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100" baseline="0">
              <a:solidFill>
                <a:schemeClr val="bg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'Commodities Data'!$D$2</c:f>
              <c:strCache>
                <c:ptCount val="1"/>
                <c:pt idx="0">
                  <c:v>LME Ni inventory (total)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63500" dist="38100" dir="5400000" rotWithShape="0">
                <a:srgbClr val="000000">
                  <a:alpha val="45000"/>
                </a:srgbClr>
              </a:outerShdw>
            </a:effectLst>
          </c:spPr>
          <c:marker>
            <c:symbol val="none"/>
          </c:marker>
          <c:cat>
            <c:strRef>
              <c:f>'Commodities Data'!$B$3:$B$1203</c:f>
              <c:strCache>
                <c:ptCount val="1201"/>
                <c:pt idx="3">
                  <c:v>Dates</c:v>
                </c:pt>
                <c:pt idx="4">
                  <c:v>#NAME?</c:v>
                </c:pt>
                <c:pt idx="5">
                  <c:v>Jan-15</c:v>
                </c:pt>
                <c:pt idx="6">
                  <c:v>Jan-15</c:v>
                </c:pt>
                <c:pt idx="7">
                  <c:v>Jan-15</c:v>
                </c:pt>
                <c:pt idx="8">
                  <c:v>Jan-15</c:v>
                </c:pt>
                <c:pt idx="9">
                  <c:v>Jan-15</c:v>
                </c:pt>
                <c:pt idx="10">
                  <c:v>Jan-15</c:v>
                </c:pt>
                <c:pt idx="11">
                  <c:v>Jan-15</c:v>
                </c:pt>
                <c:pt idx="12">
                  <c:v>Jan-15</c:v>
                </c:pt>
                <c:pt idx="13">
                  <c:v>Jan-15</c:v>
                </c:pt>
                <c:pt idx="14">
                  <c:v>Jan-15</c:v>
                </c:pt>
                <c:pt idx="15">
                  <c:v>Jan-15</c:v>
                </c:pt>
                <c:pt idx="16">
                  <c:v>Jan-15</c:v>
                </c:pt>
                <c:pt idx="17">
                  <c:v>Jan-15</c:v>
                </c:pt>
                <c:pt idx="18">
                  <c:v>Jan-15</c:v>
                </c:pt>
                <c:pt idx="19">
                  <c:v>Jan-15</c:v>
                </c:pt>
                <c:pt idx="20">
                  <c:v>Jan-15</c:v>
                </c:pt>
                <c:pt idx="21">
                  <c:v>Jan-15</c:v>
                </c:pt>
                <c:pt idx="22">
                  <c:v>Jan-15</c:v>
                </c:pt>
                <c:pt idx="23">
                  <c:v>Jan-15</c:v>
                </c:pt>
                <c:pt idx="24">
                  <c:v>Jan-15</c:v>
                </c:pt>
                <c:pt idx="25">
                  <c:v>Jan-15</c:v>
                </c:pt>
                <c:pt idx="26">
                  <c:v>Feb-15</c:v>
                </c:pt>
                <c:pt idx="27">
                  <c:v>Feb-15</c:v>
                </c:pt>
                <c:pt idx="28">
                  <c:v>Feb-15</c:v>
                </c:pt>
                <c:pt idx="29">
                  <c:v>Feb-15</c:v>
                </c:pt>
                <c:pt idx="30">
                  <c:v>Feb-15</c:v>
                </c:pt>
                <c:pt idx="31">
                  <c:v>Feb-15</c:v>
                </c:pt>
                <c:pt idx="32">
                  <c:v>Feb-15</c:v>
                </c:pt>
                <c:pt idx="33">
                  <c:v>Feb-15</c:v>
                </c:pt>
                <c:pt idx="34">
                  <c:v>Feb-15</c:v>
                </c:pt>
                <c:pt idx="35">
                  <c:v>Feb-15</c:v>
                </c:pt>
                <c:pt idx="36">
                  <c:v>Feb-15</c:v>
                </c:pt>
                <c:pt idx="37">
                  <c:v>Feb-15</c:v>
                </c:pt>
                <c:pt idx="38">
                  <c:v>Feb-15</c:v>
                </c:pt>
                <c:pt idx="39">
                  <c:v>Feb-15</c:v>
                </c:pt>
                <c:pt idx="40">
                  <c:v>Feb-15</c:v>
                </c:pt>
                <c:pt idx="41">
                  <c:v>Feb-15</c:v>
                </c:pt>
                <c:pt idx="42">
                  <c:v>Feb-15</c:v>
                </c:pt>
                <c:pt idx="43">
                  <c:v>Feb-15</c:v>
                </c:pt>
                <c:pt idx="44">
                  <c:v>Feb-15</c:v>
                </c:pt>
                <c:pt idx="45">
                  <c:v>Feb-15</c:v>
                </c:pt>
                <c:pt idx="46">
                  <c:v>Mar-15</c:v>
                </c:pt>
                <c:pt idx="47">
                  <c:v>Mar-15</c:v>
                </c:pt>
                <c:pt idx="48">
                  <c:v>Mar-15</c:v>
                </c:pt>
                <c:pt idx="49">
                  <c:v>Mar-15</c:v>
                </c:pt>
                <c:pt idx="50">
                  <c:v>Mar-15</c:v>
                </c:pt>
                <c:pt idx="51">
                  <c:v>Mar-15</c:v>
                </c:pt>
                <c:pt idx="52">
                  <c:v>Mar-15</c:v>
                </c:pt>
                <c:pt idx="53">
                  <c:v>Mar-15</c:v>
                </c:pt>
                <c:pt idx="54">
                  <c:v>Mar-15</c:v>
                </c:pt>
                <c:pt idx="55">
                  <c:v>Mar-15</c:v>
                </c:pt>
                <c:pt idx="56">
                  <c:v>Mar-15</c:v>
                </c:pt>
                <c:pt idx="57">
                  <c:v>Mar-15</c:v>
                </c:pt>
                <c:pt idx="58">
                  <c:v>Mar-15</c:v>
                </c:pt>
                <c:pt idx="59">
                  <c:v>Mar-15</c:v>
                </c:pt>
                <c:pt idx="60">
                  <c:v>Mar-15</c:v>
                </c:pt>
                <c:pt idx="61">
                  <c:v>Mar-15</c:v>
                </c:pt>
                <c:pt idx="62">
                  <c:v>Mar-15</c:v>
                </c:pt>
                <c:pt idx="63">
                  <c:v>Mar-15</c:v>
                </c:pt>
                <c:pt idx="64">
                  <c:v>Mar-15</c:v>
                </c:pt>
                <c:pt idx="65">
                  <c:v>Mar-15</c:v>
                </c:pt>
                <c:pt idx="66">
                  <c:v>Mar-15</c:v>
                </c:pt>
                <c:pt idx="67">
                  <c:v>Mar-15</c:v>
                </c:pt>
                <c:pt idx="68">
                  <c:v>Apr-15</c:v>
                </c:pt>
                <c:pt idx="69">
                  <c:v>Apr-15</c:v>
                </c:pt>
                <c:pt idx="70">
                  <c:v>Apr-15</c:v>
                </c:pt>
                <c:pt idx="71">
                  <c:v>Apr-15</c:v>
                </c:pt>
                <c:pt idx="72">
                  <c:v>Apr-15</c:v>
                </c:pt>
                <c:pt idx="73">
                  <c:v>Apr-15</c:v>
                </c:pt>
                <c:pt idx="74">
                  <c:v>Apr-15</c:v>
                </c:pt>
                <c:pt idx="75">
                  <c:v>Apr-15</c:v>
                </c:pt>
                <c:pt idx="76">
                  <c:v>Apr-15</c:v>
                </c:pt>
                <c:pt idx="77">
                  <c:v>Apr-15</c:v>
                </c:pt>
                <c:pt idx="78">
                  <c:v>Apr-15</c:v>
                </c:pt>
                <c:pt idx="79">
                  <c:v>Apr-15</c:v>
                </c:pt>
                <c:pt idx="80">
                  <c:v>Apr-15</c:v>
                </c:pt>
                <c:pt idx="81">
                  <c:v>Apr-15</c:v>
                </c:pt>
                <c:pt idx="82">
                  <c:v>Apr-15</c:v>
                </c:pt>
                <c:pt idx="83">
                  <c:v>Apr-15</c:v>
                </c:pt>
                <c:pt idx="84">
                  <c:v>Apr-15</c:v>
                </c:pt>
                <c:pt idx="85">
                  <c:v>Apr-15</c:v>
                </c:pt>
                <c:pt idx="86">
                  <c:v>Apr-15</c:v>
                </c:pt>
                <c:pt idx="87">
                  <c:v>Apr-15</c:v>
                </c:pt>
                <c:pt idx="88">
                  <c:v>Apr-15</c:v>
                </c:pt>
                <c:pt idx="89">
                  <c:v>Apr-15</c:v>
                </c:pt>
                <c:pt idx="90">
                  <c:v>May-15</c:v>
                </c:pt>
                <c:pt idx="91">
                  <c:v>May-15</c:v>
                </c:pt>
                <c:pt idx="92">
                  <c:v>May-15</c:v>
                </c:pt>
                <c:pt idx="93">
                  <c:v>May-15</c:v>
                </c:pt>
                <c:pt idx="94">
                  <c:v>May-15</c:v>
                </c:pt>
                <c:pt idx="95">
                  <c:v>May-15</c:v>
                </c:pt>
                <c:pt idx="96">
                  <c:v>May-15</c:v>
                </c:pt>
                <c:pt idx="97">
                  <c:v>May-15</c:v>
                </c:pt>
                <c:pt idx="98">
                  <c:v>May-15</c:v>
                </c:pt>
                <c:pt idx="99">
                  <c:v>May-15</c:v>
                </c:pt>
                <c:pt idx="100">
                  <c:v>May-15</c:v>
                </c:pt>
                <c:pt idx="101">
                  <c:v>May-15</c:v>
                </c:pt>
                <c:pt idx="102">
                  <c:v>May-15</c:v>
                </c:pt>
                <c:pt idx="103">
                  <c:v>May-15</c:v>
                </c:pt>
                <c:pt idx="104">
                  <c:v>May-15</c:v>
                </c:pt>
                <c:pt idx="105">
                  <c:v>May-15</c:v>
                </c:pt>
                <c:pt idx="106">
                  <c:v>May-15</c:v>
                </c:pt>
                <c:pt idx="107">
                  <c:v>May-15</c:v>
                </c:pt>
                <c:pt idx="108">
                  <c:v>May-15</c:v>
                </c:pt>
                <c:pt idx="109">
                  <c:v>May-15</c:v>
                </c:pt>
                <c:pt idx="110">
                  <c:v>May-15</c:v>
                </c:pt>
                <c:pt idx="111">
                  <c:v>Jun-15</c:v>
                </c:pt>
                <c:pt idx="112">
                  <c:v>Jun-15</c:v>
                </c:pt>
                <c:pt idx="113">
                  <c:v>Jun-15</c:v>
                </c:pt>
                <c:pt idx="114">
                  <c:v>Jun-15</c:v>
                </c:pt>
                <c:pt idx="115">
                  <c:v>Jun-15</c:v>
                </c:pt>
                <c:pt idx="116">
                  <c:v>Jun-15</c:v>
                </c:pt>
                <c:pt idx="117">
                  <c:v>Jun-15</c:v>
                </c:pt>
                <c:pt idx="118">
                  <c:v>Jun-15</c:v>
                </c:pt>
                <c:pt idx="119">
                  <c:v>Jun-15</c:v>
                </c:pt>
                <c:pt idx="120">
                  <c:v>Jun-15</c:v>
                </c:pt>
                <c:pt idx="121">
                  <c:v>Jun-15</c:v>
                </c:pt>
                <c:pt idx="122">
                  <c:v>Jun-15</c:v>
                </c:pt>
                <c:pt idx="123">
                  <c:v>Jun-15</c:v>
                </c:pt>
                <c:pt idx="124">
                  <c:v>Jun-15</c:v>
                </c:pt>
                <c:pt idx="125">
                  <c:v>Jun-15</c:v>
                </c:pt>
                <c:pt idx="126">
                  <c:v>Jun-15</c:v>
                </c:pt>
                <c:pt idx="127">
                  <c:v>Jun-15</c:v>
                </c:pt>
                <c:pt idx="128">
                  <c:v>Jun-15</c:v>
                </c:pt>
                <c:pt idx="129">
                  <c:v>Jun-15</c:v>
                </c:pt>
                <c:pt idx="130">
                  <c:v>Jun-15</c:v>
                </c:pt>
                <c:pt idx="131">
                  <c:v>Jun-15</c:v>
                </c:pt>
                <c:pt idx="132">
                  <c:v>Jun-15</c:v>
                </c:pt>
                <c:pt idx="133">
                  <c:v>Jul-15</c:v>
                </c:pt>
                <c:pt idx="134">
                  <c:v>Jul-15</c:v>
                </c:pt>
                <c:pt idx="135">
                  <c:v>Jul-15</c:v>
                </c:pt>
                <c:pt idx="136">
                  <c:v>Jul-15</c:v>
                </c:pt>
                <c:pt idx="137">
                  <c:v>Jul-15</c:v>
                </c:pt>
                <c:pt idx="138">
                  <c:v>Jul-15</c:v>
                </c:pt>
                <c:pt idx="139">
                  <c:v>Jul-15</c:v>
                </c:pt>
                <c:pt idx="140">
                  <c:v>Jul-15</c:v>
                </c:pt>
                <c:pt idx="141">
                  <c:v>Jul-15</c:v>
                </c:pt>
                <c:pt idx="142">
                  <c:v>Jul-15</c:v>
                </c:pt>
                <c:pt idx="143">
                  <c:v>Jul-15</c:v>
                </c:pt>
                <c:pt idx="144">
                  <c:v>Jul-15</c:v>
                </c:pt>
                <c:pt idx="145">
                  <c:v>Jul-15</c:v>
                </c:pt>
                <c:pt idx="146">
                  <c:v>Jul-15</c:v>
                </c:pt>
                <c:pt idx="147">
                  <c:v>Jul-15</c:v>
                </c:pt>
                <c:pt idx="148">
                  <c:v>Jul-15</c:v>
                </c:pt>
                <c:pt idx="149">
                  <c:v>Jul-15</c:v>
                </c:pt>
                <c:pt idx="150">
                  <c:v>Jul-15</c:v>
                </c:pt>
                <c:pt idx="151">
                  <c:v>Jul-15</c:v>
                </c:pt>
                <c:pt idx="152">
                  <c:v>Jul-15</c:v>
                </c:pt>
                <c:pt idx="153">
                  <c:v>Jul-15</c:v>
                </c:pt>
                <c:pt idx="154">
                  <c:v>Jul-15</c:v>
                </c:pt>
                <c:pt idx="155">
                  <c:v>Jul-15</c:v>
                </c:pt>
                <c:pt idx="156">
                  <c:v>Aug-15</c:v>
                </c:pt>
                <c:pt idx="157">
                  <c:v>Aug-15</c:v>
                </c:pt>
                <c:pt idx="158">
                  <c:v>Aug-15</c:v>
                </c:pt>
                <c:pt idx="159">
                  <c:v>Aug-15</c:v>
                </c:pt>
                <c:pt idx="160">
                  <c:v>Aug-15</c:v>
                </c:pt>
                <c:pt idx="161">
                  <c:v>Aug-15</c:v>
                </c:pt>
                <c:pt idx="162">
                  <c:v>Aug-15</c:v>
                </c:pt>
                <c:pt idx="163">
                  <c:v>Aug-15</c:v>
                </c:pt>
                <c:pt idx="164">
                  <c:v>Aug-15</c:v>
                </c:pt>
                <c:pt idx="165">
                  <c:v>Aug-15</c:v>
                </c:pt>
                <c:pt idx="166">
                  <c:v>Aug-15</c:v>
                </c:pt>
                <c:pt idx="167">
                  <c:v>Aug-15</c:v>
                </c:pt>
                <c:pt idx="168">
                  <c:v>Aug-15</c:v>
                </c:pt>
                <c:pt idx="169">
                  <c:v>Aug-15</c:v>
                </c:pt>
                <c:pt idx="170">
                  <c:v>Aug-15</c:v>
                </c:pt>
                <c:pt idx="171">
                  <c:v>Aug-15</c:v>
                </c:pt>
                <c:pt idx="172">
                  <c:v>Aug-15</c:v>
                </c:pt>
                <c:pt idx="173">
                  <c:v>Aug-15</c:v>
                </c:pt>
                <c:pt idx="174">
                  <c:v>Aug-15</c:v>
                </c:pt>
                <c:pt idx="175">
                  <c:v>Aug-15</c:v>
                </c:pt>
                <c:pt idx="176">
                  <c:v>Aug-15</c:v>
                </c:pt>
                <c:pt idx="177">
                  <c:v>Sep-15</c:v>
                </c:pt>
                <c:pt idx="178">
                  <c:v>Sep-15</c:v>
                </c:pt>
                <c:pt idx="179">
                  <c:v>Sep-15</c:v>
                </c:pt>
                <c:pt idx="180">
                  <c:v>Sep-15</c:v>
                </c:pt>
                <c:pt idx="181">
                  <c:v>Sep-15</c:v>
                </c:pt>
                <c:pt idx="182">
                  <c:v>Sep-15</c:v>
                </c:pt>
                <c:pt idx="183">
                  <c:v>Sep-15</c:v>
                </c:pt>
                <c:pt idx="184">
                  <c:v>Sep-15</c:v>
                </c:pt>
                <c:pt idx="185">
                  <c:v>Sep-15</c:v>
                </c:pt>
                <c:pt idx="186">
                  <c:v>Sep-15</c:v>
                </c:pt>
                <c:pt idx="187">
                  <c:v>Sep-15</c:v>
                </c:pt>
                <c:pt idx="188">
                  <c:v>Sep-15</c:v>
                </c:pt>
                <c:pt idx="189">
                  <c:v>Sep-15</c:v>
                </c:pt>
                <c:pt idx="190">
                  <c:v>Sep-15</c:v>
                </c:pt>
                <c:pt idx="191">
                  <c:v>Sep-15</c:v>
                </c:pt>
                <c:pt idx="192">
                  <c:v>Sep-15</c:v>
                </c:pt>
                <c:pt idx="193">
                  <c:v>Sep-15</c:v>
                </c:pt>
                <c:pt idx="194">
                  <c:v>Sep-15</c:v>
                </c:pt>
                <c:pt idx="195">
                  <c:v>Sep-15</c:v>
                </c:pt>
                <c:pt idx="196">
                  <c:v>Sep-15</c:v>
                </c:pt>
                <c:pt idx="197">
                  <c:v>Sep-15</c:v>
                </c:pt>
                <c:pt idx="198">
                  <c:v>Sep-15</c:v>
                </c:pt>
                <c:pt idx="199">
                  <c:v>Oct-15</c:v>
                </c:pt>
                <c:pt idx="200">
                  <c:v>Oct-15</c:v>
                </c:pt>
                <c:pt idx="201">
                  <c:v>Oct-15</c:v>
                </c:pt>
                <c:pt idx="202">
                  <c:v>Oct-15</c:v>
                </c:pt>
                <c:pt idx="203">
                  <c:v>Oct-15</c:v>
                </c:pt>
                <c:pt idx="204">
                  <c:v>Oct-15</c:v>
                </c:pt>
                <c:pt idx="205">
                  <c:v>Oct-15</c:v>
                </c:pt>
                <c:pt idx="206">
                  <c:v>Oct-15</c:v>
                </c:pt>
                <c:pt idx="207">
                  <c:v>Oct-15</c:v>
                </c:pt>
                <c:pt idx="208">
                  <c:v>Oct-15</c:v>
                </c:pt>
                <c:pt idx="209">
                  <c:v>Oct-15</c:v>
                </c:pt>
                <c:pt idx="210">
                  <c:v>Oct-15</c:v>
                </c:pt>
                <c:pt idx="211">
                  <c:v>Oct-15</c:v>
                </c:pt>
                <c:pt idx="212">
                  <c:v>Oct-15</c:v>
                </c:pt>
                <c:pt idx="213">
                  <c:v>Oct-15</c:v>
                </c:pt>
                <c:pt idx="214">
                  <c:v>Oct-15</c:v>
                </c:pt>
                <c:pt idx="215">
                  <c:v>Oct-15</c:v>
                </c:pt>
                <c:pt idx="216">
                  <c:v>Oct-15</c:v>
                </c:pt>
                <c:pt idx="217">
                  <c:v>Oct-15</c:v>
                </c:pt>
                <c:pt idx="218">
                  <c:v>Oct-15</c:v>
                </c:pt>
                <c:pt idx="219">
                  <c:v>Oct-15</c:v>
                </c:pt>
                <c:pt idx="220">
                  <c:v>Oct-15</c:v>
                </c:pt>
                <c:pt idx="221">
                  <c:v>Nov-15</c:v>
                </c:pt>
                <c:pt idx="222">
                  <c:v>Nov-15</c:v>
                </c:pt>
                <c:pt idx="223">
                  <c:v>Nov-15</c:v>
                </c:pt>
                <c:pt idx="224">
                  <c:v>Nov-15</c:v>
                </c:pt>
                <c:pt idx="225">
                  <c:v>Nov-15</c:v>
                </c:pt>
                <c:pt idx="226">
                  <c:v>Nov-15</c:v>
                </c:pt>
                <c:pt idx="227">
                  <c:v>Nov-15</c:v>
                </c:pt>
                <c:pt idx="228">
                  <c:v>Nov-15</c:v>
                </c:pt>
                <c:pt idx="229">
                  <c:v>Nov-15</c:v>
                </c:pt>
                <c:pt idx="230">
                  <c:v>Nov-15</c:v>
                </c:pt>
                <c:pt idx="231">
                  <c:v>Nov-15</c:v>
                </c:pt>
                <c:pt idx="232">
                  <c:v>Nov-15</c:v>
                </c:pt>
                <c:pt idx="233">
                  <c:v>Nov-15</c:v>
                </c:pt>
                <c:pt idx="234">
                  <c:v>Nov-15</c:v>
                </c:pt>
                <c:pt idx="235">
                  <c:v>Nov-15</c:v>
                </c:pt>
                <c:pt idx="236">
                  <c:v>Nov-15</c:v>
                </c:pt>
                <c:pt idx="237">
                  <c:v>Nov-15</c:v>
                </c:pt>
                <c:pt idx="238">
                  <c:v>Nov-15</c:v>
                </c:pt>
                <c:pt idx="239">
                  <c:v>Nov-15</c:v>
                </c:pt>
                <c:pt idx="240">
                  <c:v>Nov-15</c:v>
                </c:pt>
                <c:pt idx="241">
                  <c:v>Nov-15</c:v>
                </c:pt>
                <c:pt idx="242">
                  <c:v>Dec-15</c:v>
                </c:pt>
                <c:pt idx="243">
                  <c:v>Dec-15</c:v>
                </c:pt>
                <c:pt idx="244">
                  <c:v>Dec-15</c:v>
                </c:pt>
                <c:pt idx="245">
                  <c:v>Dec-15</c:v>
                </c:pt>
                <c:pt idx="246">
                  <c:v>Dec-15</c:v>
                </c:pt>
                <c:pt idx="247">
                  <c:v>Dec-15</c:v>
                </c:pt>
                <c:pt idx="248">
                  <c:v>Dec-15</c:v>
                </c:pt>
                <c:pt idx="249">
                  <c:v>Dec-15</c:v>
                </c:pt>
                <c:pt idx="250">
                  <c:v>Dec-15</c:v>
                </c:pt>
                <c:pt idx="251">
                  <c:v>Dec-15</c:v>
                </c:pt>
                <c:pt idx="252">
                  <c:v>Dec-15</c:v>
                </c:pt>
                <c:pt idx="253">
                  <c:v>Dec-15</c:v>
                </c:pt>
                <c:pt idx="254">
                  <c:v>Dec-15</c:v>
                </c:pt>
                <c:pt idx="255">
                  <c:v>Dec-15</c:v>
                </c:pt>
                <c:pt idx="256">
                  <c:v>Dec-15</c:v>
                </c:pt>
                <c:pt idx="257">
                  <c:v>Dec-15</c:v>
                </c:pt>
                <c:pt idx="258">
                  <c:v>Dec-15</c:v>
                </c:pt>
                <c:pt idx="259">
                  <c:v>Dec-15</c:v>
                </c:pt>
                <c:pt idx="260">
                  <c:v>Dec-15</c:v>
                </c:pt>
                <c:pt idx="261">
                  <c:v>Dec-15</c:v>
                </c:pt>
                <c:pt idx="262">
                  <c:v>Dec-15</c:v>
                </c:pt>
                <c:pt idx="263">
                  <c:v>Dec-15</c:v>
                </c:pt>
                <c:pt idx="264">
                  <c:v>Dec-15</c:v>
                </c:pt>
                <c:pt idx="265">
                  <c:v>Jan-16</c:v>
                </c:pt>
                <c:pt idx="266">
                  <c:v>Jan-16</c:v>
                </c:pt>
                <c:pt idx="267">
                  <c:v>Jan-16</c:v>
                </c:pt>
                <c:pt idx="268">
                  <c:v>Jan-16</c:v>
                </c:pt>
                <c:pt idx="269">
                  <c:v>Jan-16</c:v>
                </c:pt>
                <c:pt idx="270">
                  <c:v>Jan-16</c:v>
                </c:pt>
                <c:pt idx="271">
                  <c:v>Jan-16</c:v>
                </c:pt>
                <c:pt idx="272">
                  <c:v>Jan-16</c:v>
                </c:pt>
                <c:pt idx="273">
                  <c:v>Jan-16</c:v>
                </c:pt>
                <c:pt idx="274">
                  <c:v>Jan-16</c:v>
                </c:pt>
                <c:pt idx="275">
                  <c:v>Jan-16</c:v>
                </c:pt>
                <c:pt idx="276">
                  <c:v>Jan-16</c:v>
                </c:pt>
                <c:pt idx="277">
                  <c:v>Jan-16</c:v>
                </c:pt>
                <c:pt idx="278">
                  <c:v>Jan-16</c:v>
                </c:pt>
                <c:pt idx="279">
                  <c:v>Jan-16</c:v>
                </c:pt>
                <c:pt idx="280">
                  <c:v>Jan-16</c:v>
                </c:pt>
                <c:pt idx="281">
                  <c:v>Jan-16</c:v>
                </c:pt>
                <c:pt idx="282">
                  <c:v>Jan-16</c:v>
                </c:pt>
                <c:pt idx="283">
                  <c:v>Jan-16</c:v>
                </c:pt>
                <c:pt idx="284">
                  <c:v>Jan-16</c:v>
                </c:pt>
                <c:pt idx="285">
                  <c:v>Jan-16</c:v>
                </c:pt>
                <c:pt idx="286">
                  <c:v>Feb-16</c:v>
                </c:pt>
                <c:pt idx="287">
                  <c:v>Feb-16</c:v>
                </c:pt>
                <c:pt idx="288">
                  <c:v>Feb-16</c:v>
                </c:pt>
                <c:pt idx="289">
                  <c:v>Feb-16</c:v>
                </c:pt>
                <c:pt idx="290">
                  <c:v>Feb-16</c:v>
                </c:pt>
                <c:pt idx="291">
                  <c:v>Feb-16</c:v>
                </c:pt>
                <c:pt idx="292">
                  <c:v>Feb-16</c:v>
                </c:pt>
                <c:pt idx="293">
                  <c:v>Feb-16</c:v>
                </c:pt>
                <c:pt idx="294">
                  <c:v>Feb-16</c:v>
                </c:pt>
                <c:pt idx="295">
                  <c:v>Feb-16</c:v>
                </c:pt>
                <c:pt idx="296">
                  <c:v>Feb-16</c:v>
                </c:pt>
                <c:pt idx="297">
                  <c:v>Feb-16</c:v>
                </c:pt>
                <c:pt idx="298">
                  <c:v>Feb-16</c:v>
                </c:pt>
                <c:pt idx="299">
                  <c:v>Feb-16</c:v>
                </c:pt>
                <c:pt idx="300">
                  <c:v>Feb-16</c:v>
                </c:pt>
                <c:pt idx="301">
                  <c:v>Feb-16</c:v>
                </c:pt>
                <c:pt idx="302">
                  <c:v>Feb-16</c:v>
                </c:pt>
                <c:pt idx="303">
                  <c:v>Feb-16</c:v>
                </c:pt>
                <c:pt idx="304">
                  <c:v>Feb-16</c:v>
                </c:pt>
                <c:pt idx="305">
                  <c:v>Feb-16</c:v>
                </c:pt>
                <c:pt idx="306">
                  <c:v>Feb-16</c:v>
                </c:pt>
                <c:pt idx="307">
                  <c:v>Mar-16</c:v>
                </c:pt>
                <c:pt idx="308">
                  <c:v>Mar-16</c:v>
                </c:pt>
                <c:pt idx="309">
                  <c:v>Mar-16</c:v>
                </c:pt>
                <c:pt idx="310">
                  <c:v>Mar-16</c:v>
                </c:pt>
                <c:pt idx="311">
                  <c:v>Mar-16</c:v>
                </c:pt>
                <c:pt idx="312">
                  <c:v>Mar-16</c:v>
                </c:pt>
                <c:pt idx="313">
                  <c:v>Mar-16</c:v>
                </c:pt>
                <c:pt idx="314">
                  <c:v>Mar-16</c:v>
                </c:pt>
                <c:pt idx="315">
                  <c:v>Mar-16</c:v>
                </c:pt>
                <c:pt idx="316">
                  <c:v>Mar-16</c:v>
                </c:pt>
                <c:pt idx="317">
                  <c:v>Mar-16</c:v>
                </c:pt>
                <c:pt idx="318">
                  <c:v>Mar-16</c:v>
                </c:pt>
                <c:pt idx="319">
                  <c:v>Mar-16</c:v>
                </c:pt>
                <c:pt idx="320">
                  <c:v>Mar-16</c:v>
                </c:pt>
                <c:pt idx="321">
                  <c:v>Mar-16</c:v>
                </c:pt>
                <c:pt idx="322">
                  <c:v>Mar-16</c:v>
                </c:pt>
                <c:pt idx="323">
                  <c:v>Mar-16</c:v>
                </c:pt>
                <c:pt idx="324">
                  <c:v>Mar-16</c:v>
                </c:pt>
                <c:pt idx="325">
                  <c:v>Mar-16</c:v>
                </c:pt>
                <c:pt idx="326">
                  <c:v>Mar-16</c:v>
                </c:pt>
                <c:pt idx="327">
                  <c:v>Mar-16</c:v>
                </c:pt>
                <c:pt idx="328">
                  <c:v>Mar-16</c:v>
                </c:pt>
                <c:pt idx="329">
                  <c:v>Mar-16</c:v>
                </c:pt>
                <c:pt idx="330">
                  <c:v>Apr-16</c:v>
                </c:pt>
                <c:pt idx="331">
                  <c:v>Apr-16</c:v>
                </c:pt>
                <c:pt idx="332">
                  <c:v>Apr-16</c:v>
                </c:pt>
                <c:pt idx="333">
                  <c:v>Apr-16</c:v>
                </c:pt>
                <c:pt idx="334">
                  <c:v>Apr-16</c:v>
                </c:pt>
                <c:pt idx="335">
                  <c:v>Apr-16</c:v>
                </c:pt>
                <c:pt idx="336">
                  <c:v>Apr-16</c:v>
                </c:pt>
                <c:pt idx="337">
                  <c:v>Apr-16</c:v>
                </c:pt>
                <c:pt idx="338">
                  <c:v>Apr-16</c:v>
                </c:pt>
                <c:pt idx="339">
                  <c:v>Apr-16</c:v>
                </c:pt>
                <c:pt idx="340">
                  <c:v>Apr-16</c:v>
                </c:pt>
                <c:pt idx="341">
                  <c:v>Apr-16</c:v>
                </c:pt>
                <c:pt idx="342">
                  <c:v>Apr-16</c:v>
                </c:pt>
                <c:pt idx="343">
                  <c:v>Apr-16</c:v>
                </c:pt>
                <c:pt idx="344">
                  <c:v>Apr-16</c:v>
                </c:pt>
                <c:pt idx="345">
                  <c:v>Apr-16</c:v>
                </c:pt>
                <c:pt idx="346">
                  <c:v>Apr-16</c:v>
                </c:pt>
                <c:pt idx="347">
                  <c:v>Apr-16</c:v>
                </c:pt>
                <c:pt idx="348">
                  <c:v>Apr-16</c:v>
                </c:pt>
                <c:pt idx="349">
                  <c:v>Apr-16</c:v>
                </c:pt>
                <c:pt idx="350">
                  <c:v>Apr-16</c:v>
                </c:pt>
                <c:pt idx="351">
                  <c:v>May-16</c:v>
                </c:pt>
                <c:pt idx="352">
                  <c:v>May-16</c:v>
                </c:pt>
                <c:pt idx="353">
                  <c:v>May-16</c:v>
                </c:pt>
                <c:pt idx="354">
                  <c:v>May-16</c:v>
                </c:pt>
                <c:pt idx="355">
                  <c:v>May-16</c:v>
                </c:pt>
                <c:pt idx="356">
                  <c:v>May-16</c:v>
                </c:pt>
                <c:pt idx="357">
                  <c:v>May-16</c:v>
                </c:pt>
                <c:pt idx="358">
                  <c:v>May-16</c:v>
                </c:pt>
                <c:pt idx="359">
                  <c:v>May-16</c:v>
                </c:pt>
                <c:pt idx="360">
                  <c:v>May-16</c:v>
                </c:pt>
                <c:pt idx="361">
                  <c:v>May-16</c:v>
                </c:pt>
                <c:pt idx="362">
                  <c:v>May-16</c:v>
                </c:pt>
                <c:pt idx="363">
                  <c:v>May-16</c:v>
                </c:pt>
                <c:pt idx="364">
                  <c:v>May-16</c:v>
                </c:pt>
                <c:pt idx="365">
                  <c:v>May-16</c:v>
                </c:pt>
                <c:pt idx="366">
                  <c:v>May-16</c:v>
                </c:pt>
                <c:pt idx="367">
                  <c:v>May-16</c:v>
                </c:pt>
                <c:pt idx="368">
                  <c:v>May-16</c:v>
                </c:pt>
                <c:pt idx="369">
                  <c:v>May-16</c:v>
                </c:pt>
                <c:pt idx="370">
                  <c:v>May-16</c:v>
                </c:pt>
                <c:pt idx="371">
                  <c:v>May-16</c:v>
                </c:pt>
                <c:pt idx="372">
                  <c:v>May-16</c:v>
                </c:pt>
                <c:pt idx="373">
                  <c:v>Jun-16</c:v>
                </c:pt>
                <c:pt idx="374">
                  <c:v>Jun-16</c:v>
                </c:pt>
                <c:pt idx="375">
                  <c:v>Jun-16</c:v>
                </c:pt>
                <c:pt idx="376">
                  <c:v>Jun-16</c:v>
                </c:pt>
                <c:pt idx="377">
                  <c:v>Jun-16</c:v>
                </c:pt>
                <c:pt idx="378">
                  <c:v>Jun-16</c:v>
                </c:pt>
                <c:pt idx="379">
                  <c:v>Jun-16</c:v>
                </c:pt>
                <c:pt idx="380">
                  <c:v>Jun-16</c:v>
                </c:pt>
                <c:pt idx="381">
                  <c:v>Jun-16</c:v>
                </c:pt>
                <c:pt idx="382">
                  <c:v>Jun-16</c:v>
                </c:pt>
                <c:pt idx="383">
                  <c:v>Jun-16</c:v>
                </c:pt>
                <c:pt idx="384">
                  <c:v>Jun-16</c:v>
                </c:pt>
                <c:pt idx="385">
                  <c:v>Jun-16</c:v>
                </c:pt>
                <c:pt idx="386">
                  <c:v>Jun-16</c:v>
                </c:pt>
                <c:pt idx="387">
                  <c:v>Jun-16</c:v>
                </c:pt>
                <c:pt idx="388">
                  <c:v>Jun-16</c:v>
                </c:pt>
                <c:pt idx="389">
                  <c:v>Jun-16</c:v>
                </c:pt>
                <c:pt idx="390">
                  <c:v>Jun-16</c:v>
                </c:pt>
                <c:pt idx="391">
                  <c:v>Jun-16</c:v>
                </c:pt>
                <c:pt idx="392">
                  <c:v>Jun-16</c:v>
                </c:pt>
                <c:pt idx="393">
                  <c:v>Jun-16</c:v>
                </c:pt>
                <c:pt idx="394">
                  <c:v>Jun-16</c:v>
                </c:pt>
                <c:pt idx="395">
                  <c:v>Jul-16</c:v>
                </c:pt>
                <c:pt idx="396">
                  <c:v>Jul-16</c:v>
                </c:pt>
                <c:pt idx="397">
                  <c:v>Jul-16</c:v>
                </c:pt>
                <c:pt idx="398">
                  <c:v>Jul-16</c:v>
                </c:pt>
                <c:pt idx="399">
                  <c:v>Jul-16</c:v>
                </c:pt>
                <c:pt idx="400">
                  <c:v>Jul-16</c:v>
                </c:pt>
                <c:pt idx="401">
                  <c:v>Jul-16</c:v>
                </c:pt>
                <c:pt idx="402">
                  <c:v>Jul-16</c:v>
                </c:pt>
                <c:pt idx="403">
                  <c:v>Jul-16</c:v>
                </c:pt>
                <c:pt idx="404">
                  <c:v>Jul-16</c:v>
                </c:pt>
                <c:pt idx="405">
                  <c:v>Jul-16</c:v>
                </c:pt>
                <c:pt idx="406">
                  <c:v>Jul-16</c:v>
                </c:pt>
                <c:pt idx="407">
                  <c:v>Jul-16</c:v>
                </c:pt>
                <c:pt idx="408">
                  <c:v>Jul-16</c:v>
                </c:pt>
                <c:pt idx="409">
                  <c:v>Jul-16</c:v>
                </c:pt>
                <c:pt idx="410">
                  <c:v>Jul-16</c:v>
                </c:pt>
                <c:pt idx="411">
                  <c:v>Jul-16</c:v>
                </c:pt>
                <c:pt idx="412">
                  <c:v>Jul-16</c:v>
                </c:pt>
                <c:pt idx="413">
                  <c:v>Jul-16</c:v>
                </c:pt>
                <c:pt idx="414">
                  <c:v>Jul-16</c:v>
                </c:pt>
                <c:pt idx="415">
                  <c:v>Jul-16</c:v>
                </c:pt>
                <c:pt idx="416">
                  <c:v>Aug-16</c:v>
                </c:pt>
                <c:pt idx="417">
                  <c:v>Aug-16</c:v>
                </c:pt>
                <c:pt idx="418">
                  <c:v>Aug-16</c:v>
                </c:pt>
                <c:pt idx="419">
                  <c:v>Aug-16</c:v>
                </c:pt>
                <c:pt idx="420">
                  <c:v>Aug-16</c:v>
                </c:pt>
                <c:pt idx="421">
                  <c:v>Aug-16</c:v>
                </c:pt>
                <c:pt idx="422">
                  <c:v>Aug-16</c:v>
                </c:pt>
                <c:pt idx="423">
                  <c:v>Aug-16</c:v>
                </c:pt>
                <c:pt idx="424">
                  <c:v>Aug-16</c:v>
                </c:pt>
                <c:pt idx="425">
                  <c:v>Aug-16</c:v>
                </c:pt>
                <c:pt idx="426">
                  <c:v>Aug-16</c:v>
                </c:pt>
                <c:pt idx="427">
                  <c:v>Aug-16</c:v>
                </c:pt>
                <c:pt idx="428">
                  <c:v>Aug-16</c:v>
                </c:pt>
                <c:pt idx="429">
                  <c:v>Aug-16</c:v>
                </c:pt>
                <c:pt idx="430">
                  <c:v>Aug-16</c:v>
                </c:pt>
                <c:pt idx="431">
                  <c:v>Aug-16</c:v>
                </c:pt>
                <c:pt idx="432">
                  <c:v>Aug-16</c:v>
                </c:pt>
                <c:pt idx="433">
                  <c:v>Aug-16</c:v>
                </c:pt>
                <c:pt idx="434">
                  <c:v>Aug-16</c:v>
                </c:pt>
                <c:pt idx="435">
                  <c:v>Aug-16</c:v>
                </c:pt>
                <c:pt idx="436">
                  <c:v>Aug-16</c:v>
                </c:pt>
                <c:pt idx="437">
                  <c:v>Aug-16</c:v>
                </c:pt>
                <c:pt idx="438">
                  <c:v>Aug-16</c:v>
                </c:pt>
                <c:pt idx="439">
                  <c:v>Sep-16</c:v>
                </c:pt>
                <c:pt idx="440">
                  <c:v>Sep-16</c:v>
                </c:pt>
                <c:pt idx="441">
                  <c:v>Sep-16</c:v>
                </c:pt>
                <c:pt idx="442">
                  <c:v>Sep-16</c:v>
                </c:pt>
                <c:pt idx="443">
                  <c:v>Sep-16</c:v>
                </c:pt>
                <c:pt idx="444">
                  <c:v>Sep-16</c:v>
                </c:pt>
                <c:pt idx="445">
                  <c:v>Sep-16</c:v>
                </c:pt>
                <c:pt idx="446">
                  <c:v>Sep-16</c:v>
                </c:pt>
                <c:pt idx="447">
                  <c:v>Sep-16</c:v>
                </c:pt>
                <c:pt idx="448">
                  <c:v>Sep-16</c:v>
                </c:pt>
                <c:pt idx="449">
                  <c:v>Sep-16</c:v>
                </c:pt>
                <c:pt idx="450">
                  <c:v>Sep-16</c:v>
                </c:pt>
                <c:pt idx="451">
                  <c:v>Sep-16</c:v>
                </c:pt>
                <c:pt idx="452">
                  <c:v>Sep-16</c:v>
                </c:pt>
                <c:pt idx="453">
                  <c:v>Sep-16</c:v>
                </c:pt>
                <c:pt idx="454">
                  <c:v>Sep-16</c:v>
                </c:pt>
                <c:pt idx="455">
                  <c:v>Sep-16</c:v>
                </c:pt>
                <c:pt idx="456">
                  <c:v>Sep-16</c:v>
                </c:pt>
                <c:pt idx="457">
                  <c:v>Sep-16</c:v>
                </c:pt>
                <c:pt idx="458">
                  <c:v>Sep-16</c:v>
                </c:pt>
                <c:pt idx="459">
                  <c:v>Sep-16</c:v>
                </c:pt>
                <c:pt idx="460">
                  <c:v>Sep-16</c:v>
                </c:pt>
                <c:pt idx="461">
                  <c:v>Oct-16</c:v>
                </c:pt>
                <c:pt idx="462">
                  <c:v>Oct-16</c:v>
                </c:pt>
                <c:pt idx="463">
                  <c:v>Oct-16</c:v>
                </c:pt>
                <c:pt idx="464">
                  <c:v>Oct-16</c:v>
                </c:pt>
                <c:pt idx="465">
                  <c:v>Oct-16</c:v>
                </c:pt>
                <c:pt idx="466">
                  <c:v>Oct-16</c:v>
                </c:pt>
                <c:pt idx="467">
                  <c:v>Oct-16</c:v>
                </c:pt>
                <c:pt idx="468">
                  <c:v>Oct-16</c:v>
                </c:pt>
                <c:pt idx="469">
                  <c:v>Oct-16</c:v>
                </c:pt>
                <c:pt idx="470">
                  <c:v>Oct-16</c:v>
                </c:pt>
                <c:pt idx="471">
                  <c:v>Oct-16</c:v>
                </c:pt>
                <c:pt idx="472">
                  <c:v>Oct-16</c:v>
                </c:pt>
                <c:pt idx="473">
                  <c:v>Oct-16</c:v>
                </c:pt>
                <c:pt idx="474">
                  <c:v>Oct-16</c:v>
                </c:pt>
                <c:pt idx="475">
                  <c:v>Oct-16</c:v>
                </c:pt>
                <c:pt idx="476">
                  <c:v>Oct-16</c:v>
                </c:pt>
                <c:pt idx="477">
                  <c:v>Oct-16</c:v>
                </c:pt>
                <c:pt idx="478">
                  <c:v>Oct-16</c:v>
                </c:pt>
                <c:pt idx="479">
                  <c:v>Oct-16</c:v>
                </c:pt>
                <c:pt idx="480">
                  <c:v>Oct-16</c:v>
                </c:pt>
                <c:pt idx="481">
                  <c:v>Oct-16</c:v>
                </c:pt>
                <c:pt idx="482">
                  <c:v>Nov-16</c:v>
                </c:pt>
                <c:pt idx="483">
                  <c:v>Nov-16</c:v>
                </c:pt>
                <c:pt idx="484">
                  <c:v>Nov-16</c:v>
                </c:pt>
                <c:pt idx="485">
                  <c:v>Nov-16</c:v>
                </c:pt>
                <c:pt idx="486">
                  <c:v>Nov-16</c:v>
                </c:pt>
                <c:pt idx="487">
                  <c:v>Nov-16</c:v>
                </c:pt>
                <c:pt idx="488">
                  <c:v>Nov-16</c:v>
                </c:pt>
                <c:pt idx="489">
                  <c:v>Nov-16</c:v>
                </c:pt>
                <c:pt idx="490">
                  <c:v>Nov-16</c:v>
                </c:pt>
                <c:pt idx="491">
                  <c:v>Nov-16</c:v>
                </c:pt>
                <c:pt idx="492">
                  <c:v>Nov-16</c:v>
                </c:pt>
                <c:pt idx="493">
                  <c:v>Nov-16</c:v>
                </c:pt>
                <c:pt idx="494">
                  <c:v>Nov-16</c:v>
                </c:pt>
                <c:pt idx="495">
                  <c:v>Nov-16</c:v>
                </c:pt>
                <c:pt idx="496">
                  <c:v>Nov-16</c:v>
                </c:pt>
                <c:pt idx="497">
                  <c:v>Nov-16</c:v>
                </c:pt>
                <c:pt idx="498">
                  <c:v>Nov-16</c:v>
                </c:pt>
                <c:pt idx="499">
                  <c:v>Nov-16</c:v>
                </c:pt>
                <c:pt idx="500">
                  <c:v>Nov-16</c:v>
                </c:pt>
                <c:pt idx="501">
                  <c:v>Nov-16</c:v>
                </c:pt>
                <c:pt idx="502">
                  <c:v>Nov-16</c:v>
                </c:pt>
                <c:pt idx="503">
                  <c:v>Nov-16</c:v>
                </c:pt>
                <c:pt idx="504">
                  <c:v>Dec-16</c:v>
                </c:pt>
                <c:pt idx="505">
                  <c:v>Dec-16</c:v>
                </c:pt>
                <c:pt idx="506">
                  <c:v>Dec-16</c:v>
                </c:pt>
                <c:pt idx="507">
                  <c:v>Dec-16</c:v>
                </c:pt>
                <c:pt idx="508">
                  <c:v>Dec-16</c:v>
                </c:pt>
                <c:pt idx="509">
                  <c:v>Dec-16</c:v>
                </c:pt>
                <c:pt idx="510">
                  <c:v>Dec-16</c:v>
                </c:pt>
                <c:pt idx="511">
                  <c:v>Dec-16</c:v>
                </c:pt>
                <c:pt idx="512">
                  <c:v>Dec-16</c:v>
                </c:pt>
                <c:pt idx="513">
                  <c:v>Dec-16</c:v>
                </c:pt>
                <c:pt idx="514">
                  <c:v>Dec-16</c:v>
                </c:pt>
                <c:pt idx="515">
                  <c:v>Dec-16</c:v>
                </c:pt>
                <c:pt idx="516">
                  <c:v>Dec-16</c:v>
                </c:pt>
                <c:pt idx="517">
                  <c:v>Dec-16</c:v>
                </c:pt>
                <c:pt idx="518">
                  <c:v>Dec-16</c:v>
                </c:pt>
                <c:pt idx="519">
                  <c:v>Dec-16</c:v>
                </c:pt>
                <c:pt idx="520">
                  <c:v>Dec-16</c:v>
                </c:pt>
                <c:pt idx="521">
                  <c:v>Dec-16</c:v>
                </c:pt>
                <c:pt idx="522">
                  <c:v>Dec-16</c:v>
                </c:pt>
                <c:pt idx="523">
                  <c:v>Dec-16</c:v>
                </c:pt>
                <c:pt idx="524">
                  <c:v>Dec-16</c:v>
                </c:pt>
                <c:pt idx="525">
                  <c:v>Dec-16</c:v>
                </c:pt>
                <c:pt idx="526">
                  <c:v>Jan-17</c:v>
                </c:pt>
                <c:pt idx="527">
                  <c:v>Jan-17</c:v>
                </c:pt>
                <c:pt idx="528">
                  <c:v>Jan-17</c:v>
                </c:pt>
                <c:pt idx="529">
                  <c:v>Jan-17</c:v>
                </c:pt>
                <c:pt idx="530">
                  <c:v>Jan-17</c:v>
                </c:pt>
                <c:pt idx="531">
                  <c:v>Jan-17</c:v>
                </c:pt>
                <c:pt idx="532">
                  <c:v>Jan-17</c:v>
                </c:pt>
                <c:pt idx="533">
                  <c:v>Jan-17</c:v>
                </c:pt>
                <c:pt idx="534">
                  <c:v>Jan-17</c:v>
                </c:pt>
                <c:pt idx="535">
                  <c:v>Jan-17</c:v>
                </c:pt>
                <c:pt idx="536">
                  <c:v>Jan-17</c:v>
                </c:pt>
                <c:pt idx="537">
                  <c:v>Jan-17</c:v>
                </c:pt>
                <c:pt idx="538">
                  <c:v>Jan-17</c:v>
                </c:pt>
                <c:pt idx="539">
                  <c:v>Jan-17</c:v>
                </c:pt>
                <c:pt idx="540">
                  <c:v>Jan-17</c:v>
                </c:pt>
                <c:pt idx="541">
                  <c:v>Jan-17</c:v>
                </c:pt>
                <c:pt idx="542">
                  <c:v>Jan-17</c:v>
                </c:pt>
                <c:pt idx="543">
                  <c:v>Jan-17</c:v>
                </c:pt>
                <c:pt idx="544">
                  <c:v>Jan-17</c:v>
                </c:pt>
                <c:pt idx="545">
                  <c:v>Jan-17</c:v>
                </c:pt>
                <c:pt idx="546">
                  <c:v>Jan-17</c:v>
                </c:pt>
                <c:pt idx="547">
                  <c:v>Jan-17</c:v>
                </c:pt>
                <c:pt idx="548">
                  <c:v>Feb-17</c:v>
                </c:pt>
                <c:pt idx="549">
                  <c:v>Feb-17</c:v>
                </c:pt>
                <c:pt idx="550">
                  <c:v>Feb-17</c:v>
                </c:pt>
                <c:pt idx="551">
                  <c:v>Feb-17</c:v>
                </c:pt>
                <c:pt idx="552">
                  <c:v>Feb-17</c:v>
                </c:pt>
                <c:pt idx="553">
                  <c:v>Feb-17</c:v>
                </c:pt>
                <c:pt idx="554">
                  <c:v>Feb-17</c:v>
                </c:pt>
                <c:pt idx="555">
                  <c:v>Feb-17</c:v>
                </c:pt>
                <c:pt idx="556">
                  <c:v>Feb-17</c:v>
                </c:pt>
                <c:pt idx="557">
                  <c:v>Feb-17</c:v>
                </c:pt>
                <c:pt idx="558">
                  <c:v>Feb-17</c:v>
                </c:pt>
                <c:pt idx="559">
                  <c:v>Feb-17</c:v>
                </c:pt>
                <c:pt idx="560">
                  <c:v>Feb-17</c:v>
                </c:pt>
                <c:pt idx="561">
                  <c:v>Feb-17</c:v>
                </c:pt>
                <c:pt idx="562">
                  <c:v>Feb-17</c:v>
                </c:pt>
                <c:pt idx="563">
                  <c:v>Feb-17</c:v>
                </c:pt>
                <c:pt idx="564">
                  <c:v>Feb-17</c:v>
                </c:pt>
                <c:pt idx="565">
                  <c:v>Feb-17</c:v>
                </c:pt>
                <c:pt idx="566">
                  <c:v>Feb-17</c:v>
                </c:pt>
                <c:pt idx="567">
                  <c:v>Feb-17</c:v>
                </c:pt>
                <c:pt idx="568">
                  <c:v>Mar-17</c:v>
                </c:pt>
                <c:pt idx="569">
                  <c:v>Mar-17</c:v>
                </c:pt>
                <c:pt idx="570">
                  <c:v>Mar-17</c:v>
                </c:pt>
                <c:pt idx="571">
                  <c:v>Mar-17</c:v>
                </c:pt>
                <c:pt idx="572">
                  <c:v>Mar-17</c:v>
                </c:pt>
                <c:pt idx="573">
                  <c:v>Mar-17</c:v>
                </c:pt>
                <c:pt idx="574">
                  <c:v>Mar-17</c:v>
                </c:pt>
                <c:pt idx="575">
                  <c:v>Mar-17</c:v>
                </c:pt>
                <c:pt idx="576">
                  <c:v>Mar-17</c:v>
                </c:pt>
                <c:pt idx="577">
                  <c:v>Mar-17</c:v>
                </c:pt>
                <c:pt idx="578">
                  <c:v>Mar-17</c:v>
                </c:pt>
                <c:pt idx="579">
                  <c:v>Mar-17</c:v>
                </c:pt>
                <c:pt idx="580">
                  <c:v>Mar-17</c:v>
                </c:pt>
                <c:pt idx="581">
                  <c:v>Mar-17</c:v>
                </c:pt>
                <c:pt idx="582">
                  <c:v>Mar-17</c:v>
                </c:pt>
                <c:pt idx="583">
                  <c:v>Mar-17</c:v>
                </c:pt>
                <c:pt idx="584">
                  <c:v>Mar-17</c:v>
                </c:pt>
                <c:pt idx="585">
                  <c:v>Mar-17</c:v>
                </c:pt>
                <c:pt idx="586">
                  <c:v>Mar-17</c:v>
                </c:pt>
                <c:pt idx="587">
                  <c:v>Mar-17</c:v>
                </c:pt>
                <c:pt idx="588">
                  <c:v>Mar-17</c:v>
                </c:pt>
                <c:pt idx="589">
                  <c:v>Mar-17</c:v>
                </c:pt>
                <c:pt idx="590">
                  <c:v>Mar-17</c:v>
                </c:pt>
                <c:pt idx="591">
                  <c:v>Apr-17</c:v>
                </c:pt>
                <c:pt idx="592">
                  <c:v>Apr-17</c:v>
                </c:pt>
                <c:pt idx="593">
                  <c:v>Apr-17</c:v>
                </c:pt>
                <c:pt idx="594">
                  <c:v>Apr-17</c:v>
                </c:pt>
                <c:pt idx="595">
                  <c:v>Apr-17</c:v>
                </c:pt>
                <c:pt idx="596">
                  <c:v>Apr-17</c:v>
                </c:pt>
                <c:pt idx="597">
                  <c:v>Apr-17</c:v>
                </c:pt>
                <c:pt idx="598">
                  <c:v>Apr-17</c:v>
                </c:pt>
                <c:pt idx="599">
                  <c:v>Apr-17</c:v>
                </c:pt>
                <c:pt idx="600">
                  <c:v>Apr-17</c:v>
                </c:pt>
                <c:pt idx="601">
                  <c:v>Apr-17</c:v>
                </c:pt>
                <c:pt idx="602">
                  <c:v>Apr-17</c:v>
                </c:pt>
                <c:pt idx="603">
                  <c:v>Apr-17</c:v>
                </c:pt>
                <c:pt idx="604">
                  <c:v>Apr-17</c:v>
                </c:pt>
                <c:pt idx="605">
                  <c:v>Apr-17</c:v>
                </c:pt>
                <c:pt idx="606">
                  <c:v>Apr-17</c:v>
                </c:pt>
                <c:pt idx="607">
                  <c:v>Apr-17</c:v>
                </c:pt>
                <c:pt idx="608">
                  <c:v>Apr-17</c:v>
                </c:pt>
                <c:pt idx="609">
                  <c:v>Apr-17</c:v>
                </c:pt>
                <c:pt idx="610">
                  <c:v>Apr-17</c:v>
                </c:pt>
                <c:pt idx="611">
                  <c:v>May-17</c:v>
                </c:pt>
                <c:pt idx="612">
                  <c:v>May-17</c:v>
                </c:pt>
                <c:pt idx="613">
                  <c:v>May-17</c:v>
                </c:pt>
                <c:pt idx="614">
                  <c:v>May-17</c:v>
                </c:pt>
                <c:pt idx="615">
                  <c:v>May-17</c:v>
                </c:pt>
                <c:pt idx="616">
                  <c:v>May-17</c:v>
                </c:pt>
                <c:pt idx="617">
                  <c:v>May-17</c:v>
                </c:pt>
                <c:pt idx="618">
                  <c:v>May-17</c:v>
                </c:pt>
                <c:pt idx="619">
                  <c:v>May-17</c:v>
                </c:pt>
                <c:pt idx="620">
                  <c:v>May-17</c:v>
                </c:pt>
                <c:pt idx="621">
                  <c:v>May-17</c:v>
                </c:pt>
                <c:pt idx="622">
                  <c:v>May-17</c:v>
                </c:pt>
                <c:pt idx="623">
                  <c:v>May-17</c:v>
                </c:pt>
                <c:pt idx="624">
                  <c:v>May-17</c:v>
                </c:pt>
                <c:pt idx="625">
                  <c:v>May-17</c:v>
                </c:pt>
                <c:pt idx="626">
                  <c:v>May-17</c:v>
                </c:pt>
                <c:pt idx="627">
                  <c:v>May-17</c:v>
                </c:pt>
                <c:pt idx="628">
                  <c:v>May-17</c:v>
                </c:pt>
                <c:pt idx="629">
                  <c:v>May-17</c:v>
                </c:pt>
                <c:pt idx="630">
                  <c:v>May-17</c:v>
                </c:pt>
                <c:pt idx="631">
                  <c:v>May-17</c:v>
                </c:pt>
                <c:pt idx="632">
                  <c:v>May-17</c:v>
                </c:pt>
                <c:pt idx="633">
                  <c:v>May-17</c:v>
                </c:pt>
                <c:pt idx="634">
                  <c:v>Jun-17</c:v>
                </c:pt>
                <c:pt idx="635">
                  <c:v>Jun-17</c:v>
                </c:pt>
                <c:pt idx="636">
                  <c:v>Jun-17</c:v>
                </c:pt>
                <c:pt idx="637">
                  <c:v>Jun-17</c:v>
                </c:pt>
                <c:pt idx="638">
                  <c:v>Jun-17</c:v>
                </c:pt>
                <c:pt idx="639">
                  <c:v>Jun-17</c:v>
                </c:pt>
                <c:pt idx="640">
                  <c:v>Jun-17</c:v>
                </c:pt>
                <c:pt idx="641">
                  <c:v>Jun-17</c:v>
                </c:pt>
                <c:pt idx="642">
                  <c:v>Jun-17</c:v>
                </c:pt>
                <c:pt idx="643">
                  <c:v>Jun-17</c:v>
                </c:pt>
                <c:pt idx="644">
                  <c:v>Jun-17</c:v>
                </c:pt>
                <c:pt idx="645">
                  <c:v>Jun-17</c:v>
                </c:pt>
                <c:pt idx="646">
                  <c:v>Jun-17</c:v>
                </c:pt>
                <c:pt idx="647">
                  <c:v>Jun-17</c:v>
                </c:pt>
                <c:pt idx="648">
                  <c:v>Jun-17</c:v>
                </c:pt>
                <c:pt idx="649">
                  <c:v>Jun-17</c:v>
                </c:pt>
                <c:pt idx="650">
                  <c:v>Jun-17</c:v>
                </c:pt>
                <c:pt idx="651">
                  <c:v>Jun-17</c:v>
                </c:pt>
                <c:pt idx="652">
                  <c:v>Jun-17</c:v>
                </c:pt>
                <c:pt idx="653">
                  <c:v>Jun-17</c:v>
                </c:pt>
                <c:pt idx="654">
                  <c:v>Jun-17</c:v>
                </c:pt>
                <c:pt idx="655">
                  <c:v>Jun-17</c:v>
                </c:pt>
                <c:pt idx="656">
                  <c:v>Jul-17</c:v>
                </c:pt>
                <c:pt idx="657">
                  <c:v>Jul-17</c:v>
                </c:pt>
                <c:pt idx="658">
                  <c:v>Jul-17</c:v>
                </c:pt>
                <c:pt idx="659">
                  <c:v>Jul-17</c:v>
                </c:pt>
                <c:pt idx="660">
                  <c:v>Jul-17</c:v>
                </c:pt>
                <c:pt idx="661">
                  <c:v>Jul-17</c:v>
                </c:pt>
                <c:pt idx="662">
                  <c:v>Jul-17</c:v>
                </c:pt>
                <c:pt idx="663">
                  <c:v>Jul-17</c:v>
                </c:pt>
                <c:pt idx="664">
                  <c:v>Jul-17</c:v>
                </c:pt>
                <c:pt idx="665">
                  <c:v>Jul-17</c:v>
                </c:pt>
                <c:pt idx="666">
                  <c:v>Jul-17</c:v>
                </c:pt>
                <c:pt idx="667">
                  <c:v>Jul-17</c:v>
                </c:pt>
                <c:pt idx="668">
                  <c:v>Jul-17</c:v>
                </c:pt>
                <c:pt idx="669">
                  <c:v>Jul-17</c:v>
                </c:pt>
                <c:pt idx="670">
                  <c:v>Jul-17</c:v>
                </c:pt>
                <c:pt idx="671">
                  <c:v>Jul-17</c:v>
                </c:pt>
                <c:pt idx="672">
                  <c:v>Jul-17</c:v>
                </c:pt>
                <c:pt idx="673">
                  <c:v>Jul-17</c:v>
                </c:pt>
                <c:pt idx="674">
                  <c:v>Jul-17</c:v>
                </c:pt>
                <c:pt idx="675">
                  <c:v>Jul-17</c:v>
                </c:pt>
                <c:pt idx="676">
                  <c:v>Jul-17</c:v>
                </c:pt>
                <c:pt idx="677">
                  <c:v>Aug-17</c:v>
                </c:pt>
                <c:pt idx="678">
                  <c:v>Aug-17</c:v>
                </c:pt>
                <c:pt idx="679">
                  <c:v>Aug-17</c:v>
                </c:pt>
                <c:pt idx="680">
                  <c:v>Aug-17</c:v>
                </c:pt>
                <c:pt idx="681">
                  <c:v>Aug-17</c:v>
                </c:pt>
                <c:pt idx="682">
                  <c:v>Aug-17</c:v>
                </c:pt>
                <c:pt idx="683">
                  <c:v>Aug-17</c:v>
                </c:pt>
                <c:pt idx="684">
                  <c:v>Aug-17</c:v>
                </c:pt>
                <c:pt idx="685">
                  <c:v>Aug-17</c:v>
                </c:pt>
                <c:pt idx="686">
                  <c:v>Aug-17</c:v>
                </c:pt>
                <c:pt idx="687">
                  <c:v>Aug-17</c:v>
                </c:pt>
                <c:pt idx="688">
                  <c:v>Aug-17</c:v>
                </c:pt>
                <c:pt idx="689">
                  <c:v>Aug-17</c:v>
                </c:pt>
                <c:pt idx="690">
                  <c:v>Aug-17</c:v>
                </c:pt>
                <c:pt idx="691">
                  <c:v>Aug-17</c:v>
                </c:pt>
                <c:pt idx="692">
                  <c:v>Aug-17</c:v>
                </c:pt>
                <c:pt idx="693">
                  <c:v>Aug-17</c:v>
                </c:pt>
                <c:pt idx="694">
                  <c:v>Aug-17</c:v>
                </c:pt>
                <c:pt idx="695">
                  <c:v>Aug-17</c:v>
                </c:pt>
                <c:pt idx="696">
                  <c:v>Aug-17</c:v>
                </c:pt>
                <c:pt idx="697">
                  <c:v>Aug-17</c:v>
                </c:pt>
                <c:pt idx="698">
                  <c:v>Aug-17</c:v>
                </c:pt>
                <c:pt idx="699">
                  <c:v>Aug-17</c:v>
                </c:pt>
                <c:pt idx="700">
                  <c:v>Sep-17</c:v>
                </c:pt>
                <c:pt idx="701">
                  <c:v>Sep-17</c:v>
                </c:pt>
                <c:pt idx="702">
                  <c:v>Sep-17</c:v>
                </c:pt>
                <c:pt idx="703">
                  <c:v>Sep-17</c:v>
                </c:pt>
                <c:pt idx="704">
                  <c:v>Sep-17</c:v>
                </c:pt>
                <c:pt idx="705">
                  <c:v>Sep-17</c:v>
                </c:pt>
                <c:pt idx="706">
                  <c:v>Sep-17</c:v>
                </c:pt>
                <c:pt idx="707">
                  <c:v>Sep-17</c:v>
                </c:pt>
                <c:pt idx="708">
                  <c:v>Sep-17</c:v>
                </c:pt>
                <c:pt idx="709">
                  <c:v>Sep-17</c:v>
                </c:pt>
                <c:pt idx="710">
                  <c:v>Sep-17</c:v>
                </c:pt>
                <c:pt idx="711">
                  <c:v>Sep-17</c:v>
                </c:pt>
                <c:pt idx="712">
                  <c:v>Sep-17</c:v>
                </c:pt>
                <c:pt idx="713">
                  <c:v>Sep-17</c:v>
                </c:pt>
                <c:pt idx="714">
                  <c:v>Sep-17</c:v>
                </c:pt>
                <c:pt idx="715">
                  <c:v>Sep-17</c:v>
                </c:pt>
                <c:pt idx="716">
                  <c:v>Sep-17</c:v>
                </c:pt>
                <c:pt idx="717">
                  <c:v>Sep-17</c:v>
                </c:pt>
                <c:pt idx="718">
                  <c:v>Sep-17</c:v>
                </c:pt>
                <c:pt idx="719">
                  <c:v>Sep-17</c:v>
                </c:pt>
                <c:pt idx="720">
                  <c:v>Sep-17</c:v>
                </c:pt>
                <c:pt idx="721">
                  <c:v>Oct-17</c:v>
                </c:pt>
                <c:pt idx="722">
                  <c:v>Oct-17</c:v>
                </c:pt>
                <c:pt idx="723">
                  <c:v>Oct-17</c:v>
                </c:pt>
                <c:pt idx="724">
                  <c:v>Oct-17</c:v>
                </c:pt>
                <c:pt idx="725">
                  <c:v>Oct-17</c:v>
                </c:pt>
                <c:pt idx="726">
                  <c:v>Oct-17</c:v>
                </c:pt>
                <c:pt idx="727">
                  <c:v>Oct-17</c:v>
                </c:pt>
                <c:pt idx="728">
                  <c:v>Oct-17</c:v>
                </c:pt>
                <c:pt idx="729">
                  <c:v>Oct-17</c:v>
                </c:pt>
                <c:pt idx="730">
                  <c:v>Oct-17</c:v>
                </c:pt>
                <c:pt idx="731">
                  <c:v>Oct-17</c:v>
                </c:pt>
                <c:pt idx="732">
                  <c:v>Oct-17</c:v>
                </c:pt>
                <c:pt idx="733">
                  <c:v>Oct-17</c:v>
                </c:pt>
                <c:pt idx="734">
                  <c:v>Oct-17</c:v>
                </c:pt>
                <c:pt idx="735">
                  <c:v>Oct-17</c:v>
                </c:pt>
                <c:pt idx="736">
                  <c:v>Oct-17</c:v>
                </c:pt>
                <c:pt idx="737">
                  <c:v>Oct-17</c:v>
                </c:pt>
                <c:pt idx="738">
                  <c:v>Oct-17</c:v>
                </c:pt>
                <c:pt idx="739">
                  <c:v>Oct-17</c:v>
                </c:pt>
                <c:pt idx="740">
                  <c:v>Oct-17</c:v>
                </c:pt>
                <c:pt idx="741">
                  <c:v>Oct-17</c:v>
                </c:pt>
                <c:pt idx="742">
                  <c:v>Oct-17</c:v>
                </c:pt>
                <c:pt idx="743">
                  <c:v>Nov-17</c:v>
                </c:pt>
                <c:pt idx="744">
                  <c:v>Nov-17</c:v>
                </c:pt>
                <c:pt idx="745">
                  <c:v>Nov-17</c:v>
                </c:pt>
                <c:pt idx="746">
                  <c:v>Nov-17</c:v>
                </c:pt>
                <c:pt idx="747">
                  <c:v>Nov-17</c:v>
                </c:pt>
                <c:pt idx="748">
                  <c:v>Nov-17</c:v>
                </c:pt>
                <c:pt idx="749">
                  <c:v>Nov-17</c:v>
                </c:pt>
                <c:pt idx="750">
                  <c:v>Nov-17</c:v>
                </c:pt>
                <c:pt idx="751">
                  <c:v>Nov-17</c:v>
                </c:pt>
                <c:pt idx="752">
                  <c:v>Nov-17</c:v>
                </c:pt>
                <c:pt idx="753">
                  <c:v>Nov-17</c:v>
                </c:pt>
                <c:pt idx="754">
                  <c:v>Nov-17</c:v>
                </c:pt>
                <c:pt idx="755">
                  <c:v>Nov-17</c:v>
                </c:pt>
                <c:pt idx="756">
                  <c:v>Nov-17</c:v>
                </c:pt>
                <c:pt idx="757">
                  <c:v>Nov-17</c:v>
                </c:pt>
                <c:pt idx="758">
                  <c:v>Nov-17</c:v>
                </c:pt>
                <c:pt idx="759">
                  <c:v>Nov-17</c:v>
                </c:pt>
                <c:pt idx="760">
                  <c:v>Nov-17</c:v>
                </c:pt>
                <c:pt idx="761">
                  <c:v>Nov-17</c:v>
                </c:pt>
                <c:pt idx="762">
                  <c:v>Nov-17</c:v>
                </c:pt>
                <c:pt idx="763">
                  <c:v>Nov-17</c:v>
                </c:pt>
                <c:pt idx="764">
                  <c:v>Nov-17</c:v>
                </c:pt>
                <c:pt idx="765">
                  <c:v>Dec-17</c:v>
                </c:pt>
                <c:pt idx="766">
                  <c:v>Dec-17</c:v>
                </c:pt>
                <c:pt idx="767">
                  <c:v>Dec-17</c:v>
                </c:pt>
                <c:pt idx="768">
                  <c:v>Dec-17</c:v>
                </c:pt>
                <c:pt idx="769">
                  <c:v>Dec-17</c:v>
                </c:pt>
                <c:pt idx="770">
                  <c:v>Dec-17</c:v>
                </c:pt>
                <c:pt idx="771">
                  <c:v>Dec-17</c:v>
                </c:pt>
                <c:pt idx="772">
                  <c:v>Dec-17</c:v>
                </c:pt>
                <c:pt idx="773">
                  <c:v>Dec-17</c:v>
                </c:pt>
                <c:pt idx="774">
                  <c:v>Dec-17</c:v>
                </c:pt>
                <c:pt idx="775">
                  <c:v>Dec-17</c:v>
                </c:pt>
                <c:pt idx="776">
                  <c:v>Dec-17</c:v>
                </c:pt>
                <c:pt idx="777">
                  <c:v>Dec-17</c:v>
                </c:pt>
                <c:pt idx="778">
                  <c:v>Dec-17</c:v>
                </c:pt>
                <c:pt idx="779">
                  <c:v>Dec-17</c:v>
                </c:pt>
                <c:pt idx="780">
                  <c:v>Dec-17</c:v>
                </c:pt>
                <c:pt idx="781">
                  <c:v>Dec-17</c:v>
                </c:pt>
                <c:pt idx="782">
                  <c:v>Dec-17</c:v>
                </c:pt>
                <c:pt idx="783">
                  <c:v>Dec-17</c:v>
                </c:pt>
                <c:pt idx="784">
                  <c:v>Dec-17</c:v>
                </c:pt>
                <c:pt idx="785">
                  <c:v>Dec-17</c:v>
                </c:pt>
                <c:pt idx="786">
                  <c:v>Jan-18</c:v>
                </c:pt>
                <c:pt idx="787">
                  <c:v>Jan-18</c:v>
                </c:pt>
                <c:pt idx="788">
                  <c:v>Jan-18</c:v>
                </c:pt>
                <c:pt idx="789">
                  <c:v>Jan-18</c:v>
                </c:pt>
                <c:pt idx="790">
                  <c:v>Jan-18</c:v>
                </c:pt>
                <c:pt idx="791">
                  <c:v>Jan-18</c:v>
                </c:pt>
                <c:pt idx="792">
                  <c:v>Jan-18</c:v>
                </c:pt>
                <c:pt idx="793">
                  <c:v>Jan-18</c:v>
                </c:pt>
                <c:pt idx="794">
                  <c:v>Jan-18</c:v>
                </c:pt>
                <c:pt idx="795">
                  <c:v>Jan-18</c:v>
                </c:pt>
                <c:pt idx="796">
                  <c:v>Jan-18</c:v>
                </c:pt>
                <c:pt idx="797">
                  <c:v>Jan-18</c:v>
                </c:pt>
                <c:pt idx="798">
                  <c:v>Jan-18</c:v>
                </c:pt>
                <c:pt idx="799">
                  <c:v>Jan-18</c:v>
                </c:pt>
                <c:pt idx="800">
                  <c:v>Jan-18</c:v>
                </c:pt>
                <c:pt idx="801">
                  <c:v>Jan-18</c:v>
                </c:pt>
                <c:pt idx="802">
                  <c:v>Jan-18</c:v>
                </c:pt>
                <c:pt idx="803">
                  <c:v>Jan-18</c:v>
                </c:pt>
                <c:pt idx="804">
                  <c:v>Jan-18</c:v>
                </c:pt>
                <c:pt idx="805">
                  <c:v>Jan-18</c:v>
                </c:pt>
                <c:pt idx="806">
                  <c:v>Jan-18</c:v>
                </c:pt>
                <c:pt idx="807">
                  <c:v>Jan-18</c:v>
                </c:pt>
                <c:pt idx="808">
                  <c:v>Jan-18</c:v>
                </c:pt>
                <c:pt idx="809">
                  <c:v>Feb-18</c:v>
                </c:pt>
                <c:pt idx="810">
                  <c:v>Feb-18</c:v>
                </c:pt>
                <c:pt idx="811">
                  <c:v>Feb-18</c:v>
                </c:pt>
                <c:pt idx="812">
                  <c:v>Feb-18</c:v>
                </c:pt>
                <c:pt idx="813">
                  <c:v>Feb-18</c:v>
                </c:pt>
                <c:pt idx="814">
                  <c:v>Feb-18</c:v>
                </c:pt>
                <c:pt idx="815">
                  <c:v>Feb-18</c:v>
                </c:pt>
                <c:pt idx="816">
                  <c:v>Feb-18</c:v>
                </c:pt>
                <c:pt idx="817">
                  <c:v>Feb-18</c:v>
                </c:pt>
                <c:pt idx="818">
                  <c:v>Feb-18</c:v>
                </c:pt>
                <c:pt idx="819">
                  <c:v>Feb-18</c:v>
                </c:pt>
                <c:pt idx="820">
                  <c:v>Feb-18</c:v>
                </c:pt>
                <c:pt idx="821">
                  <c:v>Feb-18</c:v>
                </c:pt>
                <c:pt idx="822">
                  <c:v>Feb-18</c:v>
                </c:pt>
                <c:pt idx="823">
                  <c:v>Feb-18</c:v>
                </c:pt>
                <c:pt idx="824">
                  <c:v>Feb-18</c:v>
                </c:pt>
                <c:pt idx="825">
                  <c:v>Feb-18</c:v>
                </c:pt>
                <c:pt idx="826">
                  <c:v>Feb-18</c:v>
                </c:pt>
                <c:pt idx="827">
                  <c:v>Feb-18</c:v>
                </c:pt>
                <c:pt idx="828">
                  <c:v>Feb-18</c:v>
                </c:pt>
                <c:pt idx="829">
                  <c:v>Mar-18</c:v>
                </c:pt>
                <c:pt idx="830">
                  <c:v>Mar-18</c:v>
                </c:pt>
                <c:pt idx="831">
                  <c:v>Mar-18</c:v>
                </c:pt>
                <c:pt idx="832">
                  <c:v>Mar-18</c:v>
                </c:pt>
                <c:pt idx="833">
                  <c:v>Mar-18</c:v>
                </c:pt>
                <c:pt idx="834">
                  <c:v>Mar-18</c:v>
                </c:pt>
                <c:pt idx="835">
                  <c:v>Mar-18</c:v>
                </c:pt>
                <c:pt idx="836">
                  <c:v>Mar-18</c:v>
                </c:pt>
                <c:pt idx="837">
                  <c:v>Mar-18</c:v>
                </c:pt>
                <c:pt idx="838">
                  <c:v>Mar-18</c:v>
                </c:pt>
                <c:pt idx="839">
                  <c:v>Mar-18</c:v>
                </c:pt>
                <c:pt idx="840">
                  <c:v>Mar-18</c:v>
                </c:pt>
                <c:pt idx="841">
                  <c:v>Mar-18</c:v>
                </c:pt>
                <c:pt idx="842">
                  <c:v>Mar-18</c:v>
                </c:pt>
                <c:pt idx="843">
                  <c:v>Mar-18</c:v>
                </c:pt>
                <c:pt idx="844">
                  <c:v>Mar-18</c:v>
                </c:pt>
                <c:pt idx="845">
                  <c:v>Mar-18</c:v>
                </c:pt>
                <c:pt idx="846">
                  <c:v>Mar-18</c:v>
                </c:pt>
                <c:pt idx="847">
                  <c:v>Mar-18</c:v>
                </c:pt>
                <c:pt idx="848">
                  <c:v>Mar-18</c:v>
                </c:pt>
                <c:pt idx="849">
                  <c:v>Mar-18</c:v>
                </c:pt>
                <c:pt idx="850">
                  <c:v>Mar-18</c:v>
                </c:pt>
                <c:pt idx="851">
                  <c:v>Apr-18</c:v>
                </c:pt>
                <c:pt idx="852">
                  <c:v>Apr-18</c:v>
                </c:pt>
                <c:pt idx="853">
                  <c:v>Apr-18</c:v>
                </c:pt>
                <c:pt idx="854">
                  <c:v>Apr-18</c:v>
                </c:pt>
                <c:pt idx="855">
                  <c:v>Apr-18</c:v>
                </c:pt>
                <c:pt idx="856">
                  <c:v>Apr-18</c:v>
                </c:pt>
                <c:pt idx="857">
                  <c:v>Apr-18</c:v>
                </c:pt>
                <c:pt idx="858">
                  <c:v>Apr-18</c:v>
                </c:pt>
                <c:pt idx="859">
                  <c:v>Apr-18</c:v>
                </c:pt>
                <c:pt idx="860">
                  <c:v>Apr-18</c:v>
                </c:pt>
                <c:pt idx="861">
                  <c:v>Apr-18</c:v>
                </c:pt>
                <c:pt idx="862">
                  <c:v>Apr-18</c:v>
                </c:pt>
                <c:pt idx="863">
                  <c:v>Apr-18</c:v>
                </c:pt>
                <c:pt idx="864">
                  <c:v>Apr-18</c:v>
                </c:pt>
                <c:pt idx="865">
                  <c:v>Apr-18</c:v>
                </c:pt>
                <c:pt idx="866">
                  <c:v>Apr-18</c:v>
                </c:pt>
                <c:pt idx="867">
                  <c:v>Apr-18</c:v>
                </c:pt>
                <c:pt idx="868">
                  <c:v>Apr-18</c:v>
                </c:pt>
                <c:pt idx="869">
                  <c:v>Apr-18</c:v>
                </c:pt>
                <c:pt idx="870">
                  <c:v>Apr-18</c:v>
                </c:pt>
                <c:pt idx="871">
                  <c:v>Apr-18</c:v>
                </c:pt>
                <c:pt idx="872">
                  <c:v>May-18</c:v>
                </c:pt>
                <c:pt idx="873">
                  <c:v>May-18</c:v>
                </c:pt>
                <c:pt idx="874">
                  <c:v>May-18</c:v>
                </c:pt>
                <c:pt idx="875">
                  <c:v>May-18</c:v>
                </c:pt>
                <c:pt idx="876">
                  <c:v>May-18</c:v>
                </c:pt>
                <c:pt idx="877">
                  <c:v>May-18</c:v>
                </c:pt>
                <c:pt idx="878">
                  <c:v>May-18</c:v>
                </c:pt>
                <c:pt idx="879">
                  <c:v>May-18</c:v>
                </c:pt>
                <c:pt idx="880">
                  <c:v>May-18</c:v>
                </c:pt>
                <c:pt idx="881">
                  <c:v>May-18</c:v>
                </c:pt>
                <c:pt idx="882">
                  <c:v>May-18</c:v>
                </c:pt>
                <c:pt idx="883">
                  <c:v>May-18</c:v>
                </c:pt>
                <c:pt idx="884">
                  <c:v>May-18</c:v>
                </c:pt>
                <c:pt idx="885">
                  <c:v>May-18</c:v>
                </c:pt>
                <c:pt idx="886">
                  <c:v>May-18</c:v>
                </c:pt>
                <c:pt idx="887">
                  <c:v>May-18</c:v>
                </c:pt>
                <c:pt idx="888">
                  <c:v>May-18</c:v>
                </c:pt>
                <c:pt idx="889">
                  <c:v>May-18</c:v>
                </c:pt>
                <c:pt idx="890">
                  <c:v>May-18</c:v>
                </c:pt>
                <c:pt idx="891">
                  <c:v>May-18</c:v>
                </c:pt>
                <c:pt idx="892">
                  <c:v>May-18</c:v>
                </c:pt>
                <c:pt idx="893">
                  <c:v>May-18</c:v>
                </c:pt>
                <c:pt idx="894">
                  <c:v>May-18</c:v>
                </c:pt>
                <c:pt idx="895">
                  <c:v>Jun-18</c:v>
                </c:pt>
                <c:pt idx="896">
                  <c:v>Jun-18</c:v>
                </c:pt>
                <c:pt idx="897">
                  <c:v>Jun-18</c:v>
                </c:pt>
                <c:pt idx="898">
                  <c:v>Jun-18</c:v>
                </c:pt>
                <c:pt idx="899">
                  <c:v>Jun-18</c:v>
                </c:pt>
                <c:pt idx="900">
                  <c:v>Jun-18</c:v>
                </c:pt>
                <c:pt idx="901">
                  <c:v>Jun-18</c:v>
                </c:pt>
                <c:pt idx="902">
                  <c:v>Jun-18</c:v>
                </c:pt>
                <c:pt idx="903">
                  <c:v>Jun-18</c:v>
                </c:pt>
                <c:pt idx="904">
                  <c:v>Jun-18</c:v>
                </c:pt>
                <c:pt idx="905">
                  <c:v>Jun-18</c:v>
                </c:pt>
                <c:pt idx="906">
                  <c:v>Jun-18</c:v>
                </c:pt>
                <c:pt idx="907">
                  <c:v>Jun-18</c:v>
                </c:pt>
                <c:pt idx="908">
                  <c:v>Jun-18</c:v>
                </c:pt>
                <c:pt idx="909">
                  <c:v>Jun-18</c:v>
                </c:pt>
                <c:pt idx="910">
                  <c:v>Jun-18</c:v>
                </c:pt>
                <c:pt idx="911">
                  <c:v>Jun-18</c:v>
                </c:pt>
                <c:pt idx="912">
                  <c:v>Jun-18</c:v>
                </c:pt>
                <c:pt idx="913">
                  <c:v>Jun-18</c:v>
                </c:pt>
                <c:pt idx="914">
                  <c:v>Jun-18</c:v>
                </c:pt>
                <c:pt idx="915">
                  <c:v>Jun-18</c:v>
                </c:pt>
                <c:pt idx="916">
                  <c:v>Jul-18</c:v>
                </c:pt>
                <c:pt idx="917">
                  <c:v>Jul-18</c:v>
                </c:pt>
                <c:pt idx="918">
                  <c:v>Jul-18</c:v>
                </c:pt>
                <c:pt idx="919">
                  <c:v>Jul-18</c:v>
                </c:pt>
                <c:pt idx="920">
                  <c:v>Jul-18</c:v>
                </c:pt>
                <c:pt idx="921">
                  <c:v>Jul-18</c:v>
                </c:pt>
                <c:pt idx="922">
                  <c:v>Jul-18</c:v>
                </c:pt>
                <c:pt idx="923">
                  <c:v>Jul-18</c:v>
                </c:pt>
                <c:pt idx="924">
                  <c:v>Jul-18</c:v>
                </c:pt>
                <c:pt idx="925">
                  <c:v>Jul-18</c:v>
                </c:pt>
                <c:pt idx="926">
                  <c:v>Jul-18</c:v>
                </c:pt>
                <c:pt idx="927">
                  <c:v>Jul-18</c:v>
                </c:pt>
                <c:pt idx="928">
                  <c:v>Jul-18</c:v>
                </c:pt>
                <c:pt idx="929">
                  <c:v>Jul-18</c:v>
                </c:pt>
                <c:pt idx="930">
                  <c:v>Jul-18</c:v>
                </c:pt>
                <c:pt idx="931">
                  <c:v>Jul-18</c:v>
                </c:pt>
                <c:pt idx="932">
                  <c:v>Jul-18</c:v>
                </c:pt>
                <c:pt idx="933">
                  <c:v>Jul-18</c:v>
                </c:pt>
                <c:pt idx="934">
                  <c:v>Jul-18</c:v>
                </c:pt>
                <c:pt idx="935">
                  <c:v>Jul-18</c:v>
                </c:pt>
                <c:pt idx="936">
                  <c:v>Jul-18</c:v>
                </c:pt>
                <c:pt idx="937">
                  <c:v>Jul-18</c:v>
                </c:pt>
                <c:pt idx="938">
                  <c:v>Aug-18</c:v>
                </c:pt>
                <c:pt idx="939">
                  <c:v>Aug-18</c:v>
                </c:pt>
                <c:pt idx="940">
                  <c:v>Aug-18</c:v>
                </c:pt>
                <c:pt idx="941">
                  <c:v>Aug-18</c:v>
                </c:pt>
                <c:pt idx="942">
                  <c:v>Aug-18</c:v>
                </c:pt>
                <c:pt idx="943">
                  <c:v>Aug-18</c:v>
                </c:pt>
                <c:pt idx="944">
                  <c:v>Aug-18</c:v>
                </c:pt>
                <c:pt idx="945">
                  <c:v>Aug-18</c:v>
                </c:pt>
                <c:pt idx="946">
                  <c:v>Aug-18</c:v>
                </c:pt>
                <c:pt idx="947">
                  <c:v>Aug-18</c:v>
                </c:pt>
                <c:pt idx="948">
                  <c:v>Aug-18</c:v>
                </c:pt>
                <c:pt idx="949">
                  <c:v>Aug-18</c:v>
                </c:pt>
                <c:pt idx="950">
                  <c:v>Aug-18</c:v>
                </c:pt>
                <c:pt idx="951">
                  <c:v>Aug-18</c:v>
                </c:pt>
                <c:pt idx="952">
                  <c:v>Aug-18</c:v>
                </c:pt>
                <c:pt idx="953">
                  <c:v>Aug-18</c:v>
                </c:pt>
                <c:pt idx="954">
                  <c:v>Aug-18</c:v>
                </c:pt>
                <c:pt idx="955">
                  <c:v>Aug-18</c:v>
                </c:pt>
                <c:pt idx="956">
                  <c:v>Aug-18</c:v>
                </c:pt>
                <c:pt idx="957">
                  <c:v>Aug-18</c:v>
                </c:pt>
                <c:pt idx="958">
                  <c:v>Aug-18</c:v>
                </c:pt>
                <c:pt idx="959">
                  <c:v>Aug-18</c:v>
                </c:pt>
                <c:pt idx="960">
                  <c:v>Aug-18</c:v>
                </c:pt>
                <c:pt idx="961">
                  <c:v>Sep-18</c:v>
                </c:pt>
                <c:pt idx="962">
                  <c:v>Sep-18</c:v>
                </c:pt>
                <c:pt idx="963">
                  <c:v>Sep-18</c:v>
                </c:pt>
                <c:pt idx="964">
                  <c:v>Sep-18</c:v>
                </c:pt>
                <c:pt idx="965">
                  <c:v>Sep-18</c:v>
                </c:pt>
                <c:pt idx="966">
                  <c:v>Sep-18</c:v>
                </c:pt>
                <c:pt idx="967">
                  <c:v>Sep-18</c:v>
                </c:pt>
                <c:pt idx="968">
                  <c:v>Sep-18</c:v>
                </c:pt>
                <c:pt idx="969">
                  <c:v>Sep-18</c:v>
                </c:pt>
                <c:pt idx="970">
                  <c:v>Sep-18</c:v>
                </c:pt>
                <c:pt idx="971">
                  <c:v>Sep-18</c:v>
                </c:pt>
                <c:pt idx="972">
                  <c:v>Sep-18</c:v>
                </c:pt>
                <c:pt idx="973">
                  <c:v>Sep-18</c:v>
                </c:pt>
                <c:pt idx="974">
                  <c:v>Sep-18</c:v>
                </c:pt>
                <c:pt idx="975">
                  <c:v>Sep-18</c:v>
                </c:pt>
                <c:pt idx="976">
                  <c:v>Sep-18</c:v>
                </c:pt>
                <c:pt idx="977">
                  <c:v>Sep-18</c:v>
                </c:pt>
                <c:pt idx="978">
                  <c:v>Sep-18</c:v>
                </c:pt>
                <c:pt idx="979">
                  <c:v>Sep-18</c:v>
                </c:pt>
                <c:pt idx="980">
                  <c:v>Sep-18</c:v>
                </c:pt>
                <c:pt idx="981">
                  <c:v>Oct-18</c:v>
                </c:pt>
                <c:pt idx="982">
                  <c:v>Oct-18</c:v>
                </c:pt>
                <c:pt idx="983">
                  <c:v>Oct-18</c:v>
                </c:pt>
                <c:pt idx="984">
                  <c:v>Oct-18</c:v>
                </c:pt>
                <c:pt idx="985">
                  <c:v>Oct-18</c:v>
                </c:pt>
                <c:pt idx="986">
                  <c:v>Oct-18</c:v>
                </c:pt>
                <c:pt idx="987">
                  <c:v>Oct-18</c:v>
                </c:pt>
                <c:pt idx="988">
                  <c:v>Oct-18</c:v>
                </c:pt>
                <c:pt idx="989">
                  <c:v>Oct-18</c:v>
                </c:pt>
                <c:pt idx="990">
                  <c:v>Oct-18</c:v>
                </c:pt>
                <c:pt idx="991">
                  <c:v>Oct-18</c:v>
                </c:pt>
                <c:pt idx="992">
                  <c:v>Oct-18</c:v>
                </c:pt>
                <c:pt idx="993">
                  <c:v>Oct-18</c:v>
                </c:pt>
                <c:pt idx="994">
                  <c:v>Oct-18</c:v>
                </c:pt>
                <c:pt idx="995">
                  <c:v>Oct-18</c:v>
                </c:pt>
                <c:pt idx="996">
                  <c:v>Oct-18</c:v>
                </c:pt>
                <c:pt idx="997">
                  <c:v>Oct-18</c:v>
                </c:pt>
                <c:pt idx="998">
                  <c:v>Oct-18</c:v>
                </c:pt>
                <c:pt idx="999">
                  <c:v>Oct-18</c:v>
                </c:pt>
                <c:pt idx="1000">
                  <c:v>Oct-18</c:v>
                </c:pt>
                <c:pt idx="1001">
                  <c:v>Oct-18</c:v>
                </c:pt>
                <c:pt idx="1002">
                  <c:v>Oct-18</c:v>
                </c:pt>
                <c:pt idx="1003">
                  <c:v>Oct-18</c:v>
                </c:pt>
                <c:pt idx="1004">
                  <c:v>Nov-18</c:v>
                </c:pt>
                <c:pt idx="1005">
                  <c:v>Nov-18</c:v>
                </c:pt>
                <c:pt idx="1006">
                  <c:v>Nov-18</c:v>
                </c:pt>
                <c:pt idx="1007">
                  <c:v>Nov-18</c:v>
                </c:pt>
                <c:pt idx="1008">
                  <c:v>Nov-18</c:v>
                </c:pt>
                <c:pt idx="1009">
                  <c:v>Nov-18</c:v>
                </c:pt>
                <c:pt idx="1010">
                  <c:v>Nov-18</c:v>
                </c:pt>
                <c:pt idx="1011">
                  <c:v>Nov-18</c:v>
                </c:pt>
                <c:pt idx="1012">
                  <c:v>Nov-18</c:v>
                </c:pt>
                <c:pt idx="1013">
                  <c:v>Nov-18</c:v>
                </c:pt>
                <c:pt idx="1014">
                  <c:v>Nov-18</c:v>
                </c:pt>
                <c:pt idx="1015">
                  <c:v>Nov-18</c:v>
                </c:pt>
                <c:pt idx="1016">
                  <c:v>Nov-18</c:v>
                </c:pt>
                <c:pt idx="1017">
                  <c:v>Nov-18</c:v>
                </c:pt>
                <c:pt idx="1018">
                  <c:v>Nov-18</c:v>
                </c:pt>
                <c:pt idx="1019">
                  <c:v>Nov-18</c:v>
                </c:pt>
                <c:pt idx="1020">
                  <c:v>Nov-18</c:v>
                </c:pt>
                <c:pt idx="1021">
                  <c:v>Nov-18</c:v>
                </c:pt>
                <c:pt idx="1022">
                  <c:v>Nov-18</c:v>
                </c:pt>
                <c:pt idx="1023">
                  <c:v>Nov-18</c:v>
                </c:pt>
                <c:pt idx="1024">
                  <c:v>Nov-18</c:v>
                </c:pt>
                <c:pt idx="1025">
                  <c:v>Nov-18</c:v>
                </c:pt>
                <c:pt idx="1026">
                  <c:v>Dec-18</c:v>
                </c:pt>
                <c:pt idx="1027">
                  <c:v>Dec-18</c:v>
                </c:pt>
                <c:pt idx="1028">
                  <c:v>Dec-18</c:v>
                </c:pt>
                <c:pt idx="1029">
                  <c:v>Dec-18</c:v>
                </c:pt>
                <c:pt idx="1030">
                  <c:v>Dec-18</c:v>
                </c:pt>
                <c:pt idx="1031">
                  <c:v>Dec-18</c:v>
                </c:pt>
                <c:pt idx="1032">
                  <c:v>Dec-18</c:v>
                </c:pt>
                <c:pt idx="1033">
                  <c:v>Dec-18</c:v>
                </c:pt>
                <c:pt idx="1034">
                  <c:v>Dec-18</c:v>
                </c:pt>
                <c:pt idx="1035">
                  <c:v>Dec-18</c:v>
                </c:pt>
                <c:pt idx="1036">
                  <c:v>Dec-18</c:v>
                </c:pt>
                <c:pt idx="1037">
                  <c:v>Dec-18</c:v>
                </c:pt>
                <c:pt idx="1038">
                  <c:v>Dec-18</c:v>
                </c:pt>
                <c:pt idx="1039">
                  <c:v>Dec-18</c:v>
                </c:pt>
                <c:pt idx="1040">
                  <c:v>Dec-18</c:v>
                </c:pt>
                <c:pt idx="1041">
                  <c:v>Dec-18</c:v>
                </c:pt>
                <c:pt idx="1042">
                  <c:v>Dec-18</c:v>
                </c:pt>
                <c:pt idx="1043">
                  <c:v>Dec-18</c:v>
                </c:pt>
                <c:pt idx="1044">
                  <c:v>Dec-18</c:v>
                </c:pt>
                <c:pt idx="1045">
                  <c:v>Dec-18</c:v>
                </c:pt>
                <c:pt idx="1046">
                  <c:v>Dec-18</c:v>
                </c:pt>
                <c:pt idx="1047">
                  <c:v>Jan-19</c:v>
                </c:pt>
                <c:pt idx="1048">
                  <c:v>Jan-19</c:v>
                </c:pt>
                <c:pt idx="1049">
                  <c:v>Jan-19</c:v>
                </c:pt>
                <c:pt idx="1050">
                  <c:v>Jan-19</c:v>
                </c:pt>
                <c:pt idx="1051">
                  <c:v>Jan-19</c:v>
                </c:pt>
                <c:pt idx="1052">
                  <c:v>Jan-19</c:v>
                </c:pt>
                <c:pt idx="1053">
                  <c:v>Jan-19</c:v>
                </c:pt>
                <c:pt idx="1054">
                  <c:v>Jan-19</c:v>
                </c:pt>
                <c:pt idx="1055">
                  <c:v>Jan-19</c:v>
                </c:pt>
                <c:pt idx="1056">
                  <c:v>Jan-19</c:v>
                </c:pt>
                <c:pt idx="1057">
                  <c:v>Jan-19</c:v>
                </c:pt>
                <c:pt idx="1058">
                  <c:v>Jan-19</c:v>
                </c:pt>
                <c:pt idx="1059">
                  <c:v>Jan-19</c:v>
                </c:pt>
                <c:pt idx="1060">
                  <c:v>Jan-19</c:v>
                </c:pt>
                <c:pt idx="1061">
                  <c:v>Jan-19</c:v>
                </c:pt>
                <c:pt idx="1062">
                  <c:v>Jan-19</c:v>
                </c:pt>
                <c:pt idx="1063">
                  <c:v>Jan-19</c:v>
                </c:pt>
                <c:pt idx="1064">
                  <c:v>Jan-19</c:v>
                </c:pt>
                <c:pt idx="1065">
                  <c:v>Jan-19</c:v>
                </c:pt>
                <c:pt idx="1066">
                  <c:v>Jan-19</c:v>
                </c:pt>
                <c:pt idx="1067">
                  <c:v>Jan-19</c:v>
                </c:pt>
                <c:pt idx="1068">
                  <c:v>Jan-19</c:v>
                </c:pt>
                <c:pt idx="1069">
                  <c:v>Jan-19</c:v>
                </c:pt>
                <c:pt idx="1070">
                  <c:v>Feb-19</c:v>
                </c:pt>
                <c:pt idx="1071">
                  <c:v>Feb-19</c:v>
                </c:pt>
                <c:pt idx="1072">
                  <c:v>Feb-19</c:v>
                </c:pt>
                <c:pt idx="1073">
                  <c:v>Feb-19</c:v>
                </c:pt>
                <c:pt idx="1074">
                  <c:v>Feb-19</c:v>
                </c:pt>
                <c:pt idx="1075">
                  <c:v>Feb-19</c:v>
                </c:pt>
                <c:pt idx="1076">
                  <c:v>Feb-19</c:v>
                </c:pt>
                <c:pt idx="1077">
                  <c:v>Feb-19</c:v>
                </c:pt>
                <c:pt idx="1078">
                  <c:v>Feb-19</c:v>
                </c:pt>
                <c:pt idx="1079">
                  <c:v>Feb-19</c:v>
                </c:pt>
                <c:pt idx="1080">
                  <c:v>Feb-19</c:v>
                </c:pt>
                <c:pt idx="1081">
                  <c:v>Feb-19</c:v>
                </c:pt>
                <c:pt idx="1082">
                  <c:v>Feb-19</c:v>
                </c:pt>
                <c:pt idx="1083">
                  <c:v>Feb-19</c:v>
                </c:pt>
                <c:pt idx="1084">
                  <c:v>Feb-19</c:v>
                </c:pt>
                <c:pt idx="1085">
                  <c:v>Feb-19</c:v>
                </c:pt>
                <c:pt idx="1086">
                  <c:v>Feb-19</c:v>
                </c:pt>
                <c:pt idx="1087">
                  <c:v>Feb-19</c:v>
                </c:pt>
                <c:pt idx="1088">
                  <c:v>Feb-19</c:v>
                </c:pt>
                <c:pt idx="1089">
                  <c:v>Feb-19</c:v>
                </c:pt>
                <c:pt idx="1090">
                  <c:v>Mar-19</c:v>
                </c:pt>
                <c:pt idx="1091">
                  <c:v>Mar-19</c:v>
                </c:pt>
                <c:pt idx="1092">
                  <c:v>Mar-19</c:v>
                </c:pt>
                <c:pt idx="1093">
                  <c:v>Mar-19</c:v>
                </c:pt>
                <c:pt idx="1094">
                  <c:v>Mar-19</c:v>
                </c:pt>
                <c:pt idx="1095">
                  <c:v>Mar-19</c:v>
                </c:pt>
                <c:pt idx="1096">
                  <c:v>Mar-19</c:v>
                </c:pt>
                <c:pt idx="1097">
                  <c:v>Mar-19</c:v>
                </c:pt>
                <c:pt idx="1098">
                  <c:v>Mar-19</c:v>
                </c:pt>
                <c:pt idx="1099">
                  <c:v>Mar-19</c:v>
                </c:pt>
                <c:pt idx="1100">
                  <c:v>Mar-19</c:v>
                </c:pt>
                <c:pt idx="1101">
                  <c:v>Mar-19</c:v>
                </c:pt>
                <c:pt idx="1102">
                  <c:v>Mar-19</c:v>
                </c:pt>
                <c:pt idx="1103">
                  <c:v>Mar-19</c:v>
                </c:pt>
                <c:pt idx="1104">
                  <c:v>Mar-19</c:v>
                </c:pt>
                <c:pt idx="1105">
                  <c:v>Mar-19</c:v>
                </c:pt>
                <c:pt idx="1106">
                  <c:v>Mar-19</c:v>
                </c:pt>
                <c:pt idx="1107">
                  <c:v>Mar-19</c:v>
                </c:pt>
                <c:pt idx="1108">
                  <c:v>Mar-19</c:v>
                </c:pt>
                <c:pt idx="1109">
                  <c:v>Mar-19</c:v>
                </c:pt>
                <c:pt idx="1110">
                  <c:v>Mar-19</c:v>
                </c:pt>
                <c:pt idx="1111">
                  <c:v>Apr-19</c:v>
                </c:pt>
                <c:pt idx="1112">
                  <c:v>Apr-19</c:v>
                </c:pt>
                <c:pt idx="1113">
                  <c:v>Apr-19</c:v>
                </c:pt>
                <c:pt idx="1114">
                  <c:v>Apr-19</c:v>
                </c:pt>
                <c:pt idx="1115">
                  <c:v>Apr-19</c:v>
                </c:pt>
                <c:pt idx="1116">
                  <c:v>Apr-19</c:v>
                </c:pt>
                <c:pt idx="1117">
                  <c:v>Apr-19</c:v>
                </c:pt>
                <c:pt idx="1118">
                  <c:v>Apr-19</c:v>
                </c:pt>
                <c:pt idx="1119">
                  <c:v>Apr-19</c:v>
                </c:pt>
                <c:pt idx="1120">
                  <c:v>Apr-19</c:v>
                </c:pt>
                <c:pt idx="1121">
                  <c:v>Apr-19</c:v>
                </c:pt>
                <c:pt idx="1122">
                  <c:v>Apr-19</c:v>
                </c:pt>
                <c:pt idx="1123">
                  <c:v>Apr-19</c:v>
                </c:pt>
                <c:pt idx="1124">
                  <c:v>Apr-19</c:v>
                </c:pt>
                <c:pt idx="1125">
                  <c:v>Apr-19</c:v>
                </c:pt>
                <c:pt idx="1126">
                  <c:v>Apr-19</c:v>
                </c:pt>
                <c:pt idx="1127">
                  <c:v>Apr-19</c:v>
                </c:pt>
                <c:pt idx="1128">
                  <c:v>Apr-19</c:v>
                </c:pt>
                <c:pt idx="1129">
                  <c:v>Apr-19</c:v>
                </c:pt>
                <c:pt idx="1130">
                  <c:v>Apr-19</c:v>
                </c:pt>
                <c:pt idx="1131">
                  <c:v>Apr-19</c:v>
                </c:pt>
                <c:pt idx="1132">
                  <c:v>Apr-19</c:v>
                </c:pt>
                <c:pt idx="1133">
                  <c:v>May-19</c:v>
                </c:pt>
                <c:pt idx="1134">
                  <c:v>May-19</c:v>
                </c:pt>
                <c:pt idx="1135">
                  <c:v>May-19</c:v>
                </c:pt>
                <c:pt idx="1136">
                  <c:v>May-19</c:v>
                </c:pt>
                <c:pt idx="1137">
                  <c:v>May-19</c:v>
                </c:pt>
                <c:pt idx="1138">
                  <c:v>May-19</c:v>
                </c:pt>
                <c:pt idx="1139">
                  <c:v>May-19</c:v>
                </c:pt>
                <c:pt idx="1140">
                  <c:v>May-19</c:v>
                </c:pt>
                <c:pt idx="1141">
                  <c:v>May-19</c:v>
                </c:pt>
                <c:pt idx="1142">
                  <c:v>May-19</c:v>
                </c:pt>
                <c:pt idx="1143">
                  <c:v>May-19</c:v>
                </c:pt>
                <c:pt idx="1144">
                  <c:v>May-19</c:v>
                </c:pt>
                <c:pt idx="1145">
                  <c:v>May-19</c:v>
                </c:pt>
                <c:pt idx="1146">
                  <c:v>May-19</c:v>
                </c:pt>
                <c:pt idx="1147">
                  <c:v>May-19</c:v>
                </c:pt>
                <c:pt idx="1148">
                  <c:v>May-19</c:v>
                </c:pt>
                <c:pt idx="1149">
                  <c:v>May-19</c:v>
                </c:pt>
                <c:pt idx="1150">
                  <c:v>May-19</c:v>
                </c:pt>
                <c:pt idx="1151">
                  <c:v>May-19</c:v>
                </c:pt>
                <c:pt idx="1152">
                  <c:v>May-19</c:v>
                </c:pt>
                <c:pt idx="1153">
                  <c:v>May-19</c:v>
                </c:pt>
                <c:pt idx="1154">
                  <c:v>May-19</c:v>
                </c:pt>
                <c:pt idx="1155">
                  <c:v>May-19</c:v>
                </c:pt>
                <c:pt idx="1156">
                  <c:v>Jun-19</c:v>
                </c:pt>
                <c:pt idx="1157">
                  <c:v>Jun-19</c:v>
                </c:pt>
                <c:pt idx="1158">
                  <c:v>Jun-19</c:v>
                </c:pt>
                <c:pt idx="1159">
                  <c:v>Jun-19</c:v>
                </c:pt>
                <c:pt idx="1160">
                  <c:v>Jun-19</c:v>
                </c:pt>
                <c:pt idx="1161">
                  <c:v>Jun-19</c:v>
                </c:pt>
                <c:pt idx="1162">
                  <c:v>Jun-19</c:v>
                </c:pt>
                <c:pt idx="1163">
                  <c:v>Jun-19</c:v>
                </c:pt>
                <c:pt idx="1164">
                  <c:v>Jun-19</c:v>
                </c:pt>
                <c:pt idx="1165">
                  <c:v>Jun-19</c:v>
                </c:pt>
                <c:pt idx="1166">
                  <c:v>Jun-19</c:v>
                </c:pt>
                <c:pt idx="1167">
                  <c:v>Jun-19</c:v>
                </c:pt>
                <c:pt idx="1168">
                  <c:v>Jun-19</c:v>
                </c:pt>
                <c:pt idx="1169">
                  <c:v>Jun-19</c:v>
                </c:pt>
                <c:pt idx="1170">
                  <c:v>Jun-19</c:v>
                </c:pt>
                <c:pt idx="1171">
                  <c:v>Jun-19</c:v>
                </c:pt>
                <c:pt idx="1172">
                  <c:v>Jun-19</c:v>
                </c:pt>
                <c:pt idx="1173">
                  <c:v>Jun-19</c:v>
                </c:pt>
                <c:pt idx="1174">
                  <c:v>Jun-19</c:v>
                </c:pt>
                <c:pt idx="1175">
                  <c:v>Jun-19</c:v>
                </c:pt>
                <c:pt idx="1176">
                  <c:v>Jul-19</c:v>
                </c:pt>
                <c:pt idx="1177">
                  <c:v>Jul-19</c:v>
                </c:pt>
                <c:pt idx="1178">
                  <c:v>Jul-19</c:v>
                </c:pt>
                <c:pt idx="1179">
                  <c:v>Jul-19</c:v>
                </c:pt>
                <c:pt idx="1180">
                  <c:v>Jul-19</c:v>
                </c:pt>
                <c:pt idx="1181">
                  <c:v>Jul-19</c:v>
                </c:pt>
                <c:pt idx="1182">
                  <c:v>Jul-19</c:v>
                </c:pt>
                <c:pt idx="1183">
                  <c:v>Jul-19</c:v>
                </c:pt>
                <c:pt idx="1184">
                  <c:v>Jul-19</c:v>
                </c:pt>
                <c:pt idx="1185">
                  <c:v>Jul-19</c:v>
                </c:pt>
                <c:pt idx="1186">
                  <c:v>Jul-19</c:v>
                </c:pt>
                <c:pt idx="1187">
                  <c:v>Jul-19</c:v>
                </c:pt>
                <c:pt idx="1188">
                  <c:v>Jul-19</c:v>
                </c:pt>
                <c:pt idx="1189">
                  <c:v>Jul-19</c:v>
                </c:pt>
                <c:pt idx="1190">
                  <c:v>Jul-19</c:v>
                </c:pt>
                <c:pt idx="1191">
                  <c:v>Jul-19</c:v>
                </c:pt>
                <c:pt idx="1192">
                  <c:v>Jul-19</c:v>
                </c:pt>
                <c:pt idx="1193">
                  <c:v>Jul-19</c:v>
                </c:pt>
                <c:pt idx="1194">
                  <c:v>Jul-19</c:v>
                </c:pt>
                <c:pt idx="1195">
                  <c:v>Jul-19</c:v>
                </c:pt>
                <c:pt idx="1196">
                  <c:v>Jul-19</c:v>
                </c:pt>
                <c:pt idx="1197">
                  <c:v>Jul-19</c:v>
                </c:pt>
                <c:pt idx="1198">
                  <c:v>Jul-19</c:v>
                </c:pt>
                <c:pt idx="1199">
                  <c:v>Aug-19</c:v>
                </c:pt>
                <c:pt idx="1200">
                  <c:v>Aug-19</c:v>
                </c:pt>
              </c:strCache>
            </c:strRef>
          </c:cat>
          <c:val>
            <c:numRef>
              <c:f>'Commodities Data'!$D$3:$D$1203</c:f>
            </c:numRef>
          </c:val>
          <c:smooth val="0"/>
          <c:extLst>
            <c:ext xmlns:c16="http://schemas.microsoft.com/office/drawing/2014/chart" uri="{C3380CC4-5D6E-409C-BE32-E72D297353CC}">
              <c16:uniqueId val="{00000000-A5CD-4C36-A5CF-A439987B2B16}"/>
            </c:ext>
          </c:extLst>
        </c:ser>
        <c:ser>
          <c:idx val="9"/>
          <c:order val="1"/>
          <c:tx>
            <c:strRef>
              <c:f>'Commodities Data'!$L$2</c:f>
              <c:strCache>
                <c:ptCount val="1"/>
                <c:pt idx="0">
                  <c:v>LME Al cash price</c:v>
                </c:pt>
              </c:strCache>
            </c:strRef>
          </c:tx>
          <c:spPr>
            <a:ln w="34925" cap="rnd">
              <a:solidFill>
                <a:srgbClr val="7030A0"/>
              </a:solidFill>
              <a:round/>
            </a:ln>
            <a:effectLst>
              <a:outerShdw blurRad="63500" dist="38100" dir="5400000" rotWithShape="0">
                <a:srgbClr val="000000">
                  <a:alpha val="45000"/>
                </a:srgbClr>
              </a:outerShdw>
            </a:effectLst>
          </c:spPr>
          <c:marker>
            <c:symbol val="none"/>
          </c:marker>
          <c:cat>
            <c:strRef>
              <c:f>'Commodities Data'!$B$3:$B$1203</c:f>
              <c:strCache>
                <c:ptCount val="1201"/>
                <c:pt idx="3">
                  <c:v>Dates</c:v>
                </c:pt>
                <c:pt idx="4">
                  <c:v>#NAME?</c:v>
                </c:pt>
                <c:pt idx="5">
                  <c:v>Jan-15</c:v>
                </c:pt>
                <c:pt idx="6">
                  <c:v>Jan-15</c:v>
                </c:pt>
                <c:pt idx="7">
                  <c:v>Jan-15</c:v>
                </c:pt>
                <c:pt idx="8">
                  <c:v>Jan-15</c:v>
                </c:pt>
                <c:pt idx="9">
                  <c:v>Jan-15</c:v>
                </c:pt>
                <c:pt idx="10">
                  <c:v>Jan-15</c:v>
                </c:pt>
                <c:pt idx="11">
                  <c:v>Jan-15</c:v>
                </c:pt>
                <c:pt idx="12">
                  <c:v>Jan-15</c:v>
                </c:pt>
                <c:pt idx="13">
                  <c:v>Jan-15</c:v>
                </c:pt>
                <c:pt idx="14">
                  <c:v>Jan-15</c:v>
                </c:pt>
                <c:pt idx="15">
                  <c:v>Jan-15</c:v>
                </c:pt>
                <c:pt idx="16">
                  <c:v>Jan-15</c:v>
                </c:pt>
                <c:pt idx="17">
                  <c:v>Jan-15</c:v>
                </c:pt>
                <c:pt idx="18">
                  <c:v>Jan-15</c:v>
                </c:pt>
                <c:pt idx="19">
                  <c:v>Jan-15</c:v>
                </c:pt>
                <c:pt idx="20">
                  <c:v>Jan-15</c:v>
                </c:pt>
                <c:pt idx="21">
                  <c:v>Jan-15</c:v>
                </c:pt>
                <c:pt idx="22">
                  <c:v>Jan-15</c:v>
                </c:pt>
                <c:pt idx="23">
                  <c:v>Jan-15</c:v>
                </c:pt>
                <c:pt idx="24">
                  <c:v>Jan-15</c:v>
                </c:pt>
                <c:pt idx="25">
                  <c:v>Jan-15</c:v>
                </c:pt>
                <c:pt idx="26">
                  <c:v>Feb-15</c:v>
                </c:pt>
                <c:pt idx="27">
                  <c:v>Feb-15</c:v>
                </c:pt>
                <c:pt idx="28">
                  <c:v>Feb-15</c:v>
                </c:pt>
                <c:pt idx="29">
                  <c:v>Feb-15</c:v>
                </c:pt>
                <c:pt idx="30">
                  <c:v>Feb-15</c:v>
                </c:pt>
                <c:pt idx="31">
                  <c:v>Feb-15</c:v>
                </c:pt>
                <c:pt idx="32">
                  <c:v>Feb-15</c:v>
                </c:pt>
                <c:pt idx="33">
                  <c:v>Feb-15</c:v>
                </c:pt>
                <c:pt idx="34">
                  <c:v>Feb-15</c:v>
                </c:pt>
                <c:pt idx="35">
                  <c:v>Feb-15</c:v>
                </c:pt>
                <c:pt idx="36">
                  <c:v>Feb-15</c:v>
                </c:pt>
                <c:pt idx="37">
                  <c:v>Feb-15</c:v>
                </c:pt>
                <c:pt idx="38">
                  <c:v>Feb-15</c:v>
                </c:pt>
                <c:pt idx="39">
                  <c:v>Feb-15</c:v>
                </c:pt>
                <c:pt idx="40">
                  <c:v>Feb-15</c:v>
                </c:pt>
                <c:pt idx="41">
                  <c:v>Feb-15</c:v>
                </c:pt>
                <c:pt idx="42">
                  <c:v>Feb-15</c:v>
                </c:pt>
                <c:pt idx="43">
                  <c:v>Feb-15</c:v>
                </c:pt>
                <c:pt idx="44">
                  <c:v>Feb-15</c:v>
                </c:pt>
                <c:pt idx="45">
                  <c:v>Feb-15</c:v>
                </c:pt>
                <c:pt idx="46">
                  <c:v>Mar-15</c:v>
                </c:pt>
                <c:pt idx="47">
                  <c:v>Mar-15</c:v>
                </c:pt>
                <c:pt idx="48">
                  <c:v>Mar-15</c:v>
                </c:pt>
                <c:pt idx="49">
                  <c:v>Mar-15</c:v>
                </c:pt>
                <c:pt idx="50">
                  <c:v>Mar-15</c:v>
                </c:pt>
                <c:pt idx="51">
                  <c:v>Mar-15</c:v>
                </c:pt>
                <c:pt idx="52">
                  <c:v>Mar-15</c:v>
                </c:pt>
                <c:pt idx="53">
                  <c:v>Mar-15</c:v>
                </c:pt>
                <c:pt idx="54">
                  <c:v>Mar-15</c:v>
                </c:pt>
                <c:pt idx="55">
                  <c:v>Mar-15</c:v>
                </c:pt>
                <c:pt idx="56">
                  <c:v>Mar-15</c:v>
                </c:pt>
                <c:pt idx="57">
                  <c:v>Mar-15</c:v>
                </c:pt>
                <c:pt idx="58">
                  <c:v>Mar-15</c:v>
                </c:pt>
                <c:pt idx="59">
                  <c:v>Mar-15</c:v>
                </c:pt>
                <c:pt idx="60">
                  <c:v>Mar-15</c:v>
                </c:pt>
                <c:pt idx="61">
                  <c:v>Mar-15</c:v>
                </c:pt>
                <c:pt idx="62">
                  <c:v>Mar-15</c:v>
                </c:pt>
                <c:pt idx="63">
                  <c:v>Mar-15</c:v>
                </c:pt>
                <c:pt idx="64">
                  <c:v>Mar-15</c:v>
                </c:pt>
                <c:pt idx="65">
                  <c:v>Mar-15</c:v>
                </c:pt>
                <c:pt idx="66">
                  <c:v>Mar-15</c:v>
                </c:pt>
                <c:pt idx="67">
                  <c:v>Mar-15</c:v>
                </c:pt>
                <c:pt idx="68">
                  <c:v>Apr-15</c:v>
                </c:pt>
                <c:pt idx="69">
                  <c:v>Apr-15</c:v>
                </c:pt>
                <c:pt idx="70">
                  <c:v>Apr-15</c:v>
                </c:pt>
                <c:pt idx="71">
                  <c:v>Apr-15</c:v>
                </c:pt>
                <c:pt idx="72">
                  <c:v>Apr-15</c:v>
                </c:pt>
                <c:pt idx="73">
                  <c:v>Apr-15</c:v>
                </c:pt>
                <c:pt idx="74">
                  <c:v>Apr-15</c:v>
                </c:pt>
                <c:pt idx="75">
                  <c:v>Apr-15</c:v>
                </c:pt>
                <c:pt idx="76">
                  <c:v>Apr-15</c:v>
                </c:pt>
                <c:pt idx="77">
                  <c:v>Apr-15</c:v>
                </c:pt>
                <c:pt idx="78">
                  <c:v>Apr-15</c:v>
                </c:pt>
                <c:pt idx="79">
                  <c:v>Apr-15</c:v>
                </c:pt>
                <c:pt idx="80">
                  <c:v>Apr-15</c:v>
                </c:pt>
                <c:pt idx="81">
                  <c:v>Apr-15</c:v>
                </c:pt>
                <c:pt idx="82">
                  <c:v>Apr-15</c:v>
                </c:pt>
                <c:pt idx="83">
                  <c:v>Apr-15</c:v>
                </c:pt>
                <c:pt idx="84">
                  <c:v>Apr-15</c:v>
                </c:pt>
                <c:pt idx="85">
                  <c:v>Apr-15</c:v>
                </c:pt>
                <c:pt idx="86">
                  <c:v>Apr-15</c:v>
                </c:pt>
                <c:pt idx="87">
                  <c:v>Apr-15</c:v>
                </c:pt>
                <c:pt idx="88">
                  <c:v>Apr-15</c:v>
                </c:pt>
                <c:pt idx="89">
                  <c:v>Apr-15</c:v>
                </c:pt>
                <c:pt idx="90">
                  <c:v>May-15</c:v>
                </c:pt>
                <c:pt idx="91">
                  <c:v>May-15</c:v>
                </c:pt>
                <c:pt idx="92">
                  <c:v>May-15</c:v>
                </c:pt>
                <c:pt idx="93">
                  <c:v>May-15</c:v>
                </c:pt>
                <c:pt idx="94">
                  <c:v>May-15</c:v>
                </c:pt>
                <c:pt idx="95">
                  <c:v>May-15</c:v>
                </c:pt>
                <c:pt idx="96">
                  <c:v>May-15</c:v>
                </c:pt>
                <c:pt idx="97">
                  <c:v>May-15</c:v>
                </c:pt>
                <c:pt idx="98">
                  <c:v>May-15</c:v>
                </c:pt>
                <c:pt idx="99">
                  <c:v>May-15</c:v>
                </c:pt>
                <c:pt idx="100">
                  <c:v>May-15</c:v>
                </c:pt>
                <c:pt idx="101">
                  <c:v>May-15</c:v>
                </c:pt>
                <c:pt idx="102">
                  <c:v>May-15</c:v>
                </c:pt>
                <c:pt idx="103">
                  <c:v>May-15</c:v>
                </c:pt>
                <c:pt idx="104">
                  <c:v>May-15</c:v>
                </c:pt>
                <c:pt idx="105">
                  <c:v>May-15</c:v>
                </c:pt>
                <c:pt idx="106">
                  <c:v>May-15</c:v>
                </c:pt>
                <c:pt idx="107">
                  <c:v>May-15</c:v>
                </c:pt>
                <c:pt idx="108">
                  <c:v>May-15</c:v>
                </c:pt>
                <c:pt idx="109">
                  <c:v>May-15</c:v>
                </c:pt>
                <c:pt idx="110">
                  <c:v>May-15</c:v>
                </c:pt>
                <c:pt idx="111">
                  <c:v>Jun-15</c:v>
                </c:pt>
                <c:pt idx="112">
                  <c:v>Jun-15</c:v>
                </c:pt>
                <c:pt idx="113">
                  <c:v>Jun-15</c:v>
                </c:pt>
                <c:pt idx="114">
                  <c:v>Jun-15</c:v>
                </c:pt>
                <c:pt idx="115">
                  <c:v>Jun-15</c:v>
                </c:pt>
                <c:pt idx="116">
                  <c:v>Jun-15</c:v>
                </c:pt>
                <c:pt idx="117">
                  <c:v>Jun-15</c:v>
                </c:pt>
                <c:pt idx="118">
                  <c:v>Jun-15</c:v>
                </c:pt>
                <c:pt idx="119">
                  <c:v>Jun-15</c:v>
                </c:pt>
                <c:pt idx="120">
                  <c:v>Jun-15</c:v>
                </c:pt>
                <c:pt idx="121">
                  <c:v>Jun-15</c:v>
                </c:pt>
                <c:pt idx="122">
                  <c:v>Jun-15</c:v>
                </c:pt>
                <c:pt idx="123">
                  <c:v>Jun-15</c:v>
                </c:pt>
                <c:pt idx="124">
                  <c:v>Jun-15</c:v>
                </c:pt>
                <c:pt idx="125">
                  <c:v>Jun-15</c:v>
                </c:pt>
                <c:pt idx="126">
                  <c:v>Jun-15</c:v>
                </c:pt>
                <c:pt idx="127">
                  <c:v>Jun-15</c:v>
                </c:pt>
                <c:pt idx="128">
                  <c:v>Jun-15</c:v>
                </c:pt>
                <c:pt idx="129">
                  <c:v>Jun-15</c:v>
                </c:pt>
                <c:pt idx="130">
                  <c:v>Jun-15</c:v>
                </c:pt>
                <c:pt idx="131">
                  <c:v>Jun-15</c:v>
                </c:pt>
                <c:pt idx="132">
                  <c:v>Jun-15</c:v>
                </c:pt>
                <c:pt idx="133">
                  <c:v>Jul-15</c:v>
                </c:pt>
                <c:pt idx="134">
                  <c:v>Jul-15</c:v>
                </c:pt>
                <c:pt idx="135">
                  <c:v>Jul-15</c:v>
                </c:pt>
                <c:pt idx="136">
                  <c:v>Jul-15</c:v>
                </c:pt>
                <c:pt idx="137">
                  <c:v>Jul-15</c:v>
                </c:pt>
                <c:pt idx="138">
                  <c:v>Jul-15</c:v>
                </c:pt>
                <c:pt idx="139">
                  <c:v>Jul-15</c:v>
                </c:pt>
                <c:pt idx="140">
                  <c:v>Jul-15</c:v>
                </c:pt>
                <c:pt idx="141">
                  <c:v>Jul-15</c:v>
                </c:pt>
                <c:pt idx="142">
                  <c:v>Jul-15</c:v>
                </c:pt>
                <c:pt idx="143">
                  <c:v>Jul-15</c:v>
                </c:pt>
                <c:pt idx="144">
                  <c:v>Jul-15</c:v>
                </c:pt>
                <c:pt idx="145">
                  <c:v>Jul-15</c:v>
                </c:pt>
                <c:pt idx="146">
                  <c:v>Jul-15</c:v>
                </c:pt>
                <c:pt idx="147">
                  <c:v>Jul-15</c:v>
                </c:pt>
                <c:pt idx="148">
                  <c:v>Jul-15</c:v>
                </c:pt>
                <c:pt idx="149">
                  <c:v>Jul-15</c:v>
                </c:pt>
                <c:pt idx="150">
                  <c:v>Jul-15</c:v>
                </c:pt>
                <c:pt idx="151">
                  <c:v>Jul-15</c:v>
                </c:pt>
                <c:pt idx="152">
                  <c:v>Jul-15</c:v>
                </c:pt>
                <c:pt idx="153">
                  <c:v>Jul-15</c:v>
                </c:pt>
                <c:pt idx="154">
                  <c:v>Jul-15</c:v>
                </c:pt>
                <c:pt idx="155">
                  <c:v>Jul-15</c:v>
                </c:pt>
                <c:pt idx="156">
                  <c:v>Aug-15</c:v>
                </c:pt>
                <c:pt idx="157">
                  <c:v>Aug-15</c:v>
                </c:pt>
                <c:pt idx="158">
                  <c:v>Aug-15</c:v>
                </c:pt>
                <c:pt idx="159">
                  <c:v>Aug-15</c:v>
                </c:pt>
                <c:pt idx="160">
                  <c:v>Aug-15</c:v>
                </c:pt>
                <c:pt idx="161">
                  <c:v>Aug-15</c:v>
                </c:pt>
                <c:pt idx="162">
                  <c:v>Aug-15</c:v>
                </c:pt>
                <c:pt idx="163">
                  <c:v>Aug-15</c:v>
                </c:pt>
                <c:pt idx="164">
                  <c:v>Aug-15</c:v>
                </c:pt>
                <c:pt idx="165">
                  <c:v>Aug-15</c:v>
                </c:pt>
                <c:pt idx="166">
                  <c:v>Aug-15</c:v>
                </c:pt>
                <c:pt idx="167">
                  <c:v>Aug-15</c:v>
                </c:pt>
                <c:pt idx="168">
                  <c:v>Aug-15</c:v>
                </c:pt>
                <c:pt idx="169">
                  <c:v>Aug-15</c:v>
                </c:pt>
                <c:pt idx="170">
                  <c:v>Aug-15</c:v>
                </c:pt>
                <c:pt idx="171">
                  <c:v>Aug-15</c:v>
                </c:pt>
                <c:pt idx="172">
                  <c:v>Aug-15</c:v>
                </c:pt>
                <c:pt idx="173">
                  <c:v>Aug-15</c:v>
                </c:pt>
                <c:pt idx="174">
                  <c:v>Aug-15</c:v>
                </c:pt>
                <c:pt idx="175">
                  <c:v>Aug-15</c:v>
                </c:pt>
                <c:pt idx="176">
                  <c:v>Aug-15</c:v>
                </c:pt>
                <c:pt idx="177">
                  <c:v>Sep-15</c:v>
                </c:pt>
                <c:pt idx="178">
                  <c:v>Sep-15</c:v>
                </c:pt>
                <c:pt idx="179">
                  <c:v>Sep-15</c:v>
                </c:pt>
                <c:pt idx="180">
                  <c:v>Sep-15</c:v>
                </c:pt>
                <c:pt idx="181">
                  <c:v>Sep-15</c:v>
                </c:pt>
                <c:pt idx="182">
                  <c:v>Sep-15</c:v>
                </c:pt>
                <c:pt idx="183">
                  <c:v>Sep-15</c:v>
                </c:pt>
                <c:pt idx="184">
                  <c:v>Sep-15</c:v>
                </c:pt>
                <c:pt idx="185">
                  <c:v>Sep-15</c:v>
                </c:pt>
                <c:pt idx="186">
                  <c:v>Sep-15</c:v>
                </c:pt>
                <c:pt idx="187">
                  <c:v>Sep-15</c:v>
                </c:pt>
                <c:pt idx="188">
                  <c:v>Sep-15</c:v>
                </c:pt>
                <c:pt idx="189">
                  <c:v>Sep-15</c:v>
                </c:pt>
                <c:pt idx="190">
                  <c:v>Sep-15</c:v>
                </c:pt>
                <c:pt idx="191">
                  <c:v>Sep-15</c:v>
                </c:pt>
                <c:pt idx="192">
                  <c:v>Sep-15</c:v>
                </c:pt>
                <c:pt idx="193">
                  <c:v>Sep-15</c:v>
                </c:pt>
                <c:pt idx="194">
                  <c:v>Sep-15</c:v>
                </c:pt>
                <c:pt idx="195">
                  <c:v>Sep-15</c:v>
                </c:pt>
                <c:pt idx="196">
                  <c:v>Sep-15</c:v>
                </c:pt>
                <c:pt idx="197">
                  <c:v>Sep-15</c:v>
                </c:pt>
                <c:pt idx="198">
                  <c:v>Sep-15</c:v>
                </c:pt>
                <c:pt idx="199">
                  <c:v>Oct-15</c:v>
                </c:pt>
                <c:pt idx="200">
                  <c:v>Oct-15</c:v>
                </c:pt>
                <c:pt idx="201">
                  <c:v>Oct-15</c:v>
                </c:pt>
                <c:pt idx="202">
                  <c:v>Oct-15</c:v>
                </c:pt>
                <c:pt idx="203">
                  <c:v>Oct-15</c:v>
                </c:pt>
                <c:pt idx="204">
                  <c:v>Oct-15</c:v>
                </c:pt>
                <c:pt idx="205">
                  <c:v>Oct-15</c:v>
                </c:pt>
                <c:pt idx="206">
                  <c:v>Oct-15</c:v>
                </c:pt>
                <c:pt idx="207">
                  <c:v>Oct-15</c:v>
                </c:pt>
                <c:pt idx="208">
                  <c:v>Oct-15</c:v>
                </c:pt>
                <c:pt idx="209">
                  <c:v>Oct-15</c:v>
                </c:pt>
                <c:pt idx="210">
                  <c:v>Oct-15</c:v>
                </c:pt>
                <c:pt idx="211">
                  <c:v>Oct-15</c:v>
                </c:pt>
                <c:pt idx="212">
                  <c:v>Oct-15</c:v>
                </c:pt>
                <c:pt idx="213">
                  <c:v>Oct-15</c:v>
                </c:pt>
                <c:pt idx="214">
                  <c:v>Oct-15</c:v>
                </c:pt>
                <c:pt idx="215">
                  <c:v>Oct-15</c:v>
                </c:pt>
                <c:pt idx="216">
                  <c:v>Oct-15</c:v>
                </c:pt>
                <c:pt idx="217">
                  <c:v>Oct-15</c:v>
                </c:pt>
                <c:pt idx="218">
                  <c:v>Oct-15</c:v>
                </c:pt>
                <c:pt idx="219">
                  <c:v>Oct-15</c:v>
                </c:pt>
                <c:pt idx="220">
                  <c:v>Oct-15</c:v>
                </c:pt>
                <c:pt idx="221">
                  <c:v>Nov-15</c:v>
                </c:pt>
                <c:pt idx="222">
                  <c:v>Nov-15</c:v>
                </c:pt>
                <c:pt idx="223">
                  <c:v>Nov-15</c:v>
                </c:pt>
                <c:pt idx="224">
                  <c:v>Nov-15</c:v>
                </c:pt>
                <c:pt idx="225">
                  <c:v>Nov-15</c:v>
                </c:pt>
                <c:pt idx="226">
                  <c:v>Nov-15</c:v>
                </c:pt>
                <c:pt idx="227">
                  <c:v>Nov-15</c:v>
                </c:pt>
                <c:pt idx="228">
                  <c:v>Nov-15</c:v>
                </c:pt>
                <c:pt idx="229">
                  <c:v>Nov-15</c:v>
                </c:pt>
                <c:pt idx="230">
                  <c:v>Nov-15</c:v>
                </c:pt>
                <c:pt idx="231">
                  <c:v>Nov-15</c:v>
                </c:pt>
                <c:pt idx="232">
                  <c:v>Nov-15</c:v>
                </c:pt>
                <c:pt idx="233">
                  <c:v>Nov-15</c:v>
                </c:pt>
                <c:pt idx="234">
                  <c:v>Nov-15</c:v>
                </c:pt>
                <c:pt idx="235">
                  <c:v>Nov-15</c:v>
                </c:pt>
                <c:pt idx="236">
                  <c:v>Nov-15</c:v>
                </c:pt>
                <c:pt idx="237">
                  <c:v>Nov-15</c:v>
                </c:pt>
                <c:pt idx="238">
                  <c:v>Nov-15</c:v>
                </c:pt>
                <c:pt idx="239">
                  <c:v>Nov-15</c:v>
                </c:pt>
                <c:pt idx="240">
                  <c:v>Nov-15</c:v>
                </c:pt>
                <c:pt idx="241">
                  <c:v>Nov-15</c:v>
                </c:pt>
                <c:pt idx="242">
                  <c:v>Dec-15</c:v>
                </c:pt>
                <c:pt idx="243">
                  <c:v>Dec-15</c:v>
                </c:pt>
                <c:pt idx="244">
                  <c:v>Dec-15</c:v>
                </c:pt>
                <c:pt idx="245">
                  <c:v>Dec-15</c:v>
                </c:pt>
                <c:pt idx="246">
                  <c:v>Dec-15</c:v>
                </c:pt>
                <c:pt idx="247">
                  <c:v>Dec-15</c:v>
                </c:pt>
                <c:pt idx="248">
                  <c:v>Dec-15</c:v>
                </c:pt>
                <c:pt idx="249">
                  <c:v>Dec-15</c:v>
                </c:pt>
                <c:pt idx="250">
                  <c:v>Dec-15</c:v>
                </c:pt>
                <c:pt idx="251">
                  <c:v>Dec-15</c:v>
                </c:pt>
                <c:pt idx="252">
                  <c:v>Dec-15</c:v>
                </c:pt>
                <c:pt idx="253">
                  <c:v>Dec-15</c:v>
                </c:pt>
                <c:pt idx="254">
                  <c:v>Dec-15</c:v>
                </c:pt>
                <c:pt idx="255">
                  <c:v>Dec-15</c:v>
                </c:pt>
                <c:pt idx="256">
                  <c:v>Dec-15</c:v>
                </c:pt>
                <c:pt idx="257">
                  <c:v>Dec-15</c:v>
                </c:pt>
                <c:pt idx="258">
                  <c:v>Dec-15</c:v>
                </c:pt>
                <c:pt idx="259">
                  <c:v>Dec-15</c:v>
                </c:pt>
                <c:pt idx="260">
                  <c:v>Dec-15</c:v>
                </c:pt>
                <c:pt idx="261">
                  <c:v>Dec-15</c:v>
                </c:pt>
                <c:pt idx="262">
                  <c:v>Dec-15</c:v>
                </c:pt>
                <c:pt idx="263">
                  <c:v>Dec-15</c:v>
                </c:pt>
                <c:pt idx="264">
                  <c:v>Dec-15</c:v>
                </c:pt>
                <c:pt idx="265">
                  <c:v>Jan-16</c:v>
                </c:pt>
                <c:pt idx="266">
                  <c:v>Jan-16</c:v>
                </c:pt>
                <c:pt idx="267">
                  <c:v>Jan-16</c:v>
                </c:pt>
                <c:pt idx="268">
                  <c:v>Jan-16</c:v>
                </c:pt>
                <c:pt idx="269">
                  <c:v>Jan-16</c:v>
                </c:pt>
                <c:pt idx="270">
                  <c:v>Jan-16</c:v>
                </c:pt>
                <c:pt idx="271">
                  <c:v>Jan-16</c:v>
                </c:pt>
                <c:pt idx="272">
                  <c:v>Jan-16</c:v>
                </c:pt>
                <c:pt idx="273">
                  <c:v>Jan-16</c:v>
                </c:pt>
                <c:pt idx="274">
                  <c:v>Jan-16</c:v>
                </c:pt>
                <c:pt idx="275">
                  <c:v>Jan-16</c:v>
                </c:pt>
                <c:pt idx="276">
                  <c:v>Jan-16</c:v>
                </c:pt>
                <c:pt idx="277">
                  <c:v>Jan-16</c:v>
                </c:pt>
                <c:pt idx="278">
                  <c:v>Jan-16</c:v>
                </c:pt>
                <c:pt idx="279">
                  <c:v>Jan-16</c:v>
                </c:pt>
                <c:pt idx="280">
                  <c:v>Jan-16</c:v>
                </c:pt>
                <c:pt idx="281">
                  <c:v>Jan-16</c:v>
                </c:pt>
                <c:pt idx="282">
                  <c:v>Jan-16</c:v>
                </c:pt>
                <c:pt idx="283">
                  <c:v>Jan-16</c:v>
                </c:pt>
                <c:pt idx="284">
                  <c:v>Jan-16</c:v>
                </c:pt>
                <c:pt idx="285">
                  <c:v>Jan-16</c:v>
                </c:pt>
                <c:pt idx="286">
                  <c:v>Feb-16</c:v>
                </c:pt>
                <c:pt idx="287">
                  <c:v>Feb-16</c:v>
                </c:pt>
                <c:pt idx="288">
                  <c:v>Feb-16</c:v>
                </c:pt>
                <c:pt idx="289">
                  <c:v>Feb-16</c:v>
                </c:pt>
                <c:pt idx="290">
                  <c:v>Feb-16</c:v>
                </c:pt>
                <c:pt idx="291">
                  <c:v>Feb-16</c:v>
                </c:pt>
                <c:pt idx="292">
                  <c:v>Feb-16</c:v>
                </c:pt>
                <c:pt idx="293">
                  <c:v>Feb-16</c:v>
                </c:pt>
                <c:pt idx="294">
                  <c:v>Feb-16</c:v>
                </c:pt>
                <c:pt idx="295">
                  <c:v>Feb-16</c:v>
                </c:pt>
                <c:pt idx="296">
                  <c:v>Feb-16</c:v>
                </c:pt>
                <c:pt idx="297">
                  <c:v>Feb-16</c:v>
                </c:pt>
                <c:pt idx="298">
                  <c:v>Feb-16</c:v>
                </c:pt>
                <c:pt idx="299">
                  <c:v>Feb-16</c:v>
                </c:pt>
                <c:pt idx="300">
                  <c:v>Feb-16</c:v>
                </c:pt>
                <c:pt idx="301">
                  <c:v>Feb-16</c:v>
                </c:pt>
                <c:pt idx="302">
                  <c:v>Feb-16</c:v>
                </c:pt>
                <c:pt idx="303">
                  <c:v>Feb-16</c:v>
                </c:pt>
                <c:pt idx="304">
                  <c:v>Feb-16</c:v>
                </c:pt>
                <c:pt idx="305">
                  <c:v>Feb-16</c:v>
                </c:pt>
                <c:pt idx="306">
                  <c:v>Feb-16</c:v>
                </c:pt>
                <c:pt idx="307">
                  <c:v>Mar-16</c:v>
                </c:pt>
                <c:pt idx="308">
                  <c:v>Mar-16</c:v>
                </c:pt>
                <c:pt idx="309">
                  <c:v>Mar-16</c:v>
                </c:pt>
                <c:pt idx="310">
                  <c:v>Mar-16</c:v>
                </c:pt>
                <c:pt idx="311">
                  <c:v>Mar-16</c:v>
                </c:pt>
                <c:pt idx="312">
                  <c:v>Mar-16</c:v>
                </c:pt>
                <c:pt idx="313">
                  <c:v>Mar-16</c:v>
                </c:pt>
                <c:pt idx="314">
                  <c:v>Mar-16</c:v>
                </c:pt>
                <c:pt idx="315">
                  <c:v>Mar-16</c:v>
                </c:pt>
                <c:pt idx="316">
                  <c:v>Mar-16</c:v>
                </c:pt>
                <c:pt idx="317">
                  <c:v>Mar-16</c:v>
                </c:pt>
                <c:pt idx="318">
                  <c:v>Mar-16</c:v>
                </c:pt>
                <c:pt idx="319">
                  <c:v>Mar-16</c:v>
                </c:pt>
                <c:pt idx="320">
                  <c:v>Mar-16</c:v>
                </c:pt>
                <c:pt idx="321">
                  <c:v>Mar-16</c:v>
                </c:pt>
                <c:pt idx="322">
                  <c:v>Mar-16</c:v>
                </c:pt>
                <c:pt idx="323">
                  <c:v>Mar-16</c:v>
                </c:pt>
                <c:pt idx="324">
                  <c:v>Mar-16</c:v>
                </c:pt>
                <c:pt idx="325">
                  <c:v>Mar-16</c:v>
                </c:pt>
                <c:pt idx="326">
                  <c:v>Mar-16</c:v>
                </c:pt>
                <c:pt idx="327">
                  <c:v>Mar-16</c:v>
                </c:pt>
                <c:pt idx="328">
                  <c:v>Mar-16</c:v>
                </c:pt>
                <c:pt idx="329">
                  <c:v>Mar-16</c:v>
                </c:pt>
                <c:pt idx="330">
                  <c:v>Apr-16</c:v>
                </c:pt>
                <c:pt idx="331">
                  <c:v>Apr-16</c:v>
                </c:pt>
                <c:pt idx="332">
                  <c:v>Apr-16</c:v>
                </c:pt>
                <c:pt idx="333">
                  <c:v>Apr-16</c:v>
                </c:pt>
                <c:pt idx="334">
                  <c:v>Apr-16</c:v>
                </c:pt>
                <c:pt idx="335">
                  <c:v>Apr-16</c:v>
                </c:pt>
                <c:pt idx="336">
                  <c:v>Apr-16</c:v>
                </c:pt>
                <c:pt idx="337">
                  <c:v>Apr-16</c:v>
                </c:pt>
                <c:pt idx="338">
                  <c:v>Apr-16</c:v>
                </c:pt>
                <c:pt idx="339">
                  <c:v>Apr-16</c:v>
                </c:pt>
                <c:pt idx="340">
                  <c:v>Apr-16</c:v>
                </c:pt>
                <c:pt idx="341">
                  <c:v>Apr-16</c:v>
                </c:pt>
                <c:pt idx="342">
                  <c:v>Apr-16</c:v>
                </c:pt>
                <c:pt idx="343">
                  <c:v>Apr-16</c:v>
                </c:pt>
                <c:pt idx="344">
                  <c:v>Apr-16</c:v>
                </c:pt>
                <c:pt idx="345">
                  <c:v>Apr-16</c:v>
                </c:pt>
                <c:pt idx="346">
                  <c:v>Apr-16</c:v>
                </c:pt>
                <c:pt idx="347">
                  <c:v>Apr-16</c:v>
                </c:pt>
                <c:pt idx="348">
                  <c:v>Apr-16</c:v>
                </c:pt>
                <c:pt idx="349">
                  <c:v>Apr-16</c:v>
                </c:pt>
                <c:pt idx="350">
                  <c:v>Apr-16</c:v>
                </c:pt>
                <c:pt idx="351">
                  <c:v>May-16</c:v>
                </c:pt>
                <c:pt idx="352">
                  <c:v>May-16</c:v>
                </c:pt>
                <c:pt idx="353">
                  <c:v>May-16</c:v>
                </c:pt>
                <c:pt idx="354">
                  <c:v>May-16</c:v>
                </c:pt>
                <c:pt idx="355">
                  <c:v>May-16</c:v>
                </c:pt>
                <c:pt idx="356">
                  <c:v>May-16</c:v>
                </c:pt>
                <c:pt idx="357">
                  <c:v>May-16</c:v>
                </c:pt>
                <c:pt idx="358">
                  <c:v>May-16</c:v>
                </c:pt>
                <c:pt idx="359">
                  <c:v>May-16</c:v>
                </c:pt>
                <c:pt idx="360">
                  <c:v>May-16</c:v>
                </c:pt>
                <c:pt idx="361">
                  <c:v>May-16</c:v>
                </c:pt>
                <c:pt idx="362">
                  <c:v>May-16</c:v>
                </c:pt>
                <c:pt idx="363">
                  <c:v>May-16</c:v>
                </c:pt>
                <c:pt idx="364">
                  <c:v>May-16</c:v>
                </c:pt>
                <c:pt idx="365">
                  <c:v>May-16</c:v>
                </c:pt>
                <c:pt idx="366">
                  <c:v>May-16</c:v>
                </c:pt>
                <c:pt idx="367">
                  <c:v>May-16</c:v>
                </c:pt>
                <c:pt idx="368">
                  <c:v>May-16</c:v>
                </c:pt>
                <c:pt idx="369">
                  <c:v>May-16</c:v>
                </c:pt>
                <c:pt idx="370">
                  <c:v>May-16</c:v>
                </c:pt>
                <c:pt idx="371">
                  <c:v>May-16</c:v>
                </c:pt>
                <c:pt idx="372">
                  <c:v>May-16</c:v>
                </c:pt>
                <c:pt idx="373">
                  <c:v>Jun-16</c:v>
                </c:pt>
                <c:pt idx="374">
                  <c:v>Jun-16</c:v>
                </c:pt>
                <c:pt idx="375">
                  <c:v>Jun-16</c:v>
                </c:pt>
                <c:pt idx="376">
                  <c:v>Jun-16</c:v>
                </c:pt>
                <c:pt idx="377">
                  <c:v>Jun-16</c:v>
                </c:pt>
                <c:pt idx="378">
                  <c:v>Jun-16</c:v>
                </c:pt>
                <c:pt idx="379">
                  <c:v>Jun-16</c:v>
                </c:pt>
                <c:pt idx="380">
                  <c:v>Jun-16</c:v>
                </c:pt>
                <c:pt idx="381">
                  <c:v>Jun-16</c:v>
                </c:pt>
                <c:pt idx="382">
                  <c:v>Jun-16</c:v>
                </c:pt>
                <c:pt idx="383">
                  <c:v>Jun-16</c:v>
                </c:pt>
                <c:pt idx="384">
                  <c:v>Jun-16</c:v>
                </c:pt>
                <c:pt idx="385">
                  <c:v>Jun-16</c:v>
                </c:pt>
                <c:pt idx="386">
                  <c:v>Jun-16</c:v>
                </c:pt>
                <c:pt idx="387">
                  <c:v>Jun-16</c:v>
                </c:pt>
                <c:pt idx="388">
                  <c:v>Jun-16</c:v>
                </c:pt>
                <c:pt idx="389">
                  <c:v>Jun-16</c:v>
                </c:pt>
                <c:pt idx="390">
                  <c:v>Jun-16</c:v>
                </c:pt>
                <c:pt idx="391">
                  <c:v>Jun-16</c:v>
                </c:pt>
                <c:pt idx="392">
                  <c:v>Jun-16</c:v>
                </c:pt>
                <c:pt idx="393">
                  <c:v>Jun-16</c:v>
                </c:pt>
                <c:pt idx="394">
                  <c:v>Jun-16</c:v>
                </c:pt>
                <c:pt idx="395">
                  <c:v>Jul-16</c:v>
                </c:pt>
                <c:pt idx="396">
                  <c:v>Jul-16</c:v>
                </c:pt>
                <c:pt idx="397">
                  <c:v>Jul-16</c:v>
                </c:pt>
                <c:pt idx="398">
                  <c:v>Jul-16</c:v>
                </c:pt>
                <c:pt idx="399">
                  <c:v>Jul-16</c:v>
                </c:pt>
                <c:pt idx="400">
                  <c:v>Jul-16</c:v>
                </c:pt>
                <c:pt idx="401">
                  <c:v>Jul-16</c:v>
                </c:pt>
                <c:pt idx="402">
                  <c:v>Jul-16</c:v>
                </c:pt>
                <c:pt idx="403">
                  <c:v>Jul-16</c:v>
                </c:pt>
                <c:pt idx="404">
                  <c:v>Jul-16</c:v>
                </c:pt>
                <c:pt idx="405">
                  <c:v>Jul-16</c:v>
                </c:pt>
                <c:pt idx="406">
                  <c:v>Jul-16</c:v>
                </c:pt>
                <c:pt idx="407">
                  <c:v>Jul-16</c:v>
                </c:pt>
                <c:pt idx="408">
                  <c:v>Jul-16</c:v>
                </c:pt>
                <c:pt idx="409">
                  <c:v>Jul-16</c:v>
                </c:pt>
                <c:pt idx="410">
                  <c:v>Jul-16</c:v>
                </c:pt>
                <c:pt idx="411">
                  <c:v>Jul-16</c:v>
                </c:pt>
                <c:pt idx="412">
                  <c:v>Jul-16</c:v>
                </c:pt>
                <c:pt idx="413">
                  <c:v>Jul-16</c:v>
                </c:pt>
                <c:pt idx="414">
                  <c:v>Jul-16</c:v>
                </c:pt>
                <c:pt idx="415">
                  <c:v>Jul-16</c:v>
                </c:pt>
                <c:pt idx="416">
                  <c:v>Aug-16</c:v>
                </c:pt>
                <c:pt idx="417">
                  <c:v>Aug-16</c:v>
                </c:pt>
                <c:pt idx="418">
                  <c:v>Aug-16</c:v>
                </c:pt>
                <c:pt idx="419">
                  <c:v>Aug-16</c:v>
                </c:pt>
                <c:pt idx="420">
                  <c:v>Aug-16</c:v>
                </c:pt>
                <c:pt idx="421">
                  <c:v>Aug-16</c:v>
                </c:pt>
                <c:pt idx="422">
                  <c:v>Aug-16</c:v>
                </c:pt>
                <c:pt idx="423">
                  <c:v>Aug-16</c:v>
                </c:pt>
                <c:pt idx="424">
                  <c:v>Aug-16</c:v>
                </c:pt>
                <c:pt idx="425">
                  <c:v>Aug-16</c:v>
                </c:pt>
                <c:pt idx="426">
                  <c:v>Aug-16</c:v>
                </c:pt>
                <c:pt idx="427">
                  <c:v>Aug-16</c:v>
                </c:pt>
                <c:pt idx="428">
                  <c:v>Aug-16</c:v>
                </c:pt>
                <c:pt idx="429">
                  <c:v>Aug-16</c:v>
                </c:pt>
                <c:pt idx="430">
                  <c:v>Aug-16</c:v>
                </c:pt>
                <c:pt idx="431">
                  <c:v>Aug-16</c:v>
                </c:pt>
                <c:pt idx="432">
                  <c:v>Aug-16</c:v>
                </c:pt>
                <c:pt idx="433">
                  <c:v>Aug-16</c:v>
                </c:pt>
                <c:pt idx="434">
                  <c:v>Aug-16</c:v>
                </c:pt>
                <c:pt idx="435">
                  <c:v>Aug-16</c:v>
                </c:pt>
                <c:pt idx="436">
                  <c:v>Aug-16</c:v>
                </c:pt>
                <c:pt idx="437">
                  <c:v>Aug-16</c:v>
                </c:pt>
                <c:pt idx="438">
                  <c:v>Aug-16</c:v>
                </c:pt>
                <c:pt idx="439">
                  <c:v>Sep-16</c:v>
                </c:pt>
                <c:pt idx="440">
                  <c:v>Sep-16</c:v>
                </c:pt>
                <c:pt idx="441">
                  <c:v>Sep-16</c:v>
                </c:pt>
                <c:pt idx="442">
                  <c:v>Sep-16</c:v>
                </c:pt>
                <c:pt idx="443">
                  <c:v>Sep-16</c:v>
                </c:pt>
                <c:pt idx="444">
                  <c:v>Sep-16</c:v>
                </c:pt>
                <c:pt idx="445">
                  <c:v>Sep-16</c:v>
                </c:pt>
                <c:pt idx="446">
                  <c:v>Sep-16</c:v>
                </c:pt>
                <c:pt idx="447">
                  <c:v>Sep-16</c:v>
                </c:pt>
                <c:pt idx="448">
                  <c:v>Sep-16</c:v>
                </c:pt>
                <c:pt idx="449">
                  <c:v>Sep-16</c:v>
                </c:pt>
                <c:pt idx="450">
                  <c:v>Sep-16</c:v>
                </c:pt>
                <c:pt idx="451">
                  <c:v>Sep-16</c:v>
                </c:pt>
                <c:pt idx="452">
                  <c:v>Sep-16</c:v>
                </c:pt>
                <c:pt idx="453">
                  <c:v>Sep-16</c:v>
                </c:pt>
                <c:pt idx="454">
                  <c:v>Sep-16</c:v>
                </c:pt>
                <c:pt idx="455">
                  <c:v>Sep-16</c:v>
                </c:pt>
                <c:pt idx="456">
                  <c:v>Sep-16</c:v>
                </c:pt>
                <c:pt idx="457">
                  <c:v>Sep-16</c:v>
                </c:pt>
                <c:pt idx="458">
                  <c:v>Sep-16</c:v>
                </c:pt>
                <c:pt idx="459">
                  <c:v>Sep-16</c:v>
                </c:pt>
                <c:pt idx="460">
                  <c:v>Sep-16</c:v>
                </c:pt>
                <c:pt idx="461">
                  <c:v>Oct-16</c:v>
                </c:pt>
                <c:pt idx="462">
                  <c:v>Oct-16</c:v>
                </c:pt>
                <c:pt idx="463">
                  <c:v>Oct-16</c:v>
                </c:pt>
                <c:pt idx="464">
                  <c:v>Oct-16</c:v>
                </c:pt>
                <c:pt idx="465">
                  <c:v>Oct-16</c:v>
                </c:pt>
                <c:pt idx="466">
                  <c:v>Oct-16</c:v>
                </c:pt>
                <c:pt idx="467">
                  <c:v>Oct-16</c:v>
                </c:pt>
                <c:pt idx="468">
                  <c:v>Oct-16</c:v>
                </c:pt>
                <c:pt idx="469">
                  <c:v>Oct-16</c:v>
                </c:pt>
                <c:pt idx="470">
                  <c:v>Oct-16</c:v>
                </c:pt>
                <c:pt idx="471">
                  <c:v>Oct-16</c:v>
                </c:pt>
                <c:pt idx="472">
                  <c:v>Oct-16</c:v>
                </c:pt>
                <c:pt idx="473">
                  <c:v>Oct-16</c:v>
                </c:pt>
                <c:pt idx="474">
                  <c:v>Oct-16</c:v>
                </c:pt>
                <c:pt idx="475">
                  <c:v>Oct-16</c:v>
                </c:pt>
                <c:pt idx="476">
                  <c:v>Oct-16</c:v>
                </c:pt>
                <c:pt idx="477">
                  <c:v>Oct-16</c:v>
                </c:pt>
                <c:pt idx="478">
                  <c:v>Oct-16</c:v>
                </c:pt>
                <c:pt idx="479">
                  <c:v>Oct-16</c:v>
                </c:pt>
                <c:pt idx="480">
                  <c:v>Oct-16</c:v>
                </c:pt>
                <c:pt idx="481">
                  <c:v>Oct-16</c:v>
                </c:pt>
                <c:pt idx="482">
                  <c:v>Nov-16</c:v>
                </c:pt>
                <c:pt idx="483">
                  <c:v>Nov-16</c:v>
                </c:pt>
                <c:pt idx="484">
                  <c:v>Nov-16</c:v>
                </c:pt>
                <c:pt idx="485">
                  <c:v>Nov-16</c:v>
                </c:pt>
                <c:pt idx="486">
                  <c:v>Nov-16</c:v>
                </c:pt>
                <c:pt idx="487">
                  <c:v>Nov-16</c:v>
                </c:pt>
                <c:pt idx="488">
                  <c:v>Nov-16</c:v>
                </c:pt>
                <c:pt idx="489">
                  <c:v>Nov-16</c:v>
                </c:pt>
                <c:pt idx="490">
                  <c:v>Nov-16</c:v>
                </c:pt>
                <c:pt idx="491">
                  <c:v>Nov-16</c:v>
                </c:pt>
                <c:pt idx="492">
                  <c:v>Nov-16</c:v>
                </c:pt>
                <c:pt idx="493">
                  <c:v>Nov-16</c:v>
                </c:pt>
                <c:pt idx="494">
                  <c:v>Nov-16</c:v>
                </c:pt>
                <c:pt idx="495">
                  <c:v>Nov-16</c:v>
                </c:pt>
                <c:pt idx="496">
                  <c:v>Nov-16</c:v>
                </c:pt>
                <c:pt idx="497">
                  <c:v>Nov-16</c:v>
                </c:pt>
                <c:pt idx="498">
                  <c:v>Nov-16</c:v>
                </c:pt>
                <c:pt idx="499">
                  <c:v>Nov-16</c:v>
                </c:pt>
                <c:pt idx="500">
                  <c:v>Nov-16</c:v>
                </c:pt>
                <c:pt idx="501">
                  <c:v>Nov-16</c:v>
                </c:pt>
                <c:pt idx="502">
                  <c:v>Nov-16</c:v>
                </c:pt>
                <c:pt idx="503">
                  <c:v>Nov-16</c:v>
                </c:pt>
                <c:pt idx="504">
                  <c:v>Dec-16</c:v>
                </c:pt>
                <c:pt idx="505">
                  <c:v>Dec-16</c:v>
                </c:pt>
                <c:pt idx="506">
                  <c:v>Dec-16</c:v>
                </c:pt>
                <c:pt idx="507">
                  <c:v>Dec-16</c:v>
                </c:pt>
                <c:pt idx="508">
                  <c:v>Dec-16</c:v>
                </c:pt>
                <c:pt idx="509">
                  <c:v>Dec-16</c:v>
                </c:pt>
                <c:pt idx="510">
                  <c:v>Dec-16</c:v>
                </c:pt>
                <c:pt idx="511">
                  <c:v>Dec-16</c:v>
                </c:pt>
                <c:pt idx="512">
                  <c:v>Dec-16</c:v>
                </c:pt>
                <c:pt idx="513">
                  <c:v>Dec-16</c:v>
                </c:pt>
                <c:pt idx="514">
                  <c:v>Dec-16</c:v>
                </c:pt>
                <c:pt idx="515">
                  <c:v>Dec-16</c:v>
                </c:pt>
                <c:pt idx="516">
                  <c:v>Dec-16</c:v>
                </c:pt>
                <c:pt idx="517">
                  <c:v>Dec-16</c:v>
                </c:pt>
                <c:pt idx="518">
                  <c:v>Dec-16</c:v>
                </c:pt>
                <c:pt idx="519">
                  <c:v>Dec-16</c:v>
                </c:pt>
                <c:pt idx="520">
                  <c:v>Dec-16</c:v>
                </c:pt>
                <c:pt idx="521">
                  <c:v>Dec-16</c:v>
                </c:pt>
                <c:pt idx="522">
                  <c:v>Dec-16</c:v>
                </c:pt>
                <c:pt idx="523">
                  <c:v>Dec-16</c:v>
                </c:pt>
                <c:pt idx="524">
                  <c:v>Dec-16</c:v>
                </c:pt>
                <c:pt idx="525">
                  <c:v>Dec-16</c:v>
                </c:pt>
                <c:pt idx="526">
                  <c:v>Jan-17</c:v>
                </c:pt>
                <c:pt idx="527">
                  <c:v>Jan-17</c:v>
                </c:pt>
                <c:pt idx="528">
                  <c:v>Jan-17</c:v>
                </c:pt>
                <c:pt idx="529">
                  <c:v>Jan-17</c:v>
                </c:pt>
                <c:pt idx="530">
                  <c:v>Jan-17</c:v>
                </c:pt>
                <c:pt idx="531">
                  <c:v>Jan-17</c:v>
                </c:pt>
                <c:pt idx="532">
                  <c:v>Jan-17</c:v>
                </c:pt>
                <c:pt idx="533">
                  <c:v>Jan-17</c:v>
                </c:pt>
                <c:pt idx="534">
                  <c:v>Jan-17</c:v>
                </c:pt>
                <c:pt idx="535">
                  <c:v>Jan-17</c:v>
                </c:pt>
                <c:pt idx="536">
                  <c:v>Jan-17</c:v>
                </c:pt>
                <c:pt idx="537">
                  <c:v>Jan-17</c:v>
                </c:pt>
                <c:pt idx="538">
                  <c:v>Jan-17</c:v>
                </c:pt>
                <c:pt idx="539">
                  <c:v>Jan-17</c:v>
                </c:pt>
                <c:pt idx="540">
                  <c:v>Jan-17</c:v>
                </c:pt>
                <c:pt idx="541">
                  <c:v>Jan-17</c:v>
                </c:pt>
                <c:pt idx="542">
                  <c:v>Jan-17</c:v>
                </c:pt>
                <c:pt idx="543">
                  <c:v>Jan-17</c:v>
                </c:pt>
                <c:pt idx="544">
                  <c:v>Jan-17</c:v>
                </c:pt>
                <c:pt idx="545">
                  <c:v>Jan-17</c:v>
                </c:pt>
                <c:pt idx="546">
                  <c:v>Jan-17</c:v>
                </c:pt>
                <c:pt idx="547">
                  <c:v>Jan-17</c:v>
                </c:pt>
                <c:pt idx="548">
                  <c:v>Feb-17</c:v>
                </c:pt>
                <c:pt idx="549">
                  <c:v>Feb-17</c:v>
                </c:pt>
                <c:pt idx="550">
                  <c:v>Feb-17</c:v>
                </c:pt>
                <c:pt idx="551">
                  <c:v>Feb-17</c:v>
                </c:pt>
                <c:pt idx="552">
                  <c:v>Feb-17</c:v>
                </c:pt>
                <c:pt idx="553">
                  <c:v>Feb-17</c:v>
                </c:pt>
                <c:pt idx="554">
                  <c:v>Feb-17</c:v>
                </c:pt>
                <c:pt idx="555">
                  <c:v>Feb-17</c:v>
                </c:pt>
                <c:pt idx="556">
                  <c:v>Feb-17</c:v>
                </c:pt>
                <c:pt idx="557">
                  <c:v>Feb-17</c:v>
                </c:pt>
                <c:pt idx="558">
                  <c:v>Feb-17</c:v>
                </c:pt>
                <c:pt idx="559">
                  <c:v>Feb-17</c:v>
                </c:pt>
                <c:pt idx="560">
                  <c:v>Feb-17</c:v>
                </c:pt>
                <c:pt idx="561">
                  <c:v>Feb-17</c:v>
                </c:pt>
                <c:pt idx="562">
                  <c:v>Feb-17</c:v>
                </c:pt>
                <c:pt idx="563">
                  <c:v>Feb-17</c:v>
                </c:pt>
                <c:pt idx="564">
                  <c:v>Feb-17</c:v>
                </c:pt>
                <c:pt idx="565">
                  <c:v>Feb-17</c:v>
                </c:pt>
                <c:pt idx="566">
                  <c:v>Feb-17</c:v>
                </c:pt>
                <c:pt idx="567">
                  <c:v>Feb-17</c:v>
                </c:pt>
                <c:pt idx="568">
                  <c:v>Mar-17</c:v>
                </c:pt>
                <c:pt idx="569">
                  <c:v>Mar-17</c:v>
                </c:pt>
                <c:pt idx="570">
                  <c:v>Mar-17</c:v>
                </c:pt>
                <c:pt idx="571">
                  <c:v>Mar-17</c:v>
                </c:pt>
                <c:pt idx="572">
                  <c:v>Mar-17</c:v>
                </c:pt>
                <c:pt idx="573">
                  <c:v>Mar-17</c:v>
                </c:pt>
                <c:pt idx="574">
                  <c:v>Mar-17</c:v>
                </c:pt>
                <c:pt idx="575">
                  <c:v>Mar-17</c:v>
                </c:pt>
                <c:pt idx="576">
                  <c:v>Mar-17</c:v>
                </c:pt>
                <c:pt idx="577">
                  <c:v>Mar-17</c:v>
                </c:pt>
                <c:pt idx="578">
                  <c:v>Mar-17</c:v>
                </c:pt>
                <c:pt idx="579">
                  <c:v>Mar-17</c:v>
                </c:pt>
                <c:pt idx="580">
                  <c:v>Mar-17</c:v>
                </c:pt>
                <c:pt idx="581">
                  <c:v>Mar-17</c:v>
                </c:pt>
                <c:pt idx="582">
                  <c:v>Mar-17</c:v>
                </c:pt>
                <c:pt idx="583">
                  <c:v>Mar-17</c:v>
                </c:pt>
                <c:pt idx="584">
                  <c:v>Mar-17</c:v>
                </c:pt>
                <c:pt idx="585">
                  <c:v>Mar-17</c:v>
                </c:pt>
                <c:pt idx="586">
                  <c:v>Mar-17</c:v>
                </c:pt>
                <c:pt idx="587">
                  <c:v>Mar-17</c:v>
                </c:pt>
                <c:pt idx="588">
                  <c:v>Mar-17</c:v>
                </c:pt>
                <c:pt idx="589">
                  <c:v>Mar-17</c:v>
                </c:pt>
                <c:pt idx="590">
                  <c:v>Mar-17</c:v>
                </c:pt>
                <c:pt idx="591">
                  <c:v>Apr-17</c:v>
                </c:pt>
                <c:pt idx="592">
                  <c:v>Apr-17</c:v>
                </c:pt>
                <c:pt idx="593">
                  <c:v>Apr-17</c:v>
                </c:pt>
                <c:pt idx="594">
                  <c:v>Apr-17</c:v>
                </c:pt>
                <c:pt idx="595">
                  <c:v>Apr-17</c:v>
                </c:pt>
                <c:pt idx="596">
                  <c:v>Apr-17</c:v>
                </c:pt>
                <c:pt idx="597">
                  <c:v>Apr-17</c:v>
                </c:pt>
                <c:pt idx="598">
                  <c:v>Apr-17</c:v>
                </c:pt>
                <c:pt idx="599">
                  <c:v>Apr-17</c:v>
                </c:pt>
                <c:pt idx="600">
                  <c:v>Apr-17</c:v>
                </c:pt>
                <c:pt idx="601">
                  <c:v>Apr-17</c:v>
                </c:pt>
                <c:pt idx="602">
                  <c:v>Apr-17</c:v>
                </c:pt>
                <c:pt idx="603">
                  <c:v>Apr-17</c:v>
                </c:pt>
                <c:pt idx="604">
                  <c:v>Apr-17</c:v>
                </c:pt>
                <c:pt idx="605">
                  <c:v>Apr-17</c:v>
                </c:pt>
                <c:pt idx="606">
                  <c:v>Apr-17</c:v>
                </c:pt>
                <c:pt idx="607">
                  <c:v>Apr-17</c:v>
                </c:pt>
                <c:pt idx="608">
                  <c:v>Apr-17</c:v>
                </c:pt>
                <c:pt idx="609">
                  <c:v>Apr-17</c:v>
                </c:pt>
                <c:pt idx="610">
                  <c:v>Apr-17</c:v>
                </c:pt>
                <c:pt idx="611">
                  <c:v>May-17</c:v>
                </c:pt>
                <c:pt idx="612">
                  <c:v>May-17</c:v>
                </c:pt>
                <c:pt idx="613">
                  <c:v>May-17</c:v>
                </c:pt>
                <c:pt idx="614">
                  <c:v>May-17</c:v>
                </c:pt>
                <c:pt idx="615">
                  <c:v>May-17</c:v>
                </c:pt>
                <c:pt idx="616">
                  <c:v>May-17</c:v>
                </c:pt>
                <c:pt idx="617">
                  <c:v>May-17</c:v>
                </c:pt>
                <c:pt idx="618">
                  <c:v>May-17</c:v>
                </c:pt>
                <c:pt idx="619">
                  <c:v>May-17</c:v>
                </c:pt>
                <c:pt idx="620">
                  <c:v>May-17</c:v>
                </c:pt>
                <c:pt idx="621">
                  <c:v>May-17</c:v>
                </c:pt>
                <c:pt idx="622">
                  <c:v>May-17</c:v>
                </c:pt>
                <c:pt idx="623">
                  <c:v>May-17</c:v>
                </c:pt>
                <c:pt idx="624">
                  <c:v>May-17</c:v>
                </c:pt>
                <c:pt idx="625">
                  <c:v>May-17</c:v>
                </c:pt>
                <c:pt idx="626">
                  <c:v>May-17</c:v>
                </c:pt>
                <c:pt idx="627">
                  <c:v>May-17</c:v>
                </c:pt>
                <c:pt idx="628">
                  <c:v>May-17</c:v>
                </c:pt>
                <c:pt idx="629">
                  <c:v>May-17</c:v>
                </c:pt>
                <c:pt idx="630">
                  <c:v>May-17</c:v>
                </c:pt>
                <c:pt idx="631">
                  <c:v>May-17</c:v>
                </c:pt>
                <c:pt idx="632">
                  <c:v>May-17</c:v>
                </c:pt>
                <c:pt idx="633">
                  <c:v>May-17</c:v>
                </c:pt>
                <c:pt idx="634">
                  <c:v>Jun-17</c:v>
                </c:pt>
                <c:pt idx="635">
                  <c:v>Jun-17</c:v>
                </c:pt>
                <c:pt idx="636">
                  <c:v>Jun-17</c:v>
                </c:pt>
                <c:pt idx="637">
                  <c:v>Jun-17</c:v>
                </c:pt>
                <c:pt idx="638">
                  <c:v>Jun-17</c:v>
                </c:pt>
                <c:pt idx="639">
                  <c:v>Jun-17</c:v>
                </c:pt>
                <c:pt idx="640">
                  <c:v>Jun-17</c:v>
                </c:pt>
                <c:pt idx="641">
                  <c:v>Jun-17</c:v>
                </c:pt>
                <c:pt idx="642">
                  <c:v>Jun-17</c:v>
                </c:pt>
                <c:pt idx="643">
                  <c:v>Jun-17</c:v>
                </c:pt>
                <c:pt idx="644">
                  <c:v>Jun-17</c:v>
                </c:pt>
                <c:pt idx="645">
                  <c:v>Jun-17</c:v>
                </c:pt>
                <c:pt idx="646">
                  <c:v>Jun-17</c:v>
                </c:pt>
                <c:pt idx="647">
                  <c:v>Jun-17</c:v>
                </c:pt>
                <c:pt idx="648">
                  <c:v>Jun-17</c:v>
                </c:pt>
                <c:pt idx="649">
                  <c:v>Jun-17</c:v>
                </c:pt>
                <c:pt idx="650">
                  <c:v>Jun-17</c:v>
                </c:pt>
                <c:pt idx="651">
                  <c:v>Jun-17</c:v>
                </c:pt>
                <c:pt idx="652">
                  <c:v>Jun-17</c:v>
                </c:pt>
                <c:pt idx="653">
                  <c:v>Jun-17</c:v>
                </c:pt>
                <c:pt idx="654">
                  <c:v>Jun-17</c:v>
                </c:pt>
                <c:pt idx="655">
                  <c:v>Jun-17</c:v>
                </c:pt>
                <c:pt idx="656">
                  <c:v>Jul-17</c:v>
                </c:pt>
                <c:pt idx="657">
                  <c:v>Jul-17</c:v>
                </c:pt>
                <c:pt idx="658">
                  <c:v>Jul-17</c:v>
                </c:pt>
                <c:pt idx="659">
                  <c:v>Jul-17</c:v>
                </c:pt>
                <c:pt idx="660">
                  <c:v>Jul-17</c:v>
                </c:pt>
                <c:pt idx="661">
                  <c:v>Jul-17</c:v>
                </c:pt>
                <c:pt idx="662">
                  <c:v>Jul-17</c:v>
                </c:pt>
                <c:pt idx="663">
                  <c:v>Jul-17</c:v>
                </c:pt>
                <c:pt idx="664">
                  <c:v>Jul-17</c:v>
                </c:pt>
                <c:pt idx="665">
                  <c:v>Jul-17</c:v>
                </c:pt>
                <c:pt idx="666">
                  <c:v>Jul-17</c:v>
                </c:pt>
                <c:pt idx="667">
                  <c:v>Jul-17</c:v>
                </c:pt>
                <c:pt idx="668">
                  <c:v>Jul-17</c:v>
                </c:pt>
                <c:pt idx="669">
                  <c:v>Jul-17</c:v>
                </c:pt>
                <c:pt idx="670">
                  <c:v>Jul-17</c:v>
                </c:pt>
                <c:pt idx="671">
                  <c:v>Jul-17</c:v>
                </c:pt>
                <c:pt idx="672">
                  <c:v>Jul-17</c:v>
                </c:pt>
                <c:pt idx="673">
                  <c:v>Jul-17</c:v>
                </c:pt>
                <c:pt idx="674">
                  <c:v>Jul-17</c:v>
                </c:pt>
                <c:pt idx="675">
                  <c:v>Jul-17</c:v>
                </c:pt>
                <c:pt idx="676">
                  <c:v>Jul-17</c:v>
                </c:pt>
                <c:pt idx="677">
                  <c:v>Aug-17</c:v>
                </c:pt>
                <c:pt idx="678">
                  <c:v>Aug-17</c:v>
                </c:pt>
                <c:pt idx="679">
                  <c:v>Aug-17</c:v>
                </c:pt>
                <c:pt idx="680">
                  <c:v>Aug-17</c:v>
                </c:pt>
                <c:pt idx="681">
                  <c:v>Aug-17</c:v>
                </c:pt>
                <c:pt idx="682">
                  <c:v>Aug-17</c:v>
                </c:pt>
                <c:pt idx="683">
                  <c:v>Aug-17</c:v>
                </c:pt>
                <c:pt idx="684">
                  <c:v>Aug-17</c:v>
                </c:pt>
                <c:pt idx="685">
                  <c:v>Aug-17</c:v>
                </c:pt>
                <c:pt idx="686">
                  <c:v>Aug-17</c:v>
                </c:pt>
                <c:pt idx="687">
                  <c:v>Aug-17</c:v>
                </c:pt>
                <c:pt idx="688">
                  <c:v>Aug-17</c:v>
                </c:pt>
                <c:pt idx="689">
                  <c:v>Aug-17</c:v>
                </c:pt>
                <c:pt idx="690">
                  <c:v>Aug-17</c:v>
                </c:pt>
                <c:pt idx="691">
                  <c:v>Aug-17</c:v>
                </c:pt>
                <c:pt idx="692">
                  <c:v>Aug-17</c:v>
                </c:pt>
                <c:pt idx="693">
                  <c:v>Aug-17</c:v>
                </c:pt>
                <c:pt idx="694">
                  <c:v>Aug-17</c:v>
                </c:pt>
                <c:pt idx="695">
                  <c:v>Aug-17</c:v>
                </c:pt>
                <c:pt idx="696">
                  <c:v>Aug-17</c:v>
                </c:pt>
                <c:pt idx="697">
                  <c:v>Aug-17</c:v>
                </c:pt>
                <c:pt idx="698">
                  <c:v>Aug-17</c:v>
                </c:pt>
                <c:pt idx="699">
                  <c:v>Aug-17</c:v>
                </c:pt>
                <c:pt idx="700">
                  <c:v>Sep-17</c:v>
                </c:pt>
                <c:pt idx="701">
                  <c:v>Sep-17</c:v>
                </c:pt>
                <c:pt idx="702">
                  <c:v>Sep-17</c:v>
                </c:pt>
                <c:pt idx="703">
                  <c:v>Sep-17</c:v>
                </c:pt>
                <c:pt idx="704">
                  <c:v>Sep-17</c:v>
                </c:pt>
                <c:pt idx="705">
                  <c:v>Sep-17</c:v>
                </c:pt>
                <c:pt idx="706">
                  <c:v>Sep-17</c:v>
                </c:pt>
                <c:pt idx="707">
                  <c:v>Sep-17</c:v>
                </c:pt>
                <c:pt idx="708">
                  <c:v>Sep-17</c:v>
                </c:pt>
                <c:pt idx="709">
                  <c:v>Sep-17</c:v>
                </c:pt>
                <c:pt idx="710">
                  <c:v>Sep-17</c:v>
                </c:pt>
                <c:pt idx="711">
                  <c:v>Sep-17</c:v>
                </c:pt>
                <c:pt idx="712">
                  <c:v>Sep-17</c:v>
                </c:pt>
                <c:pt idx="713">
                  <c:v>Sep-17</c:v>
                </c:pt>
                <c:pt idx="714">
                  <c:v>Sep-17</c:v>
                </c:pt>
                <c:pt idx="715">
                  <c:v>Sep-17</c:v>
                </c:pt>
                <c:pt idx="716">
                  <c:v>Sep-17</c:v>
                </c:pt>
                <c:pt idx="717">
                  <c:v>Sep-17</c:v>
                </c:pt>
                <c:pt idx="718">
                  <c:v>Sep-17</c:v>
                </c:pt>
                <c:pt idx="719">
                  <c:v>Sep-17</c:v>
                </c:pt>
                <c:pt idx="720">
                  <c:v>Sep-17</c:v>
                </c:pt>
                <c:pt idx="721">
                  <c:v>Oct-17</c:v>
                </c:pt>
                <c:pt idx="722">
                  <c:v>Oct-17</c:v>
                </c:pt>
                <c:pt idx="723">
                  <c:v>Oct-17</c:v>
                </c:pt>
                <c:pt idx="724">
                  <c:v>Oct-17</c:v>
                </c:pt>
                <c:pt idx="725">
                  <c:v>Oct-17</c:v>
                </c:pt>
                <c:pt idx="726">
                  <c:v>Oct-17</c:v>
                </c:pt>
                <c:pt idx="727">
                  <c:v>Oct-17</c:v>
                </c:pt>
                <c:pt idx="728">
                  <c:v>Oct-17</c:v>
                </c:pt>
                <c:pt idx="729">
                  <c:v>Oct-17</c:v>
                </c:pt>
                <c:pt idx="730">
                  <c:v>Oct-17</c:v>
                </c:pt>
                <c:pt idx="731">
                  <c:v>Oct-17</c:v>
                </c:pt>
                <c:pt idx="732">
                  <c:v>Oct-17</c:v>
                </c:pt>
                <c:pt idx="733">
                  <c:v>Oct-17</c:v>
                </c:pt>
                <c:pt idx="734">
                  <c:v>Oct-17</c:v>
                </c:pt>
                <c:pt idx="735">
                  <c:v>Oct-17</c:v>
                </c:pt>
                <c:pt idx="736">
                  <c:v>Oct-17</c:v>
                </c:pt>
                <c:pt idx="737">
                  <c:v>Oct-17</c:v>
                </c:pt>
                <c:pt idx="738">
                  <c:v>Oct-17</c:v>
                </c:pt>
                <c:pt idx="739">
                  <c:v>Oct-17</c:v>
                </c:pt>
                <c:pt idx="740">
                  <c:v>Oct-17</c:v>
                </c:pt>
                <c:pt idx="741">
                  <c:v>Oct-17</c:v>
                </c:pt>
                <c:pt idx="742">
                  <c:v>Oct-17</c:v>
                </c:pt>
                <c:pt idx="743">
                  <c:v>Nov-17</c:v>
                </c:pt>
                <c:pt idx="744">
                  <c:v>Nov-17</c:v>
                </c:pt>
                <c:pt idx="745">
                  <c:v>Nov-17</c:v>
                </c:pt>
                <c:pt idx="746">
                  <c:v>Nov-17</c:v>
                </c:pt>
                <c:pt idx="747">
                  <c:v>Nov-17</c:v>
                </c:pt>
                <c:pt idx="748">
                  <c:v>Nov-17</c:v>
                </c:pt>
                <c:pt idx="749">
                  <c:v>Nov-17</c:v>
                </c:pt>
                <c:pt idx="750">
                  <c:v>Nov-17</c:v>
                </c:pt>
                <c:pt idx="751">
                  <c:v>Nov-17</c:v>
                </c:pt>
                <c:pt idx="752">
                  <c:v>Nov-17</c:v>
                </c:pt>
                <c:pt idx="753">
                  <c:v>Nov-17</c:v>
                </c:pt>
                <c:pt idx="754">
                  <c:v>Nov-17</c:v>
                </c:pt>
                <c:pt idx="755">
                  <c:v>Nov-17</c:v>
                </c:pt>
                <c:pt idx="756">
                  <c:v>Nov-17</c:v>
                </c:pt>
                <c:pt idx="757">
                  <c:v>Nov-17</c:v>
                </c:pt>
                <c:pt idx="758">
                  <c:v>Nov-17</c:v>
                </c:pt>
                <c:pt idx="759">
                  <c:v>Nov-17</c:v>
                </c:pt>
                <c:pt idx="760">
                  <c:v>Nov-17</c:v>
                </c:pt>
                <c:pt idx="761">
                  <c:v>Nov-17</c:v>
                </c:pt>
                <c:pt idx="762">
                  <c:v>Nov-17</c:v>
                </c:pt>
                <c:pt idx="763">
                  <c:v>Nov-17</c:v>
                </c:pt>
                <c:pt idx="764">
                  <c:v>Nov-17</c:v>
                </c:pt>
                <c:pt idx="765">
                  <c:v>Dec-17</c:v>
                </c:pt>
                <c:pt idx="766">
                  <c:v>Dec-17</c:v>
                </c:pt>
                <c:pt idx="767">
                  <c:v>Dec-17</c:v>
                </c:pt>
                <c:pt idx="768">
                  <c:v>Dec-17</c:v>
                </c:pt>
                <c:pt idx="769">
                  <c:v>Dec-17</c:v>
                </c:pt>
                <c:pt idx="770">
                  <c:v>Dec-17</c:v>
                </c:pt>
                <c:pt idx="771">
                  <c:v>Dec-17</c:v>
                </c:pt>
                <c:pt idx="772">
                  <c:v>Dec-17</c:v>
                </c:pt>
                <c:pt idx="773">
                  <c:v>Dec-17</c:v>
                </c:pt>
                <c:pt idx="774">
                  <c:v>Dec-17</c:v>
                </c:pt>
                <c:pt idx="775">
                  <c:v>Dec-17</c:v>
                </c:pt>
                <c:pt idx="776">
                  <c:v>Dec-17</c:v>
                </c:pt>
                <c:pt idx="777">
                  <c:v>Dec-17</c:v>
                </c:pt>
                <c:pt idx="778">
                  <c:v>Dec-17</c:v>
                </c:pt>
                <c:pt idx="779">
                  <c:v>Dec-17</c:v>
                </c:pt>
                <c:pt idx="780">
                  <c:v>Dec-17</c:v>
                </c:pt>
                <c:pt idx="781">
                  <c:v>Dec-17</c:v>
                </c:pt>
                <c:pt idx="782">
                  <c:v>Dec-17</c:v>
                </c:pt>
                <c:pt idx="783">
                  <c:v>Dec-17</c:v>
                </c:pt>
                <c:pt idx="784">
                  <c:v>Dec-17</c:v>
                </c:pt>
                <c:pt idx="785">
                  <c:v>Dec-17</c:v>
                </c:pt>
                <c:pt idx="786">
                  <c:v>Jan-18</c:v>
                </c:pt>
                <c:pt idx="787">
                  <c:v>Jan-18</c:v>
                </c:pt>
                <c:pt idx="788">
                  <c:v>Jan-18</c:v>
                </c:pt>
                <c:pt idx="789">
                  <c:v>Jan-18</c:v>
                </c:pt>
                <c:pt idx="790">
                  <c:v>Jan-18</c:v>
                </c:pt>
                <c:pt idx="791">
                  <c:v>Jan-18</c:v>
                </c:pt>
                <c:pt idx="792">
                  <c:v>Jan-18</c:v>
                </c:pt>
                <c:pt idx="793">
                  <c:v>Jan-18</c:v>
                </c:pt>
                <c:pt idx="794">
                  <c:v>Jan-18</c:v>
                </c:pt>
                <c:pt idx="795">
                  <c:v>Jan-18</c:v>
                </c:pt>
                <c:pt idx="796">
                  <c:v>Jan-18</c:v>
                </c:pt>
                <c:pt idx="797">
                  <c:v>Jan-18</c:v>
                </c:pt>
                <c:pt idx="798">
                  <c:v>Jan-18</c:v>
                </c:pt>
                <c:pt idx="799">
                  <c:v>Jan-18</c:v>
                </c:pt>
                <c:pt idx="800">
                  <c:v>Jan-18</c:v>
                </c:pt>
                <c:pt idx="801">
                  <c:v>Jan-18</c:v>
                </c:pt>
                <c:pt idx="802">
                  <c:v>Jan-18</c:v>
                </c:pt>
                <c:pt idx="803">
                  <c:v>Jan-18</c:v>
                </c:pt>
                <c:pt idx="804">
                  <c:v>Jan-18</c:v>
                </c:pt>
                <c:pt idx="805">
                  <c:v>Jan-18</c:v>
                </c:pt>
                <c:pt idx="806">
                  <c:v>Jan-18</c:v>
                </c:pt>
                <c:pt idx="807">
                  <c:v>Jan-18</c:v>
                </c:pt>
                <c:pt idx="808">
                  <c:v>Jan-18</c:v>
                </c:pt>
                <c:pt idx="809">
                  <c:v>Feb-18</c:v>
                </c:pt>
                <c:pt idx="810">
                  <c:v>Feb-18</c:v>
                </c:pt>
                <c:pt idx="811">
                  <c:v>Feb-18</c:v>
                </c:pt>
                <c:pt idx="812">
                  <c:v>Feb-18</c:v>
                </c:pt>
                <c:pt idx="813">
                  <c:v>Feb-18</c:v>
                </c:pt>
                <c:pt idx="814">
                  <c:v>Feb-18</c:v>
                </c:pt>
                <c:pt idx="815">
                  <c:v>Feb-18</c:v>
                </c:pt>
                <c:pt idx="816">
                  <c:v>Feb-18</c:v>
                </c:pt>
                <c:pt idx="817">
                  <c:v>Feb-18</c:v>
                </c:pt>
                <c:pt idx="818">
                  <c:v>Feb-18</c:v>
                </c:pt>
                <c:pt idx="819">
                  <c:v>Feb-18</c:v>
                </c:pt>
                <c:pt idx="820">
                  <c:v>Feb-18</c:v>
                </c:pt>
                <c:pt idx="821">
                  <c:v>Feb-18</c:v>
                </c:pt>
                <c:pt idx="822">
                  <c:v>Feb-18</c:v>
                </c:pt>
                <c:pt idx="823">
                  <c:v>Feb-18</c:v>
                </c:pt>
                <c:pt idx="824">
                  <c:v>Feb-18</c:v>
                </c:pt>
                <c:pt idx="825">
                  <c:v>Feb-18</c:v>
                </c:pt>
                <c:pt idx="826">
                  <c:v>Feb-18</c:v>
                </c:pt>
                <c:pt idx="827">
                  <c:v>Feb-18</c:v>
                </c:pt>
                <c:pt idx="828">
                  <c:v>Feb-18</c:v>
                </c:pt>
                <c:pt idx="829">
                  <c:v>Mar-18</c:v>
                </c:pt>
                <c:pt idx="830">
                  <c:v>Mar-18</c:v>
                </c:pt>
                <c:pt idx="831">
                  <c:v>Mar-18</c:v>
                </c:pt>
                <c:pt idx="832">
                  <c:v>Mar-18</c:v>
                </c:pt>
                <c:pt idx="833">
                  <c:v>Mar-18</c:v>
                </c:pt>
                <c:pt idx="834">
                  <c:v>Mar-18</c:v>
                </c:pt>
                <c:pt idx="835">
                  <c:v>Mar-18</c:v>
                </c:pt>
                <c:pt idx="836">
                  <c:v>Mar-18</c:v>
                </c:pt>
                <c:pt idx="837">
                  <c:v>Mar-18</c:v>
                </c:pt>
                <c:pt idx="838">
                  <c:v>Mar-18</c:v>
                </c:pt>
                <c:pt idx="839">
                  <c:v>Mar-18</c:v>
                </c:pt>
                <c:pt idx="840">
                  <c:v>Mar-18</c:v>
                </c:pt>
                <c:pt idx="841">
                  <c:v>Mar-18</c:v>
                </c:pt>
                <c:pt idx="842">
                  <c:v>Mar-18</c:v>
                </c:pt>
                <c:pt idx="843">
                  <c:v>Mar-18</c:v>
                </c:pt>
                <c:pt idx="844">
                  <c:v>Mar-18</c:v>
                </c:pt>
                <c:pt idx="845">
                  <c:v>Mar-18</c:v>
                </c:pt>
                <c:pt idx="846">
                  <c:v>Mar-18</c:v>
                </c:pt>
                <c:pt idx="847">
                  <c:v>Mar-18</c:v>
                </c:pt>
                <c:pt idx="848">
                  <c:v>Mar-18</c:v>
                </c:pt>
                <c:pt idx="849">
                  <c:v>Mar-18</c:v>
                </c:pt>
                <c:pt idx="850">
                  <c:v>Mar-18</c:v>
                </c:pt>
                <c:pt idx="851">
                  <c:v>Apr-18</c:v>
                </c:pt>
                <c:pt idx="852">
                  <c:v>Apr-18</c:v>
                </c:pt>
                <c:pt idx="853">
                  <c:v>Apr-18</c:v>
                </c:pt>
                <c:pt idx="854">
                  <c:v>Apr-18</c:v>
                </c:pt>
                <c:pt idx="855">
                  <c:v>Apr-18</c:v>
                </c:pt>
                <c:pt idx="856">
                  <c:v>Apr-18</c:v>
                </c:pt>
                <c:pt idx="857">
                  <c:v>Apr-18</c:v>
                </c:pt>
                <c:pt idx="858">
                  <c:v>Apr-18</c:v>
                </c:pt>
                <c:pt idx="859">
                  <c:v>Apr-18</c:v>
                </c:pt>
                <c:pt idx="860">
                  <c:v>Apr-18</c:v>
                </c:pt>
                <c:pt idx="861">
                  <c:v>Apr-18</c:v>
                </c:pt>
                <c:pt idx="862">
                  <c:v>Apr-18</c:v>
                </c:pt>
                <c:pt idx="863">
                  <c:v>Apr-18</c:v>
                </c:pt>
                <c:pt idx="864">
                  <c:v>Apr-18</c:v>
                </c:pt>
                <c:pt idx="865">
                  <c:v>Apr-18</c:v>
                </c:pt>
                <c:pt idx="866">
                  <c:v>Apr-18</c:v>
                </c:pt>
                <c:pt idx="867">
                  <c:v>Apr-18</c:v>
                </c:pt>
                <c:pt idx="868">
                  <c:v>Apr-18</c:v>
                </c:pt>
                <c:pt idx="869">
                  <c:v>Apr-18</c:v>
                </c:pt>
                <c:pt idx="870">
                  <c:v>Apr-18</c:v>
                </c:pt>
                <c:pt idx="871">
                  <c:v>Apr-18</c:v>
                </c:pt>
                <c:pt idx="872">
                  <c:v>May-18</c:v>
                </c:pt>
                <c:pt idx="873">
                  <c:v>May-18</c:v>
                </c:pt>
                <c:pt idx="874">
                  <c:v>May-18</c:v>
                </c:pt>
                <c:pt idx="875">
                  <c:v>May-18</c:v>
                </c:pt>
                <c:pt idx="876">
                  <c:v>May-18</c:v>
                </c:pt>
                <c:pt idx="877">
                  <c:v>May-18</c:v>
                </c:pt>
                <c:pt idx="878">
                  <c:v>May-18</c:v>
                </c:pt>
                <c:pt idx="879">
                  <c:v>May-18</c:v>
                </c:pt>
                <c:pt idx="880">
                  <c:v>May-18</c:v>
                </c:pt>
                <c:pt idx="881">
                  <c:v>May-18</c:v>
                </c:pt>
                <c:pt idx="882">
                  <c:v>May-18</c:v>
                </c:pt>
                <c:pt idx="883">
                  <c:v>May-18</c:v>
                </c:pt>
                <c:pt idx="884">
                  <c:v>May-18</c:v>
                </c:pt>
                <c:pt idx="885">
                  <c:v>May-18</c:v>
                </c:pt>
                <c:pt idx="886">
                  <c:v>May-18</c:v>
                </c:pt>
                <c:pt idx="887">
                  <c:v>May-18</c:v>
                </c:pt>
                <c:pt idx="888">
                  <c:v>May-18</c:v>
                </c:pt>
                <c:pt idx="889">
                  <c:v>May-18</c:v>
                </c:pt>
                <c:pt idx="890">
                  <c:v>May-18</c:v>
                </c:pt>
                <c:pt idx="891">
                  <c:v>May-18</c:v>
                </c:pt>
                <c:pt idx="892">
                  <c:v>May-18</c:v>
                </c:pt>
                <c:pt idx="893">
                  <c:v>May-18</c:v>
                </c:pt>
                <c:pt idx="894">
                  <c:v>May-18</c:v>
                </c:pt>
                <c:pt idx="895">
                  <c:v>Jun-18</c:v>
                </c:pt>
                <c:pt idx="896">
                  <c:v>Jun-18</c:v>
                </c:pt>
                <c:pt idx="897">
                  <c:v>Jun-18</c:v>
                </c:pt>
                <c:pt idx="898">
                  <c:v>Jun-18</c:v>
                </c:pt>
                <c:pt idx="899">
                  <c:v>Jun-18</c:v>
                </c:pt>
                <c:pt idx="900">
                  <c:v>Jun-18</c:v>
                </c:pt>
                <c:pt idx="901">
                  <c:v>Jun-18</c:v>
                </c:pt>
                <c:pt idx="902">
                  <c:v>Jun-18</c:v>
                </c:pt>
                <c:pt idx="903">
                  <c:v>Jun-18</c:v>
                </c:pt>
                <c:pt idx="904">
                  <c:v>Jun-18</c:v>
                </c:pt>
                <c:pt idx="905">
                  <c:v>Jun-18</c:v>
                </c:pt>
                <c:pt idx="906">
                  <c:v>Jun-18</c:v>
                </c:pt>
                <c:pt idx="907">
                  <c:v>Jun-18</c:v>
                </c:pt>
                <c:pt idx="908">
                  <c:v>Jun-18</c:v>
                </c:pt>
                <c:pt idx="909">
                  <c:v>Jun-18</c:v>
                </c:pt>
                <c:pt idx="910">
                  <c:v>Jun-18</c:v>
                </c:pt>
                <c:pt idx="911">
                  <c:v>Jun-18</c:v>
                </c:pt>
                <c:pt idx="912">
                  <c:v>Jun-18</c:v>
                </c:pt>
                <c:pt idx="913">
                  <c:v>Jun-18</c:v>
                </c:pt>
                <c:pt idx="914">
                  <c:v>Jun-18</c:v>
                </c:pt>
                <c:pt idx="915">
                  <c:v>Jun-18</c:v>
                </c:pt>
                <c:pt idx="916">
                  <c:v>Jul-18</c:v>
                </c:pt>
                <c:pt idx="917">
                  <c:v>Jul-18</c:v>
                </c:pt>
                <c:pt idx="918">
                  <c:v>Jul-18</c:v>
                </c:pt>
                <c:pt idx="919">
                  <c:v>Jul-18</c:v>
                </c:pt>
                <c:pt idx="920">
                  <c:v>Jul-18</c:v>
                </c:pt>
                <c:pt idx="921">
                  <c:v>Jul-18</c:v>
                </c:pt>
                <c:pt idx="922">
                  <c:v>Jul-18</c:v>
                </c:pt>
                <c:pt idx="923">
                  <c:v>Jul-18</c:v>
                </c:pt>
                <c:pt idx="924">
                  <c:v>Jul-18</c:v>
                </c:pt>
                <c:pt idx="925">
                  <c:v>Jul-18</c:v>
                </c:pt>
                <c:pt idx="926">
                  <c:v>Jul-18</c:v>
                </c:pt>
                <c:pt idx="927">
                  <c:v>Jul-18</c:v>
                </c:pt>
                <c:pt idx="928">
                  <c:v>Jul-18</c:v>
                </c:pt>
                <c:pt idx="929">
                  <c:v>Jul-18</c:v>
                </c:pt>
                <c:pt idx="930">
                  <c:v>Jul-18</c:v>
                </c:pt>
                <c:pt idx="931">
                  <c:v>Jul-18</c:v>
                </c:pt>
                <c:pt idx="932">
                  <c:v>Jul-18</c:v>
                </c:pt>
                <c:pt idx="933">
                  <c:v>Jul-18</c:v>
                </c:pt>
                <c:pt idx="934">
                  <c:v>Jul-18</c:v>
                </c:pt>
                <c:pt idx="935">
                  <c:v>Jul-18</c:v>
                </c:pt>
                <c:pt idx="936">
                  <c:v>Jul-18</c:v>
                </c:pt>
                <c:pt idx="937">
                  <c:v>Jul-18</c:v>
                </c:pt>
                <c:pt idx="938">
                  <c:v>Aug-18</c:v>
                </c:pt>
                <c:pt idx="939">
                  <c:v>Aug-18</c:v>
                </c:pt>
                <c:pt idx="940">
                  <c:v>Aug-18</c:v>
                </c:pt>
                <c:pt idx="941">
                  <c:v>Aug-18</c:v>
                </c:pt>
                <c:pt idx="942">
                  <c:v>Aug-18</c:v>
                </c:pt>
                <c:pt idx="943">
                  <c:v>Aug-18</c:v>
                </c:pt>
                <c:pt idx="944">
                  <c:v>Aug-18</c:v>
                </c:pt>
                <c:pt idx="945">
                  <c:v>Aug-18</c:v>
                </c:pt>
                <c:pt idx="946">
                  <c:v>Aug-18</c:v>
                </c:pt>
                <c:pt idx="947">
                  <c:v>Aug-18</c:v>
                </c:pt>
                <c:pt idx="948">
                  <c:v>Aug-18</c:v>
                </c:pt>
                <c:pt idx="949">
                  <c:v>Aug-18</c:v>
                </c:pt>
                <c:pt idx="950">
                  <c:v>Aug-18</c:v>
                </c:pt>
                <c:pt idx="951">
                  <c:v>Aug-18</c:v>
                </c:pt>
                <c:pt idx="952">
                  <c:v>Aug-18</c:v>
                </c:pt>
                <c:pt idx="953">
                  <c:v>Aug-18</c:v>
                </c:pt>
                <c:pt idx="954">
                  <c:v>Aug-18</c:v>
                </c:pt>
                <c:pt idx="955">
                  <c:v>Aug-18</c:v>
                </c:pt>
                <c:pt idx="956">
                  <c:v>Aug-18</c:v>
                </c:pt>
                <c:pt idx="957">
                  <c:v>Aug-18</c:v>
                </c:pt>
                <c:pt idx="958">
                  <c:v>Aug-18</c:v>
                </c:pt>
                <c:pt idx="959">
                  <c:v>Aug-18</c:v>
                </c:pt>
                <c:pt idx="960">
                  <c:v>Aug-18</c:v>
                </c:pt>
                <c:pt idx="961">
                  <c:v>Sep-18</c:v>
                </c:pt>
                <c:pt idx="962">
                  <c:v>Sep-18</c:v>
                </c:pt>
                <c:pt idx="963">
                  <c:v>Sep-18</c:v>
                </c:pt>
                <c:pt idx="964">
                  <c:v>Sep-18</c:v>
                </c:pt>
                <c:pt idx="965">
                  <c:v>Sep-18</c:v>
                </c:pt>
                <c:pt idx="966">
                  <c:v>Sep-18</c:v>
                </c:pt>
                <c:pt idx="967">
                  <c:v>Sep-18</c:v>
                </c:pt>
                <c:pt idx="968">
                  <c:v>Sep-18</c:v>
                </c:pt>
                <c:pt idx="969">
                  <c:v>Sep-18</c:v>
                </c:pt>
                <c:pt idx="970">
                  <c:v>Sep-18</c:v>
                </c:pt>
                <c:pt idx="971">
                  <c:v>Sep-18</c:v>
                </c:pt>
                <c:pt idx="972">
                  <c:v>Sep-18</c:v>
                </c:pt>
                <c:pt idx="973">
                  <c:v>Sep-18</c:v>
                </c:pt>
                <c:pt idx="974">
                  <c:v>Sep-18</c:v>
                </c:pt>
                <c:pt idx="975">
                  <c:v>Sep-18</c:v>
                </c:pt>
                <c:pt idx="976">
                  <c:v>Sep-18</c:v>
                </c:pt>
                <c:pt idx="977">
                  <c:v>Sep-18</c:v>
                </c:pt>
                <c:pt idx="978">
                  <c:v>Sep-18</c:v>
                </c:pt>
                <c:pt idx="979">
                  <c:v>Sep-18</c:v>
                </c:pt>
                <c:pt idx="980">
                  <c:v>Sep-18</c:v>
                </c:pt>
                <c:pt idx="981">
                  <c:v>Oct-18</c:v>
                </c:pt>
                <c:pt idx="982">
                  <c:v>Oct-18</c:v>
                </c:pt>
                <c:pt idx="983">
                  <c:v>Oct-18</c:v>
                </c:pt>
                <c:pt idx="984">
                  <c:v>Oct-18</c:v>
                </c:pt>
                <c:pt idx="985">
                  <c:v>Oct-18</c:v>
                </c:pt>
                <c:pt idx="986">
                  <c:v>Oct-18</c:v>
                </c:pt>
                <c:pt idx="987">
                  <c:v>Oct-18</c:v>
                </c:pt>
                <c:pt idx="988">
                  <c:v>Oct-18</c:v>
                </c:pt>
                <c:pt idx="989">
                  <c:v>Oct-18</c:v>
                </c:pt>
                <c:pt idx="990">
                  <c:v>Oct-18</c:v>
                </c:pt>
                <c:pt idx="991">
                  <c:v>Oct-18</c:v>
                </c:pt>
                <c:pt idx="992">
                  <c:v>Oct-18</c:v>
                </c:pt>
                <c:pt idx="993">
                  <c:v>Oct-18</c:v>
                </c:pt>
                <c:pt idx="994">
                  <c:v>Oct-18</c:v>
                </c:pt>
                <c:pt idx="995">
                  <c:v>Oct-18</c:v>
                </c:pt>
                <c:pt idx="996">
                  <c:v>Oct-18</c:v>
                </c:pt>
                <c:pt idx="997">
                  <c:v>Oct-18</c:v>
                </c:pt>
                <c:pt idx="998">
                  <c:v>Oct-18</c:v>
                </c:pt>
                <c:pt idx="999">
                  <c:v>Oct-18</c:v>
                </c:pt>
                <c:pt idx="1000">
                  <c:v>Oct-18</c:v>
                </c:pt>
                <c:pt idx="1001">
                  <c:v>Oct-18</c:v>
                </c:pt>
                <c:pt idx="1002">
                  <c:v>Oct-18</c:v>
                </c:pt>
                <c:pt idx="1003">
                  <c:v>Oct-18</c:v>
                </c:pt>
                <c:pt idx="1004">
                  <c:v>Nov-18</c:v>
                </c:pt>
                <c:pt idx="1005">
                  <c:v>Nov-18</c:v>
                </c:pt>
                <c:pt idx="1006">
                  <c:v>Nov-18</c:v>
                </c:pt>
                <c:pt idx="1007">
                  <c:v>Nov-18</c:v>
                </c:pt>
                <c:pt idx="1008">
                  <c:v>Nov-18</c:v>
                </c:pt>
                <c:pt idx="1009">
                  <c:v>Nov-18</c:v>
                </c:pt>
                <c:pt idx="1010">
                  <c:v>Nov-18</c:v>
                </c:pt>
                <c:pt idx="1011">
                  <c:v>Nov-18</c:v>
                </c:pt>
                <c:pt idx="1012">
                  <c:v>Nov-18</c:v>
                </c:pt>
                <c:pt idx="1013">
                  <c:v>Nov-18</c:v>
                </c:pt>
                <c:pt idx="1014">
                  <c:v>Nov-18</c:v>
                </c:pt>
                <c:pt idx="1015">
                  <c:v>Nov-18</c:v>
                </c:pt>
                <c:pt idx="1016">
                  <c:v>Nov-18</c:v>
                </c:pt>
                <c:pt idx="1017">
                  <c:v>Nov-18</c:v>
                </c:pt>
                <c:pt idx="1018">
                  <c:v>Nov-18</c:v>
                </c:pt>
                <c:pt idx="1019">
                  <c:v>Nov-18</c:v>
                </c:pt>
                <c:pt idx="1020">
                  <c:v>Nov-18</c:v>
                </c:pt>
                <c:pt idx="1021">
                  <c:v>Nov-18</c:v>
                </c:pt>
                <c:pt idx="1022">
                  <c:v>Nov-18</c:v>
                </c:pt>
                <c:pt idx="1023">
                  <c:v>Nov-18</c:v>
                </c:pt>
                <c:pt idx="1024">
                  <c:v>Nov-18</c:v>
                </c:pt>
                <c:pt idx="1025">
                  <c:v>Nov-18</c:v>
                </c:pt>
                <c:pt idx="1026">
                  <c:v>Dec-18</c:v>
                </c:pt>
                <c:pt idx="1027">
                  <c:v>Dec-18</c:v>
                </c:pt>
                <c:pt idx="1028">
                  <c:v>Dec-18</c:v>
                </c:pt>
                <c:pt idx="1029">
                  <c:v>Dec-18</c:v>
                </c:pt>
                <c:pt idx="1030">
                  <c:v>Dec-18</c:v>
                </c:pt>
                <c:pt idx="1031">
                  <c:v>Dec-18</c:v>
                </c:pt>
                <c:pt idx="1032">
                  <c:v>Dec-18</c:v>
                </c:pt>
                <c:pt idx="1033">
                  <c:v>Dec-18</c:v>
                </c:pt>
                <c:pt idx="1034">
                  <c:v>Dec-18</c:v>
                </c:pt>
                <c:pt idx="1035">
                  <c:v>Dec-18</c:v>
                </c:pt>
                <c:pt idx="1036">
                  <c:v>Dec-18</c:v>
                </c:pt>
                <c:pt idx="1037">
                  <c:v>Dec-18</c:v>
                </c:pt>
                <c:pt idx="1038">
                  <c:v>Dec-18</c:v>
                </c:pt>
                <c:pt idx="1039">
                  <c:v>Dec-18</c:v>
                </c:pt>
                <c:pt idx="1040">
                  <c:v>Dec-18</c:v>
                </c:pt>
                <c:pt idx="1041">
                  <c:v>Dec-18</c:v>
                </c:pt>
                <c:pt idx="1042">
                  <c:v>Dec-18</c:v>
                </c:pt>
                <c:pt idx="1043">
                  <c:v>Dec-18</c:v>
                </c:pt>
                <c:pt idx="1044">
                  <c:v>Dec-18</c:v>
                </c:pt>
                <c:pt idx="1045">
                  <c:v>Dec-18</c:v>
                </c:pt>
                <c:pt idx="1046">
                  <c:v>Dec-18</c:v>
                </c:pt>
                <c:pt idx="1047">
                  <c:v>Jan-19</c:v>
                </c:pt>
                <c:pt idx="1048">
                  <c:v>Jan-19</c:v>
                </c:pt>
                <c:pt idx="1049">
                  <c:v>Jan-19</c:v>
                </c:pt>
                <c:pt idx="1050">
                  <c:v>Jan-19</c:v>
                </c:pt>
                <c:pt idx="1051">
                  <c:v>Jan-19</c:v>
                </c:pt>
                <c:pt idx="1052">
                  <c:v>Jan-19</c:v>
                </c:pt>
                <c:pt idx="1053">
                  <c:v>Jan-19</c:v>
                </c:pt>
                <c:pt idx="1054">
                  <c:v>Jan-19</c:v>
                </c:pt>
                <c:pt idx="1055">
                  <c:v>Jan-19</c:v>
                </c:pt>
                <c:pt idx="1056">
                  <c:v>Jan-19</c:v>
                </c:pt>
                <c:pt idx="1057">
                  <c:v>Jan-19</c:v>
                </c:pt>
                <c:pt idx="1058">
                  <c:v>Jan-19</c:v>
                </c:pt>
                <c:pt idx="1059">
                  <c:v>Jan-19</c:v>
                </c:pt>
                <c:pt idx="1060">
                  <c:v>Jan-19</c:v>
                </c:pt>
                <c:pt idx="1061">
                  <c:v>Jan-19</c:v>
                </c:pt>
                <c:pt idx="1062">
                  <c:v>Jan-19</c:v>
                </c:pt>
                <c:pt idx="1063">
                  <c:v>Jan-19</c:v>
                </c:pt>
                <c:pt idx="1064">
                  <c:v>Jan-19</c:v>
                </c:pt>
                <c:pt idx="1065">
                  <c:v>Jan-19</c:v>
                </c:pt>
                <c:pt idx="1066">
                  <c:v>Jan-19</c:v>
                </c:pt>
                <c:pt idx="1067">
                  <c:v>Jan-19</c:v>
                </c:pt>
                <c:pt idx="1068">
                  <c:v>Jan-19</c:v>
                </c:pt>
                <c:pt idx="1069">
                  <c:v>Jan-19</c:v>
                </c:pt>
                <c:pt idx="1070">
                  <c:v>Feb-19</c:v>
                </c:pt>
                <c:pt idx="1071">
                  <c:v>Feb-19</c:v>
                </c:pt>
                <c:pt idx="1072">
                  <c:v>Feb-19</c:v>
                </c:pt>
                <c:pt idx="1073">
                  <c:v>Feb-19</c:v>
                </c:pt>
                <c:pt idx="1074">
                  <c:v>Feb-19</c:v>
                </c:pt>
                <c:pt idx="1075">
                  <c:v>Feb-19</c:v>
                </c:pt>
                <c:pt idx="1076">
                  <c:v>Feb-19</c:v>
                </c:pt>
                <c:pt idx="1077">
                  <c:v>Feb-19</c:v>
                </c:pt>
                <c:pt idx="1078">
                  <c:v>Feb-19</c:v>
                </c:pt>
                <c:pt idx="1079">
                  <c:v>Feb-19</c:v>
                </c:pt>
                <c:pt idx="1080">
                  <c:v>Feb-19</c:v>
                </c:pt>
                <c:pt idx="1081">
                  <c:v>Feb-19</c:v>
                </c:pt>
                <c:pt idx="1082">
                  <c:v>Feb-19</c:v>
                </c:pt>
                <c:pt idx="1083">
                  <c:v>Feb-19</c:v>
                </c:pt>
                <c:pt idx="1084">
                  <c:v>Feb-19</c:v>
                </c:pt>
                <c:pt idx="1085">
                  <c:v>Feb-19</c:v>
                </c:pt>
                <c:pt idx="1086">
                  <c:v>Feb-19</c:v>
                </c:pt>
                <c:pt idx="1087">
                  <c:v>Feb-19</c:v>
                </c:pt>
                <c:pt idx="1088">
                  <c:v>Feb-19</c:v>
                </c:pt>
                <c:pt idx="1089">
                  <c:v>Feb-19</c:v>
                </c:pt>
                <c:pt idx="1090">
                  <c:v>Mar-19</c:v>
                </c:pt>
                <c:pt idx="1091">
                  <c:v>Mar-19</c:v>
                </c:pt>
                <c:pt idx="1092">
                  <c:v>Mar-19</c:v>
                </c:pt>
                <c:pt idx="1093">
                  <c:v>Mar-19</c:v>
                </c:pt>
                <c:pt idx="1094">
                  <c:v>Mar-19</c:v>
                </c:pt>
                <c:pt idx="1095">
                  <c:v>Mar-19</c:v>
                </c:pt>
                <c:pt idx="1096">
                  <c:v>Mar-19</c:v>
                </c:pt>
                <c:pt idx="1097">
                  <c:v>Mar-19</c:v>
                </c:pt>
                <c:pt idx="1098">
                  <c:v>Mar-19</c:v>
                </c:pt>
                <c:pt idx="1099">
                  <c:v>Mar-19</c:v>
                </c:pt>
                <c:pt idx="1100">
                  <c:v>Mar-19</c:v>
                </c:pt>
                <c:pt idx="1101">
                  <c:v>Mar-19</c:v>
                </c:pt>
                <c:pt idx="1102">
                  <c:v>Mar-19</c:v>
                </c:pt>
                <c:pt idx="1103">
                  <c:v>Mar-19</c:v>
                </c:pt>
                <c:pt idx="1104">
                  <c:v>Mar-19</c:v>
                </c:pt>
                <c:pt idx="1105">
                  <c:v>Mar-19</c:v>
                </c:pt>
                <c:pt idx="1106">
                  <c:v>Mar-19</c:v>
                </c:pt>
                <c:pt idx="1107">
                  <c:v>Mar-19</c:v>
                </c:pt>
                <c:pt idx="1108">
                  <c:v>Mar-19</c:v>
                </c:pt>
                <c:pt idx="1109">
                  <c:v>Mar-19</c:v>
                </c:pt>
                <c:pt idx="1110">
                  <c:v>Mar-19</c:v>
                </c:pt>
                <c:pt idx="1111">
                  <c:v>Apr-19</c:v>
                </c:pt>
                <c:pt idx="1112">
                  <c:v>Apr-19</c:v>
                </c:pt>
                <c:pt idx="1113">
                  <c:v>Apr-19</c:v>
                </c:pt>
                <c:pt idx="1114">
                  <c:v>Apr-19</c:v>
                </c:pt>
                <c:pt idx="1115">
                  <c:v>Apr-19</c:v>
                </c:pt>
                <c:pt idx="1116">
                  <c:v>Apr-19</c:v>
                </c:pt>
                <c:pt idx="1117">
                  <c:v>Apr-19</c:v>
                </c:pt>
                <c:pt idx="1118">
                  <c:v>Apr-19</c:v>
                </c:pt>
                <c:pt idx="1119">
                  <c:v>Apr-19</c:v>
                </c:pt>
                <c:pt idx="1120">
                  <c:v>Apr-19</c:v>
                </c:pt>
                <c:pt idx="1121">
                  <c:v>Apr-19</c:v>
                </c:pt>
                <c:pt idx="1122">
                  <c:v>Apr-19</c:v>
                </c:pt>
                <c:pt idx="1123">
                  <c:v>Apr-19</c:v>
                </c:pt>
                <c:pt idx="1124">
                  <c:v>Apr-19</c:v>
                </c:pt>
                <c:pt idx="1125">
                  <c:v>Apr-19</c:v>
                </c:pt>
                <c:pt idx="1126">
                  <c:v>Apr-19</c:v>
                </c:pt>
                <c:pt idx="1127">
                  <c:v>Apr-19</c:v>
                </c:pt>
                <c:pt idx="1128">
                  <c:v>Apr-19</c:v>
                </c:pt>
                <c:pt idx="1129">
                  <c:v>Apr-19</c:v>
                </c:pt>
                <c:pt idx="1130">
                  <c:v>Apr-19</c:v>
                </c:pt>
                <c:pt idx="1131">
                  <c:v>Apr-19</c:v>
                </c:pt>
                <c:pt idx="1132">
                  <c:v>Apr-19</c:v>
                </c:pt>
                <c:pt idx="1133">
                  <c:v>May-19</c:v>
                </c:pt>
                <c:pt idx="1134">
                  <c:v>May-19</c:v>
                </c:pt>
                <c:pt idx="1135">
                  <c:v>May-19</c:v>
                </c:pt>
                <c:pt idx="1136">
                  <c:v>May-19</c:v>
                </c:pt>
                <c:pt idx="1137">
                  <c:v>May-19</c:v>
                </c:pt>
                <c:pt idx="1138">
                  <c:v>May-19</c:v>
                </c:pt>
                <c:pt idx="1139">
                  <c:v>May-19</c:v>
                </c:pt>
                <c:pt idx="1140">
                  <c:v>May-19</c:v>
                </c:pt>
                <c:pt idx="1141">
                  <c:v>May-19</c:v>
                </c:pt>
                <c:pt idx="1142">
                  <c:v>May-19</c:v>
                </c:pt>
                <c:pt idx="1143">
                  <c:v>May-19</c:v>
                </c:pt>
                <c:pt idx="1144">
                  <c:v>May-19</c:v>
                </c:pt>
                <c:pt idx="1145">
                  <c:v>May-19</c:v>
                </c:pt>
                <c:pt idx="1146">
                  <c:v>May-19</c:v>
                </c:pt>
                <c:pt idx="1147">
                  <c:v>May-19</c:v>
                </c:pt>
                <c:pt idx="1148">
                  <c:v>May-19</c:v>
                </c:pt>
                <c:pt idx="1149">
                  <c:v>May-19</c:v>
                </c:pt>
                <c:pt idx="1150">
                  <c:v>May-19</c:v>
                </c:pt>
                <c:pt idx="1151">
                  <c:v>May-19</c:v>
                </c:pt>
                <c:pt idx="1152">
                  <c:v>May-19</c:v>
                </c:pt>
                <c:pt idx="1153">
                  <c:v>May-19</c:v>
                </c:pt>
                <c:pt idx="1154">
                  <c:v>May-19</c:v>
                </c:pt>
                <c:pt idx="1155">
                  <c:v>May-19</c:v>
                </c:pt>
                <c:pt idx="1156">
                  <c:v>Jun-19</c:v>
                </c:pt>
                <c:pt idx="1157">
                  <c:v>Jun-19</c:v>
                </c:pt>
                <c:pt idx="1158">
                  <c:v>Jun-19</c:v>
                </c:pt>
                <c:pt idx="1159">
                  <c:v>Jun-19</c:v>
                </c:pt>
                <c:pt idx="1160">
                  <c:v>Jun-19</c:v>
                </c:pt>
                <c:pt idx="1161">
                  <c:v>Jun-19</c:v>
                </c:pt>
                <c:pt idx="1162">
                  <c:v>Jun-19</c:v>
                </c:pt>
                <c:pt idx="1163">
                  <c:v>Jun-19</c:v>
                </c:pt>
                <c:pt idx="1164">
                  <c:v>Jun-19</c:v>
                </c:pt>
                <c:pt idx="1165">
                  <c:v>Jun-19</c:v>
                </c:pt>
                <c:pt idx="1166">
                  <c:v>Jun-19</c:v>
                </c:pt>
                <c:pt idx="1167">
                  <c:v>Jun-19</c:v>
                </c:pt>
                <c:pt idx="1168">
                  <c:v>Jun-19</c:v>
                </c:pt>
                <c:pt idx="1169">
                  <c:v>Jun-19</c:v>
                </c:pt>
                <c:pt idx="1170">
                  <c:v>Jun-19</c:v>
                </c:pt>
                <c:pt idx="1171">
                  <c:v>Jun-19</c:v>
                </c:pt>
                <c:pt idx="1172">
                  <c:v>Jun-19</c:v>
                </c:pt>
                <c:pt idx="1173">
                  <c:v>Jun-19</c:v>
                </c:pt>
                <c:pt idx="1174">
                  <c:v>Jun-19</c:v>
                </c:pt>
                <c:pt idx="1175">
                  <c:v>Jun-19</c:v>
                </c:pt>
                <c:pt idx="1176">
                  <c:v>Jul-19</c:v>
                </c:pt>
                <c:pt idx="1177">
                  <c:v>Jul-19</c:v>
                </c:pt>
                <c:pt idx="1178">
                  <c:v>Jul-19</c:v>
                </c:pt>
                <c:pt idx="1179">
                  <c:v>Jul-19</c:v>
                </c:pt>
                <c:pt idx="1180">
                  <c:v>Jul-19</c:v>
                </c:pt>
                <c:pt idx="1181">
                  <c:v>Jul-19</c:v>
                </c:pt>
                <c:pt idx="1182">
                  <c:v>Jul-19</c:v>
                </c:pt>
                <c:pt idx="1183">
                  <c:v>Jul-19</c:v>
                </c:pt>
                <c:pt idx="1184">
                  <c:v>Jul-19</c:v>
                </c:pt>
                <c:pt idx="1185">
                  <c:v>Jul-19</c:v>
                </c:pt>
                <c:pt idx="1186">
                  <c:v>Jul-19</c:v>
                </c:pt>
                <c:pt idx="1187">
                  <c:v>Jul-19</c:v>
                </c:pt>
                <c:pt idx="1188">
                  <c:v>Jul-19</c:v>
                </c:pt>
                <c:pt idx="1189">
                  <c:v>Jul-19</c:v>
                </c:pt>
                <c:pt idx="1190">
                  <c:v>Jul-19</c:v>
                </c:pt>
                <c:pt idx="1191">
                  <c:v>Jul-19</c:v>
                </c:pt>
                <c:pt idx="1192">
                  <c:v>Jul-19</c:v>
                </c:pt>
                <c:pt idx="1193">
                  <c:v>Jul-19</c:v>
                </c:pt>
                <c:pt idx="1194">
                  <c:v>Jul-19</c:v>
                </c:pt>
                <c:pt idx="1195">
                  <c:v>Jul-19</c:v>
                </c:pt>
                <c:pt idx="1196">
                  <c:v>Jul-19</c:v>
                </c:pt>
                <c:pt idx="1197">
                  <c:v>Jul-19</c:v>
                </c:pt>
                <c:pt idx="1198">
                  <c:v>Jul-19</c:v>
                </c:pt>
                <c:pt idx="1199">
                  <c:v>Aug-19</c:v>
                </c:pt>
                <c:pt idx="1200">
                  <c:v>Aug-19</c:v>
                </c:pt>
              </c:strCache>
            </c:strRef>
          </c:cat>
          <c:val>
            <c:numRef>
              <c:f>'Commodities Data'!$L$3:$L$1203</c:f>
              <c:numCache>
                <c:formatCode>General</c:formatCode>
                <c:ptCount val="1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_(&quot;$&quot;* #,##0_);_(&quot;$&quot;* \(#,##0\);_(&quot;$&quot;* &quot;-&quot;??_);_(@_)">
                  <c:v>0</c:v>
                </c:pt>
                <c:pt idx="5" formatCode="_(&quot;$&quot;* #,##0_);_(&quot;$&quot;* \(#,##0\);_(&quot;$&quot;* &quot;-&quot;??_);_(@_)">
                  <c:v>1805.25</c:v>
                </c:pt>
                <c:pt idx="6" formatCode="_(&quot;$&quot;* #,##0_);_(&quot;$&quot;* \(#,##0\);_(&quot;$&quot;* &quot;-&quot;??_);_(@_)">
                  <c:v>1787.25</c:v>
                </c:pt>
                <c:pt idx="7" formatCode="_(&quot;$&quot;* #,##0_);_(&quot;$&quot;* \(#,##0\);_(&quot;$&quot;* &quot;-&quot;??_);_(@_)">
                  <c:v>1755.25</c:v>
                </c:pt>
                <c:pt idx="8" formatCode="_(&quot;$&quot;* #,##0_);_(&quot;$&quot;* \(#,##0\);_(&quot;$&quot;* &quot;-&quot;??_);_(@_)">
                  <c:v>1761.75</c:v>
                </c:pt>
                <c:pt idx="9" formatCode="_(&quot;$&quot;* #,##0_);_(&quot;$&quot;* \(#,##0\);_(&quot;$&quot;* &quot;-&quot;??_);_(@_)">
                  <c:v>1811.5</c:v>
                </c:pt>
                <c:pt idx="10" formatCode="_(&quot;$&quot;* #,##0_);_(&quot;$&quot;* \(#,##0\);_(&quot;$&quot;* &quot;-&quot;??_);_(@_)">
                  <c:v>1789.75</c:v>
                </c:pt>
                <c:pt idx="11" formatCode="_(&quot;$&quot;* #,##0_);_(&quot;$&quot;* \(#,##0\);_(&quot;$&quot;* &quot;-&quot;??_);_(@_)">
                  <c:v>1791</c:v>
                </c:pt>
                <c:pt idx="12" formatCode="_(&quot;$&quot;* #,##0_);_(&quot;$&quot;* \(#,##0\);_(&quot;$&quot;* &quot;-&quot;??_);_(@_)">
                  <c:v>1779.25</c:v>
                </c:pt>
                <c:pt idx="13" formatCode="_(&quot;$&quot;* #,##0_);_(&quot;$&quot;* \(#,##0\);_(&quot;$&quot;* &quot;-&quot;??_);_(@_)">
                  <c:v>1765.5</c:v>
                </c:pt>
                <c:pt idx="14" formatCode="_(&quot;$&quot;* #,##0_);_(&quot;$&quot;* \(#,##0\);_(&quot;$&quot;* &quot;-&quot;??_);_(@_)">
                  <c:v>1781.6</c:v>
                </c:pt>
                <c:pt idx="15" formatCode="_(&quot;$&quot;* #,##0_);_(&quot;$&quot;* \(#,##0\);_(&quot;$&quot;* &quot;-&quot;??_);_(@_)">
                  <c:v>1840.25</c:v>
                </c:pt>
                <c:pt idx="16" formatCode="_(&quot;$&quot;* #,##0_);_(&quot;$&quot;* \(#,##0\);_(&quot;$&quot;* &quot;-&quot;??_);_(@_)">
                  <c:v>1815.75</c:v>
                </c:pt>
                <c:pt idx="17" formatCode="_(&quot;$&quot;* #,##0_);_(&quot;$&quot;* \(#,##0\);_(&quot;$&quot;* &quot;-&quot;??_);_(@_)">
                  <c:v>1842.25</c:v>
                </c:pt>
                <c:pt idx="18" formatCode="_(&quot;$&quot;* #,##0_);_(&quot;$&quot;* \(#,##0\);_(&quot;$&quot;* &quot;-&quot;??_);_(@_)">
                  <c:v>1870.75</c:v>
                </c:pt>
                <c:pt idx="19" formatCode="_(&quot;$&quot;* #,##0_);_(&quot;$&quot;* \(#,##0\);_(&quot;$&quot;* &quot;-&quot;??_);_(@_)">
                  <c:v>1863</c:v>
                </c:pt>
                <c:pt idx="20" formatCode="_(&quot;$&quot;* #,##0_);_(&quot;$&quot;* \(#,##0\);_(&quot;$&quot;* &quot;-&quot;??_);_(@_)">
                  <c:v>1823</c:v>
                </c:pt>
                <c:pt idx="21" formatCode="_(&quot;$&quot;* #,##0_);_(&quot;$&quot;* \(#,##0\);_(&quot;$&quot;* &quot;-&quot;??_);_(@_)">
                  <c:v>1876.75</c:v>
                </c:pt>
                <c:pt idx="22" formatCode="_(&quot;$&quot;* #,##0_);_(&quot;$&quot;* \(#,##0\);_(&quot;$&quot;* &quot;-&quot;??_);_(@_)">
                  <c:v>1848</c:v>
                </c:pt>
                <c:pt idx="23" formatCode="_(&quot;$&quot;* #,##0_);_(&quot;$&quot;* \(#,##0\);_(&quot;$&quot;* &quot;-&quot;??_);_(@_)">
                  <c:v>1839.5</c:v>
                </c:pt>
                <c:pt idx="24" formatCode="_(&quot;$&quot;* #,##0_);_(&quot;$&quot;* \(#,##0\);_(&quot;$&quot;* &quot;-&quot;??_);_(@_)">
                  <c:v>1808</c:v>
                </c:pt>
                <c:pt idx="25" formatCode="_(&quot;$&quot;* #,##0_);_(&quot;$&quot;* \(#,##0\);_(&quot;$&quot;* &quot;-&quot;??_);_(@_)">
                  <c:v>1853.75</c:v>
                </c:pt>
                <c:pt idx="26" formatCode="_(&quot;$&quot;* #,##0_);_(&quot;$&quot;* \(#,##0\);_(&quot;$&quot;* &quot;-&quot;??_);_(@_)">
                  <c:v>1855.75</c:v>
                </c:pt>
                <c:pt idx="27" formatCode="_(&quot;$&quot;* #,##0_);_(&quot;$&quot;* \(#,##0\);_(&quot;$&quot;* &quot;-&quot;??_);_(@_)">
                  <c:v>1874</c:v>
                </c:pt>
                <c:pt idx="28" formatCode="_(&quot;$&quot;* #,##0_);_(&quot;$&quot;* \(#,##0\);_(&quot;$&quot;* &quot;-&quot;??_);_(@_)">
                  <c:v>1862</c:v>
                </c:pt>
                <c:pt idx="29" formatCode="_(&quot;$&quot;* #,##0_);_(&quot;$&quot;* \(#,##0\);_(&quot;$&quot;* &quot;-&quot;??_);_(@_)">
                  <c:v>1871</c:v>
                </c:pt>
                <c:pt idx="30" formatCode="_(&quot;$&quot;* #,##0_);_(&quot;$&quot;* \(#,##0\);_(&quot;$&quot;* &quot;-&quot;??_);_(@_)">
                  <c:v>1856.25</c:v>
                </c:pt>
                <c:pt idx="31" formatCode="_(&quot;$&quot;* #,##0_);_(&quot;$&quot;* \(#,##0\);_(&quot;$&quot;* &quot;-&quot;??_);_(@_)">
                  <c:v>1859</c:v>
                </c:pt>
                <c:pt idx="32" formatCode="_(&quot;$&quot;* #,##0_);_(&quot;$&quot;* \(#,##0\);_(&quot;$&quot;* &quot;-&quot;??_);_(@_)">
                  <c:v>1815.75</c:v>
                </c:pt>
                <c:pt idx="33" formatCode="_(&quot;$&quot;* #,##0_);_(&quot;$&quot;* \(#,##0\);_(&quot;$&quot;* &quot;-&quot;??_);_(@_)">
                  <c:v>1802.5</c:v>
                </c:pt>
                <c:pt idx="34" formatCode="_(&quot;$&quot;* #,##0_);_(&quot;$&quot;* \(#,##0\);_(&quot;$&quot;* &quot;-&quot;??_);_(@_)">
                  <c:v>1826.4</c:v>
                </c:pt>
                <c:pt idx="35" formatCode="_(&quot;$&quot;* #,##0_);_(&quot;$&quot;* \(#,##0\);_(&quot;$&quot;* &quot;-&quot;??_);_(@_)">
                  <c:v>1822.5</c:v>
                </c:pt>
                <c:pt idx="36" formatCode="_(&quot;$&quot;* #,##0_);_(&quot;$&quot;* \(#,##0\);_(&quot;$&quot;* &quot;-&quot;??_);_(@_)">
                  <c:v>1804.5</c:v>
                </c:pt>
                <c:pt idx="37" formatCode="_(&quot;$&quot;* #,##0_);_(&quot;$&quot;* \(#,##0\);_(&quot;$&quot;* &quot;-&quot;??_);_(@_)">
                  <c:v>1798.5</c:v>
                </c:pt>
                <c:pt idx="38" formatCode="_(&quot;$&quot;* #,##0_);_(&quot;$&quot;* \(#,##0\);_(&quot;$&quot;* &quot;-&quot;??_);_(@_)">
                  <c:v>1799</c:v>
                </c:pt>
                <c:pt idx="39" formatCode="_(&quot;$&quot;* #,##0_);_(&quot;$&quot;* \(#,##0\);_(&quot;$&quot;* &quot;-&quot;??_);_(@_)">
                  <c:v>1799.25</c:v>
                </c:pt>
                <c:pt idx="40" formatCode="_(&quot;$&quot;* #,##0_);_(&quot;$&quot;* \(#,##0\);_(&quot;$&quot;* &quot;-&quot;??_);_(@_)">
                  <c:v>1774.5</c:v>
                </c:pt>
                <c:pt idx="41" formatCode="_(&quot;$&quot;* #,##0_);_(&quot;$&quot;* \(#,##0\);_(&quot;$&quot;* &quot;-&quot;??_);_(@_)">
                  <c:v>1771.75</c:v>
                </c:pt>
                <c:pt idx="42" formatCode="_(&quot;$&quot;* #,##0_);_(&quot;$&quot;* \(#,##0\);_(&quot;$&quot;* &quot;-&quot;??_);_(@_)">
                  <c:v>1792</c:v>
                </c:pt>
                <c:pt idx="43" formatCode="_(&quot;$&quot;* #,##0_);_(&quot;$&quot;* \(#,##0\);_(&quot;$&quot;* &quot;-&quot;??_);_(@_)">
                  <c:v>1778.75</c:v>
                </c:pt>
                <c:pt idx="44" formatCode="_(&quot;$&quot;* #,##0_);_(&quot;$&quot;* \(#,##0\);_(&quot;$&quot;* &quot;-&quot;??_);_(@_)">
                  <c:v>1791.25</c:v>
                </c:pt>
                <c:pt idx="45" formatCode="_(&quot;$&quot;* #,##0_);_(&quot;$&quot;* \(#,##0\);_(&quot;$&quot;* &quot;-&quot;??_);_(@_)">
                  <c:v>1801.75</c:v>
                </c:pt>
                <c:pt idx="46" formatCode="_(&quot;$&quot;* #,##0_);_(&quot;$&quot;* \(#,##0\);_(&quot;$&quot;* &quot;-&quot;??_);_(@_)">
                  <c:v>1789</c:v>
                </c:pt>
                <c:pt idx="47" formatCode="_(&quot;$&quot;* #,##0_);_(&quot;$&quot;* \(#,##0\);_(&quot;$&quot;* &quot;-&quot;??_);_(@_)">
                  <c:v>1781.25</c:v>
                </c:pt>
                <c:pt idx="48" formatCode="_(&quot;$&quot;* #,##0_);_(&quot;$&quot;* \(#,##0\);_(&quot;$&quot;* &quot;-&quot;??_);_(@_)">
                  <c:v>1786.25</c:v>
                </c:pt>
                <c:pt idx="49" formatCode="_(&quot;$&quot;* #,##0_);_(&quot;$&quot;* \(#,##0\);_(&quot;$&quot;* &quot;-&quot;??_);_(@_)">
                  <c:v>1786.25</c:v>
                </c:pt>
                <c:pt idx="50" formatCode="_(&quot;$&quot;* #,##0_);_(&quot;$&quot;* \(#,##0\);_(&quot;$&quot;* &quot;-&quot;??_);_(@_)">
                  <c:v>1769.25</c:v>
                </c:pt>
                <c:pt idx="51" formatCode="_(&quot;$&quot;* #,##0_);_(&quot;$&quot;* \(#,##0\);_(&quot;$&quot;* &quot;-&quot;??_);_(@_)">
                  <c:v>1765.75</c:v>
                </c:pt>
                <c:pt idx="52" formatCode="_(&quot;$&quot;* #,##0_);_(&quot;$&quot;* \(#,##0\);_(&quot;$&quot;* &quot;-&quot;??_);_(@_)">
                  <c:v>1746</c:v>
                </c:pt>
                <c:pt idx="53" formatCode="_(&quot;$&quot;* #,##0_);_(&quot;$&quot;* \(#,##0\);_(&quot;$&quot;* &quot;-&quot;??_);_(@_)">
                  <c:v>1733.25</c:v>
                </c:pt>
                <c:pt idx="54" formatCode="_(&quot;$&quot;* #,##0_);_(&quot;$&quot;* \(#,##0\);_(&quot;$&quot;* &quot;-&quot;??_);_(@_)">
                  <c:v>1738</c:v>
                </c:pt>
                <c:pt idx="55" formatCode="_(&quot;$&quot;* #,##0_);_(&quot;$&quot;* \(#,##0\);_(&quot;$&quot;* &quot;-&quot;??_);_(@_)">
                  <c:v>1769.25</c:v>
                </c:pt>
                <c:pt idx="56" formatCode="_(&quot;$&quot;* #,##0_);_(&quot;$&quot;* \(#,##0\);_(&quot;$&quot;* &quot;-&quot;??_);_(@_)">
                  <c:v>1772.5</c:v>
                </c:pt>
                <c:pt idx="57" formatCode="_(&quot;$&quot;* #,##0_);_(&quot;$&quot;* \(#,##0\);_(&quot;$&quot;* &quot;-&quot;??_);_(@_)">
                  <c:v>1788.5</c:v>
                </c:pt>
                <c:pt idx="58" formatCode="_(&quot;$&quot;* #,##0_);_(&quot;$&quot;* \(#,##0\);_(&quot;$&quot;* &quot;-&quot;??_);_(@_)">
                  <c:v>1759</c:v>
                </c:pt>
                <c:pt idx="59" formatCode="_(&quot;$&quot;* #,##0_);_(&quot;$&quot;* \(#,##0\);_(&quot;$&quot;* &quot;-&quot;??_);_(@_)">
                  <c:v>1778.5</c:v>
                </c:pt>
                <c:pt idx="60" formatCode="_(&quot;$&quot;* #,##0_);_(&quot;$&quot;* \(#,##0\);_(&quot;$&quot;* &quot;-&quot;??_);_(@_)">
                  <c:v>1791.75</c:v>
                </c:pt>
                <c:pt idx="61" formatCode="_(&quot;$&quot;* #,##0_);_(&quot;$&quot;* \(#,##0\);_(&quot;$&quot;* &quot;-&quot;??_);_(@_)">
                  <c:v>1787.75</c:v>
                </c:pt>
                <c:pt idx="62" formatCode="_(&quot;$&quot;* #,##0_);_(&quot;$&quot;* \(#,##0\);_(&quot;$&quot;* &quot;-&quot;??_);_(@_)">
                  <c:v>1781.75</c:v>
                </c:pt>
                <c:pt idx="63" formatCode="_(&quot;$&quot;* #,##0_);_(&quot;$&quot;* \(#,##0\);_(&quot;$&quot;* &quot;-&quot;??_);_(@_)">
                  <c:v>1769</c:v>
                </c:pt>
                <c:pt idx="64" formatCode="_(&quot;$&quot;* #,##0_);_(&quot;$&quot;* \(#,##0\);_(&quot;$&quot;* &quot;-&quot;??_);_(@_)">
                  <c:v>1783.25</c:v>
                </c:pt>
                <c:pt idx="65" formatCode="_(&quot;$&quot;* #,##0_);_(&quot;$&quot;* \(#,##0\);_(&quot;$&quot;* &quot;-&quot;??_);_(@_)">
                  <c:v>1775.5</c:v>
                </c:pt>
                <c:pt idx="66" formatCode="_(&quot;$&quot;* #,##0_);_(&quot;$&quot;* \(#,##0\);_(&quot;$&quot;* &quot;-&quot;??_);_(@_)">
                  <c:v>1792</c:v>
                </c:pt>
                <c:pt idx="67" formatCode="_(&quot;$&quot;* #,##0_);_(&quot;$&quot;* \(#,##0\);_(&quot;$&quot;* &quot;-&quot;??_);_(@_)">
                  <c:v>1781.25</c:v>
                </c:pt>
                <c:pt idx="68" formatCode="_(&quot;$&quot;* #,##0_);_(&quot;$&quot;* \(#,##0\);_(&quot;$&quot;* &quot;-&quot;??_);_(@_)">
                  <c:v>1775.5</c:v>
                </c:pt>
                <c:pt idx="69" formatCode="_(&quot;$&quot;* #,##0_);_(&quot;$&quot;* \(#,##0\);_(&quot;$&quot;* &quot;-&quot;??_);_(@_)">
                  <c:v>1781.25</c:v>
                </c:pt>
                <c:pt idx="70" formatCode="_(&quot;$&quot;* #,##0_);_(&quot;$&quot;* \(#,##0\);_(&quot;$&quot;* &quot;-&quot;??_);_(@_)">
                  <c:v>1781.25</c:v>
                </c:pt>
                <c:pt idx="71" formatCode="_(&quot;$&quot;* #,##0_);_(&quot;$&quot;* \(#,##0\);_(&quot;$&quot;* &quot;-&quot;??_);_(@_)">
                  <c:v>1781.25</c:v>
                </c:pt>
                <c:pt idx="72" formatCode="_(&quot;$&quot;* #,##0_);_(&quot;$&quot;* \(#,##0\);_(&quot;$&quot;* &quot;-&quot;??_);_(@_)">
                  <c:v>1781.75</c:v>
                </c:pt>
                <c:pt idx="73" formatCode="_(&quot;$&quot;* #,##0_);_(&quot;$&quot;* \(#,##0\);_(&quot;$&quot;* &quot;-&quot;??_);_(@_)">
                  <c:v>1769.5</c:v>
                </c:pt>
                <c:pt idx="74" formatCode="_(&quot;$&quot;* #,##0_);_(&quot;$&quot;* \(#,##0\);_(&quot;$&quot;* &quot;-&quot;??_);_(@_)">
                  <c:v>1765</c:v>
                </c:pt>
                <c:pt idx="75" formatCode="_(&quot;$&quot;* #,##0_);_(&quot;$&quot;* \(#,##0\);_(&quot;$&quot;* &quot;-&quot;??_);_(@_)">
                  <c:v>1770</c:v>
                </c:pt>
                <c:pt idx="76" formatCode="_(&quot;$&quot;* #,##0_);_(&quot;$&quot;* \(#,##0\);_(&quot;$&quot;* &quot;-&quot;??_);_(@_)">
                  <c:v>1775</c:v>
                </c:pt>
                <c:pt idx="77" formatCode="_(&quot;$&quot;* #,##0_);_(&quot;$&quot;* \(#,##0\);_(&quot;$&quot;* &quot;-&quot;??_);_(@_)">
                  <c:v>1792.25</c:v>
                </c:pt>
                <c:pt idx="78" formatCode="_(&quot;$&quot;* #,##0_);_(&quot;$&quot;* \(#,##0\);_(&quot;$&quot;* &quot;-&quot;??_);_(@_)">
                  <c:v>1827</c:v>
                </c:pt>
                <c:pt idx="79" formatCode="_(&quot;$&quot;* #,##0_);_(&quot;$&quot;* \(#,##0\);_(&quot;$&quot;* &quot;-&quot;??_);_(@_)">
                  <c:v>1836.5</c:v>
                </c:pt>
                <c:pt idx="80" formatCode="_(&quot;$&quot;* #,##0_);_(&quot;$&quot;* \(#,##0\);_(&quot;$&quot;* &quot;-&quot;??_);_(@_)">
                  <c:v>1834.25</c:v>
                </c:pt>
                <c:pt idx="81" formatCode="_(&quot;$&quot;* #,##0_);_(&quot;$&quot;* \(#,##0\);_(&quot;$&quot;* &quot;-&quot;??_);_(@_)">
                  <c:v>1829.25</c:v>
                </c:pt>
                <c:pt idx="82" formatCode="_(&quot;$&quot;* #,##0_);_(&quot;$&quot;* \(#,##0\);_(&quot;$&quot;* &quot;-&quot;??_);_(@_)">
                  <c:v>1834.25</c:v>
                </c:pt>
                <c:pt idx="83" formatCode="_(&quot;$&quot;* #,##0_);_(&quot;$&quot;* \(#,##0\);_(&quot;$&quot;* &quot;-&quot;??_);_(@_)">
                  <c:v>1820.75</c:v>
                </c:pt>
                <c:pt idx="84" formatCode="_(&quot;$&quot;* #,##0_);_(&quot;$&quot;* \(#,##0\);_(&quot;$&quot;* &quot;-&quot;??_);_(@_)">
                  <c:v>1797.75</c:v>
                </c:pt>
                <c:pt idx="85" formatCode="_(&quot;$&quot;* #,##0_);_(&quot;$&quot;* \(#,##0\);_(&quot;$&quot;* &quot;-&quot;??_);_(@_)">
                  <c:v>1843.25</c:v>
                </c:pt>
                <c:pt idx="86" formatCode="_(&quot;$&quot;* #,##0_);_(&quot;$&quot;* \(#,##0\);_(&quot;$&quot;* &quot;-&quot;??_);_(@_)">
                  <c:v>1846.75</c:v>
                </c:pt>
                <c:pt idx="87" formatCode="_(&quot;$&quot;* #,##0_);_(&quot;$&quot;* \(#,##0\);_(&quot;$&quot;* &quot;-&quot;??_);_(@_)">
                  <c:v>1878.75</c:v>
                </c:pt>
                <c:pt idx="88" formatCode="_(&quot;$&quot;* #,##0_);_(&quot;$&quot;* \(#,##0\);_(&quot;$&quot;* &quot;-&quot;??_);_(@_)">
                  <c:v>1891.75</c:v>
                </c:pt>
                <c:pt idx="89" formatCode="_(&quot;$&quot;* #,##0_);_(&quot;$&quot;* \(#,##0\);_(&quot;$&quot;* &quot;-&quot;??_);_(@_)">
                  <c:v>1933.25</c:v>
                </c:pt>
                <c:pt idx="90" formatCode="_(&quot;$&quot;* #,##0_);_(&quot;$&quot;* \(#,##0\);_(&quot;$&quot;* &quot;-&quot;??_);_(@_)">
                  <c:v>1902.25</c:v>
                </c:pt>
                <c:pt idx="91" formatCode="_(&quot;$&quot;* #,##0_);_(&quot;$&quot;* \(#,##0\);_(&quot;$&quot;* &quot;-&quot;??_);_(@_)">
                  <c:v>1902.25</c:v>
                </c:pt>
                <c:pt idx="92" formatCode="_(&quot;$&quot;* #,##0_);_(&quot;$&quot;* \(#,##0\);_(&quot;$&quot;* &quot;-&quot;??_);_(@_)">
                  <c:v>1959.25</c:v>
                </c:pt>
                <c:pt idx="93" formatCode="_(&quot;$&quot;* #,##0_);_(&quot;$&quot;* \(#,##0\);_(&quot;$&quot;* &quot;-&quot;??_);_(@_)">
                  <c:v>1900</c:v>
                </c:pt>
                <c:pt idx="94" formatCode="_(&quot;$&quot;* #,##0_);_(&quot;$&quot;* \(#,##0\);_(&quot;$&quot;* &quot;-&quot;??_);_(@_)">
                  <c:v>1855.5</c:v>
                </c:pt>
                <c:pt idx="95" formatCode="_(&quot;$&quot;* #,##0_);_(&quot;$&quot;* \(#,##0\);_(&quot;$&quot;* &quot;-&quot;??_);_(@_)">
                  <c:v>1859.5</c:v>
                </c:pt>
                <c:pt idx="96" formatCode="_(&quot;$&quot;* #,##0_);_(&quot;$&quot;* \(#,##0\);_(&quot;$&quot;* &quot;-&quot;??_);_(@_)">
                  <c:v>1846.25</c:v>
                </c:pt>
                <c:pt idx="97" formatCode="_(&quot;$&quot;* #,##0_);_(&quot;$&quot;* \(#,##0\);_(&quot;$&quot;* &quot;-&quot;??_);_(@_)">
                  <c:v>1861</c:v>
                </c:pt>
                <c:pt idx="98" formatCode="_(&quot;$&quot;* #,##0_);_(&quot;$&quot;* \(#,##0\);_(&quot;$&quot;* &quot;-&quot;??_);_(@_)">
                  <c:v>1847.5</c:v>
                </c:pt>
                <c:pt idx="99" formatCode="_(&quot;$&quot;* #,##0_);_(&quot;$&quot;* \(#,##0\);_(&quot;$&quot;* &quot;-&quot;??_);_(@_)">
                  <c:v>1834</c:v>
                </c:pt>
                <c:pt idx="100" formatCode="_(&quot;$&quot;* #,##0_);_(&quot;$&quot;* \(#,##0\);_(&quot;$&quot;* &quot;-&quot;??_);_(@_)">
                  <c:v>1817.75</c:v>
                </c:pt>
                <c:pt idx="101" formatCode="_(&quot;$&quot;* #,##0_);_(&quot;$&quot;* \(#,##0\);_(&quot;$&quot;* &quot;-&quot;??_);_(@_)">
                  <c:v>1783</c:v>
                </c:pt>
                <c:pt idx="102" formatCode="_(&quot;$&quot;* #,##0_);_(&quot;$&quot;* \(#,##0\);_(&quot;$&quot;* &quot;-&quot;??_);_(@_)">
                  <c:v>1749.75</c:v>
                </c:pt>
                <c:pt idx="103" formatCode="_(&quot;$&quot;* #,##0_);_(&quot;$&quot;* \(#,##0\);_(&quot;$&quot;* &quot;-&quot;??_);_(@_)">
                  <c:v>1744.25</c:v>
                </c:pt>
                <c:pt idx="104" formatCode="_(&quot;$&quot;* #,##0_);_(&quot;$&quot;* \(#,##0\);_(&quot;$&quot;* &quot;-&quot;??_);_(@_)">
                  <c:v>1734.5</c:v>
                </c:pt>
                <c:pt idx="105" formatCode="_(&quot;$&quot;* #,##0_);_(&quot;$&quot;* \(#,##0\);_(&quot;$&quot;* &quot;-&quot;??_);_(@_)">
                  <c:v>1729.75</c:v>
                </c:pt>
                <c:pt idx="106" formatCode="_(&quot;$&quot;* #,##0_);_(&quot;$&quot;* \(#,##0\);_(&quot;$&quot;* &quot;-&quot;??_);_(@_)">
                  <c:v>1729.75</c:v>
                </c:pt>
                <c:pt idx="107" formatCode="_(&quot;$&quot;* #,##0_);_(&quot;$&quot;* \(#,##0\);_(&quot;$&quot;* &quot;-&quot;??_);_(@_)">
                  <c:v>1713.25</c:v>
                </c:pt>
                <c:pt idx="108" formatCode="_(&quot;$&quot;* #,##0_);_(&quot;$&quot;* \(#,##0\);_(&quot;$&quot;* &quot;-&quot;??_);_(@_)">
                  <c:v>1699</c:v>
                </c:pt>
                <c:pt idx="109" formatCode="_(&quot;$&quot;* #,##0_);_(&quot;$&quot;* \(#,##0\);_(&quot;$&quot;* &quot;-&quot;??_);_(@_)">
                  <c:v>1739.75</c:v>
                </c:pt>
                <c:pt idx="110" formatCode="_(&quot;$&quot;* #,##0_);_(&quot;$&quot;* \(#,##0\);_(&quot;$&quot;* &quot;-&quot;??_);_(@_)">
                  <c:v>1700.5</c:v>
                </c:pt>
                <c:pt idx="111" formatCode="_(&quot;$&quot;* #,##0_);_(&quot;$&quot;* \(#,##0\);_(&quot;$&quot;* &quot;-&quot;??_);_(@_)">
                  <c:v>1722.5</c:v>
                </c:pt>
                <c:pt idx="112" formatCode="_(&quot;$&quot;* #,##0_);_(&quot;$&quot;* \(#,##0\);_(&quot;$&quot;* &quot;-&quot;??_);_(@_)">
                  <c:v>1701.25</c:v>
                </c:pt>
                <c:pt idx="113" formatCode="_(&quot;$&quot;* #,##0_);_(&quot;$&quot;* \(#,##0\);_(&quot;$&quot;* &quot;-&quot;??_);_(@_)">
                  <c:v>1714.25</c:v>
                </c:pt>
                <c:pt idx="114" formatCode="_(&quot;$&quot;* #,##0_);_(&quot;$&quot;* \(#,##0\);_(&quot;$&quot;* &quot;-&quot;??_);_(@_)">
                  <c:v>1705.75</c:v>
                </c:pt>
                <c:pt idx="115" formatCode="_(&quot;$&quot;* #,##0_);_(&quot;$&quot;* \(#,##0\);_(&quot;$&quot;* &quot;-&quot;??_);_(@_)">
                  <c:v>1712.5</c:v>
                </c:pt>
                <c:pt idx="116" formatCode="_(&quot;$&quot;* #,##0_);_(&quot;$&quot;* \(#,##0\);_(&quot;$&quot;* &quot;-&quot;??_);_(@_)">
                  <c:v>1710</c:v>
                </c:pt>
                <c:pt idx="117" formatCode="_(&quot;$&quot;* #,##0_);_(&quot;$&quot;* \(#,##0\);_(&quot;$&quot;* &quot;-&quot;??_);_(@_)">
                  <c:v>1711.75</c:v>
                </c:pt>
                <c:pt idx="118" formatCode="_(&quot;$&quot;* #,##0_);_(&quot;$&quot;* \(#,##0\);_(&quot;$&quot;* &quot;-&quot;??_);_(@_)">
                  <c:v>1722.5</c:v>
                </c:pt>
                <c:pt idx="119" formatCode="_(&quot;$&quot;* #,##0_);_(&quot;$&quot;* \(#,##0\);_(&quot;$&quot;* &quot;-&quot;??_);_(@_)">
                  <c:v>1713.25</c:v>
                </c:pt>
                <c:pt idx="120" formatCode="_(&quot;$&quot;* #,##0_);_(&quot;$&quot;* \(#,##0\);_(&quot;$&quot;* &quot;-&quot;??_);_(@_)">
                  <c:v>1701.5</c:v>
                </c:pt>
                <c:pt idx="121" formatCode="_(&quot;$&quot;* #,##0_);_(&quot;$&quot;* \(#,##0\);_(&quot;$&quot;* &quot;-&quot;??_);_(@_)">
                  <c:v>1676.75</c:v>
                </c:pt>
                <c:pt idx="122" formatCode="_(&quot;$&quot;* #,##0_);_(&quot;$&quot;* \(#,##0\);_(&quot;$&quot;* &quot;-&quot;??_);_(@_)">
                  <c:v>1666</c:v>
                </c:pt>
                <c:pt idx="123" formatCode="_(&quot;$&quot;* #,##0_);_(&quot;$&quot;* \(#,##0\);_(&quot;$&quot;* &quot;-&quot;??_);_(@_)">
                  <c:v>1665.5</c:v>
                </c:pt>
                <c:pt idx="124" formatCode="_(&quot;$&quot;* #,##0_);_(&quot;$&quot;* \(#,##0\);_(&quot;$&quot;* &quot;-&quot;??_);_(@_)">
                  <c:v>1663</c:v>
                </c:pt>
                <c:pt idx="125" formatCode="_(&quot;$&quot;* #,##0_);_(&quot;$&quot;* \(#,##0\);_(&quot;$&quot;* &quot;-&quot;??_);_(@_)">
                  <c:v>1652.75</c:v>
                </c:pt>
                <c:pt idx="126" formatCode="_(&quot;$&quot;* #,##0_);_(&quot;$&quot;* \(#,##0\);_(&quot;$&quot;* &quot;-&quot;??_);_(@_)">
                  <c:v>1668.25</c:v>
                </c:pt>
                <c:pt idx="127" formatCode="_(&quot;$&quot;* #,##0_);_(&quot;$&quot;* \(#,##0\);_(&quot;$&quot;* &quot;-&quot;??_);_(@_)">
                  <c:v>1684.5</c:v>
                </c:pt>
                <c:pt idx="128" formatCode="_(&quot;$&quot;* #,##0_);_(&quot;$&quot;* \(#,##0\);_(&quot;$&quot;* &quot;-&quot;??_);_(@_)">
                  <c:v>1676.25</c:v>
                </c:pt>
                <c:pt idx="129" formatCode="_(&quot;$&quot;* #,##0_);_(&quot;$&quot;* \(#,##0\);_(&quot;$&quot;* &quot;-&quot;??_);_(@_)">
                  <c:v>1684.75</c:v>
                </c:pt>
                <c:pt idx="130" formatCode="_(&quot;$&quot;* #,##0_);_(&quot;$&quot;* \(#,##0\);_(&quot;$&quot;* &quot;-&quot;??_);_(@_)">
                  <c:v>1665.5</c:v>
                </c:pt>
                <c:pt idx="131" formatCode="_(&quot;$&quot;* #,##0_);_(&quot;$&quot;* \(#,##0\);_(&quot;$&quot;* &quot;-&quot;??_);_(@_)">
                  <c:v>1660.5</c:v>
                </c:pt>
                <c:pt idx="132" formatCode="_(&quot;$&quot;* #,##0_);_(&quot;$&quot;* \(#,##0\);_(&quot;$&quot;* &quot;-&quot;??_);_(@_)">
                  <c:v>1651</c:v>
                </c:pt>
                <c:pt idx="133" formatCode="_(&quot;$&quot;* #,##0_);_(&quot;$&quot;* \(#,##0\);_(&quot;$&quot;* &quot;-&quot;??_);_(@_)">
                  <c:v>1688.75</c:v>
                </c:pt>
                <c:pt idx="134" formatCode="_(&quot;$&quot;* #,##0_);_(&quot;$&quot;* \(#,##0\);_(&quot;$&quot;* &quot;-&quot;??_);_(@_)">
                  <c:v>1686.75</c:v>
                </c:pt>
                <c:pt idx="135" formatCode="_(&quot;$&quot;* #,##0_);_(&quot;$&quot;* \(#,##0\);_(&quot;$&quot;* &quot;-&quot;??_);_(@_)">
                  <c:v>1671.5</c:v>
                </c:pt>
                <c:pt idx="136" formatCode="_(&quot;$&quot;* #,##0_);_(&quot;$&quot;* \(#,##0\);_(&quot;$&quot;* &quot;-&quot;??_);_(@_)">
                  <c:v>1652.25</c:v>
                </c:pt>
                <c:pt idx="137" formatCode="_(&quot;$&quot;* #,##0_);_(&quot;$&quot;* \(#,##0\);_(&quot;$&quot;* &quot;-&quot;??_);_(@_)">
                  <c:v>1623</c:v>
                </c:pt>
                <c:pt idx="138" formatCode="_(&quot;$&quot;* #,##0_);_(&quot;$&quot;* \(#,##0\);_(&quot;$&quot;* &quot;-&quot;??_);_(@_)">
                  <c:v>1629.75</c:v>
                </c:pt>
                <c:pt idx="139" formatCode="_(&quot;$&quot;* #,##0_);_(&quot;$&quot;* \(#,##0\);_(&quot;$&quot;* &quot;-&quot;??_);_(@_)">
                  <c:v>1659.75</c:v>
                </c:pt>
                <c:pt idx="140" formatCode="_(&quot;$&quot;* #,##0_);_(&quot;$&quot;* \(#,##0\);_(&quot;$&quot;* &quot;-&quot;??_);_(@_)">
                  <c:v>1657.5</c:v>
                </c:pt>
                <c:pt idx="141" formatCode="_(&quot;$&quot;* #,##0_);_(&quot;$&quot;* \(#,##0\);_(&quot;$&quot;* &quot;-&quot;??_);_(@_)">
                  <c:v>1673.25</c:v>
                </c:pt>
                <c:pt idx="142" formatCode="_(&quot;$&quot;* #,##0_);_(&quot;$&quot;* \(#,##0\);_(&quot;$&quot;* &quot;-&quot;??_);_(@_)">
                  <c:v>1663.25</c:v>
                </c:pt>
                <c:pt idx="143" formatCode="_(&quot;$&quot;* #,##0_);_(&quot;$&quot;* \(#,##0\);_(&quot;$&quot;* &quot;-&quot;??_);_(@_)">
                  <c:v>1674.75</c:v>
                </c:pt>
                <c:pt idx="144" formatCode="_(&quot;$&quot;* #,##0_);_(&quot;$&quot;* \(#,##0\);_(&quot;$&quot;* &quot;-&quot;??_);_(@_)">
                  <c:v>1673.75</c:v>
                </c:pt>
                <c:pt idx="145" formatCode="_(&quot;$&quot;* #,##0_);_(&quot;$&quot;* \(#,##0\);_(&quot;$&quot;* &quot;-&quot;??_);_(@_)">
                  <c:v>1655</c:v>
                </c:pt>
                <c:pt idx="146" formatCode="_(&quot;$&quot;* #,##0_);_(&quot;$&quot;* \(#,##0\);_(&quot;$&quot;* &quot;-&quot;??_);_(@_)">
                  <c:v>1644.5</c:v>
                </c:pt>
                <c:pt idx="147" formatCode="_(&quot;$&quot;* #,##0_);_(&quot;$&quot;* \(#,##0\);_(&quot;$&quot;* &quot;-&quot;??_);_(@_)">
                  <c:v>1615.75</c:v>
                </c:pt>
                <c:pt idx="148" formatCode="_(&quot;$&quot;* #,##0_);_(&quot;$&quot;* \(#,##0\);_(&quot;$&quot;* &quot;-&quot;??_);_(@_)">
                  <c:v>1614.5</c:v>
                </c:pt>
                <c:pt idx="149" formatCode="_(&quot;$&quot;* #,##0_);_(&quot;$&quot;* \(#,##0\);_(&quot;$&quot;* &quot;-&quot;??_);_(@_)">
                  <c:v>1593</c:v>
                </c:pt>
                <c:pt idx="150" formatCode="_(&quot;$&quot;* #,##0_);_(&quot;$&quot;* \(#,##0\);_(&quot;$&quot;* &quot;-&quot;??_);_(@_)">
                  <c:v>1602.5</c:v>
                </c:pt>
                <c:pt idx="151" formatCode="_(&quot;$&quot;* #,##0_);_(&quot;$&quot;* \(#,##0\);_(&quot;$&quot;* &quot;-&quot;??_);_(@_)">
                  <c:v>1599</c:v>
                </c:pt>
                <c:pt idx="152" formatCode="_(&quot;$&quot;* #,##0_);_(&quot;$&quot;* \(#,##0\);_(&quot;$&quot;* &quot;-&quot;??_);_(@_)">
                  <c:v>1616.75</c:v>
                </c:pt>
                <c:pt idx="153" formatCode="_(&quot;$&quot;* #,##0_);_(&quot;$&quot;* \(#,##0\);_(&quot;$&quot;* &quot;-&quot;??_);_(@_)">
                  <c:v>1624.75</c:v>
                </c:pt>
                <c:pt idx="154" formatCode="_(&quot;$&quot;* #,##0_);_(&quot;$&quot;* \(#,##0\);_(&quot;$&quot;* &quot;-&quot;??_);_(@_)">
                  <c:v>1606.5</c:v>
                </c:pt>
                <c:pt idx="155" formatCode="_(&quot;$&quot;* #,##0_);_(&quot;$&quot;* \(#,##0\);_(&quot;$&quot;* &quot;-&quot;??_);_(@_)">
                  <c:v>1582</c:v>
                </c:pt>
                <c:pt idx="156" formatCode="_(&quot;$&quot;* #,##0_);_(&quot;$&quot;* \(#,##0\);_(&quot;$&quot;* &quot;-&quot;??_);_(@_)">
                  <c:v>1576.75</c:v>
                </c:pt>
                <c:pt idx="157" formatCode="_(&quot;$&quot;* #,##0_);_(&quot;$&quot;* \(#,##0\);_(&quot;$&quot;* &quot;-&quot;??_);_(@_)">
                  <c:v>1581.75</c:v>
                </c:pt>
                <c:pt idx="158" formatCode="_(&quot;$&quot;* #,##0_);_(&quot;$&quot;* \(#,##0\);_(&quot;$&quot;* &quot;-&quot;??_);_(@_)">
                  <c:v>1559.75</c:v>
                </c:pt>
                <c:pt idx="159" formatCode="_(&quot;$&quot;* #,##0_);_(&quot;$&quot;* \(#,##0\);_(&quot;$&quot;* &quot;-&quot;??_);_(@_)">
                  <c:v>1559.25</c:v>
                </c:pt>
                <c:pt idx="160" formatCode="_(&quot;$&quot;* #,##0_);_(&quot;$&quot;* \(#,##0\);_(&quot;$&quot;* &quot;-&quot;??_);_(@_)">
                  <c:v>1556.5</c:v>
                </c:pt>
                <c:pt idx="161" formatCode="_(&quot;$&quot;* #,##0_);_(&quot;$&quot;* \(#,##0\);_(&quot;$&quot;* &quot;-&quot;??_);_(@_)">
                  <c:v>1585.5</c:v>
                </c:pt>
                <c:pt idx="162" formatCode="_(&quot;$&quot;* #,##0_);_(&quot;$&quot;* \(#,##0\);_(&quot;$&quot;* &quot;-&quot;??_);_(@_)">
                  <c:v>1554</c:v>
                </c:pt>
                <c:pt idx="163" formatCode="_(&quot;$&quot;* #,##0_);_(&quot;$&quot;* \(#,##0\);_(&quot;$&quot;* &quot;-&quot;??_);_(@_)">
                  <c:v>1556.75</c:v>
                </c:pt>
                <c:pt idx="164" formatCode="_(&quot;$&quot;* #,##0_);_(&quot;$&quot;* \(#,##0\);_(&quot;$&quot;* &quot;-&quot;??_);_(@_)">
                  <c:v>1543.25</c:v>
                </c:pt>
                <c:pt idx="165" formatCode="_(&quot;$&quot;* #,##0_);_(&quot;$&quot;* \(#,##0\);_(&quot;$&quot;* &quot;-&quot;??_);_(@_)">
                  <c:v>1550.5</c:v>
                </c:pt>
                <c:pt idx="166" formatCode="_(&quot;$&quot;* #,##0_);_(&quot;$&quot;* \(#,##0\);_(&quot;$&quot;* &quot;-&quot;??_);_(@_)">
                  <c:v>1537.5</c:v>
                </c:pt>
                <c:pt idx="167" formatCode="_(&quot;$&quot;* #,##0_);_(&quot;$&quot;* \(#,##0\);_(&quot;$&quot;* &quot;-&quot;??_);_(@_)">
                  <c:v>1527</c:v>
                </c:pt>
                <c:pt idx="168" formatCode="_(&quot;$&quot;* #,##0_);_(&quot;$&quot;* \(#,##0\);_(&quot;$&quot;* &quot;-&quot;??_);_(@_)">
                  <c:v>1529.5</c:v>
                </c:pt>
                <c:pt idx="169" formatCode="_(&quot;$&quot;* #,##0_);_(&quot;$&quot;* \(#,##0\);_(&quot;$&quot;* &quot;-&quot;??_);_(@_)">
                  <c:v>1550</c:v>
                </c:pt>
                <c:pt idx="170" formatCode="_(&quot;$&quot;* #,##0_);_(&quot;$&quot;* \(#,##0\);_(&quot;$&quot;* &quot;-&quot;??_);_(@_)">
                  <c:v>1523.5</c:v>
                </c:pt>
                <c:pt idx="171" formatCode="_(&quot;$&quot;* #,##0_);_(&quot;$&quot;* \(#,##0\);_(&quot;$&quot;* &quot;-&quot;??_);_(@_)">
                  <c:v>1496</c:v>
                </c:pt>
                <c:pt idx="172" formatCode="_(&quot;$&quot;* #,##0_);_(&quot;$&quot;* \(#,##0\);_(&quot;$&quot;* &quot;-&quot;??_);_(@_)">
                  <c:v>1535.5</c:v>
                </c:pt>
                <c:pt idx="173" formatCode="_(&quot;$&quot;* #,##0_);_(&quot;$&quot;* \(#,##0\);_(&quot;$&quot;* &quot;-&quot;??_);_(@_)">
                  <c:v>1509.75</c:v>
                </c:pt>
                <c:pt idx="174" formatCode="_(&quot;$&quot;* #,##0_);_(&quot;$&quot;* \(#,##0\);_(&quot;$&quot;* &quot;-&quot;??_);_(@_)">
                  <c:v>1542</c:v>
                </c:pt>
                <c:pt idx="175" formatCode="_(&quot;$&quot;* #,##0_);_(&quot;$&quot;* \(#,##0\);_(&quot;$&quot;* &quot;-&quot;??_);_(@_)">
                  <c:v>1587.75</c:v>
                </c:pt>
                <c:pt idx="176" formatCode="_(&quot;$&quot;* #,##0_);_(&quot;$&quot;* \(#,##0\);_(&quot;$&quot;* &quot;-&quot;??_);_(@_)">
                  <c:v>1587.75</c:v>
                </c:pt>
                <c:pt idx="177" formatCode="_(&quot;$&quot;* #,##0_);_(&quot;$&quot;* \(#,##0\);_(&quot;$&quot;* &quot;-&quot;??_);_(@_)">
                  <c:v>1583.25</c:v>
                </c:pt>
                <c:pt idx="178" formatCode="_(&quot;$&quot;* #,##0_);_(&quot;$&quot;* \(#,##0\);_(&quot;$&quot;* &quot;-&quot;??_);_(@_)">
                  <c:v>1579</c:v>
                </c:pt>
                <c:pt idx="179" formatCode="_(&quot;$&quot;* #,##0_);_(&quot;$&quot;* \(#,##0\);_(&quot;$&quot;* &quot;-&quot;??_);_(@_)">
                  <c:v>1609.75</c:v>
                </c:pt>
                <c:pt idx="180" formatCode="_(&quot;$&quot;* #,##0_);_(&quot;$&quot;* \(#,##0\);_(&quot;$&quot;* &quot;-&quot;??_);_(@_)">
                  <c:v>1587.25</c:v>
                </c:pt>
                <c:pt idx="181" formatCode="_(&quot;$&quot;* #,##0_);_(&quot;$&quot;* \(#,##0\);_(&quot;$&quot;* &quot;-&quot;??_);_(@_)">
                  <c:v>1580.25</c:v>
                </c:pt>
                <c:pt idx="182" formatCode="_(&quot;$&quot;* #,##0_);_(&quot;$&quot;* \(#,##0\);_(&quot;$&quot;* &quot;-&quot;??_);_(@_)">
                  <c:v>1608.75</c:v>
                </c:pt>
                <c:pt idx="183" formatCode="_(&quot;$&quot;* #,##0_);_(&quot;$&quot;* \(#,##0\);_(&quot;$&quot;* &quot;-&quot;??_);_(@_)">
                  <c:v>1607.75</c:v>
                </c:pt>
                <c:pt idx="184" formatCode="_(&quot;$&quot;* #,##0_);_(&quot;$&quot;* \(#,##0\);_(&quot;$&quot;* &quot;-&quot;??_);_(@_)">
                  <c:v>1617.75</c:v>
                </c:pt>
                <c:pt idx="185" formatCode="_(&quot;$&quot;* #,##0_);_(&quot;$&quot;* \(#,##0\);_(&quot;$&quot;* &quot;-&quot;??_);_(@_)">
                  <c:v>1620.75</c:v>
                </c:pt>
                <c:pt idx="186" formatCode="_(&quot;$&quot;* #,##0_);_(&quot;$&quot;* \(#,##0\);_(&quot;$&quot;* &quot;-&quot;??_);_(@_)">
                  <c:v>1602.75</c:v>
                </c:pt>
                <c:pt idx="187" formatCode="_(&quot;$&quot;* #,##0_);_(&quot;$&quot;* \(#,##0\);_(&quot;$&quot;* &quot;-&quot;??_);_(@_)">
                  <c:v>1595.25</c:v>
                </c:pt>
                <c:pt idx="188" formatCode="_(&quot;$&quot;* #,##0_);_(&quot;$&quot;* \(#,##0\);_(&quot;$&quot;* &quot;-&quot;??_);_(@_)">
                  <c:v>1611.5</c:v>
                </c:pt>
                <c:pt idx="189" formatCode="_(&quot;$&quot;* #,##0_);_(&quot;$&quot;* \(#,##0\);_(&quot;$&quot;* &quot;-&quot;??_);_(@_)">
                  <c:v>1622.25</c:v>
                </c:pt>
                <c:pt idx="190" formatCode="_(&quot;$&quot;* #,##0_);_(&quot;$&quot;* \(#,##0\);_(&quot;$&quot;* &quot;-&quot;??_);_(@_)">
                  <c:v>1615.75</c:v>
                </c:pt>
                <c:pt idx="191" formatCode="_(&quot;$&quot;* #,##0_);_(&quot;$&quot;* \(#,##0\);_(&quot;$&quot;* &quot;-&quot;??_);_(@_)">
                  <c:v>1607.25</c:v>
                </c:pt>
                <c:pt idx="192" formatCode="_(&quot;$&quot;* #,##0_);_(&quot;$&quot;* \(#,##0\);_(&quot;$&quot;* &quot;-&quot;??_);_(@_)">
                  <c:v>1577</c:v>
                </c:pt>
                <c:pt idx="193" formatCode="_(&quot;$&quot;* #,##0_);_(&quot;$&quot;* \(#,##0\);_(&quot;$&quot;* &quot;-&quot;??_);_(@_)">
                  <c:v>1564.75</c:v>
                </c:pt>
                <c:pt idx="194" formatCode="_(&quot;$&quot;* #,##0_);_(&quot;$&quot;* \(#,##0\);_(&quot;$&quot;* &quot;-&quot;??_);_(@_)">
                  <c:v>1569</c:v>
                </c:pt>
                <c:pt idx="195" formatCode="_(&quot;$&quot;* #,##0_);_(&quot;$&quot;* \(#,##0\);_(&quot;$&quot;* &quot;-&quot;??_);_(@_)">
                  <c:v>1556.5</c:v>
                </c:pt>
                <c:pt idx="196" formatCode="_(&quot;$&quot;* #,##0_);_(&quot;$&quot;* \(#,##0\);_(&quot;$&quot;* &quot;-&quot;??_);_(@_)">
                  <c:v>1537</c:v>
                </c:pt>
                <c:pt idx="197" formatCode="_(&quot;$&quot;* #,##0_);_(&quot;$&quot;* \(#,##0\);_(&quot;$&quot;* &quot;-&quot;??_);_(@_)">
                  <c:v>1551</c:v>
                </c:pt>
                <c:pt idx="198" formatCode="_(&quot;$&quot;* #,##0_);_(&quot;$&quot;* \(#,##0\);_(&quot;$&quot;* &quot;-&quot;??_);_(@_)">
                  <c:v>1566.75</c:v>
                </c:pt>
                <c:pt idx="199" formatCode="_(&quot;$&quot;* #,##0_);_(&quot;$&quot;* \(#,##0\);_(&quot;$&quot;* &quot;-&quot;??_);_(@_)">
                  <c:v>1554.5</c:v>
                </c:pt>
                <c:pt idx="200" formatCode="_(&quot;$&quot;* #,##0_);_(&quot;$&quot;* \(#,##0\);_(&quot;$&quot;* &quot;-&quot;??_);_(@_)">
                  <c:v>1546</c:v>
                </c:pt>
                <c:pt idx="201" formatCode="_(&quot;$&quot;* #,##0_);_(&quot;$&quot;* \(#,##0\);_(&quot;$&quot;* &quot;-&quot;??_);_(@_)">
                  <c:v>1551.5</c:v>
                </c:pt>
                <c:pt idx="202" formatCode="_(&quot;$&quot;* #,##0_);_(&quot;$&quot;* \(#,##0\);_(&quot;$&quot;* &quot;-&quot;??_);_(@_)">
                  <c:v>1539.5</c:v>
                </c:pt>
                <c:pt idx="203" formatCode="_(&quot;$&quot;* #,##0_);_(&quot;$&quot;* \(#,##0\);_(&quot;$&quot;* &quot;-&quot;??_);_(@_)">
                  <c:v>1561</c:v>
                </c:pt>
                <c:pt idx="204" formatCode="_(&quot;$&quot;* #,##0_);_(&quot;$&quot;* \(#,##0\);_(&quot;$&quot;* &quot;-&quot;??_);_(@_)">
                  <c:v>1544.25</c:v>
                </c:pt>
                <c:pt idx="205" formatCode="_(&quot;$&quot;* #,##0_);_(&quot;$&quot;* \(#,##0\);_(&quot;$&quot;* &quot;-&quot;??_);_(@_)">
                  <c:v>1597.25</c:v>
                </c:pt>
                <c:pt idx="206" formatCode="_(&quot;$&quot;* #,##0_);_(&quot;$&quot;* \(#,##0\);_(&quot;$&quot;* &quot;-&quot;??_);_(@_)">
                  <c:v>1576.5</c:v>
                </c:pt>
                <c:pt idx="207" formatCode="_(&quot;$&quot;* #,##0_);_(&quot;$&quot;* \(#,##0\);_(&quot;$&quot;* &quot;-&quot;??_);_(@_)">
                  <c:v>1575.25</c:v>
                </c:pt>
                <c:pt idx="208" formatCode="_(&quot;$&quot;* #,##0_);_(&quot;$&quot;* \(#,##0\);_(&quot;$&quot;* &quot;-&quot;??_);_(@_)">
                  <c:v>1572.5</c:v>
                </c:pt>
                <c:pt idx="209" formatCode="_(&quot;$&quot;* #,##0_);_(&quot;$&quot;* \(#,##0\);_(&quot;$&quot;* &quot;-&quot;??_);_(@_)">
                  <c:v>1551.5</c:v>
                </c:pt>
                <c:pt idx="210" formatCode="_(&quot;$&quot;* #,##0_);_(&quot;$&quot;* \(#,##0\);_(&quot;$&quot;* &quot;-&quot;??_);_(@_)">
                  <c:v>1548.25</c:v>
                </c:pt>
                <c:pt idx="211" formatCode="_(&quot;$&quot;* #,##0_);_(&quot;$&quot;* \(#,##0\);_(&quot;$&quot;* &quot;-&quot;??_);_(@_)">
                  <c:v>1521.5</c:v>
                </c:pt>
                <c:pt idx="212" formatCode="_(&quot;$&quot;* #,##0_);_(&quot;$&quot;* \(#,##0\);_(&quot;$&quot;* &quot;-&quot;??_);_(@_)">
                  <c:v>1513.25</c:v>
                </c:pt>
                <c:pt idx="213" formatCode="_(&quot;$&quot;* #,##0_);_(&quot;$&quot;* \(#,##0\);_(&quot;$&quot;* &quot;-&quot;??_);_(@_)">
                  <c:v>1476.25</c:v>
                </c:pt>
                <c:pt idx="214" formatCode="_(&quot;$&quot;* #,##0_);_(&quot;$&quot;* \(#,##0\);_(&quot;$&quot;* &quot;-&quot;??_);_(@_)">
                  <c:v>1452.25</c:v>
                </c:pt>
                <c:pt idx="215" formatCode="_(&quot;$&quot;* #,##0_);_(&quot;$&quot;* \(#,##0\);_(&quot;$&quot;* &quot;-&quot;??_);_(@_)">
                  <c:v>1459.75</c:v>
                </c:pt>
                <c:pt idx="216" formatCode="_(&quot;$&quot;* #,##0_);_(&quot;$&quot;* \(#,##0\);_(&quot;$&quot;* &quot;-&quot;??_);_(@_)">
                  <c:v>1442.25</c:v>
                </c:pt>
                <c:pt idx="217" formatCode="_(&quot;$&quot;* #,##0_);_(&quot;$&quot;* \(#,##0\);_(&quot;$&quot;* &quot;-&quot;??_);_(@_)">
                  <c:v>1441.5</c:v>
                </c:pt>
                <c:pt idx="218" formatCode="_(&quot;$&quot;* #,##0_);_(&quot;$&quot;* \(#,##0\);_(&quot;$&quot;* &quot;-&quot;??_);_(@_)">
                  <c:v>1451</c:v>
                </c:pt>
                <c:pt idx="219" formatCode="_(&quot;$&quot;* #,##0_);_(&quot;$&quot;* \(#,##0\);_(&quot;$&quot;* &quot;-&quot;??_);_(@_)">
                  <c:v>1439.75</c:v>
                </c:pt>
                <c:pt idx="220" formatCode="_(&quot;$&quot;* #,##0_);_(&quot;$&quot;* \(#,##0\);_(&quot;$&quot;* &quot;-&quot;??_);_(@_)">
                  <c:v>1447.25</c:v>
                </c:pt>
                <c:pt idx="221" formatCode="_(&quot;$&quot;* #,##0_);_(&quot;$&quot;* \(#,##0\);_(&quot;$&quot;* &quot;-&quot;??_);_(@_)">
                  <c:v>1462.5</c:v>
                </c:pt>
                <c:pt idx="222" formatCode="_(&quot;$&quot;* #,##0_);_(&quot;$&quot;* \(#,##0\);_(&quot;$&quot;* &quot;-&quot;??_);_(@_)">
                  <c:v>1471.75</c:v>
                </c:pt>
                <c:pt idx="223" formatCode="_(&quot;$&quot;* #,##0_);_(&quot;$&quot;* \(#,##0\);_(&quot;$&quot;* &quot;-&quot;??_);_(@_)">
                  <c:v>1477.75</c:v>
                </c:pt>
                <c:pt idx="224" formatCode="_(&quot;$&quot;* #,##0_);_(&quot;$&quot;* \(#,##0\);_(&quot;$&quot;* &quot;-&quot;??_);_(@_)">
                  <c:v>1495</c:v>
                </c:pt>
                <c:pt idx="225" formatCode="_(&quot;$&quot;* #,##0_);_(&quot;$&quot;* \(#,##0\);_(&quot;$&quot;* &quot;-&quot;??_);_(@_)">
                  <c:v>1508.75</c:v>
                </c:pt>
                <c:pt idx="226" formatCode="_(&quot;$&quot;* #,##0_);_(&quot;$&quot;* \(#,##0\);_(&quot;$&quot;* &quot;-&quot;??_);_(@_)">
                  <c:v>1498.75</c:v>
                </c:pt>
                <c:pt idx="227" formatCode="_(&quot;$&quot;* #,##0_);_(&quot;$&quot;* \(#,##0\);_(&quot;$&quot;* &quot;-&quot;??_);_(@_)">
                  <c:v>1496.25</c:v>
                </c:pt>
                <c:pt idx="228" formatCode="_(&quot;$&quot;* #,##0_);_(&quot;$&quot;* \(#,##0\);_(&quot;$&quot;* &quot;-&quot;??_);_(@_)">
                  <c:v>1508.5</c:v>
                </c:pt>
                <c:pt idx="229" formatCode="_(&quot;$&quot;* #,##0_);_(&quot;$&quot;* \(#,##0\);_(&quot;$&quot;* &quot;-&quot;??_);_(@_)">
                  <c:v>1481</c:v>
                </c:pt>
                <c:pt idx="230" formatCode="_(&quot;$&quot;* #,##0_);_(&quot;$&quot;* \(#,##0\);_(&quot;$&quot;* &quot;-&quot;??_);_(@_)">
                  <c:v>1478.75</c:v>
                </c:pt>
                <c:pt idx="231" formatCode="_(&quot;$&quot;* #,##0_);_(&quot;$&quot;* \(#,##0\);_(&quot;$&quot;* &quot;-&quot;??_);_(@_)">
                  <c:v>1451</c:v>
                </c:pt>
                <c:pt idx="232" formatCode="_(&quot;$&quot;* #,##0_);_(&quot;$&quot;* \(#,##0\);_(&quot;$&quot;* &quot;-&quot;??_);_(@_)">
                  <c:v>1457.25</c:v>
                </c:pt>
                <c:pt idx="233" formatCode="_(&quot;$&quot;* #,##0_);_(&quot;$&quot;* \(#,##0\);_(&quot;$&quot;* &quot;-&quot;??_);_(@_)">
                  <c:v>1455.75</c:v>
                </c:pt>
                <c:pt idx="234" formatCode="_(&quot;$&quot;* #,##0_);_(&quot;$&quot;* \(#,##0\);_(&quot;$&quot;* &quot;-&quot;??_);_(@_)">
                  <c:v>1453.25</c:v>
                </c:pt>
                <c:pt idx="235" formatCode="_(&quot;$&quot;* #,##0_);_(&quot;$&quot;* \(#,##0\);_(&quot;$&quot;* &quot;-&quot;??_);_(@_)">
                  <c:v>1436</c:v>
                </c:pt>
                <c:pt idx="236" formatCode="_(&quot;$&quot;* #,##0_);_(&quot;$&quot;* \(#,##0\);_(&quot;$&quot;* &quot;-&quot;??_);_(@_)">
                  <c:v>1425.5</c:v>
                </c:pt>
                <c:pt idx="237" formatCode="_(&quot;$&quot;* #,##0_);_(&quot;$&quot;* \(#,##0\);_(&quot;$&quot;* &quot;-&quot;??_);_(@_)">
                  <c:v>1436.5</c:v>
                </c:pt>
                <c:pt idx="238" formatCode="_(&quot;$&quot;* #,##0_);_(&quot;$&quot;* \(#,##0\);_(&quot;$&quot;* &quot;-&quot;??_);_(@_)">
                  <c:v>1450.25</c:v>
                </c:pt>
                <c:pt idx="239" formatCode="_(&quot;$&quot;* #,##0_);_(&quot;$&quot;* \(#,##0\);_(&quot;$&quot;* &quot;-&quot;??_);_(@_)">
                  <c:v>1494</c:v>
                </c:pt>
                <c:pt idx="240" formatCode="_(&quot;$&quot;* #,##0_);_(&quot;$&quot;* \(#,##0\);_(&quot;$&quot;* &quot;-&quot;??_);_(@_)">
                  <c:v>1450</c:v>
                </c:pt>
                <c:pt idx="241" formatCode="_(&quot;$&quot;* #,##0_);_(&quot;$&quot;* \(#,##0\);_(&quot;$&quot;* &quot;-&quot;??_);_(@_)">
                  <c:v>1437.25</c:v>
                </c:pt>
                <c:pt idx="242" formatCode="_(&quot;$&quot;* #,##0_);_(&quot;$&quot;* \(#,##0\);_(&quot;$&quot;* &quot;-&quot;??_);_(@_)">
                  <c:v>1461.75</c:v>
                </c:pt>
                <c:pt idx="243" formatCode="_(&quot;$&quot;* #,##0_);_(&quot;$&quot;* \(#,##0\);_(&quot;$&quot;* &quot;-&quot;??_);_(@_)">
                  <c:v>1478</c:v>
                </c:pt>
                <c:pt idx="244" formatCode="_(&quot;$&quot;* #,##0_);_(&quot;$&quot;* \(#,##0\);_(&quot;$&quot;* &quot;-&quot;??_);_(@_)">
                  <c:v>1466.5</c:v>
                </c:pt>
                <c:pt idx="245" formatCode="_(&quot;$&quot;* #,##0_);_(&quot;$&quot;* \(#,##0\);_(&quot;$&quot;* &quot;-&quot;??_);_(@_)">
                  <c:v>1505.75</c:v>
                </c:pt>
                <c:pt idx="246" formatCode="_(&quot;$&quot;* #,##0_);_(&quot;$&quot;* \(#,##0\);_(&quot;$&quot;* &quot;-&quot;??_);_(@_)">
                  <c:v>1478</c:v>
                </c:pt>
                <c:pt idx="247" formatCode="_(&quot;$&quot;* #,##0_);_(&quot;$&quot;* \(#,##0\);_(&quot;$&quot;* &quot;-&quot;??_);_(@_)">
                  <c:v>1470</c:v>
                </c:pt>
                <c:pt idx="248" formatCode="_(&quot;$&quot;* #,##0_);_(&quot;$&quot;* \(#,##0\);_(&quot;$&quot;* &quot;-&quot;??_);_(@_)">
                  <c:v>1487.5</c:v>
                </c:pt>
                <c:pt idx="249" formatCode="_(&quot;$&quot;* #,##0_);_(&quot;$&quot;* \(#,##0\);_(&quot;$&quot;* &quot;-&quot;??_);_(@_)">
                  <c:v>1492.75</c:v>
                </c:pt>
                <c:pt idx="250" formatCode="_(&quot;$&quot;* #,##0_);_(&quot;$&quot;* \(#,##0\);_(&quot;$&quot;* &quot;-&quot;??_);_(@_)">
                  <c:v>1486.5</c:v>
                </c:pt>
                <c:pt idx="251" formatCode="_(&quot;$&quot;* #,##0_);_(&quot;$&quot;* \(#,##0\);_(&quot;$&quot;* &quot;-&quot;??_);_(@_)">
                  <c:v>1500.5</c:v>
                </c:pt>
                <c:pt idx="252" formatCode="_(&quot;$&quot;* #,##0_);_(&quot;$&quot;* \(#,##0\);_(&quot;$&quot;* &quot;-&quot;??_);_(@_)">
                  <c:v>1471.75</c:v>
                </c:pt>
                <c:pt idx="253" formatCode="_(&quot;$&quot;* #,##0_);_(&quot;$&quot;* \(#,##0\);_(&quot;$&quot;* &quot;-&quot;??_);_(@_)">
                  <c:v>1486</c:v>
                </c:pt>
                <c:pt idx="254" formatCode="_(&quot;$&quot;* #,##0_);_(&quot;$&quot;* \(#,##0\);_(&quot;$&quot;* &quot;-&quot;??_);_(@_)">
                  <c:v>1486.5</c:v>
                </c:pt>
                <c:pt idx="255" formatCode="_(&quot;$&quot;* #,##0_);_(&quot;$&quot;* \(#,##0\);_(&quot;$&quot;* &quot;-&quot;??_);_(@_)">
                  <c:v>1506.5</c:v>
                </c:pt>
                <c:pt idx="256" formatCode="_(&quot;$&quot;* #,##0_);_(&quot;$&quot;* \(#,##0\);_(&quot;$&quot;* &quot;-&quot;??_);_(@_)">
                  <c:v>1520.75</c:v>
                </c:pt>
                <c:pt idx="257" formatCode="_(&quot;$&quot;* #,##0_);_(&quot;$&quot;* \(#,##0\);_(&quot;$&quot;* &quot;-&quot;??_);_(@_)">
                  <c:v>1517.25</c:v>
                </c:pt>
                <c:pt idx="258" formatCode="_(&quot;$&quot;* #,##0_);_(&quot;$&quot;* \(#,##0\);_(&quot;$&quot;* &quot;-&quot;??_);_(@_)">
                  <c:v>1545.25</c:v>
                </c:pt>
                <c:pt idx="259" formatCode="_(&quot;$&quot;* #,##0_);_(&quot;$&quot;* \(#,##0\);_(&quot;$&quot;* &quot;-&quot;??_);_(@_)">
                  <c:v>1532</c:v>
                </c:pt>
                <c:pt idx="260" formatCode="_(&quot;$&quot;* #,##0_);_(&quot;$&quot;* \(#,##0\);_(&quot;$&quot;* &quot;-&quot;??_);_(@_)">
                  <c:v>1532</c:v>
                </c:pt>
                <c:pt idx="261" formatCode="_(&quot;$&quot;* #,##0_);_(&quot;$&quot;* \(#,##0\);_(&quot;$&quot;* &quot;-&quot;??_);_(@_)">
                  <c:v>1532</c:v>
                </c:pt>
                <c:pt idx="262" formatCode="_(&quot;$&quot;* #,##0_);_(&quot;$&quot;* \(#,##0\);_(&quot;$&quot;* &quot;-&quot;??_);_(@_)">
                  <c:v>1528.25</c:v>
                </c:pt>
                <c:pt idx="263" formatCode="_(&quot;$&quot;* #,##0_);_(&quot;$&quot;* \(#,##0\);_(&quot;$&quot;* &quot;-&quot;??_);_(@_)">
                  <c:v>1519.5</c:v>
                </c:pt>
                <c:pt idx="264" formatCode="_(&quot;$&quot;* #,##0_);_(&quot;$&quot;* \(#,##0\);_(&quot;$&quot;* &quot;-&quot;??_);_(@_)">
                  <c:v>1500.25</c:v>
                </c:pt>
                <c:pt idx="265" formatCode="_(&quot;$&quot;* #,##0_);_(&quot;$&quot;* \(#,##0\);_(&quot;$&quot;* &quot;-&quot;??_);_(@_)">
                  <c:v>1500.25</c:v>
                </c:pt>
                <c:pt idx="266" formatCode="_(&quot;$&quot;* #,##0_);_(&quot;$&quot;* \(#,##0\);_(&quot;$&quot;* &quot;-&quot;??_);_(@_)">
                  <c:v>1467.5</c:v>
                </c:pt>
                <c:pt idx="267" formatCode="_(&quot;$&quot;* #,##0_);_(&quot;$&quot;* \(#,##0\);_(&quot;$&quot;* &quot;-&quot;??_);_(@_)">
                  <c:v>1456.5</c:v>
                </c:pt>
                <c:pt idx="268" formatCode="_(&quot;$&quot;* #,##0_);_(&quot;$&quot;* \(#,##0\);_(&quot;$&quot;* &quot;-&quot;??_);_(@_)">
                  <c:v>1469.75</c:v>
                </c:pt>
                <c:pt idx="269" formatCode="_(&quot;$&quot;* #,##0_);_(&quot;$&quot;* \(#,##0\);_(&quot;$&quot;* &quot;-&quot;??_);_(@_)">
                  <c:v>1469.75</c:v>
                </c:pt>
                <c:pt idx="270" formatCode="_(&quot;$&quot;* #,##0_);_(&quot;$&quot;* \(#,##0\);_(&quot;$&quot;* &quot;-&quot;??_);_(@_)">
                  <c:v>1487</c:v>
                </c:pt>
                <c:pt idx="271" formatCode="_(&quot;$&quot;* #,##0_);_(&quot;$&quot;* \(#,##0\);_(&quot;$&quot;* &quot;-&quot;??_);_(@_)">
                  <c:v>1455.25</c:v>
                </c:pt>
                <c:pt idx="272" formatCode="_(&quot;$&quot;* #,##0_);_(&quot;$&quot;* \(#,##0\);_(&quot;$&quot;* &quot;-&quot;??_);_(@_)">
                  <c:v>1448.5</c:v>
                </c:pt>
                <c:pt idx="273" formatCode="_(&quot;$&quot;* #,##0_);_(&quot;$&quot;* \(#,##0\);_(&quot;$&quot;* &quot;-&quot;??_);_(@_)">
                  <c:v>1467.25</c:v>
                </c:pt>
                <c:pt idx="274" formatCode="_(&quot;$&quot;* #,##0_);_(&quot;$&quot;* \(#,##0\);_(&quot;$&quot;* &quot;-&quot;??_);_(@_)">
                  <c:v>1490</c:v>
                </c:pt>
                <c:pt idx="275" formatCode="_(&quot;$&quot;* #,##0_);_(&quot;$&quot;* \(#,##0\);_(&quot;$&quot;* &quot;-&quot;??_);_(@_)">
                  <c:v>1475.75</c:v>
                </c:pt>
                <c:pt idx="276" formatCode="_(&quot;$&quot;* #,##0_);_(&quot;$&quot;* \(#,##0\);_(&quot;$&quot;* &quot;-&quot;??_);_(@_)">
                  <c:v>1489.25</c:v>
                </c:pt>
                <c:pt idx="277" formatCode="_(&quot;$&quot;* #,##0_);_(&quot;$&quot;* \(#,##0\);_(&quot;$&quot;* &quot;-&quot;??_);_(@_)">
                  <c:v>1482.25</c:v>
                </c:pt>
                <c:pt idx="278" formatCode="_(&quot;$&quot;* #,##0_);_(&quot;$&quot;* \(#,##0\);_(&quot;$&quot;* &quot;-&quot;??_);_(@_)">
                  <c:v>1463.5</c:v>
                </c:pt>
                <c:pt idx="279" formatCode="_(&quot;$&quot;* #,##0_);_(&quot;$&quot;* \(#,##0\);_(&quot;$&quot;* &quot;-&quot;??_);_(@_)">
                  <c:v>1486</c:v>
                </c:pt>
                <c:pt idx="280" formatCode="_(&quot;$&quot;* #,##0_);_(&quot;$&quot;* \(#,##0\);_(&quot;$&quot;* &quot;-&quot;??_);_(@_)">
                  <c:v>1482.75</c:v>
                </c:pt>
                <c:pt idx="281" formatCode="_(&quot;$&quot;* #,##0_);_(&quot;$&quot;* \(#,##0\);_(&quot;$&quot;* &quot;-&quot;??_);_(@_)">
                  <c:v>1475.25</c:v>
                </c:pt>
                <c:pt idx="282" formatCode="_(&quot;$&quot;* #,##0_);_(&quot;$&quot;* \(#,##0\);_(&quot;$&quot;* &quot;-&quot;??_);_(@_)">
                  <c:v>1494</c:v>
                </c:pt>
                <c:pt idx="283" formatCode="_(&quot;$&quot;* #,##0_);_(&quot;$&quot;* \(#,##0\);_(&quot;$&quot;* &quot;-&quot;??_);_(@_)">
                  <c:v>1527.5</c:v>
                </c:pt>
                <c:pt idx="284" formatCode="_(&quot;$&quot;* #,##0_);_(&quot;$&quot;* \(#,##0\);_(&quot;$&quot;* &quot;-&quot;??_);_(@_)">
                  <c:v>1515.5</c:v>
                </c:pt>
                <c:pt idx="285" formatCode="_(&quot;$&quot;* #,##0_);_(&quot;$&quot;* \(#,##0\);_(&quot;$&quot;* &quot;-&quot;??_);_(@_)">
                  <c:v>1518.75</c:v>
                </c:pt>
                <c:pt idx="286" formatCode="_(&quot;$&quot;* #,##0_);_(&quot;$&quot;* \(#,##0\);_(&quot;$&quot;* &quot;-&quot;??_);_(@_)">
                  <c:v>1524.25</c:v>
                </c:pt>
                <c:pt idx="287" formatCode="_(&quot;$&quot;* #,##0_);_(&quot;$&quot;* \(#,##0\);_(&quot;$&quot;* &quot;-&quot;??_);_(@_)">
                  <c:v>1504.25</c:v>
                </c:pt>
                <c:pt idx="288" formatCode="_(&quot;$&quot;* #,##0_);_(&quot;$&quot;* \(#,##0\);_(&quot;$&quot;* &quot;-&quot;??_);_(@_)">
                  <c:v>1527</c:v>
                </c:pt>
                <c:pt idx="289" formatCode="_(&quot;$&quot;* #,##0_);_(&quot;$&quot;* \(#,##0\);_(&quot;$&quot;* &quot;-&quot;??_);_(@_)">
                  <c:v>1535</c:v>
                </c:pt>
                <c:pt idx="290" formatCode="_(&quot;$&quot;* #,##0_);_(&quot;$&quot;* \(#,##0\);_(&quot;$&quot;* &quot;-&quot;??_);_(@_)">
                  <c:v>1495</c:v>
                </c:pt>
                <c:pt idx="291" formatCode="_(&quot;$&quot;* #,##0_);_(&quot;$&quot;* \(#,##0\);_(&quot;$&quot;* &quot;-&quot;??_);_(@_)">
                  <c:v>1500</c:v>
                </c:pt>
                <c:pt idx="292" formatCode="_(&quot;$&quot;* #,##0_);_(&quot;$&quot;* \(#,##0\);_(&quot;$&quot;* &quot;-&quot;??_);_(@_)">
                  <c:v>1480</c:v>
                </c:pt>
                <c:pt idx="293" formatCode="_(&quot;$&quot;* #,##0_);_(&quot;$&quot;* \(#,##0\);_(&quot;$&quot;* &quot;-&quot;??_);_(@_)">
                  <c:v>1481.5</c:v>
                </c:pt>
                <c:pt idx="294" formatCode="_(&quot;$&quot;* #,##0_);_(&quot;$&quot;* \(#,##0\);_(&quot;$&quot;* &quot;-&quot;??_);_(@_)">
                  <c:v>1484.5</c:v>
                </c:pt>
                <c:pt idx="295" formatCode="_(&quot;$&quot;* #,##0_);_(&quot;$&quot;* \(#,##0\);_(&quot;$&quot;* &quot;-&quot;??_);_(@_)">
                  <c:v>1502.5</c:v>
                </c:pt>
                <c:pt idx="296" formatCode="_(&quot;$&quot;* #,##0_);_(&quot;$&quot;* \(#,##0\);_(&quot;$&quot;* &quot;-&quot;??_);_(@_)">
                  <c:v>1514</c:v>
                </c:pt>
                <c:pt idx="297" formatCode="_(&quot;$&quot;* #,##0_);_(&quot;$&quot;* \(#,##0\);_(&quot;$&quot;* &quot;-&quot;??_);_(@_)">
                  <c:v>1524</c:v>
                </c:pt>
                <c:pt idx="298" formatCode="_(&quot;$&quot;* #,##0_);_(&quot;$&quot;* \(#,##0\);_(&quot;$&quot;* &quot;-&quot;??_);_(@_)">
                  <c:v>1523.25</c:v>
                </c:pt>
                <c:pt idx="299" formatCode="_(&quot;$&quot;* #,##0_);_(&quot;$&quot;* \(#,##0\);_(&quot;$&quot;* &quot;-&quot;??_);_(@_)">
                  <c:v>1528.5</c:v>
                </c:pt>
                <c:pt idx="300" formatCode="_(&quot;$&quot;* #,##0_);_(&quot;$&quot;* \(#,##0\);_(&quot;$&quot;* &quot;-&quot;??_);_(@_)">
                  <c:v>1562.75</c:v>
                </c:pt>
                <c:pt idx="301" formatCode="_(&quot;$&quot;* #,##0_);_(&quot;$&quot;* \(#,##0\);_(&quot;$&quot;* &quot;-&quot;??_);_(@_)">
                  <c:v>1587.25</c:v>
                </c:pt>
                <c:pt idx="302" formatCode="_(&quot;$&quot;* #,##0_);_(&quot;$&quot;* \(#,##0\);_(&quot;$&quot;* &quot;-&quot;??_);_(@_)">
                  <c:v>1557.5</c:v>
                </c:pt>
                <c:pt idx="303" formatCode="_(&quot;$&quot;* #,##0_);_(&quot;$&quot;* \(#,##0\);_(&quot;$&quot;* &quot;-&quot;??_);_(@_)">
                  <c:v>1577.25</c:v>
                </c:pt>
                <c:pt idx="304" formatCode="_(&quot;$&quot;* #,##0_);_(&quot;$&quot;* \(#,##0\);_(&quot;$&quot;* &quot;-&quot;??_);_(@_)">
                  <c:v>1574.75</c:v>
                </c:pt>
                <c:pt idx="305" formatCode="_(&quot;$&quot;* #,##0_);_(&quot;$&quot;* \(#,##0\);_(&quot;$&quot;* &quot;-&quot;??_);_(@_)">
                  <c:v>1577</c:v>
                </c:pt>
                <c:pt idx="306" formatCode="_(&quot;$&quot;* #,##0_);_(&quot;$&quot;* \(#,##0\);_(&quot;$&quot;* &quot;-&quot;??_);_(@_)">
                  <c:v>1596.25</c:v>
                </c:pt>
                <c:pt idx="307" formatCode="_(&quot;$&quot;* #,##0_);_(&quot;$&quot;* \(#,##0\);_(&quot;$&quot;* &quot;-&quot;??_);_(@_)">
                  <c:v>1587.25</c:v>
                </c:pt>
                <c:pt idx="308" formatCode="_(&quot;$&quot;* #,##0_);_(&quot;$&quot;* \(#,##0\);_(&quot;$&quot;* &quot;-&quot;??_);_(@_)">
                  <c:v>1605.5</c:v>
                </c:pt>
                <c:pt idx="309" formatCode="_(&quot;$&quot;* #,##0_);_(&quot;$&quot;* \(#,##0\);_(&quot;$&quot;* &quot;-&quot;??_);_(@_)">
                  <c:v>1598.25</c:v>
                </c:pt>
                <c:pt idx="310" formatCode="_(&quot;$&quot;* #,##0_);_(&quot;$&quot;* \(#,##0\);_(&quot;$&quot;* &quot;-&quot;??_);_(@_)">
                  <c:v>1604.75</c:v>
                </c:pt>
                <c:pt idx="311" formatCode="_(&quot;$&quot;* #,##0_);_(&quot;$&quot;* \(#,##0\);_(&quot;$&quot;* &quot;-&quot;??_);_(@_)">
                  <c:v>1604</c:v>
                </c:pt>
                <c:pt idx="312" formatCode="_(&quot;$&quot;* #,##0_);_(&quot;$&quot;* \(#,##0\);_(&quot;$&quot;* &quot;-&quot;??_);_(@_)">
                  <c:v>1569.25</c:v>
                </c:pt>
                <c:pt idx="313" formatCode="_(&quot;$&quot;* #,##0_);_(&quot;$&quot;* \(#,##0\);_(&quot;$&quot;* &quot;-&quot;??_);_(@_)">
                  <c:v>1579.25</c:v>
                </c:pt>
                <c:pt idx="314" formatCode="_(&quot;$&quot;* #,##0_);_(&quot;$&quot;* \(#,##0\);_(&quot;$&quot;* &quot;-&quot;??_);_(@_)">
                  <c:v>1550.75</c:v>
                </c:pt>
                <c:pt idx="315" formatCode="_(&quot;$&quot;* #,##0_);_(&quot;$&quot;* \(#,##0\);_(&quot;$&quot;* &quot;-&quot;??_);_(@_)">
                  <c:v>1551.75</c:v>
                </c:pt>
                <c:pt idx="316" formatCode="_(&quot;$&quot;* #,##0_);_(&quot;$&quot;* \(#,##0\);_(&quot;$&quot;* &quot;-&quot;??_);_(@_)">
                  <c:v>1528.5</c:v>
                </c:pt>
                <c:pt idx="317" formatCode="_(&quot;$&quot;* #,##0_);_(&quot;$&quot;* \(#,##0\);_(&quot;$&quot;* &quot;-&quot;??_);_(@_)">
                  <c:v>1504.75</c:v>
                </c:pt>
                <c:pt idx="318" formatCode="_(&quot;$&quot;* #,##0_);_(&quot;$&quot;* \(#,##0\);_(&quot;$&quot;* &quot;-&quot;??_);_(@_)">
                  <c:v>1489</c:v>
                </c:pt>
                <c:pt idx="319" formatCode="_(&quot;$&quot;* #,##0_);_(&quot;$&quot;* \(#,##0\);_(&quot;$&quot;* &quot;-&quot;??_);_(@_)">
                  <c:v>1508</c:v>
                </c:pt>
                <c:pt idx="320" formatCode="_(&quot;$&quot;* #,##0_);_(&quot;$&quot;* \(#,##0\);_(&quot;$&quot;* &quot;-&quot;??_);_(@_)">
                  <c:v>1496.5</c:v>
                </c:pt>
                <c:pt idx="321" formatCode="_(&quot;$&quot;* #,##0_);_(&quot;$&quot;* \(#,##0\);_(&quot;$&quot;* &quot;-&quot;??_);_(@_)">
                  <c:v>1487.5</c:v>
                </c:pt>
                <c:pt idx="322" formatCode="_(&quot;$&quot;* #,##0_);_(&quot;$&quot;* \(#,##0\);_(&quot;$&quot;* &quot;-&quot;??_);_(@_)">
                  <c:v>1479.25</c:v>
                </c:pt>
                <c:pt idx="323" formatCode="_(&quot;$&quot;* #,##0_);_(&quot;$&quot;* \(#,##0\);_(&quot;$&quot;* &quot;-&quot;??_);_(@_)">
                  <c:v>1467</c:v>
                </c:pt>
                <c:pt idx="324" formatCode="_(&quot;$&quot;* #,##0_);_(&quot;$&quot;* \(#,##0\);_(&quot;$&quot;* &quot;-&quot;??_);_(@_)">
                  <c:v>1467.25</c:v>
                </c:pt>
                <c:pt idx="325" formatCode="_(&quot;$&quot;* #,##0_);_(&quot;$&quot;* \(#,##0\);_(&quot;$&quot;* &quot;-&quot;??_);_(@_)">
                  <c:v>1467.25</c:v>
                </c:pt>
                <c:pt idx="326" formatCode="_(&quot;$&quot;* #,##0_);_(&quot;$&quot;* \(#,##0\);_(&quot;$&quot;* &quot;-&quot;??_);_(@_)">
                  <c:v>1467.25</c:v>
                </c:pt>
                <c:pt idx="327" formatCode="_(&quot;$&quot;* #,##0_);_(&quot;$&quot;* \(#,##0\);_(&quot;$&quot;* &quot;-&quot;??_);_(@_)">
                  <c:v>1477.25</c:v>
                </c:pt>
                <c:pt idx="328" formatCode="_(&quot;$&quot;* #,##0_);_(&quot;$&quot;* \(#,##0\);_(&quot;$&quot;* &quot;-&quot;??_);_(@_)">
                  <c:v>1484.75</c:v>
                </c:pt>
                <c:pt idx="329" formatCode="_(&quot;$&quot;* #,##0_);_(&quot;$&quot;* \(#,##0\);_(&quot;$&quot;* &quot;-&quot;??_);_(@_)">
                  <c:v>1510.75</c:v>
                </c:pt>
                <c:pt idx="330" formatCode="_(&quot;$&quot;* #,##0_);_(&quot;$&quot;* \(#,##0\);_(&quot;$&quot;* &quot;-&quot;??_);_(@_)">
                  <c:v>1523.25</c:v>
                </c:pt>
                <c:pt idx="331" formatCode="_(&quot;$&quot;* #,##0_);_(&quot;$&quot;* \(#,##0\);_(&quot;$&quot;* &quot;-&quot;??_);_(@_)">
                  <c:v>1516.5</c:v>
                </c:pt>
                <c:pt idx="332" formatCode="_(&quot;$&quot;* #,##0_);_(&quot;$&quot;* \(#,##0\);_(&quot;$&quot;* &quot;-&quot;??_);_(@_)">
                  <c:v>1499</c:v>
                </c:pt>
                <c:pt idx="333" formatCode="_(&quot;$&quot;* #,##0_);_(&quot;$&quot;* \(#,##0\);_(&quot;$&quot;* &quot;-&quot;??_);_(@_)">
                  <c:v>1494.25</c:v>
                </c:pt>
                <c:pt idx="334" formatCode="_(&quot;$&quot;* #,##0_);_(&quot;$&quot;* \(#,##0\);_(&quot;$&quot;* &quot;-&quot;??_);_(@_)">
                  <c:v>1484.25</c:v>
                </c:pt>
                <c:pt idx="335" formatCode="_(&quot;$&quot;* #,##0_);_(&quot;$&quot;* \(#,##0\);_(&quot;$&quot;* &quot;-&quot;??_);_(@_)">
                  <c:v>1503.5</c:v>
                </c:pt>
                <c:pt idx="336" formatCode="_(&quot;$&quot;* #,##0_);_(&quot;$&quot;* \(#,##0\);_(&quot;$&quot;* &quot;-&quot;??_);_(@_)">
                  <c:v>1494.75</c:v>
                </c:pt>
                <c:pt idx="337" formatCode="_(&quot;$&quot;* #,##0_);_(&quot;$&quot;* \(#,##0\);_(&quot;$&quot;* &quot;-&quot;??_);_(@_)">
                  <c:v>1523.5</c:v>
                </c:pt>
                <c:pt idx="338" formatCode="_(&quot;$&quot;* #,##0_);_(&quot;$&quot;* \(#,##0\);_(&quot;$&quot;* &quot;-&quot;??_);_(@_)">
                  <c:v>1547</c:v>
                </c:pt>
                <c:pt idx="339" formatCode="_(&quot;$&quot;* #,##0_);_(&quot;$&quot;* \(#,##0\);_(&quot;$&quot;* &quot;-&quot;??_);_(@_)">
                  <c:v>1547.25</c:v>
                </c:pt>
                <c:pt idx="340" formatCode="_(&quot;$&quot;* #,##0_);_(&quot;$&quot;* \(#,##0\);_(&quot;$&quot;* &quot;-&quot;??_);_(@_)">
                  <c:v>1544.5</c:v>
                </c:pt>
                <c:pt idx="341" formatCode="_(&quot;$&quot;* #,##0_);_(&quot;$&quot;* \(#,##0\);_(&quot;$&quot;* &quot;-&quot;??_);_(@_)">
                  <c:v>1582</c:v>
                </c:pt>
                <c:pt idx="342" formatCode="_(&quot;$&quot;* #,##0_);_(&quot;$&quot;* \(#,##0\);_(&quot;$&quot;* &quot;-&quot;??_);_(@_)">
                  <c:v>1587</c:v>
                </c:pt>
                <c:pt idx="343" formatCode="_(&quot;$&quot;* #,##0_);_(&quot;$&quot;* \(#,##0\);_(&quot;$&quot;* &quot;-&quot;??_);_(@_)">
                  <c:v>1617</c:v>
                </c:pt>
                <c:pt idx="344" formatCode="_(&quot;$&quot;* #,##0_);_(&quot;$&quot;* \(#,##0\);_(&quot;$&quot;* &quot;-&quot;??_);_(@_)">
                  <c:v>1626.25</c:v>
                </c:pt>
                <c:pt idx="345" formatCode="_(&quot;$&quot;* #,##0_);_(&quot;$&quot;* \(#,##0\);_(&quot;$&quot;* &quot;-&quot;??_);_(@_)">
                  <c:v>1643.75</c:v>
                </c:pt>
                <c:pt idx="346" formatCode="_(&quot;$&quot;* #,##0_);_(&quot;$&quot;* \(#,##0\);_(&quot;$&quot;* &quot;-&quot;??_);_(@_)">
                  <c:v>1645.25</c:v>
                </c:pt>
                <c:pt idx="347" formatCode="_(&quot;$&quot;* #,##0_);_(&quot;$&quot;* \(#,##0\);_(&quot;$&quot;* &quot;-&quot;??_);_(@_)">
                  <c:v>1642</c:v>
                </c:pt>
                <c:pt idx="348" formatCode="_(&quot;$&quot;* #,##0_);_(&quot;$&quot;* \(#,##0\);_(&quot;$&quot;* &quot;-&quot;??_);_(@_)">
                  <c:v>1641.25</c:v>
                </c:pt>
                <c:pt idx="349" formatCode="_(&quot;$&quot;* #,##0_);_(&quot;$&quot;* \(#,##0\);_(&quot;$&quot;* &quot;-&quot;??_);_(@_)">
                  <c:v>1663.75</c:v>
                </c:pt>
                <c:pt idx="350" formatCode="_(&quot;$&quot;* #,##0_);_(&quot;$&quot;* \(#,##0\);_(&quot;$&quot;* &quot;-&quot;??_);_(@_)">
                  <c:v>1669.75</c:v>
                </c:pt>
                <c:pt idx="351" formatCode="_(&quot;$&quot;* #,##0_);_(&quot;$&quot;* \(#,##0\);_(&quot;$&quot;* &quot;-&quot;??_);_(@_)">
                  <c:v>1669.75</c:v>
                </c:pt>
                <c:pt idx="352" formatCode="_(&quot;$&quot;* #,##0_);_(&quot;$&quot;* \(#,##0\);_(&quot;$&quot;* &quot;-&quot;??_);_(@_)">
                  <c:v>1616.25</c:v>
                </c:pt>
                <c:pt idx="353" formatCode="_(&quot;$&quot;* #,##0_);_(&quot;$&quot;* \(#,##0\);_(&quot;$&quot;* &quot;-&quot;??_);_(@_)">
                  <c:v>1615</c:v>
                </c:pt>
                <c:pt idx="354" formatCode="_(&quot;$&quot;* #,##0_);_(&quot;$&quot;* \(#,##0\);_(&quot;$&quot;* &quot;-&quot;??_);_(@_)">
                  <c:v>1592.25</c:v>
                </c:pt>
                <c:pt idx="355" formatCode="_(&quot;$&quot;* #,##0_);_(&quot;$&quot;* \(#,##0\);_(&quot;$&quot;* &quot;-&quot;??_);_(@_)">
                  <c:v>1581.75</c:v>
                </c:pt>
                <c:pt idx="356" formatCode="_(&quot;$&quot;* #,##0_);_(&quot;$&quot;* \(#,##0\);_(&quot;$&quot;* &quot;-&quot;??_);_(@_)">
                  <c:v>1542.75</c:v>
                </c:pt>
                <c:pt idx="357" formatCode="_(&quot;$&quot;* #,##0_);_(&quot;$&quot;* \(#,##0\);_(&quot;$&quot;* &quot;-&quot;??_);_(@_)">
                  <c:v>1536</c:v>
                </c:pt>
                <c:pt idx="358" formatCode="_(&quot;$&quot;* #,##0_);_(&quot;$&quot;* \(#,##0\);_(&quot;$&quot;* &quot;-&quot;??_);_(@_)">
                  <c:v>1547.25</c:v>
                </c:pt>
                <c:pt idx="359" formatCode="_(&quot;$&quot;* #,##0_);_(&quot;$&quot;* \(#,##0\);_(&quot;$&quot;* &quot;-&quot;??_);_(@_)">
                  <c:v>1528.75</c:v>
                </c:pt>
                <c:pt idx="360" formatCode="_(&quot;$&quot;* #,##0_);_(&quot;$&quot;* \(#,##0\);_(&quot;$&quot;* &quot;-&quot;??_);_(@_)">
                  <c:v>1516.75</c:v>
                </c:pt>
                <c:pt idx="361" formatCode="_(&quot;$&quot;* #,##0_);_(&quot;$&quot;* \(#,##0\);_(&quot;$&quot;* &quot;-&quot;??_);_(@_)">
                  <c:v>1532</c:v>
                </c:pt>
                <c:pt idx="362" formatCode="_(&quot;$&quot;* #,##0_);_(&quot;$&quot;* \(#,##0\);_(&quot;$&quot;* &quot;-&quot;??_);_(@_)">
                  <c:v>1531.25</c:v>
                </c:pt>
                <c:pt idx="363" formatCode="_(&quot;$&quot;* #,##0_);_(&quot;$&quot;* \(#,##0\);_(&quot;$&quot;* &quot;-&quot;??_);_(@_)">
                  <c:v>1539.25</c:v>
                </c:pt>
                <c:pt idx="364" formatCode="_(&quot;$&quot;* #,##0_);_(&quot;$&quot;* \(#,##0\);_(&quot;$&quot;* &quot;-&quot;??_);_(@_)">
                  <c:v>1533</c:v>
                </c:pt>
                <c:pt idx="365" formatCode="_(&quot;$&quot;* #,##0_);_(&quot;$&quot;* \(#,##0\);_(&quot;$&quot;* &quot;-&quot;??_);_(@_)">
                  <c:v>1535.5</c:v>
                </c:pt>
                <c:pt idx="366" formatCode="_(&quot;$&quot;* #,##0_);_(&quot;$&quot;* \(#,##0\);_(&quot;$&quot;* &quot;-&quot;??_);_(@_)">
                  <c:v>1543.75</c:v>
                </c:pt>
                <c:pt idx="367" formatCode="_(&quot;$&quot;* #,##0_);_(&quot;$&quot;* \(#,##0\);_(&quot;$&quot;* &quot;-&quot;??_);_(@_)">
                  <c:v>1548</c:v>
                </c:pt>
                <c:pt idx="368" formatCode="_(&quot;$&quot;* #,##0_);_(&quot;$&quot;* \(#,##0\);_(&quot;$&quot;* &quot;-&quot;??_);_(@_)">
                  <c:v>1536.25</c:v>
                </c:pt>
                <c:pt idx="369" formatCode="_(&quot;$&quot;* #,##0_);_(&quot;$&quot;* \(#,##0\);_(&quot;$&quot;* &quot;-&quot;??_);_(@_)">
                  <c:v>1547</c:v>
                </c:pt>
                <c:pt idx="370" formatCode="_(&quot;$&quot;* #,##0_);_(&quot;$&quot;* \(#,##0\);_(&quot;$&quot;* &quot;-&quot;??_);_(@_)">
                  <c:v>1546</c:v>
                </c:pt>
                <c:pt idx="371" formatCode="_(&quot;$&quot;* #,##0_);_(&quot;$&quot;* \(#,##0\);_(&quot;$&quot;* &quot;-&quot;??_);_(@_)">
                  <c:v>1546</c:v>
                </c:pt>
                <c:pt idx="372" formatCode="_(&quot;$&quot;* #,##0_);_(&quot;$&quot;* \(#,##0\);_(&quot;$&quot;* &quot;-&quot;??_);_(@_)">
                  <c:v>1543.75</c:v>
                </c:pt>
                <c:pt idx="373" formatCode="_(&quot;$&quot;* #,##0_);_(&quot;$&quot;* \(#,##0\);_(&quot;$&quot;* &quot;-&quot;??_);_(@_)">
                  <c:v>1556.5</c:v>
                </c:pt>
                <c:pt idx="374" formatCode="_(&quot;$&quot;* #,##0_);_(&quot;$&quot;* \(#,##0\);_(&quot;$&quot;* &quot;-&quot;??_);_(@_)">
                  <c:v>1528</c:v>
                </c:pt>
                <c:pt idx="375" formatCode="_(&quot;$&quot;* #,##0_);_(&quot;$&quot;* \(#,##0\);_(&quot;$&quot;* &quot;-&quot;??_);_(@_)">
                  <c:v>1534.75</c:v>
                </c:pt>
                <c:pt idx="376" formatCode="_(&quot;$&quot;* #,##0_);_(&quot;$&quot;* \(#,##0\);_(&quot;$&quot;* &quot;-&quot;??_);_(@_)">
                  <c:v>1542.75</c:v>
                </c:pt>
                <c:pt idx="377" formatCode="_(&quot;$&quot;* #,##0_);_(&quot;$&quot;* \(#,##0\);_(&quot;$&quot;* &quot;-&quot;??_);_(@_)">
                  <c:v>1553.5</c:v>
                </c:pt>
                <c:pt idx="378" formatCode="_(&quot;$&quot;* #,##0_);_(&quot;$&quot;* \(#,##0\);_(&quot;$&quot;* &quot;-&quot;??_);_(@_)">
                  <c:v>1594.75</c:v>
                </c:pt>
                <c:pt idx="379" formatCode="_(&quot;$&quot;* #,##0_);_(&quot;$&quot;* \(#,##0\);_(&quot;$&quot;* &quot;-&quot;??_);_(@_)">
                  <c:v>1569.75</c:v>
                </c:pt>
                <c:pt idx="380" formatCode="_(&quot;$&quot;* #,##0_);_(&quot;$&quot;* \(#,##0\);_(&quot;$&quot;* &quot;-&quot;??_);_(@_)">
                  <c:v>1568.75</c:v>
                </c:pt>
                <c:pt idx="381" formatCode="_(&quot;$&quot;* #,##0_);_(&quot;$&quot;* \(#,##0\);_(&quot;$&quot;* &quot;-&quot;??_);_(@_)">
                  <c:v>1603</c:v>
                </c:pt>
                <c:pt idx="382" formatCode="_(&quot;$&quot;* #,##0_);_(&quot;$&quot;* \(#,##0\);_(&quot;$&quot;* &quot;-&quot;??_);_(@_)">
                  <c:v>1605.25</c:v>
                </c:pt>
                <c:pt idx="383" formatCode="_(&quot;$&quot;* #,##0_);_(&quot;$&quot;* \(#,##0\);_(&quot;$&quot;* &quot;-&quot;??_);_(@_)">
                  <c:v>1613.75</c:v>
                </c:pt>
                <c:pt idx="384" formatCode="_(&quot;$&quot;* #,##0_);_(&quot;$&quot;* \(#,##0\);_(&quot;$&quot;* &quot;-&quot;??_);_(@_)">
                  <c:v>1592.5</c:v>
                </c:pt>
                <c:pt idx="385" formatCode="_(&quot;$&quot;* #,##0_);_(&quot;$&quot;* \(#,##0\);_(&quot;$&quot;* &quot;-&quot;??_);_(@_)">
                  <c:v>1608</c:v>
                </c:pt>
                <c:pt idx="386" formatCode="_(&quot;$&quot;* #,##0_);_(&quot;$&quot;* \(#,##0\);_(&quot;$&quot;* &quot;-&quot;??_);_(@_)">
                  <c:v>1623.9</c:v>
                </c:pt>
                <c:pt idx="387" formatCode="_(&quot;$&quot;* #,##0_);_(&quot;$&quot;* \(#,##0\);_(&quot;$&quot;* &quot;-&quot;??_);_(@_)">
                  <c:v>1625.75</c:v>
                </c:pt>
                <c:pt idx="388" formatCode="_(&quot;$&quot;* #,##0_);_(&quot;$&quot;* \(#,##0\);_(&quot;$&quot;* &quot;-&quot;??_);_(@_)">
                  <c:v>1625.75</c:v>
                </c:pt>
                <c:pt idx="389" formatCode="_(&quot;$&quot;* #,##0_);_(&quot;$&quot;* \(#,##0\);_(&quot;$&quot;* &quot;-&quot;??_);_(@_)">
                  <c:v>1633.25</c:v>
                </c:pt>
                <c:pt idx="390" formatCode="_(&quot;$&quot;* #,##0_);_(&quot;$&quot;* \(#,##0\);_(&quot;$&quot;* &quot;-&quot;??_);_(@_)">
                  <c:v>1608.25</c:v>
                </c:pt>
                <c:pt idx="391" formatCode="_(&quot;$&quot;* #,##0_);_(&quot;$&quot;* \(#,##0\);_(&quot;$&quot;* &quot;-&quot;??_);_(@_)">
                  <c:v>1585.75</c:v>
                </c:pt>
                <c:pt idx="392" formatCode="_(&quot;$&quot;* #,##0_);_(&quot;$&quot;* \(#,##0\);_(&quot;$&quot;* &quot;-&quot;??_);_(@_)">
                  <c:v>1613.5</c:v>
                </c:pt>
                <c:pt idx="393" formatCode="_(&quot;$&quot;* #,##0_);_(&quot;$&quot;* \(#,##0\);_(&quot;$&quot;* &quot;-&quot;??_);_(@_)">
                  <c:v>1626.75</c:v>
                </c:pt>
                <c:pt idx="394" formatCode="_(&quot;$&quot;* #,##0_);_(&quot;$&quot;* \(#,##0\);_(&quot;$&quot;* &quot;-&quot;??_);_(@_)">
                  <c:v>1643</c:v>
                </c:pt>
                <c:pt idx="395" formatCode="_(&quot;$&quot;* #,##0_);_(&quot;$&quot;* \(#,##0\);_(&quot;$&quot;* &quot;-&quot;??_);_(@_)">
                  <c:v>1655.25</c:v>
                </c:pt>
                <c:pt idx="396" formatCode="_(&quot;$&quot;* #,##0_);_(&quot;$&quot;* \(#,##0\);_(&quot;$&quot;* &quot;-&quot;??_);_(@_)">
                  <c:v>1640.5</c:v>
                </c:pt>
                <c:pt idx="397" formatCode="_(&quot;$&quot;* #,##0_);_(&quot;$&quot;* \(#,##0\);_(&quot;$&quot;* &quot;-&quot;??_);_(@_)">
                  <c:v>1644.25</c:v>
                </c:pt>
                <c:pt idx="398" formatCode="_(&quot;$&quot;* #,##0_);_(&quot;$&quot;* \(#,##0\);_(&quot;$&quot;* &quot;-&quot;??_);_(@_)">
                  <c:v>1641</c:v>
                </c:pt>
                <c:pt idx="399" formatCode="_(&quot;$&quot;* #,##0_);_(&quot;$&quot;* \(#,##0\);_(&quot;$&quot;* &quot;-&quot;??_);_(@_)">
                  <c:v>1629.5</c:v>
                </c:pt>
                <c:pt idx="400" formatCode="_(&quot;$&quot;* #,##0_);_(&quot;$&quot;* \(#,##0\);_(&quot;$&quot;* &quot;-&quot;??_);_(@_)">
                  <c:v>1653.75</c:v>
                </c:pt>
                <c:pt idx="401" formatCode="_(&quot;$&quot;* #,##0_);_(&quot;$&quot;* \(#,##0\);_(&quot;$&quot;* &quot;-&quot;??_);_(@_)">
                  <c:v>1640.25</c:v>
                </c:pt>
                <c:pt idx="402" formatCode="_(&quot;$&quot;* #,##0_);_(&quot;$&quot;* \(#,##0\);_(&quot;$&quot;* &quot;-&quot;??_);_(@_)">
                  <c:v>1662</c:v>
                </c:pt>
                <c:pt idx="403" formatCode="_(&quot;$&quot;* #,##0_);_(&quot;$&quot;* \(#,##0\);_(&quot;$&quot;* &quot;-&quot;??_);_(@_)">
                  <c:v>1659</c:v>
                </c:pt>
                <c:pt idx="404" formatCode="_(&quot;$&quot;* #,##0_);_(&quot;$&quot;* \(#,##0\);_(&quot;$&quot;* &quot;-&quot;??_);_(@_)">
                  <c:v>1670.75</c:v>
                </c:pt>
                <c:pt idx="405" formatCode="_(&quot;$&quot;* #,##0_);_(&quot;$&quot;* \(#,##0\);_(&quot;$&quot;* &quot;-&quot;??_);_(@_)">
                  <c:v>1654.75</c:v>
                </c:pt>
                <c:pt idx="406" formatCode="_(&quot;$&quot;* #,##0_);_(&quot;$&quot;* \(#,##0\);_(&quot;$&quot;* &quot;-&quot;??_);_(@_)">
                  <c:v>1644.75</c:v>
                </c:pt>
                <c:pt idx="407" formatCode="_(&quot;$&quot;* #,##0_);_(&quot;$&quot;* \(#,##0\);_(&quot;$&quot;* &quot;-&quot;??_);_(@_)">
                  <c:v>1631</c:v>
                </c:pt>
                <c:pt idx="408" formatCode="_(&quot;$&quot;* #,##0_);_(&quot;$&quot;* \(#,##0\);_(&quot;$&quot;* &quot;-&quot;??_);_(@_)">
                  <c:v>1609.75</c:v>
                </c:pt>
                <c:pt idx="409" formatCode="_(&quot;$&quot;* #,##0_);_(&quot;$&quot;* \(#,##0\);_(&quot;$&quot;* &quot;-&quot;??_);_(@_)">
                  <c:v>1586</c:v>
                </c:pt>
                <c:pt idx="410" formatCode="_(&quot;$&quot;* #,##0_);_(&quot;$&quot;* \(#,##0\);_(&quot;$&quot;* &quot;-&quot;??_);_(@_)">
                  <c:v>1596</c:v>
                </c:pt>
                <c:pt idx="411" formatCode="_(&quot;$&quot;* #,##0_);_(&quot;$&quot;* \(#,##0\);_(&quot;$&quot;* &quot;-&quot;??_);_(@_)">
                  <c:v>1593.25</c:v>
                </c:pt>
                <c:pt idx="412" formatCode="_(&quot;$&quot;* #,##0_);_(&quot;$&quot;* \(#,##0\);_(&quot;$&quot;* &quot;-&quot;??_);_(@_)">
                  <c:v>1581.5</c:v>
                </c:pt>
                <c:pt idx="413" formatCode="_(&quot;$&quot;* #,##0_);_(&quot;$&quot;* \(#,##0\);_(&quot;$&quot;* &quot;-&quot;??_);_(@_)">
                  <c:v>1581.5</c:v>
                </c:pt>
                <c:pt idx="414" formatCode="_(&quot;$&quot;* #,##0_);_(&quot;$&quot;* \(#,##0\);_(&quot;$&quot;* &quot;-&quot;??_);_(@_)">
                  <c:v>1599</c:v>
                </c:pt>
                <c:pt idx="415" formatCode="_(&quot;$&quot;* #,##0_);_(&quot;$&quot;* \(#,##0\);_(&quot;$&quot;* &quot;-&quot;??_);_(@_)">
                  <c:v>1636.25</c:v>
                </c:pt>
                <c:pt idx="416" formatCode="_(&quot;$&quot;* #,##0_);_(&quot;$&quot;* \(#,##0\);_(&quot;$&quot;* &quot;-&quot;??_);_(@_)">
                  <c:v>1625.5</c:v>
                </c:pt>
                <c:pt idx="417" formatCode="_(&quot;$&quot;* #,##0_);_(&quot;$&quot;* \(#,##0\);_(&quot;$&quot;* &quot;-&quot;??_);_(@_)">
                  <c:v>1615.25</c:v>
                </c:pt>
                <c:pt idx="418" formatCode="_(&quot;$&quot;* #,##0_);_(&quot;$&quot;* \(#,##0\);_(&quot;$&quot;* &quot;-&quot;??_);_(@_)">
                  <c:v>1629.5</c:v>
                </c:pt>
                <c:pt idx="419" formatCode="_(&quot;$&quot;* #,##0_);_(&quot;$&quot;* \(#,##0\);_(&quot;$&quot;* &quot;-&quot;??_);_(@_)">
                  <c:v>1611.75</c:v>
                </c:pt>
                <c:pt idx="420" formatCode="_(&quot;$&quot;* #,##0_);_(&quot;$&quot;* \(#,##0\);_(&quot;$&quot;* &quot;-&quot;??_);_(@_)">
                  <c:v>1633.5</c:v>
                </c:pt>
                <c:pt idx="421" formatCode="_(&quot;$&quot;* #,##0_);_(&quot;$&quot;* \(#,##0\);_(&quot;$&quot;* &quot;-&quot;??_);_(@_)">
                  <c:v>1630.5</c:v>
                </c:pt>
                <c:pt idx="422" formatCode="_(&quot;$&quot;* #,##0_);_(&quot;$&quot;* \(#,##0\);_(&quot;$&quot;* &quot;-&quot;??_);_(@_)">
                  <c:v>1629</c:v>
                </c:pt>
                <c:pt idx="423" formatCode="_(&quot;$&quot;* #,##0_);_(&quot;$&quot;* \(#,##0\);_(&quot;$&quot;* &quot;-&quot;??_);_(@_)">
                  <c:v>1634.25</c:v>
                </c:pt>
                <c:pt idx="424" formatCode="_(&quot;$&quot;* #,##0_);_(&quot;$&quot;* \(#,##0\);_(&quot;$&quot;* &quot;-&quot;??_);_(@_)">
                  <c:v>1642.5</c:v>
                </c:pt>
                <c:pt idx="425" formatCode="_(&quot;$&quot;* #,##0_);_(&quot;$&quot;* \(#,##0\);_(&quot;$&quot;* &quot;-&quot;??_);_(@_)">
                  <c:v>1643</c:v>
                </c:pt>
                <c:pt idx="426" formatCode="_(&quot;$&quot;* #,##0_);_(&quot;$&quot;* \(#,##0\);_(&quot;$&quot;* &quot;-&quot;??_);_(@_)">
                  <c:v>1665.75</c:v>
                </c:pt>
                <c:pt idx="427" formatCode="_(&quot;$&quot;* #,##0_);_(&quot;$&quot;* \(#,##0\);_(&quot;$&quot;* &quot;-&quot;??_);_(@_)">
                  <c:v>1683.25</c:v>
                </c:pt>
                <c:pt idx="428" formatCode="_(&quot;$&quot;* #,##0_);_(&quot;$&quot;* \(#,##0\);_(&quot;$&quot;* &quot;-&quot;??_);_(@_)">
                  <c:v>1683.5</c:v>
                </c:pt>
                <c:pt idx="429" formatCode="_(&quot;$&quot;* #,##0_);_(&quot;$&quot;* \(#,##0\);_(&quot;$&quot;* &quot;-&quot;??_);_(@_)">
                  <c:v>1670</c:v>
                </c:pt>
                <c:pt idx="430" formatCode="_(&quot;$&quot;* #,##0_);_(&quot;$&quot;* \(#,##0\);_(&quot;$&quot;* &quot;-&quot;??_);_(@_)">
                  <c:v>1654.75</c:v>
                </c:pt>
                <c:pt idx="431" formatCode="_(&quot;$&quot;* #,##0_);_(&quot;$&quot;* \(#,##0\);_(&quot;$&quot;* &quot;-&quot;??_);_(@_)">
                  <c:v>1655.75</c:v>
                </c:pt>
                <c:pt idx="432" formatCode="_(&quot;$&quot;* #,##0_);_(&quot;$&quot;* \(#,##0\);_(&quot;$&quot;* &quot;-&quot;??_);_(@_)">
                  <c:v>1657</c:v>
                </c:pt>
                <c:pt idx="433" formatCode="_(&quot;$&quot;* #,##0_);_(&quot;$&quot;* \(#,##0\);_(&quot;$&quot;* &quot;-&quot;??_);_(@_)">
                  <c:v>1633.25</c:v>
                </c:pt>
                <c:pt idx="434" formatCode="_(&quot;$&quot;* #,##0_);_(&quot;$&quot;* \(#,##0\);_(&quot;$&quot;* &quot;-&quot;??_);_(@_)">
                  <c:v>1631.25</c:v>
                </c:pt>
                <c:pt idx="435" formatCode="_(&quot;$&quot;* #,##0_);_(&quot;$&quot;* \(#,##0\);_(&quot;$&quot;* &quot;-&quot;??_);_(@_)">
                  <c:v>1628.25</c:v>
                </c:pt>
                <c:pt idx="436" formatCode="_(&quot;$&quot;* #,##0_);_(&quot;$&quot;* \(#,##0\);_(&quot;$&quot;* &quot;-&quot;??_);_(@_)">
                  <c:v>1628.25</c:v>
                </c:pt>
                <c:pt idx="437" formatCode="_(&quot;$&quot;* #,##0_);_(&quot;$&quot;* \(#,##0\);_(&quot;$&quot;* &quot;-&quot;??_);_(@_)">
                  <c:v>1611.5</c:v>
                </c:pt>
                <c:pt idx="438" formatCode="_(&quot;$&quot;* #,##0_);_(&quot;$&quot;* \(#,##0\);_(&quot;$&quot;* &quot;-&quot;??_);_(@_)">
                  <c:v>1595.25</c:v>
                </c:pt>
                <c:pt idx="439" formatCode="_(&quot;$&quot;* #,##0_);_(&quot;$&quot;* \(#,##0\);_(&quot;$&quot;* &quot;-&quot;??_);_(@_)">
                  <c:v>1596.25</c:v>
                </c:pt>
                <c:pt idx="440" formatCode="_(&quot;$&quot;* #,##0_);_(&quot;$&quot;* \(#,##0\);_(&quot;$&quot;* &quot;-&quot;??_);_(@_)">
                  <c:v>1575.75</c:v>
                </c:pt>
                <c:pt idx="441" formatCode="_(&quot;$&quot;* #,##0_);_(&quot;$&quot;* \(#,##0\);_(&quot;$&quot;* &quot;-&quot;??_);_(@_)">
                  <c:v>1564.25</c:v>
                </c:pt>
                <c:pt idx="442" formatCode="_(&quot;$&quot;* #,##0_);_(&quot;$&quot;* \(#,##0\);_(&quot;$&quot;* &quot;-&quot;??_);_(@_)">
                  <c:v>1573</c:v>
                </c:pt>
                <c:pt idx="443" formatCode="_(&quot;$&quot;* #,##0_);_(&quot;$&quot;* \(#,##0\);_(&quot;$&quot;* &quot;-&quot;??_);_(@_)">
                  <c:v>1575.75</c:v>
                </c:pt>
                <c:pt idx="444" formatCode="_(&quot;$&quot;* #,##0_);_(&quot;$&quot;* \(#,##0\);_(&quot;$&quot;* &quot;-&quot;??_);_(@_)">
                  <c:v>1573</c:v>
                </c:pt>
                <c:pt idx="445" formatCode="_(&quot;$&quot;* #,##0_);_(&quot;$&quot;* \(#,##0\);_(&quot;$&quot;* &quot;-&quot;??_);_(@_)">
                  <c:v>1559.5</c:v>
                </c:pt>
                <c:pt idx="446" formatCode="_(&quot;$&quot;* #,##0_);_(&quot;$&quot;* \(#,##0\);_(&quot;$&quot;* &quot;-&quot;??_);_(@_)">
                  <c:v>1549.5</c:v>
                </c:pt>
                <c:pt idx="447" formatCode="_(&quot;$&quot;* #,##0_);_(&quot;$&quot;* \(#,##0\);_(&quot;$&quot;* &quot;-&quot;??_);_(@_)">
                  <c:v>1548.25</c:v>
                </c:pt>
                <c:pt idx="448" formatCode="_(&quot;$&quot;* #,##0_);_(&quot;$&quot;* \(#,##0\);_(&quot;$&quot;* &quot;-&quot;??_);_(@_)">
                  <c:v>1569.25</c:v>
                </c:pt>
                <c:pt idx="449" formatCode="_(&quot;$&quot;* #,##0_);_(&quot;$&quot;* \(#,##0\);_(&quot;$&quot;* &quot;-&quot;??_);_(@_)">
                  <c:v>1559</c:v>
                </c:pt>
                <c:pt idx="450" formatCode="_(&quot;$&quot;* #,##0_);_(&quot;$&quot;* \(#,##0\);_(&quot;$&quot;* &quot;-&quot;??_);_(@_)">
                  <c:v>1563</c:v>
                </c:pt>
                <c:pt idx="451" formatCode="_(&quot;$&quot;* #,##0_);_(&quot;$&quot;* \(#,##0\);_(&quot;$&quot;* &quot;-&quot;??_);_(@_)">
                  <c:v>1568.5</c:v>
                </c:pt>
                <c:pt idx="452" formatCode="_(&quot;$&quot;* #,##0_);_(&quot;$&quot;* \(#,##0\);_(&quot;$&quot;* &quot;-&quot;??_);_(@_)">
                  <c:v>1563.5</c:v>
                </c:pt>
                <c:pt idx="453" formatCode="_(&quot;$&quot;* #,##0_);_(&quot;$&quot;* \(#,##0\);_(&quot;$&quot;* &quot;-&quot;??_);_(@_)">
                  <c:v>1574</c:v>
                </c:pt>
                <c:pt idx="454" formatCode="_(&quot;$&quot;* #,##0_);_(&quot;$&quot;* \(#,##0\);_(&quot;$&quot;* &quot;-&quot;??_);_(@_)">
                  <c:v>1626.75</c:v>
                </c:pt>
                <c:pt idx="455" formatCode="_(&quot;$&quot;* #,##0_);_(&quot;$&quot;* \(#,##0\);_(&quot;$&quot;* &quot;-&quot;??_);_(@_)">
                  <c:v>1629.25</c:v>
                </c:pt>
                <c:pt idx="456" formatCode="_(&quot;$&quot;* #,##0_);_(&quot;$&quot;* \(#,##0\);_(&quot;$&quot;* &quot;-&quot;??_);_(@_)">
                  <c:v>1647.5</c:v>
                </c:pt>
                <c:pt idx="457" formatCode="_(&quot;$&quot;* #,##0_);_(&quot;$&quot;* \(#,##0\);_(&quot;$&quot;* &quot;-&quot;??_);_(@_)">
                  <c:v>1637.75</c:v>
                </c:pt>
                <c:pt idx="458" formatCode="_(&quot;$&quot;* #,##0_);_(&quot;$&quot;* \(#,##0\);_(&quot;$&quot;* &quot;-&quot;??_);_(@_)">
                  <c:v>1653</c:v>
                </c:pt>
                <c:pt idx="459" formatCode="_(&quot;$&quot;* #,##0_);_(&quot;$&quot;* \(#,##0\);_(&quot;$&quot;* &quot;-&quot;??_);_(@_)">
                  <c:v>1660.5</c:v>
                </c:pt>
                <c:pt idx="460" formatCode="_(&quot;$&quot;* #,##0_);_(&quot;$&quot;* \(#,##0\);_(&quot;$&quot;* &quot;-&quot;??_);_(@_)">
                  <c:v>1664.75</c:v>
                </c:pt>
                <c:pt idx="461" formatCode="_(&quot;$&quot;* #,##0_);_(&quot;$&quot;* \(#,##0\);_(&quot;$&quot;* &quot;-&quot;??_);_(@_)">
                  <c:v>1668.5</c:v>
                </c:pt>
                <c:pt idx="462" formatCode="_(&quot;$&quot;* #,##0_);_(&quot;$&quot;* \(#,##0\);_(&quot;$&quot;* &quot;-&quot;??_);_(@_)">
                  <c:v>1662.75</c:v>
                </c:pt>
                <c:pt idx="463" formatCode="_(&quot;$&quot;* #,##0_);_(&quot;$&quot;* \(#,##0\);_(&quot;$&quot;* &quot;-&quot;??_);_(@_)">
                  <c:v>1668.25</c:v>
                </c:pt>
                <c:pt idx="464" formatCode="_(&quot;$&quot;* #,##0_);_(&quot;$&quot;* \(#,##0\);_(&quot;$&quot;* &quot;-&quot;??_);_(@_)">
                  <c:v>1670</c:v>
                </c:pt>
                <c:pt idx="465" formatCode="_(&quot;$&quot;* #,##0_);_(&quot;$&quot;* \(#,##0\);_(&quot;$&quot;* &quot;-&quot;??_);_(@_)">
                  <c:v>1670.25</c:v>
                </c:pt>
                <c:pt idx="466" formatCode="_(&quot;$&quot;* #,##0_);_(&quot;$&quot;* \(#,##0\);_(&quot;$&quot;* &quot;-&quot;??_);_(@_)">
                  <c:v>1686.5</c:v>
                </c:pt>
                <c:pt idx="467" formatCode="_(&quot;$&quot;* #,##0_);_(&quot;$&quot;* \(#,##0\);_(&quot;$&quot;* &quot;-&quot;??_);_(@_)">
                  <c:v>1675.5</c:v>
                </c:pt>
                <c:pt idx="468" formatCode="_(&quot;$&quot;* #,##0_);_(&quot;$&quot;* \(#,##0\);_(&quot;$&quot;* &quot;-&quot;??_);_(@_)">
                  <c:v>1680.75</c:v>
                </c:pt>
                <c:pt idx="469" formatCode="_(&quot;$&quot;* #,##0_);_(&quot;$&quot;* \(#,##0\);_(&quot;$&quot;* &quot;-&quot;??_);_(@_)">
                  <c:v>1689</c:v>
                </c:pt>
                <c:pt idx="470" formatCode="_(&quot;$&quot;* #,##0_);_(&quot;$&quot;* \(#,##0\);_(&quot;$&quot;* &quot;-&quot;??_);_(@_)">
                  <c:v>1671.5</c:v>
                </c:pt>
                <c:pt idx="471" formatCode="_(&quot;$&quot;* #,##0_);_(&quot;$&quot;* \(#,##0\);_(&quot;$&quot;* &quot;-&quot;??_);_(@_)">
                  <c:v>1655.75</c:v>
                </c:pt>
                <c:pt idx="472" formatCode="_(&quot;$&quot;* #,##0_);_(&quot;$&quot;* \(#,##0\);_(&quot;$&quot;* &quot;-&quot;??_);_(@_)">
                  <c:v>1631.75</c:v>
                </c:pt>
                <c:pt idx="473" formatCode="_(&quot;$&quot;* #,##0_);_(&quot;$&quot;* \(#,##0\);_(&quot;$&quot;* &quot;-&quot;??_);_(@_)">
                  <c:v>1622.5</c:v>
                </c:pt>
                <c:pt idx="474" formatCode="_(&quot;$&quot;* #,##0_);_(&quot;$&quot;* \(#,##0\);_(&quot;$&quot;* &quot;-&quot;??_);_(@_)">
                  <c:v>1605.75</c:v>
                </c:pt>
                <c:pt idx="475" formatCode="_(&quot;$&quot;* #,##0_);_(&quot;$&quot;* \(#,##0\);_(&quot;$&quot;* &quot;-&quot;??_);_(@_)">
                  <c:v>1619.5</c:v>
                </c:pt>
                <c:pt idx="476" formatCode="_(&quot;$&quot;* #,##0_);_(&quot;$&quot;* \(#,##0\);_(&quot;$&quot;* &quot;-&quot;??_);_(@_)">
                  <c:v>1624.25</c:v>
                </c:pt>
                <c:pt idx="477" formatCode="_(&quot;$&quot;* #,##0_);_(&quot;$&quot;* \(#,##0\);_(&quot;$&quot;* &quot;-&quot;??_);_(@_)">
                  <c:v>1661</c:v>
                </c:pt>
                <c:pt idx="478" formatCode="_(&quot;$&quot;* #,##0_);_(&quot;$&quot;* \(#,##0\);_(&quot;$&quot;* &quot;-&quot;??_);_(@_)">
                  <c:v>1671.75</c:v>
                </c:pt>
                <c:pt idx="479" formatCode="_(&quot;$&quot;* #,##0_);_(&quot;$&quot;* \(#,##0\);_(&quot;$&quot;* &quot;-&quot;??_);_(@_)">
                  <c:v>1696</c:v>
                </c:pt>
                <c:pt idx="480" formatCode="_(&quot;$&quot;* #,##0_);_(&quot;$&quot;* \(#,##0\);_(&quot;$&quot;* &quot;-&quot;??_);_(@_)">
                  <c:v>1718.75</c:v>
                </c:pt>
                <c:pt idx="481" formatCode="_(&quot;$&quot;* #,##0_);_(&quot;$&quot;* \(#,##0\);_(&quot;$&quot;* &quot;-&quot;??_);_(@_)">
                  <c:v>1734</c:v>
                </c:pt>
                <c:pt idx="482" formatCode="_(&quot;$&quot;* #,##0_);_(&quot;$&quot;* \(#,##0\);_(&quot;$&quot;* &quot;-&quot;??_);_(@_)">
                  <c:v>1734.25</c:v>
                </c:pt>
                <c:pt idx="483" formatCode="_(&quot;$&quot;* #,##0_);_(&quot;$&quot;* \(#,##0\);_(&quot;$&quot;* &quot;-&quot;??_);_(@_)">
                  <c:v>1723.5</c:v>
                </c:pt>
                <c:pt idx="484" formatCode="_(&quot;$&quot;* #,##0_);_(&quot;$&quot;* \(#,##0\);_(&quot;$&quot;* &quot;-&quot;??_);_(@_)">
                  <c:v>1727.5</c:v>
                </c:pt>
                <c:pt idx="485" formatCode="_(&quot;$&quot;* #,##0_);_(&quot;$&quot;* \(#,##0\);_(&quot;$&quot;* &quot;-&quot;??_);_(@_)">
                  <c:v>1715.75</c:v>
                </c:pt>
                <c:pt idx="486" formatCode="_(&quot;$&quot;* #,##0_);_(&quot;$&quot;* \(#,##0\);_(&quot;$&quot;* &quot;-&quot;??_);_(@_)">
                  <c:v>1720.5</c:v>
                </c:pt>
                <c:pt idx="487" formatCode="_(&quot;$&quot;* #,##0_);_(&quot;$&quot;* \(#,##0\);_(&quot;$&quot;* &quot;-&quot;??_);_(@_)">
                  <c:v>1725.5</c:v>
                </c:pt>
                <c:pt idx="488" formatCode="_(&quot;$&quot;* #,##0_);_(&quot;$&quot;* \(#,##0\);_(&quot;$&quot;* &quot;-&quot;??_);_(@_)">
                  <c:v>1752.75</c:v>
                </c:pt>
                <c:pt idx="489" formatCode="_(&quot;$&quot;* #,##0_);_(&quot;$&quot;* \(#,##0\);_(&quot;$&quot;* &quot;-&quot;??_);_(@_)">
                  <c:v>1770</c:v>
                </c:pt>
                <c:pt idx="490" formatCode="_(&quot;$&quot;* #,##0_);_(&quot;$&quot;* \(#,##0\);_(&quot;$&quot;* &quot;-&quot;??_);_(@_)">
                  <c:v>1744.5</c:v>
                </c:pt>
                <c:pt idx="491" formatCode="_(&quot;$&quot;* #,##0_);_(&quot;$&quot;* \(#,##0\);_(&quot;$&quot;* &quot;-&quot;??_);_(@_)">
                  <c:v>1745</c:v>
                </c:pt>
                <c:pt idx="492" formatCode="_(&quot;$&quot;* #,##0_);_(&quot;$&quot;* \(#,##0\);_(&quot;$&quot;* &quot;-&quot;??_);_(@_)">
                  <c:v>1742</c:v>
                </c:pt>
                <c:pt idx="493" formatCode="_(&quot;$&quot;* #,##0_);_(&quot;$&quot;* \(#,##0\);_(&quot;$&quot;* &quot;-&quot;??_);_(@_)">
                  <c:v>1708.25</c:v>
                </c:pt>
                <c:pt idx="494" formatCode="_(&quot;$&quot;* #,##0_);_(&quot;$&quot;* \(#,##0\);_(&quot;$&quot;* &quot;-&quot;??_);_(@_)">
                  <c:v>1695.5</c:v>
                </c:pt>
                <c:pt idx="495" formatCode="_(&quot;$&quot;* #,##0_);_(&quot;$&quot;* \(#,##0\);_(&quot;$&quot;* &quot;-&quot;??_);_(@_)">
                  <c:v>1707.75</c:v>
                </c:pt>
                <c:pt idx="496" formatCode="_(&quot;$&quot;* #,##0_);_(&quot;$&quot;* \(#,##0\);_(&quot;$&quot;* &quot;-&quot;??_);_(@_)">
                  <c:v>1733.25</c:v>
                </c:pt>
                <c:pt idx="497" formatCode="_(&quot;$&quot;* #,##0_);_(&quot;$&quot;* \(#,##0\);_(&quot;$&quot;* &quot;-&quot;??_);_(@_)">
                  <c:v>1766.25</c:v>
                </c:pt>
                <c:pt idx="498" formatCode="_(&quot;$&quot;* #,##0_);_(&quot;$&quot;* \(#,##0\);_(&quot;$&quot;* &quot;-&quot;??_);_(@_)">
                  <c:v>1779.5</c:v>
                </c:pt>
                <c:pt idx="499" formatCode="_(&quot;$&quot;* #,##0_);_(&quot;$&quot;* \(#,##0\);_(&quot;$&quot;* &quot;-&quot;??_);_(@_)">
                  <c:v>1772.5</c:v>
                </c:pt>
                <c:pt idx="500" formatCode="_(&quot;$&quot;* #,##0_);_(&quot;$&quot;* \(#,##0\);_(&quot;$&quot;* &quot;-&quot;??_);_(@_)">
                  <c:v>1757.25</c:v>
                </c:pt>
                <c:pt idx="501" formatCode="_(&quot;$&quot;* #,##0_);_(&quot;$&quot;* \(#,##0\);_(&quot;$&quot;* &quot;-&quot;??_);_(@_)">
                  <c:v>1745</c:v>
                </c:pt>
                <c:pt idx="502" formatCode="_(&quot;$&quot;* #,##0_);_(&quot;$&quot;* \(#,##0\);_(&quot;$&quot;* &quot;-&quot;??_);_(@_)">
                  <c:v>1718.75</c:v>
                </c:pt>
                <c:pt idx="503" formatCode="_(&quot;$&quot;* #,##0_);_(&quot;$&quot;* \(#,##0\);_(&quot;$&quot;* &quot;-&quot;??_);_(@_)">
                  <c:v>1731.25</c:v>
                </c:pt>
                <c:pt idx="504" formatCode="_(&quot;$&quot;* #,##0_);_(&quot;$&quot;* \(#,##0\);_(&quot;$&quot;* &quot;-&quot;??_);_(@_)">
                  <c:v>1720.75</c:v>
                </c:pt>
                <c:pt idx="505" formatCode="_(&quot;$&quot;* #,##0_);_(&quot;$&quot;* \(#,##0\);_(&quot;$&quot;* &quot;-&quot;??_);_(@_)">
                  <c:v>1715</c:v>
                </c:pt>
                <c:pt idx="506" formatCode="_(&quot;$&quot;* #,##0_);_(&quot;$&quot;* \(#,##0\);_(&quot;$&quot;* &quot;-&quot;??_);_(@_)">
                  <c:v>1736.25</c:v>
                </c:pt>
                <c:pt idx="507" formatCode="_(&quot;$&quot;* #,##0_);_(&quot;$&quot;* \(#,##0\);_(&quot;$&quot;* &quot;-&quot;??_);_(@_)">
                  <c:v>1711.5</c:v>
                </c:pt>
                <c:pt idx="508" formatCode="_(&quot;$&quot;* #,##0_);_(&quot;$&quot;* \(#,##0\);_(&quot;$&quot;* &quot;-&quot;??_);_(@_)">
                  <c:v>1711.25</c:v>
                </c:pt>
                <c:pt idx="509" formatCode="_(&quot;$&quot;* #,##0_);_(&quot;$&quot;* \(#,##0\);_(&quot;$&quot;* &quot;-&quot;??_);_(@_)">
                  <c:v>1730.5</c:v>
                </c:pt>
                <c:pt idx="510" formatCode="_(&quot;$&quot;* #,##0_);_(&quot;$&quot;* \(#,##0\);_(&quot;$&quot;* &quot;-&quot;??_);_(@_)">
                  <c:v>1754.75</c:v>
                </c:pt>
                <c:pt idx="511" formatCode="_(&quot;$&quot;* #,##0_);_(&quot;$&quot;* \(#,##0\);_(&quot;$&quot;* &quot;-&quot;??_);_(@_)">
                  <c:v>1735.75</c:v>
                </c:pt>
                <c:pt idx="512" formatCode="_(&quot;$&quot;* #,##0_);_(&quot;$&quot;* \(#,##0\);_(&quot;$&quot;* &quot;-&quot;??_);_(@_)">
                  <c:v>1748.25</c:v>
                </c:pt>
                <c:pt idx="513" formatCode="_(&quot;$&quot;* #,##0_);_(&quot;$&quot;* \(#,##0\);_(&quot;$&quot;* &quot;-&quot;??_);_(@_)">
                  <c:v>1752.75</c:v>
                </c:pt>
                <c:pt idx="514" formatCode="_(&quot;$&quot;* #,##0_);_(&quot;$&quot;* \(#,##0\);_(&quot;$&quot;* &quot;-&quot;??_);_(@_)">
                  <c:v>1742.5</c:v>
                </c:pt>
                <c:pt idx="515" formatCode="_(&quot;$&quot;* #,##0_);_(&quot;$&quot;* \(#,##0\);_(&quot;$&quot;* &quot;-&quot;??_);_(@_)">
                  <c:v>1724.25</c:v>
                </c:pt>
                <c:pt idx="516" formatCode="_(&quot;$&quot;* #,##0_);_(&quot;$&quot;* \(#,##0\);_(&quot;$&quot;* &quot;-&quot;??_);_(@_)">
                  <c:v>1720.75</c:v>
                </c:pt>
                <c:pt idx="517" formatCode="_(&quot;$&quot;* #,##0_);_(&quot;$&quot;* \(#,##0\);_(&quot;$&quot;* &quot;-&quot;??_);_(@_)">
                  <c:v>1729.25</c:v>
                </c:pt>
                <c:pt idx="518" formatCode="_(&quot;$&quot;* #,##0_);_(&quot;$&quot;* \(#,##0\);_(&quot;$&quot;* &quot;-&quot;??_);_(@_)">
                  <c:v>1737.5</c:v>
                </c:pt>
                <c:pt idx="519" formatCode="_(&quot;$&quot;* #,##0_);_(&quot;$&quot;* \(#,##0\);_(&quot;$&quot;* &quot;-&quot;??_);_(@_)">
                  <c:v>1737.75</c:v>
                </c:pt>
                <c:pt idx="520" formatCode="_(&quot;$&quot;* #,##0_);_(&quot;$&quot;* \(#,##0\);_(&quot;$&quot;* &quot;-&quot;??_);_(@_)">
                  <c:v>1733.25</c:v>
                </c:pt>
                <c:pt idx="521" formatCode="_(&quot;$&quot;* #,##0_);_(&quot;$&quot;* \(#,##0\);_(&quot;$&quot;* &quot;-&quot;??_);_(@_)">
                  <c:v>1733.25</c:v>
                </c:pt>
                <c:pt idx="522" formatCode="_(&quot;$&quot;* #,##0_);_(&quot;$&quot;* \(#,##0\);_(&quot;$&quot;* &quot;-&quot;??_);_(@_)">
                  <c:v>1733.25</c:v>
                </c:pt>
                <c:pt idx="523" formatCode="_(&quot;$&quot;* #,##0_);_(&quot;$&quot;* \(#,##0\);_(&quot;$&quot;* &quot;-&quot;??_);_(@_)">
                  <c:v>1716.25</c:v>
                </c:pt>
                <c:pt idx="524" formatCode="_(&quot;$&quot;* #,##0_);_(&quot;$&quot;* \(#,##0\);_(&quot;$&quot;* &quot;-&quot;??_);_(@_)">
                  <c:v>1692.5</c:v>
                </c:pt>
                <c:pt idx="525" formatCode="_(&quot;$&quot;* #,##0_);_(&quot;$&quot;* \(#,##0\);_(&quot;$&quot;* &quot;-&quot;??_);_(@_)">
                  <c:v>1704</c:v>
                </c:pt>
                <c:pt idx="526" formatCode="_(&quot;$&quot;* #,##0_);_(&quot;$&quot;* \(#,##0\);_(&quot;$&quot;* &quot;-&quot;??_);_(@_)">
                  <c:v>1704</c:v>
                </c:pt>
                <c:pt idx="527" formatCode="_(&quot;$&quot;* #,##0_);_(&quot;$&quot;* \(#,##0\);_(&quot;$&quot;* &quot;-&quot;??_);_(@_)">
                  <c:v>1698</c:v>
                </c:pt>
                <c:pt idx="528" formatCode="_(&quot;$&quot;* #,##0_);_(&quot;$&quot;* \(#,##0\);_(&quot;$&quot;* &quot;-&quot;??_);_(@_)">
                  <c:v>1696</c:v>
                </c:pt>
                <c:pt idx="529" formatCode="_(&quot;$&quot;* #,##0_);_(&quot;$&quot;* \(#,##0\);_(&quot;$&quot;* &quot;-&quot;??_);_(@_)">
                  <c:v>1709.75</c:v>
                </c:pt>
                <c:pt idx="530" formatCode="_(&quot;$&quot;* #,##0_);_(&quot;$&quot;* \(#,##0\);_(&quot;$&quot;* &quot;-&quot;??_);_(@_)">
                  <c:v>1721</c:v>
                </c:pt>
                <c:pt idx="531" formatCode="_(&quot;$&quot;* #,##0_);_(&quot;$&quot;* \(#,##0\);_(&quot;$&quot;* &quot;-&quot;??_);_(@_)">
                  <c:v>1735.25</c:v>
                </c:pt>
                <c:pt idx="532" formatCode="_(&quot;$&quot;* #,##0_);_(&quot;$&quot;* \(#,##0\);_(&quot;$&quot;* &quot;-&quot;??_);_(@_)">
                  <c:v>1757.5</c:v>
                </c:pt>
                <c:pt idx="533" formatCode="_(&quot;$&quot;* #,##0_);_(&quot;$&quot;* \(#,##0\);_(&quot;$&quot;* &quot;-&quot;??_);_(@_)">
                  <c:v>1762.5</c:v>
                </c:pt>
                <c:pt idx="534" formatCode="_(&quot;$&quot;* #,##0_);_(&quot;$&quot;* \(#,##0\);_(&quot;$&quot;* &quot;-&quot;??_);_(@_)">
                  <c:v>1791</c:v>
                </c:pt>
                <c:pt idx="535" formatCode="_(&quot;$&quot;* #,##0_);_(&quot;$&quot;* \(#,##0\);_(&quot;$&quot;* &quot;-&quot;??_);_(@_)">
                  <c:v>1811</c:v>
                </c:pt>
                <c:pt idx="536" formatCode="_(&quot;$&quot;* #,##0_);_(&quot;$&quot;* \(#,##0\);_(&quot;$&quot;* &quot;-&quot;??_);_(@_)">
                  <c:v>1797.5</c:v>
                </c:pt>
                <c:pt idx="537" formatCode="_(&quot;$&quot;* #,##0_);_(&quot;$&quot;* \(#,##0\);_(&quot;$&quot;* &quot;-&quot;??_);_(@_)">
                  <c:v>1802.25</c:v>
                </c:pt>
                <c:pt idx="538" formatCode="_(&quot;$&quot;* #,##0_);_(&quot;$&quot;* \(#,##0\);_(&quot;$&quot;* &quot;-&quot;??_);_(@_)">
                  <c:v>1839</c:v>
                </c:pt>
                <c:pt idx="539" formatCode="_(&quot;$&quot;* #,##0_);_(&quot;$&quot;* \(#,##0\);_(&quot;$&quot;* &quot;-&quot;??_);_(@_)">
                  <c:v>1834</c:v>
                </c:pt>
                <c:pt idx="540" formatCode="_(&quot;$&quot;* #,##0_);_(&quot;$&quot;* \(#,##0\);_(&quot;$&quot;* &quot;-&quot;??_);_(@_)">
                  <c:v>1852.75</c:v>
                </c:pt>
                <c:pt idx="541" formatCode="_(&quot;$&quot;* #,##0_);_(&quot;$&quot;* \(#,##0\);_(&quot;$&quot;* &quot;-&quot;??_);_(@_)">
                  <c:v>1854.75</c:v>
                </c:pt>
                <c:pt idx="542" formatCode="_(&quot;$&quot;* #,##0_);_(&quot;$&quot;* \(#,##0\);_(&quot;$&quot;* &quot;-&quot;??_);_(@_)">
                  <c:v>1870.75</c:v>
                </c:pt>
                <c:pt idx="543" formatCode="_(&quot;$&quot;* #,##0_);_(&quot;$&quot;* \(#,##0\);_(&quot;$&quot;* &quot;-&quot;??_);_(@_)">
                  <c:v>1836.75</c:v>
                </c:pt>
                <c:pt idx="544" formatCode="_(&quot;$&quot;* #,##0_);_(&quot;$&quot;* \(#,##0\);_(&quot;$&quot;* &quot;-&quot;??_);_(@_)">
                  <c:v>1819.25</c:v>
                </c:pt>
                <c:pt idx="545" formatCode="_(&quot;$&quot;* #,##0_);_(&quot;$&quot;* \(#,##0\);_(&quot;$&quot;* &quot;-&quot;??_);_(@_)">
                  <c:v>1815.25</c:v>
                </c:pt>
                <c:pt idx="546" formatCode="_(&quot;$&quot;* #,##0_);_(&quot;$&quot;* \(#,##0\);_(&quot;$&quot;* &quot;-&quot;??_);_(@_)">
                  <c:v>1796.75</c:v>
                </c:pt>
                <c:pt idx="547" formatCode="_(&quot;$&quot;* #,##0_);_(&quot;$&quot;* \(#,##0\);_(&quot;$&quot;* &quot;-&quot;??_);_(@_)">
                  <c:v>1815</c:v>
                </c:pt>
                <c:pt idx="548" formatCode="_(&quot;$&quot;* #,##0_);_(&quot;$&quot;* \(#,##0\);_(&quot;$&quot;* &quot;-&quot;??_);_(@_)">
                  <c:v>1811</c:v>
                </c:pt>
                <c:pt idx="549" formatCode="_(&quot;$&quot;* #,##0_);_(&quot;$&quot;* \(#,##0\);_(&quot;$&quot;* &quot;-&quot;??_);_(@_)">
                  <c:v>1817.75</c:v>
                </c:pt>
                <c:pt idx="550" formatCode="_(&quot;$&quot;* #,##0_);_(&quot;$&quot;* \(#,##0\);_(&quot;$&quot;* &quot;-&quot;??_);_(@_)">
                  <c:v>1821.75</c:v>
                </c:pt>
                <c:pt idx="551" formatCode="_(&quot;$&quot;* #,##0_);_(&quot;$&quot;* \(#,##0\);_(&quot;$&quot;* &quot;-&quot;??_);_(@_)">
                  <c:v>1820.5</c:v>
                </c:pt>
                <c:pt idx="552" formatCode="_(&quot;$&quot;* #,##0_);_(&quot;$&quot;* \(#,##0\);_(&quot;$&quot;* &quot;-&quot;??_);_(@_)">
                  <c:v>1813</c:v>
                </c:pt>
                <c:pt idx="553" formatCode="_(&quot;$&quot;* #,##0_);_(&quot;$&quot;* \(#,##0\);_(&quot;$&quot;* &quot;-&quot;??_);_(@_)">
                  <c:v>1830</c:v>
                </c:pt>
                <c:pt idx="554" formatCode="_(&quot;$&quot;* #,##0_);_(&quot;$&quot;* \(#,##0\);_(&quot;$&quot;* &quot;-&quot;??_);_(@_)">
                  <c:v>1835</c:v>
                </c:pt>
                <c:pt idx="555" formatCode="_(&quot;$&quot;* #,##0_);_(&quot;$&quot;* \(#,##0\);_(&quot;$&quot;* &quot;-&quot;??_);_(@_)">
                  <c:v>1866.25</c:v>
                </c:pt>
                <c:pt idx="556" formatCode="_(&quot;$&quot;* #,##0_);_(&quot;$&quot;* \(#,##0\);_(&quot;$&quot;* &quot;-&quot;??_);_(@_)">
                  <c:v>1868</c:v>
                </c:pt>
                <c:pt idx="557" formatCode="_(&quot;$&quot;* #,##0_);_(&quot;$&quot;* \(#,##0\);_(&quot;$&quot;* &quot;-&quot;??_);_(@_)">
                  <c:v>1875</c:v>
                </c:pt>
                <c:pt idx="558" formatCode="_(&quot;$&quot;* #,##0_);_(&quot;$&quot;* \(#,##0\);_(&quot;$&quot;* &quot;-&quot;??_);_(@_)">
                  <c:v>1899.5</c:v>
                </c:pt>
                <c:pt idx="559" formatCode="_(&quot;$&quot;* #,##0_);_(&quot;$&quot;* \(#,##0\);_(&quot;$&quot;* &quot;-&quot;??_);_(@_)">
                  <c:v>1883.75</c:v>
                </c:pt>
                <c:pt idx="560" formatCode="_(&quot;$&quot;* #,##0_);_(&quot;$&quot;* \(#,##0\);_(&quot;$&quot;* &quot;-&quot;??_);_(@_)">
                  <c:v>1868.25</c:v>
                </c:pt>
                <c:pt idx="561" formatCode="_(&quot;$&quot;* #,##0_);_(&quot;$&quot;* \(#,##0\);_(&quot;$&quot;* &quot;-&quot;??_);_(@_)">
                  <c:v>1889</c:v>
                </c:pt>
                <c:pt idx="562" formatCode="_(&quot;$&quot;* #,##0_);_(&quot;$&quot;* \(#,##0\);_(&quot;$&quot;* &quot;-&quot;??_);_(@_)">
                  <c:v>1875.25</c:v>
                </c:pt>
                <c:pt idx="563" formatCode="_(&quot;$&quot;* #,##0_);_(&quot;$&quot;* \(#,##0\);_(&quot;$&quot;* &quot;-&quot;??_);_(@_)">
                  <c:v>1875.5</c:v>
                </c:pt>
                <c:pt idx="564" formatCode="_(&quot;$&quot;* #,##0_);_(&quot;$&quot;* \(#,##0\);_(&quot;$&quot;* &quot;-&quot;??_);_(@_)">
                  <c:v>1860.5</c:v>
                </c:pt>
                <c:pt idx="565" formatCode="_(&quot;$&quot;* #,##0_);_(&quot;$&quot;* \(#,##0\);_(&quot;$&quot;* &quot;-&quot;??_);_(@_)">
                  <c:v>1885.75</c:v>
                </c:pt>
                <c:pt idx="566" formatCode="_(&quot;$&quot;* #,##0_);_(&quot;$&quot;* \(#,##0\);_(&quot;$&quot;* &quot;-&quot;??_);_(@_)">
                  <c:v>1899.5</c:v>
                </c:pt>
                <c:pt idx="567" formatCode="_(&quot;$&quot;* #,##0_);_(&quot;$&quot;* \(#,##0\);_(&quot;$&quot;* &quot;-&quot;??_);_(@_)">
                  <c:v>1919.75</c:v>
                </c:pt>
                <c:pt idx="568" formatCode="_(&quot;$&quot;* #,##0_);_(&quot;$&quot;* \(#,##0\);_(&quot;$&quot;* &quot;-&quot;??_);_(@_)">
                  <c:v>1942.5</c:v>
                </c:pt>
                <c:pt idx="569" formatCode="_(&quot;$&quot;* #,##0_);_(&quot;$&quot;* \(#,##0\);_(&quot;$&quot;* &quot;-&quot;??_);_(@_)">
                  <c:v>1902.75</c:v>
                </c:pt>
                <c:pt idx="570" formatCode="_(&quot;$&quot;* #,##0_);_(&quot;$&quot;* \(#,##0\);_(&quot;$&quot;* &quot;-&quot;??_);_(@_)">
                  <c:v>1883.75</c:v>
                </c:pt>
                <c:pt idx="571" formatCode="_(&quot;$&quot;* #,##0_);_(&quot;$&quot;* \(#,##0\);_(&quot;$&quot;* &quot;-&quot;??_);_(@_)">
                  <c:v>1865.75</c:v>
                </c:pt>
                <c:pt idx="572" formatCode="_(&quot;$&quot;* #,##0_);_(&quot;$&quot;* \(#,##0\);_(&quot;$&quot;* &quot;-&quot;??_);_(@_)">
                  <c:v>1865.75</c:v>
                </c:pt>
                <c:pt idx="573" formatCode="_(&quot;$&quot;* #,##0_);_(&quot;$&quot;* \(#,##0\);_(&quot;$&quot;* &quot;-&quot;??_);_(@_)">
                  <c:v>1867.75</c:v>
                </c:pt>
                <c:pt idx="574" formatCode="_(&quot;$&quot;* #,##0_);_(&quot;$&quot;* \(#,##0\);_(&quot;$&quot;* &quot;-&quot;??_);_(@_)">
                  <c:v>1855.25</c:v>
                </c:pt>
                <c:pt idx="575" formatCode="_(&quot;$&quot;* #,##0_);_(&quot;$&quot;* \(#,##0\);_(&quot;$&quot;* &quot;-&quot;??_);_(@_)">
                  <c:v>1867.75</c:v>
                </c:pt>
                <c:pt idx="576" formatCode="_(&quot;$&quot;* #,##0_);_(&quot;$&quot;* \(#,##0\);_(&quot;$&quot;* &quot;-&quot;??_);_(@_)">
                  <c:v>1865.5</c:v>
                </c:pt>
                <c:pt idx="577" formatCode="_(&quot;$&quot;* #,##0_);_(&quot;$&quot;* \(#,##0\);_(&quot;$&quot;* &quot;-&quot;??_);_(@_)">
                  <c:v>1845</c:v>
                </c:pt>
                <c:pt idx="578" formatCode="_(&quot;$&quot;* #,##0_);_(&quot;$&quot;* \(#,##0\);_(&quot;$&quot;* &quot;-&quot;??_);_(@_)">
                  <c:v>1873.5</c:v>
                </c:pt>
                <c:pt idx="579" formatCode="_(&quot;$&quot;* #,##0_);_(&quot;$&quot;* \(#,##0\);_(&quot;$&quot;* &quot;-&quot;??_);_(@_)">
                  <c:v>1886.5</c:v>
                </c:pt>
                <c:pt idx="580" formatCode="_(&quot;$&quot;* #,##0_);_(&quot;$&quot;* \(#,##0\);_(&quot;$&quot;* &quot;-&quot;??_);_(@_)">
                  <c:v>1901.5</c:v>
                </c:pt>
                <c:pt idx="581" formatCode="_(&quot;$&quot;* #,##0_);_(&quot;$&quot;* \(#,##0\);_(&quot;$&quot;* &quot;-&quot;??_);_(@_)">
                  <c:v>1909.75</c:v>
                </c:pt>
                <c:pt idx="582" formatCode="_(&quot;$&quot;* #,##0_);_(&quot;$&quot;* \(#,##0\);_(&quot;$&quot;* &quot;-&quot;??_);_(@_)">
                  <c:v>1913.75</c:v>
                </c:pt>
                <c:pt idx="583" formatCode="_(&quot;$&quot;* #,##0_);_(&quot;$&quot;* \(#,##0\);_(&quot;$&quot;* &quot;-&quot;??_);_(@_)">
                  <c:v>1911.75</c:v>
                </c:pt>
                <c:pt idx="584" formatCode="_(&quot;$&quot;* #,##0_);_(&quot;$&quot;* \(#,##0\);_(&quot;$&quot;* &quot;-&quot;??_);_(@_)">
                  <c:v>1922.75</c:v>
                </c:pt>
                <c:pt idx="585" formatCode="_(&quot;$&quot;* #,##0_);_(&quot;$&quot;* \(#,##0\);_(&quot;$&quot;* &quot;-&quot;??_);_(@_)">
                  <c:v>1928.75</c:v>
                </c:pt>
                <c:pt idx="586" formatCode="_(&quot;$&quot;* #,##0_);_(&quot;$&quot;* \(#,##0\);_(&quot;$&quot;* &quot;-&quot;??_);_(@_)">
                  <c:v>1921</c:v>
                </c:pt>
                <c:pt idx="587" formatCode="_(&quot;$&quot;* #,##0_);_(&quot;$&quot;* \(#,##0\);_(&quot;$&quot;* &quot;-&quot;??_);_(@_)">
                  <c:v>1935.5</c:v>
                </c:pt>
                <c:pt idx="588" formatCode="_(&quot;$&quot;* #,##0_);_(&quot;$&quot;* \(#,##0\);_(&quot;$&quot;* &quot;-&quot;??_);_(@_)">
                  <c:v>1953</c:v>
                </c:pt>
                <c:pt idx="589" formatCode="_(&quot;$&quot;* #,##0_);_(&quot;$&quot;* \(#,##0\);_(&quot;$&quot;* &quot;-&quot;??_);_(@_)">
                  <c:v>1962</c:v>
                </c:pt>
                <c:pt idx="590" formatCode="_(&quot;$&quot;* #,##0_);_(&quot;$&quot;* \(#,##0\);_(&quot;$&quot;* &quot;-&quot;??_);_(@_)">
                  <c:v>1952.25</c:v>
                </c:pt>
                <c:pt idx="591" formatCode="_(&quot;$&quot;* #,##0_);_(&quot;$&quot;* \(#,##0\);_(&quot;$&quot;* &quot;-&quot;??_);_(@_)">
                  <c:v>1940.25</c:v>
                </c:pt>
                <c:pt idx="592" formatCode="_(&quot;$&quot;* #,##0_);_(&quot;$&quot;* \(#,##0\);_(&quot;$&quot;* &quot;-&quot;??_);_(@_)">
                  <c:v>1925.5</c:v>
                </c:pt>
                <c:pt idx="593" formatCode="_(&quot;$&quot;* #,##0_);_(&quot;$&quot;* \(#,##0\);_(&quot;$&quot;* &quot;-&quot;??_);_(@_)">
                  <c:v>1948</c:v>
                </c:pt>
                <c:pt idx="594" formatCode="_(&quot;$&quot;* #,##0_);_(&quot;$&quot;* \(#,##0\);_(&quot;$&quot;* &quot;-&quot;??_);_(@_)">
                  <c:v>1939.75</c:v>
                </c:pt>
                <c:pt idx="595" formatCode="_(&quot;$&quot;* #,##0_);_(&quot;$&quot;* \(#,##0\);_(&quot;$&quot;* &quot;-&quot;??_);_(@_)">
                  <c:v>1947</c:v>
                </c:pt>
                <c:pt idx="596" formatCode="_(&quot;$&quot;* #,##0_);_(&quot;$&quot;* \(#,##0\);_(&quot;$&quot;* &quot;-&quot;??_);_(@_)">
                  <c:v>1911.5</c:v>
                </c:pt>
                <c:pt idx="597" formatCode="_(&quot;$&quot;* #,##0_);_(&quot;$&quot;* \(#,##0\);_(&quot;$&quot;* &quot;-&quot;??_);_(@_)">
                  <c:v>1905.25</c:v>
                </c:pt>
                <c:pt idx="598" formatCode="_(&quot;$&quot;* #,##0_);_(&quot;$&quot;* \(#,##0\);_(&quot;$&quot;* &quot;-&quot;??_);_(@_)">
                  <c:v>1884</c:v>
                </c:pt>
                <c:pt idx="599" formatCode="_(&quot;$&quot;* #,##0_);_(&quot;$&quot;* \(#,##0\);_(&quot;$&quot;* &quot;-&quot;??_);_(@_)">
                  <c:v>1895</c:v>
                </c:pt>
                <c:pt idx="600" formatCode="_(&quot;$&quot;* #,##0_);_(&quot;$&quot;* \(#,##0\);_(&quot;$&quot;* &quot;-&quot;??_);_(@_)">
                  <c:v>1895</c:v>
                </c:pt>
                <c:pt idx="601" formatCode="_(&quot;$&quot;* #,##0_);_(&quot;$&quot;* \(#,##0\);_(&quot;$&quot;* &quot;-&quot;??_);_(@_)">
                  <c:v>1895</c:v>
                </c:pt>
                <c:pt idx="602" formatCode="_(&quot;$&quot;* #,##0_);_(&quot;$&quot;* \(#,##0\);_(&quot;$&quot;* &quot;-&quot;??_);_(@_)">
                  <c:v>1875.5</c:v>
                </c:pt>
                <c:pt idx="603" formatCode="_(&quot;$&quot;* #,##0_);_(&quot;$&quot;* \(#,##0\);_(&quot;$&quot;* &quot;-&quot;??_);_(@_)">
                  <c:v>1888.5</c:v>
                </c:pt>
                <c:pt idx="604" formatCode="_(&quot;$&quot;* #,##0_);_(&quot;$&quot;* \(#,##0\);_(&quot;$&quot;* &quot;-&quot;??_);_(@_)">
                  <c:v>1932.25</c:v>
                </c:pt>
                <c:pt idx="605" formatCode="_(&quot;$&quot;* #,##0_);_(&quot;$&quot;* \(#,##0\);_(&quot;$&quot;* &quot;-&quot;??_);_(@_)">
                  <c:v>1922.75</c:v>
                </c:pt>
                <c:pt idx="606" formatCode="_(&quot;$&quot;* #,##0_);_(&quot;$&quot;* \(#,##0\);_(&quot;$&quot;* &quot;-&quot;??_);_(@_)">
                  <c:v>1938.25</c:v>
                </c:pt>
                <c:pt idx="607" formatCode="_(&quot;$&quot;* #,##0_);_(&quot;$&quot;* \(#,##0\);_(&quot;$&quot;* &quot;-&quot;??_);_(@_)">
                  <c:v>1954.75</c:v>
                </c:pt>
                <c:pt idx="608" formatCode="_(&quot;$&quot;* #,##0_);_(&quot;$&quot;* \(#,##0\);_(&quot;$&quot;* &quot;-&quot;??_);_(@_)">
                  <c:v>1956</c:v>
                </c:pt>
                <c:pt idx="609" formatCode="_(&quot;$&quot;* #,##0_);_(&quot;$&quot;* \(#,##0\);_(&quot;$&quot;* &quot;-&quot;??_);_(@_)">
                  <c:v>1914.75</c:v>
                </c:pt>
                <c:pt idx="610" formatCode="_(&quot;$&quot;* #,##0_);_(&quot;$&quot;* \(#,##0\);_(&quot;$&quot;* &quot;-&quot;??_);_(@_)">
                  <c:v>1903</c:v>
                </c:pt>
                <c:pt idx="611" formatCode="_(&quot;$&quot;* #,##0_);_(&quot;$&quot;* \(#,##0\);_(&quot;$&quot;* &quot;-&quot;??_);_(@_)">
                  <c:v>1903</c:v>
                </c:pt>
                <c:pt idx="612" formatCode="_(&quot;$&quot;* #,##0_);_(&quot;$&quot;* \(#,##0\);_(&quot;$&quot;* &quot;-&quot;??_);_(@_)">
                  <c:v>1921.75</c:v>
                </c:pt>
                <c:pt idx="613" formatCode="_(&quot;$&quot;* #,##0_);_(&quot;$&quot;* \(#,##0\);_(&quot;$&quot;* &quot;-&quot;??_);_(@_)">
                  <c:v>1915.5</c:v>
                </c:pt>
                <c:pt idx="614" formatCode="_(&quot;$&quot;* #,##0_);_(&quot;$&quot;* \(#,##0\);_(&quot;$&quot;* &quot;-&quot;??_);_(@_)">
                  <c:v>1906.5</c:v>
                </c:pt>
                <c:pt idx="615" formatCode="_(&quot;$&quot;* #,##0_);_(&quot;$&quot;* \(#,##0\);_(&quot;$&quot;* &quot;-&quot;??_);_(@_)">
                  <c:v>1895.75</c:v>
                </c:pt>
                <c:pt idx="616" formatCode="_(&quot;$&quot;* #,##0_);_(&quot;$&quot;* \(#,##0\);_(&quot;$&quot;* &quot;-&quot;??_);_(@_)">
                  <c:v>1873.25</c:v>
                </c:pt>
                <c:pt idx="617" formatCode="_(&quot;$&quot;* #,##0_);_(&quot;$&quot;* \(#,##0\);_(&quot;$&quot;* &quot;-&quot;??_);_(@_)">
                  <c:v>1864.75</c:v>
                </c:pt>
                <c:pt idx="618" formatCode="_(&quot;$&quot;* #,##0_);_(&quot;$&quot;* \(#,##0\);_(&quot;$&quot;* &quot;-&quot;??_);_(@_)">
                  <c:v>1859.5</c:v>
                </c:pt>
                <c:pt idx="619" formatCode="_(&quot;$&quot;* #,##0_);_(&quot;$&quot;* \(#,##0\);_(&quot;$&quot;* &quot;-&quot;??_);_(@_)">
                  <c:v>1869.5</c:v>
                </c:pt>
                <c:pt idx="620" formatCode="_(&quot;$&quot;* #,##0_);_(&quot;$&quot;* \(#,##0\);_(&quot;$&quot;* &quot;-&quot;??_);_(@_)">
                  <c:v>1885.5</c:v>
                </c:pt>
                <c:pt idx="621" formatCode="_(&quot;$&quot;* #,##0_);_(&quot;$&quot;* \(#,##0\);_(&quot;$&quot;* &quot;-&quot;??_);_(@_)">
                  <c:v>1902.25</c:v>
                </c:pt>
                <c:pt idx="622" formatCode="_(&quot;$&quot;* #,##0_);_(&quot;$&quot;* \(#,##0\);_(&quot;$&quot;* &quot;-&quot;??_);_(@_)">
                  <c:v>1920.75</c:v>
                </c:pt>
                <c:pt idx="623" formatCode="_(&quot;$&quot;* #,##0_);_(&quot;$&quot;* \(#,##0\);_(&quot;$&quot;* &quot;-&quot;??_);_(@_)">
                  <c:v>1921.75</c:v>
                </c:pt>
                <c:pt idx="624" formatCode="_(&quot;$&quot;* #,##0_);_(&quot;$&quot;* \(#,##0\);_(&quot;$&quot;* &quot;-&quot;??_);_(@_)">
                  <c:v>1921</c:v>
                </c:pt>
                <c:pt idx="625" formatCode="_(&quot;$&quot;* #,##0_);_(&quot;$&quot;* \(#,##0\);_(&quot;$&quot;* &quot;-&quot;??_);_(@_)">
                  <c:v>1941.75</c:v>
                </c:pt>
                <c:pt idx="626" formatCode="_(&quot;$&quot;* #,##0_);_(&quot;$&quot;* \(#,##0\);_(&quot;$&quot;* &quot;-&quot;??_);_(@_)">
                  <c:v>1935.5</c:v>
                </c:pt>
                <c:pt idx="627" formatCode="_(&quot;$&quot;* #,##0_);_(&quot;$&quot;* \(#,##0\);_(&quot;$&quot;* &quot;-&quot;??_);_(@_)">
                  <c:v>1940.5</c:v>
                </c:pt>
                <c:pt idx="628" formatCode="_(&quot;$&quot;* #,##0_);_(&quot;$&quot;* \(#,##0\);_(&quot;$&quot;* &quot;-&quot;??_);_(@_)">
                  <c:v>1942.5</c:v>
                </c:pt>
                <c:pt idx="629" formatCode="_(&quot;$&quot;* #,##0_);_(&quot;$&quot;* \(#,##0\);_(&quot;$&quot;* &quot;-&quot;??_);_(@_)">
                  <c:v>1958.25</c:v>
                </c:pt>
                <c:pt idx="630" formatCode="_(&quot;$&quot;* #,##0_);_(&quot;$&quot;* \(#,##0\);_(&quot;$&quot;* &quot;-&quot;??_);_(@_)">
                  <c:v>1948.75</c:v>
                </c:pt>
                <c:pt idx="631" formatCode="_(&quot;$&quot;* #,##0_);_(&quot;$&quot;* \(#,##0\);_(&quot;$&quot;* &quot;-&quot;??_);_(@_)">
                  <c:v>1948.75</c:v>
                </c:pt>
                <c:pt idx="632" formatCode="_(&quot;$&quot;* #,##0_);_(&quot;$&quot;* \(#,##0\);_(&quot;$&quot;* &quot;-&quot;??_);_(@_)">
                  <c:v>1922.75</c:v>
                </c:pt>
                <c:pt idx="633" formatCode="_(&quot;$&quot;* #,##0_);_(&quot;$&quot;* \(#,##0\);_(&quot;$&quot;* &quot;-&quot;??_);_(@_)">
                  <c:v>1925.75</c:v>
                </c:pt>
                <c:pt idx="634" formatCode="_(&quot;$&quot;* #,##0_);_(&quot;$&quot;* \(#,##0\);_(&quot;$&quot;* &quot;-&quot;??_);_(@_)">
                  <c:v>1924</c:v>
                </c:pt>
                <c:pt idx="635" formatCode="_(&quot;$&quot;* #,##0_);_(&quot;$&quot;* \(#,##0\);_(&quot;$&quot;* &quot;-&quot;??_);_(@_)">
                  <c:v>1929.25</c:v>
                </c:pt>
                <c:pt idx="636" formatCode="_(&quot;$&quot;* #,##0_);_(&quot;$&quot;* \(#,##0\);_(&quot;$&quot;* &quot;-&quot;??_);_(@_)">
                  <c:v>1900.05</c:v>
                </c:pt>
                <c:pt idx="637" formatCode="_(&quot;$&quot;* #,##0_);_(&quot;$&quot;* \(#,##0\);_(&quot;$&quot;* &quot;-&quot;??_);_(@_)">
                  <c:v>1898.25</c:v>
                </c:pt>
                <c:pt idx="638" formatCode="_(&quot;$&quot;* #,##0_);_(&quot;$&quot;* \(#,##0\);_(&quot;$&quot;* &quot;-&quot;??_);_(@_)">
                  <c:v>1902.75</c:v>
                </c:pt>
                <c:pt idx="639" formatCode="_(&quot;$&quot;* #,##0_);_(&quot;$&quot;* \(#,##0\);_(&quot;$&quot;* &quot;-&quot;??_);_(@_)">
                  <c:v>1898.75</c:v>
                </c:pt>
                <c:pt idx="640" formatCode="_(&quot;$&quot;* #,##0_);_(&quot;$&quot;* \(#,##0\);_(&quot;$&quot;* &quot;-&quot;??_);_(@_)">
                  <c:v>1901.25</c:v>
                </c:pt>
                <c:pt idx="641" formatCode="_(&quot;$&quot;* #,##0_);_(&quot;$&quot;* \(#,##0\);_(&quot;$&quot;* &quot;-&quot;??_);_(@_)">
                  <c:v>1879.5</c:v>
                </c:pt>
                <c:pt idx="642" formatCode="_(&quot;$&quot;* #,##0_);_(&quot;$&quot;* \(#,##0\);_(&quot;$&quot;* &quot;-&quot;??_);_(@_)">
                  <c:v>1878.5</c:v>
                </c:pt>
                <c:pt idx="643" formatCode="_(&quot;$&quot;* #,##0_);_(&quot;$&quot;* \(#,##0\);_(&quot;$&quot;* &quot;-&quot;??_);_(@_)">
                  <c:v>1872.5</c:v>
                </c:pt>
                <c:pt idx="644" formatCode="_(&quot;$&quot;* #,##0_);_(&quot;$&quot;* \(#,##0\);_(&quot;$&quot;* &quot;-&quot;??_);_(@_)">
                  <c:v>1861.25</c:v>
                </c:pt>
                <c:pt idx="645" formatCode="_(&quot;$&quot;* #,##0_);_(&quot;$&quot;* \(#,##0\);_(&quot;$&quot;* &quot;-&quot;??_);_(@_)">
                  <c:v>1856</c:v>
                </c:pt>
                <c:pt idx="646" formatCode="_(&quot;$&quot;* #,##0_);_(&quot;$&quot;* \(#,##0\);_(&quot;$&quot;* &quot;-&quot;??_);_(@_)">
                  <c:v>1874.5</c:v>
                </c:pt>
                <c:pt idx="647" formatCode="_(&quot;$&quot;* #,##0_);_(&quot;$&quot;* \(#,##0\);_(&quot;$&quot;* &quot;-&quot;??_);_(@_)">
                  <c:v>1876.5</c:v>
                </c:pt>
                <c:pt idx="648" formatCode="_(&quot;$&quot;* #,##0_);_(&quot;$&quot;* \(#,##0\);_(&quot;$&quot;* &quot;-&quot;??_);_(@_)">
                  <c:v>1857.75</c:v>
                </c:pt>
                <c:pt idx="649" formatCode="_(&quot;$&quot;* #,##0_);_(&quot;$&quot;* \(#,##0\);_(&quot;$&quot;* &quot;-&quot;??_);_(@_)">
                  <c:v>1861.25</c:v>
                </c:pt>
                <c:pt idx="650" formatCode="_(&quot;$&quot;* #,##0_);_(&quot;$&quot;* \(#,##0\);_(&quot;$&quot;* &quot;-&quot;??_);_(@_)">
                  <c:v>1857.25</c:v>
                </c:pt>
                <c:pt idx="651" formatCode="_(&quot;$&quot;* #,##0_);_(&quot;$&quot;* \(#,##0\);_(&quot;$&quot;* &quot;-&quot;??_);_(@_)">
                  <c:v>1855</c:v>
                </c:pt>
                <c:pt idx="652" formatCode="_(&quot;$&quot;* #,##0_);_(&quot;$&quot;* \(#,##0\);_(&quot;$&quot;* &quot;-&quot;??_);_(@_)">
                  <c:v>1876.75</c:v>
                </c:pt>
                <c:pt idx="653" formatCode="_(&quot;$&quot;* #,##0_);_(&quot;$&quot;* \(#,##0\);_(&quot;$&quot;* &quot;-&quot;??_);_(@_)">
                  <c:v>1891</c:v>
                </c:pt>
                <c:pt idx="654" formatCode="_(&quot;$&quot;* #,##0_);_(&quot;$&quot;* \(#,##0\);_(&quot;$&quot;* &quot;-&quot;??_);_(@_)">
                  <c:v>1910.75</c:v>
                </c:pt>
                <c:pt idx="655" formatCode="_(&quot;$&quot;* #,##0_);_(&quot;$&quot;* \(#,##0\);_(&quot;$&quot;* &quot;-&quot;??_);_(@_)">
                  <c:v>1913.5</c:v>
                </c:pt>
                <c:pt idx="656" formatCode="_(&quot;$&quot;* #,##0_);_(&quot;$&quot;* \(#,##0\);_(&quot;$&quot;* &quot;-&quot;??_);_(@_)">
                  <c:v>1921</c:v>
                </c:pt>
                <c:pt idx="657" formatCode="_(&quot;$&quot;* #,##0_);_(&quot;$&quot;* \(#,##0\);_(&quot;$&quot;* &quot;-&quot;??_);_(@_)">
                  <c:v>1920.75</c:v>
                </c:pt>
                <c:pt idx="658" formatCode="_(&quot;$&quot;* #,##0_);_(&quot;$&quot;* \(#,##0\);_(&quot;$&quot;* &quot;-&quot;??_);_(@_)">
                  <c:v>1919.75</c:v>
                </c:pt>
                <c:pt idx="659" formatCode="_(&quot;$&quot;* #,##0_);_(&quot;$&quot;* \(#,##0\);_(&quot;$&quot;* &quot;-&quot;??_);_(@_)">
                  <c:v>1932.75</c:v>
                </c:pt>
                <c:pt idx="660" formatCode="_(&quot;$&quot;* #,##0_);_(&quot;$&quot;* \(#,##0\);_(&quot;$&quot;* &quot;-&quot;??_);_(@_)">
                  <c:v>1918.25</c:v>
                </c:pt>
                <c:pt idx="661" formatCode="_(&quot;$&quot;* #,##0_);_(&quot;$&quot;* \(#,##0\);_(&quot;$&quot;* &quot;-&quot;??_);_(@_)">
                  <c:v>1883</c:v>
                </c:pt>
                <c:pt idx="662" formatCode="_(&quot;$&quot;* #,##0_);_(&quot;$&quot;* \(#,##0\);_(&quot;$&quot;* &quot;-&quot;??_);_(@_)">
                  <c:v>1883.25</c:v>
                </c:pt>
                <c:pt idx="663" formatCode="_(&quot;$&quot;* #,##0_);_(&quot;$&quot;* \(#,##0\);_(&quot;$&quot;* &quot;-&quot;??_);_(@_)">
                  <c:v>1872</c:v>
                </c:pt>
                <c:pt idx="664" formatCode="_(&quot;$&quot;* #,##0_);_(&quot;$&quot;* \(#,##0\);_(&quot;$&quot;* &quot;-&quot;??_);_(@_)">
                  <c:v>1906.25</c:v>
                </c:pt>
                <c:pt idx="665" formatCode="_(&quot;$&quot;* #,##0_);_(&quot;$&quot;* \(#,##0\);_(&quot;$&quot;* &quot;-&quot;??_);_(@_)">
                  <c:v>1908.25</c:v>
                </c:pt>
                <c:pt idx="666" formatCode="_(&quot;$&quot;* #,##0_);_(&quot;$&quot;* \(#,##0\);_(&quot;$&quot;* &quot;-&quot;??_);_(@_)">
                  <c:v>1896.25</c:v>
                </c:pt>
                <c:pt idx="667" formatCode="_(&quot;$&quot;* #,##0_);_(&quot;$&quot;* \(#,##0\);_(&quot;$&quot;* &quot;-&quot;??_);_(@_)">
                  <c:v>1904.75</c:v>
                </c:pt>
                <c:pt idx="668" formatCode="_(&quot;$&quot;* #,##0_);_(&quot;$&quot;* \(#,##0\);_(&quot;$&quot;* &quot;-&quot;??_);_(@_)">
                  <c:v>1894</c:v>
                </c:pt>
                <c:pt idx="669" formatCode="_(&quot;$&quot;* #,##0_);_(&quot;$&quot;* \(#,##0\);_(&quot;$&quot;* &quot;-&quot;??_);_(@_)">
                  <c:v>1892.25</c:v>
                </c:pt>
                <c:pt idx="670" formatCode="_(&quot;$&quot;* #,##0_);_(&quot;$&quot;* \(#,##0\);_(&quot;$&quot;* &quot;-&quot;??_);_(@_)">
                  <c:v>1892.25</c:v>
                </c:pt>
                <c:pt idx="671" formatCode="_(&quot;$&quot;* #,##0_);_(&quot;$&quot;* \(#,##0\);_(&quot;$&quot;* &quot;-&quot;??_);_(@_)">
                  <c:v>1890.5</c:v>
                </c:pt>
                <c:pt idx="672" formatCode="_(&quot;$&quot;* #,##0_);_(&quot;$&quot;* \(#,##0\);_(&quot;$&quot;* &quot;-&quot;??_);_(@_)">
                  <c:v>1909.25</c:v>
                </c:pt>
                <c:pt idx="673" formatCode="_(&quot;$&quot;* #,##0_);_(&quot;$&quot;* \(#,##0\);_(&quot;$&quot;* &quot;-&quot;??_);_(@_)">
                  <c:v>1920.75</c:v>
                </c:pt>
                <c:pt idx="674" formatCode="_(&quot;$&quot;* #,##0_);_(&quot;$&quot;* \(#,##0\);_(&quot;$&quot;* &quot;-&quot;??_);_(@_)">
                  <c:v>1916.75</c:v>
                </c:pt>
                <c:pt idx="675" formatCode="_(&quot;$&quot;* #,##0_);_(&quot;$&quot;* \(#,##0\);_(&quot;$&quot;* &quot;-&quot;??_);_(@_)">
                  <c:v>1884.5</c:v>
                </c:pt>
                <c:pt idx="676" formatCode="_(&quot;$&quot;* #,##0_);_(&quot;$&quot;* \(#,##0\);_(&quot;$&quot;* &quot;-&quot;??_);_(@_)">
                  <c:v>1895.75</c:v>
                </c:pt>
                <c:pt idx="677" formatCode="_(&quot;$&quot;* #,##0_);_(&quot;$&quot;* \(#,##0\);_(&quot;$&quot;* &quot;-&quot;??_);_(@_)">
                  <c:v>1884</c:v>
                </c:pt>
                <c:pt idx="678" formatCode="_(&quot;$&quot;* #,##0_);_(&quot;$&quot;* \(#,##0\);_(&quot;$&quot;* &quot;-&quot;??_);_(@_)">
                  <c:v>1902.75</c:v>
                </c:pt>
                <c:pt idx="679" formatCode="_(&quot;$&quot;* #,##0_);_(&quot;$&quot;* \(#,##0\);_(&quot;$&quot;* &quot;-&quot;??_);_(@_)">
                  <c:v>1894.25</c:v>
                </c:pt>
                <c:pt idx="680" formatCode="_(&quot;$&quot;* #,##0_);_(&quot;$&quot;* \(#,##0\);_(&quot;$&quot;* &quot;-&quot;??_);_(@_)">
                  <c:v>1889</c:v>
                </c:pt>
                <c:pt idx="681" formatCode="_(&quot;$&quot;* #,##0_);_(&quot;$&quot;* \(#,##0\);_(&quot;$&quot;* &quot;-&quot;??_);_(@_)">
                  <c:v>1945.75</c:v>
                </c:pt>
                <c:pt idx="682" formatCode="_(&quot;$&quot;* #,##0_);_(&quot;$&quot;* \(#,##0\);_(&quot;$&quot;* &quot;-&quot;??_);_(@_)">
                  <c:v>2017.25</c:v>
                </c:pt>
                <c:pt idx="683" formatCode="_(&quot;$&quot;* #,##0_);_(&quot;$&quot;* \(#,##0\);_(&quot;$&quot;* &quot;-&quot;??_);_(@_)">
                  <c:v>2019</c:v>
                </c:pt>
                <c:pt idx="684" formatCode="_(&quot;$&quot;* #,##0_);_(&quot;$&quot;* \(#,##0\);_(&quot;$&quot;* &quot;-&quot;??_);_(@_)">
                  <c:v>2032</c:v>
                </c:pt>
                <c:pt idx="685" formatCode="_(&quot;$&quot;* #,##0_);_(&quot;$&quot;* \(#,##0\);_(&quot;$&quot;* &quot;-&quot;??_);_(@_)">
                  <c:v>2037.75</c:v>
                </c:pt>
                <c:pt idx="686" formatCode="_(&quot;$&quot;* #,##0_);_(&quot;$&quot;* \(#,##0\);_(&quot;$&quot;* &quot;-&quot;??_);_(@_)">
                  <c:v>2027.25</c:v>
                </c:pt>
                <c:pt idx="687" formatCode="_(&quot;$&quot;* #,##0_);_(&quot;$&quot;* \(#,##0\);_(&quot;$&quot;* &quot;-&quot;??_);_(@_)">
                  <c:v>2054.25</c:v>
                </c:pt>
                <c:pt idx="688" formatCode="_(&quot;$&quot;* #,##0_);_(&quot;$&quot;* \(#,##0\);_(&quot;$&quot;* &quot;-&quot;??_);_(@_)">
                  <c:v>2100</c:v>
                </c:pt>
                <c:pt idx="689" formatCode="_(&quot;$&quot;* #,##0_);_(&quot;$&quot;* \(#,##0\);_(&quot;$&quot;* &quot;-&quot;??_);_(@_)">
                  <c:v>2083.25</c:v>
                </c:pt>
                <c:pt idx="690" formatCode="_(&quot;$&quot;* #,##0_);_(&quot;$&quot;* \(#,##0\);_(&quot;$&quot;* &quot;-&quot;??_);_(@_)">
                  <c:v>2071.5</c:v>
                </c:pt>
                <c:pt idx="691" formatCode="_(&quot;$&quot;* #,##0_);_(&quot;$&quot;* \(#,##0\);_(&quot;$&quot;* &quot;-&quot;??_);_(@_)">
                  <c:v>2089.25</c:v>
                </c:pt>
                <c:pt idx="692" formatCode="_(&quot;$&quot;* #,##0_);_(&quot;$&quot;* \(#,##0\);_(&quot;$&quot;* &quot;-&quot;??_);_(@_)">
                  <c:v>2086.5</c:v>
                </c:pt>
                <c:pt idx="693" formatCode="_(&quot;$&quot;* #,##0_);_(&quot;$&quot;* \(#,##0\);_(&quot;$&quot;* &quot;-&quot;??_);_(@_)">
                  <c:v>2101.25</c:v>
                </c:pt>
                <c:pt idx="694" formatCode="_(&quot;$&quot;* #,##0_);_(&quot;$&quot;* \(#,##0\);_(&quot;$&quot;* &quot;-&quot;??_);_(@_)">
                  <c:v>2106.5</c:v>
                </c:pt>
                <c:pt idx="695" formatCode="_(&quot;$&quot;* #,##0_);_(&quot;$&quot;* \(#,##0\);_(&quot;$&quot;* &quot;-&quot;??_);_(@_)">
                  <c:v>2066.25</c:v>
                </c:pt>
                <c:pt idx="696" formatCode="_(&quot;$&quot;* #,##0_);_(&quot;$&quot;* \(#,##0\);_(&quot;$&quot;* &quot;-&quot;??_);_(@_)">
                  <c:v>2066.25</c:v>
                </c:pt>
                <c:pt idx="697" formatCode="_(&quot;$&quot;* #,##0_);_(&quot;$&quot;* \(#,##0\);_(&quot;$&quot;* &quot;-&quot;??_);_(@_)">
                  <c:v>2084.75</c:v>
                </c:pt>
                <c:pt idx="698" formatCode="_(&quot;$&quot;* #,##0_);_(&quot;$&quot;* \(#,##0\);_(&quot;$&quot;* &quot;-&quot;??_);_(@_)">
                  <c:v>2069</c:v>
                </c:pt>
                <c:pt idx="699" formatCode="_(&quot;$&quot;* #,##0_);_(&quot;$&quot;* \(#,##0\);_(&quot;$&quot;* &quot;-&quot;??_);_(@_)">
                  <c:v>2098.75</c:v>
                </c:pt>
                <c:pt idx="700" formatCode="_(&quot;$&quot;* #,##0_);_(&quot;$&quot;* \(#,##0\);_(&quot;$&quot;* &quot;-&quot;??_);_(@_)">
                  <c:v>2116</c:v>
                </c:pt>
                <c:pt idx="701" formatCode="_(&quot;$&quot;* #,##0_);_(&quot;$&quot;* \(#,##0\);_(&quot;$&quot;* &quot;-&quot;??_);_(@_)">
                  <c:v>2097.5</c:v>
                </c:pt>
                <c:pt idx="702" formatCode="_(&quot;$&quot;* #,##0_);_(&quot;$&quot;* \(#,##0\);_(&quot;$&quot;* &quot;-&quot;??_);_(@_)">
                  <c:v>2072.25</c:v>
                </c:pt>
                <c:pt idx="703" formatCode="_(&quot;$&quot;* #,##0_);_(&quot;$&quot;* \(#,##0\);_(&quot;$&quot;* &quot;-&quot;??_);_(@_)">
                  <c:v>2080.25</c:v>
                </c:pt>
                <c:pt idx="704" formatCode="_(&quot;$&quot;* #,##0_);_(&quot;$&quot;* \(#,##0\);_(&quot;$&quot;* &quot;-&quot;??_);_(@_)">
                  <c:v>2082.5</c:v>
                </c:pt>
                <c:pt idx="705" formatCode="_(&quot;$&quot;* #,##0_);_(&quot;$&quot;* \(#,##0\);_(&quot;$&quot;* &quot;-&quot;??_);_(@_)">
                  <c:v>2071.5</c:v>
                </c:pt>
                <c:pt idx="706" formatCode="_(&quot;$&quot;* #,##0_);_(&quot;$&quot;* \(#,##0\);_(&quot;$&quot;* &quot;-&quot;??_);_(@_)">
                  <c:v>2091.25</c:v>
                </c:pt>
                <c:pt idx="707" formatCode="_(&quot;$&quot;* #,##0_);_(&quot;$&quot;* \(#,##0\);_(&quot;$&quot;* &quot;-&quot;??_);_(@_)">
                  <c:v>2104</c:v>
                </c:pt>
                <c:pt idx="708" formatCode="_(&quot;$&quot;* #,##0_);_(&quot;$&quot;* \(#,##0\);_(&quot;$&quot;* &quot;-&quot;??_);_(@_)">
                  <c:v>2078.25</c:v>
                </c:pt>
                <c:pt idx="709" formatCode="_(&quot;$&quot;* #,##0_);_(&quot;$&quot;* \(#,##0\);_(&quot;$&quot;* &quot;-&quot;??_);_(@_)">
                  <c:v>2068.25</c:v>
                </c:pt>
                <c:pt idx="710" formatCode="_(&quot;$&quot;* #,##0_);_(&quot;$&quot;* \(#,##0\);_(&quot;$&quot;* &quot;-&quot;??_);_(@_)">
                  <c:v>2056.75</c:v>
                </c:pt>
                <c:pt idx="711" formatCode="_(&quot;$&quot;* #,##0_);_(&quot;$&quot;* \(#,##0\);_(&quot;$&quot;* &quot;-&quot;??_);_(@_)">
                  <c:v>2060.25</c:v>
                </c:pt>
                <c:pt idx="712" formatCode="_(&quot;$&quot;* #,##0_);_(&quot;$&quot;* \(#,##0\);_(&quot;$&quot;* &quot;-&quot;??_);_(@_)">
                  <c:v>2095.75</c:v>
                </c:pt>
                <c:pt idx="713" formatCode="_(&quot;$&quot;* #,##0_);_(&quot;$&quot;* \(#,##0\);_(&quot;$&quot;* &quot;-&quot;??_);_(@_)">
                  <c:v>2149.75</c:v>
                </c:pt>
                <c:pt idx="714" formatCode="_(&quot;$&quot;* #,##0_);_(&quot;$&quot;* \(#,##0\);_(&quot;$&quot;* &quot;-&quot;??_);_(@_)">
                  <c:v>2146.25</c:v>
                </c:pt>
                <c:pt idx="715" formatCode="_(&quot;$&quot;* #,##0_);_(&quot;$&quot;* \(#,##0\);_(&quot;$&quot;* &quot;-&quot;??_);_(@_)">
                  <c:v>2136.5</c:v>
                </c:pt>
                <c:pt idx="716" formatCode="_(&quot;$&quot;* #,##0_);_(&quot;$&quot;* \(#,##0\);_(&quot;$&quot;* &quot;-&quot;??_);_(@_)">
                  <c:v>2124.75</c:v>
                </c:pt>
                <c:pt idx="717" formatCode="_(&quot;$&quot;* #,##0_);_(&quot;$&quot;* \(#,##0\);_(&quot;$&quot;* &quot;-&quot;??_);_(@_)">
                  <c:v>2101</c:v>
                </c:pt>
                <c:pt idx="718" formatCode="_(&quot;$&quot;* #,##0_);_(&quot;$&quot;* \(#,##0\);_(&quot;$&quot;* &quot;-&quot;??_);_(@_)">
                  <c:v>2106.25</c:v>
                </c:pt>
                <c:pt idx="719" formatCode="_(&quot;$&quot;* #,##0_);_(&quot;$&quot;* \(#,##0\);_(&quot;$&quot;* &quot;-&quot;??_);_(@_)">
                  <c:v>2107.25</c:v>
                </c:pt>
                <c:pt idx="720" formatCode="_(&quot;$&quot;* #,##0_);_(&quot;$&quot;* \(#,##0\);_(&quot;$&quot;* &quot;-&quot;??_);_(@_)">
                  <c:v>2080</c:v>
                </c:pt>
                <c:pt idx="721" formatCode="_(&quot;$&quot;* #,##0_);_(&quot;$&quot;* \(#,##0\);_(&quot;$&quot;* &quot;-&quot;??_);_(@_)">
                  <c:v>2083.25</c:v>
                </c:pt>
                <c:pt idx="722" formatCode="_(&quot;$&quot;* #,##0_);_(&quot;$&quot;* \(#,##0\);_(&quot;$&quot;* &quot;-&quot;??_);_(@_)">
                  <c:v>2114.25</c:v>
                </c:pt>
                <c:pt idx="723" formatCode="_(&quot;$&quot;* #,##0_);_(&quot;$&quot;* \(#,##0\);_(&quot;$&quot;* &quot;-&quot;??_);_(@_)">
                  <c:v>2143.75</c:v>
                </c:pt>
                <c:pt idx="724" formatCode="_(&quot;$&quot;* #,##0_);_(&quot;$&quot;* \(#,##0\);_(&quot;$&quot;* &quot;-&quot;??_);_(@_)">
                  <c:v>2148.25</c:v>
                </c:pt>
                <c:pt idx="725" formatCode="_(&quot;$&quot;* #,##0_);_(&quot;$&quot;* \(#,##0\);_(&quot;$&quot;* &quot;-&quot;??_);_(@_)">
                  <c:v>2130.75</c:v>
                </c:pt>
                <c:pt idx="726" formatCode="_(&quot;$&quot;* #,##0_);_(&quot;$&quot;* \(#,##0\);_(&quot;$&quot;* &quot;-&quot;??_);_(@_)">
                  <c:v>2149.75</c:v>
                </c:pt>
                <c:pt idx="727" formatCode="_(&quot;$&quot;* #,##0_);_(&quot;$&quot;* \(#,##0\);_(&quot;$&quot;* &quot;-&quot;??_);_(@_)">
                  <c:v>2138</c:v>
                </c:pt>
                <c:pt idx="728" formatCode="_(&quot;$&quot;* #,##0_);_(&quot;$&quot;* \(#,##0\);_(&quot;$&quot;* &quot;-&quot;??_);_(@_)">
                  <c:v>2104.75</c:v>
                </c:pt>
                <c:pt idx="729" formatCode="_(&quot;$&quot;* #,##0_);_(&quot;$&quot;* \(#,##0\);_(&quot;$&quot;* &quot;-&quot;??_);_(@_)">
                  <c:v>2121.75</c:v>
                </c:pt>
                <c:pt idx="730" formatCode="_(&quot;$&quot;* #,##0_);_(&quot;$&quot;* \(#,##0\);_(&quot;$&quot;* &quot;-&quot;??_);_(@_)">
                  <c:v>2109.75</c:v>
                </c:pt>
                <c:pt idx="731" formatCode="_(&quot;$&quot;* #,##0_);_(&quot;$&quot;* \(#,##0\);_(&quot;$&quot;* &quot;-&quot;??_);_(@_)">
                  <c:v>2110</c:v>
                </c:pt>
                <c:pt idx="732" formatCode="_(&quot;$&quot;* #,##0_);_(&quot;$&quot;* \(#,##0\);_(&quot;$&quot;* &quot;-&quot;??_);_(@_)">
                  <c:v>2115.25</c:v>
                </c:pt>
                <c:pt idx="733" formatCode="_(&quot;$&quot;* #,##0_);_(&quot;$&quot;* \(#,##0\);_(&quot;$&quot;* &quot;-&quot;??_);_(@_)">
                  <c:v>2101.5</c:v>
                </c:pt>
                <c:pt idx="734" formatCode="_(&quot;$&quot;* #,##0_);_(&quot;$&quot;* \(#,##0\);_(&quot;$&quot;* &quot;-&quot;??_);_(@_)">
                  <c:v>2145</c:v>
                </c:pt>
                <c:pt idx="735" formatCode="_(&quot;$&quot;* #,##0_);_(&quot;$&quot;* \(#,##0\);_(&quot;$&quot;* &quot;-&quot;??_);_(@_)">
                  <c:v>2124.25</c:v>
                </c:pt>
                <c:pt idx="736" formatCode="_(&quot;$&quot;* #,##0_);_(&quot;$&quot;* \(#,##0\);_(&quot;$&quot;* &quot;-&quot;??_);_(@_)">
                  <c:v>2124.75</c:v>
                </c:pt>
                <c:pt idx="737" formatCode="_(&quot;$&quot;* #,##0_);_(&quot;$&quot;* \(#,##0\);_(&quot;$&quot;* &quot;-&quot;??_);_(@_)">
                  <c:v>2144.5</c:v>
                </c:pt>
                <c:pt idx="738" formatCode="_(&quot;$&quot;* #,##0_);_(&quot;$&quot;* \(#,##0\);_(&quot;$&quot;* &quot;-&quot;??_);_(@_)">
                  <c:v>2172.75</c:v>
                </c:pt>
                <c:pt idx="739" formatCode="_(&quot;$&quot;* #,##0_);_(&quot;$&quot;* \(#,##0\);_(&quot;$&quot;* &quot;-&quot;??_);_(@_)">
                  <c:v>2175.5</c:v>
                </c:pt>
                <c:pt idx="740" formatCode="_(&quot;$&quot;* #,##0_);_(&quot;$&quot;* \(#,##0\);_(&quot;$&quot;* &quot;-&quot;??_);_(@_)">
                  <c:v>2150.25</c:v>
                </c:pt>
                <c:pt idx="741" formatCode="_(&quot;$&quot;* #,##0_);_(&quot;$&quot;* \(#,##0\);_(&quot;$&quot;* &quot;-&quot;??_);_(@_)">
                  <c:v>2143</c:v>
                </c:pt>
                <c:pt idx="742" formatCode="_(&quot;$&quot;* #,##0_);_(&quot;$&quot;* \(#,##0\);_(&quot;$&quot;* &quot;-&quot;??_);_(@_)">
                  <c:v>2141.75</c:v>
                </c:pt>
                <c:pt idx="743" formatCode="_(&quot;$&quot;* #,##0_);_(&quot;$&quot;* \(#,##0\);_(&quot;$&quot;* &quot;-&quot;??_);_(@_)">
                  <c:v>2168</c:v>
                </c:pt>
                <c:pt idx="744" formatCode="_(&quot;$&quot;* #,##0_);_(&quot;$&quot;* \(#,##0\);_(&quot;$&quot;* &quot;-&quot;??_);_(@_)">
                  <c:v>2154.85</c:v>
                </c:pt>
                <c:pt idx="745" formatCode="_(&quot;$&quot;* #,##0_);_(&quot;$&quot;* \(#,##0\);_(&quot;$&quot;* &quot;-&quot;??_);_(@_)">
                  <c:v>2165.75</c:v>
                </c:pt>
                <c:pt idx="746" formatCode="_(&quot;$&quot;* #,##0_);_(&quot;$&quot;* \(#,##0\);_(&quot;$&quot;* &quot;-&quot;??_);_(@_)">
                  <c:v>2151.25</c:v>
                </c:pt>
                <c:pt idx="747" formatCode="_(&quot;$&quot;* #,##0_);_(&quot;$&quot;* \(#,##0\);_(&quot;$&quot;* &quot;-&quot;??_);_(@_)">
                  <c:v>2112.5</c:v>
                </c:pt>
                <c:pt idx="748" formatCode="_(&quot;$&quot;* #,##0_);_(&quot;$&quot;* \(#,##0\);_(&quot;$&quot;* &quot;-&quot;??_);_(@_)">
                  <c:v>2090.25</c:v>
                </c:pt>
                <c:pt idx="749" formatCode="_(&quot;$&quot;* #,##0_);_(&quot;$&quot;* \(#,##0\);_(&quot;$&quot;* &quot;-&quot;??_);_(@_)">
                  <c:v>2075.75</c:v>
                </c:pt>
                <c:pt idx="750" formatCode="_(&quot;$&quot;* #,##0_);_(&quot;$&quot;* \(#,##0\);_(&quot;$&quot;* &quot;-&quot;??_);_(@_)">
                  <c:v>2084.5</c:v>
                </c:pt>
                <c:pt idx="751" formatCode="_(&quot;$&quot;* #,##0_);_(&quot;$&quot;* \(#,##0\);_(&quot;$&quot;* &quot;-&quot;??_);_(@_)">
                  <c:v>2089.1</c:v>
                </c:pt>
                <c:pt idx="752" formatCode="_(&quot;$&quot;* #,##0_);_(&quot;$&quot;* \(#,##0\);_(&quot;$&quot;* &quot;-&quot;??_);_(@_)">
                  <c:v>2061</c:v>
                </c:pt>
                <c:pt idx="753" formatCode="_(&quot;$&quot;* #,##0_);_(&quot;$&quot;* \(#,##0\);_(&quot;$&quot;* &quot;-&quot;??_);_(@_)">
                  <c:v>2086.5</c:v>
                </c:pt>
                <c:pt idx="754" formatCode="_(&quot;$&quot;* #,##0_);_(&quot;$&quot;* \(#,##0\);_(&quot;$&quot;* &quot;-&quot;??_);_(@_)">
                  <c:v>2084.5</c:v>
                </c:pt>
                <c:pt idx="755" formatCode="_(&quot;$&quot;* #,##0_);_(&quot;$&quot;* \(#,##0\);_(&quot;$&quot;* &quot;-&quot;??_);_(@_)">
                  <c:v>2086.5</c:v>
                </c:pt>
                <c:pt idx="756" formatCode="_(&quot;$&quot;* #,##0_);_(&quot;$&quot;* \(#,##0\);_(&quot;$&quot;* &quot;-&quot;??_);_(@_)">
                  <c:v>2068.75</c:v>
                </c:pt>
                <c:pt idx="757" formatCode="_(&quot;$&quot;* #,##0_);_(&quot;$&quot;* \(#,##0\);_(&quot;$&quot;* &quot;-&quot;??_);_(@_)">
                  <c:v>2065.5</c:v>
                </c:pt>
                <c:pt idx="758" formatCode="_(&quot;$&quot;* #,##0_);_(&quot;$&quot;* \(#,##0\);_(&quot;$&quot;* &quot;-&quot;??_);_(@_)">
                  <c:v>2089.25</c:v>
                </c:pt>
                <c:pt idx="759" formatCode="_(&quot;$&quot;* #,##0_);_(&quot;$&quot;* \(#,##0\);_(&quot;$&quot;* &quot;-&quot;??_);_(@_)">
                  <c:v>2097</c:v>
                </c:pt>
                <c:pt idx="760" formatCode="_(&quot;$&quot;* #,##0_);_(&quot;$&quot;* \(#,##0\);_(&quot;$&quot;* &quot;-&quot;??_);_(@_)">
                  <c:v>2117.25</c:v>
                </c:pt>
                <c:pt idx="761" formatCode="_(&quot;$&quot;* #,##0_);_(&quot;$&quot;* \(#,##0\);_(&quot;$&quot;* &quot;-&quot;??_);_(@_)">
                  <c:v>2119.75</c:v>
                </c:pt>
                <c:pt idx="762" formatCode="_(&quot;$&quot;* #,##0_);_(&quot;$&quot;* \(#,##0\);_(&quot;$&quot;* &quot;-&quot;??_);_(@_)">
                  <c:v>2088.25</c:v>
                </c:pt>
                <c:pt idx="763" formatCode="_(&quot;$&quot;* #,##0_);_(&quot;$&quot;* \(#,##0\);_(&quot;$&quot;* &quot;-&quot;??_);_(@_)">
                  <c:v>2053.5</c:v>
                </c:pt>
                <c:pt idx="764" formatCode="_(&quot;$&quot;* #,##0_);_(&quot;$&quot;* \(#,##0\);_(&quot;$&quot;* &quot;-&quot;??_);_(@_)">
                  <c:v>2034</c:v>
                </c:pt>
                <c:pt idx="765" formatCode="_(&quot;$&quot;* #,##0_);_(&quot;$&quot;* \(#,##0\);_(&quot;$&quot;* &quot;-&quot;??_);_(@_)">
                  <c:v>2058.5</c:v>
                </c:pt>
                <c:pt idx="766" formatCode="_(&quot;$&quot;* #,##0_);_(&quot;$&quot;* \(#,##0\);_(&quot;$&quot;* &quot;-&quot;??_);_(@_)">
                  <c:v>2052</c:v>
                </c:pt>
                <c:pt idx="767" formatCode="_(&quot;$&quot;* #,##0_);_(&quot;$&quot;* \(#,##0\);_(&quot;$&quot;* &quot;-&quot;??_);_(@_)">
                  <c:v>2035.5</c:v>
                </c:pt>
                <c:pt idx="768" formatCode="_(&quot;$&quot;* #,##0_);_(&quot;$&quot;* \(#,##0\);_(&quot;$&quot;* &quot;-&quot;??_);_(@_)">
                  <c:v>2002</c:v>
                </c:pt>
                <c:pt idx="769" formatCode="_(&quot;$&quot;* #,##0_);_(&quot;$&quot;* \(#,##0\);_(&quot;$&quot;* &quot;-&quot;??_);_(@_)">
                  <c:v>1992</c:v>
                </c:pt>
                <c:pt idx="770" formatCode="_(&quot;$&quot;* #,##0_);_(&quot;$&quot;* \(#,##0\);_(&quot;$&quot;* &quot;-&quot;??_);_(@_)">
                  <c:v>1992</c:v>
                </c:pt>
                <c:pt idx="771" formatCode="_(&quot;$&quot;* #,##0_);_(&quot;$&quot;* \(#,##0\);_(&quot;$&quot;* &quot;-&quot;??_);_(@_)">
                  <c:v>2000.5</c:v>
                </c:pt>
                <c:pt idx="772" formatCode="_(&quot;$&quot;* #,##0_);_(&quot;$&quot;* \(#,##0\);_(&quot;$&quot;* &quot;-&quot;??_);_(@_)">
                  <c:v>1994.5</c:v>
                </c:pt>
                <c:pt idx="773" formatCode="_(&quot;$&quot;* #,##0_);_(&quot;$&quot;* \(#,##0\);_(&quot;$&quot;* &quot;-&quot;??_);_(@_)">
                  <c:v>1988.75</c:v>
                </c:pt>
                <c:pt idx="774" formatCode="_(&quot;$&quot;* #,##0_);_(&quot;$&quot;* \(#,##0\);_(&quot;$&quot;* &quot;-&quot;??_);_(@_)">
                  <c:v>2033.25</c:v>
                </c:pt>
                <c:pt idx="775" formatCode="_(&quot;$&quot;* #,##0_);_(&quot;$&quot;* \(#,##0\);_(&quot;$&quot;* &quot;-&quot;??_);_(@_)">
                  <c:v>2050.5</c:v>
                </c:pt>
                <c:pt idx="776" formatCode="_(&quot;$&quot;* #,##0_);_(&quot;$&quot;* \(#,##0\);_(&quot;$&quot;* &quot;-&quot;??_);_(@_)">
                  <c:v>2056.5</c:v>
                </c:pt>
                <c:pt idx="777" formatCode="_(&quot;$&quot;* #,##0_);_(&quot;$&quot;* \(#,##0\);_(&quot;$&quot;* &quot;-&quot;??_);_(@_)">
                  <c:v>2080.5</c:v>
                </c:pt>
                <c:pt idx="778" formatCode="_(&quot;$&quot;* #,##0_);_(&quot;$&quot;* \(#,##0\);_(&quot;$&quot;* &quot;-&quot;??_);_(@_)">
                  <c:v>2105.25</c:v>
                </c:pt>
                <c:pt idx="779" formatCode="_(&quot;$&quot;* #,##0_);_(&quot;$&quot;* \(#,##0\);_(&quot;$&quot;* &quot;-&quot;??_);_(@_)">
                  <c:v>2133.75</c:v>
                </c:pt>
                <c:pt idx="780" formatCode="_(&quot;$&quot;* #,##0_);_(&quot;$&quot;* \(#,##0\);_(&quot;$&quot;* &quot;-&quot;??_);_(@_)">
                  <c:v>2181.25</c:v>
                </c:pt>
                <c:pt idx="781" formatCode="_(&quot;$&quot;* #,##0_);_(&quot;$&quot;* \(#,##0\);_(&quot;$&quot;* &quot;-&quot;??_);_(@_)">
                  <c:v>2181.25</c:v>
                </c:pt>
                <c:pt idx="782" formatCode="_(&quot;$&quot;* #,##0_);_(&quot;$&quot;* \(#,##0\);_(&quot;$&quot;* &quot;-&quot;??_);_(@_)">
                  <c:v>2181.25</c:v>
                </c:pt>
                <c:pt idx="783" formatCode="_(&quot;$&quot;* #,##0_);_(&quot;$&quot;* \(#,##0\);_(&quot;$&quot;* &quot;-&quot;??_);_(@_)">
                  <c:v>2241.75</c:v>
                </c:pt>
                <c:pt idx="784" formatCode="_(&quot;$&quot;* #,##0_);_(&quot;$&quot;* \(#,##0\);_(&quot;$&quot;* &quot;-&quot;??_);_(@_)">
                  <c:v>2274.5</c:v>
                </c:pt>
                <c:pt idx="785" formatCode="_(&quot;$&quot;* #,##0_);_(&quot;$&quot;* \(#,##0\);_(&quot;$&quot;* &quot;-&quot;??_);_(@_)">
                  <c:v>2256</c:v>
                </c:pt>
                <c:pt idx="786" formatCode="_(&quot;$&quot;* #,##0_);_(&quot;$&quot;* \(#,##0\);_(&quot;$&quot;* &quot;-&quot;??_);_(@_)">
                  <c:v>2256</c:v>
                </c:pt>
                <c:pt idx="787" formatCode="_(&quot;$&quot;* #,##0_);_(&quot;$&quot;* \(#,##0\);_(&quot;$&quot;* &quot;-&quot;??_);_(@_)">
                  <c:v>2252</c:v>
                </c:pt>
                <c:pt idx="788" formatCode="_(&quot;$&quot;* #,##0_);_(&quot;$&quot;* \(#,##0\);_(&quot;$&quot;* &quot;-&quot;??_);_(@_)">
                  <c:v>2212.5</c:v>
                </c:pt>
                <c:pt idx="789" formatCode="_(&quot;$&quot;* #,##0_);_(&quot;$&quot;* \(#,##0\);_(&quot;$&quot;* &quot;-&quot;??_);_(@_)">
                  <c:v>2235</c:v>
                </c:pt>
                <c:pt idx="790" formatCode="_(&quot;$&quot;* #,##0_);_(&quot;$&quot;* \(#,##0\);_(&quot;$&quot;* &quot;-&quot;??_);_(@_)">
                  <c:v>2188.25</c:v>
                </c:pt>
                <c:pt idx="791" formatCode="_(&quot;$&quot;* #,##0_);_(&quot;$&quot;* \(#,##0\);_(&quot;$&quot;* &quot;-&quot;??_);_(@_)">
                  <c:v>2158.75</c:v>
                </c:pt>
                <c:pt idx="792" formatCode="_(&quot;$&quot;* #,##0_);_(&quot;$&quot;* \(#,##0\);_(&quot;$&quot;* &quot;-&quot;??_);_(@_)">
                  <c:v>2134.5</c:v>
                </c:pt>
                <c:pt idx="793" formatCode="_(&quot;$&quot;* #,##0_);_(&quot;$&quot;* \(#,##0\);_(&quot;$&quot;* &quot;-&quot;??_);_(@_)">
                  <c:v>2167.25</c:v>
                </c:pt>
                <c:pt idx="794" formatCode="_(&quot;$&quot;* #,##0_);_(&quot;$&quot;* \(#,##0\);_(&quot;$&quot;* &quot;-&quot;??_);_(@_)">
                  <c:v>2164.75</c:v>
                </c:pt>
                <c:pt idx="795" formatCode="_(&quot;$&quot;* #,##0_);_(&quot;$&quot;* \(#,##0\);_(&quot;$&quot;* &quot;-&quot;??_);_(@_)">
                  <c:v>2202.75</c:v>
                </c:pt>
                <c:pt idx="796" formatCode="_(&quot;$&quot;* #,##0_);_(&quot;$&quot;* \(#,##0\);_(&quot;$&quot;* &quot;-&quot;??_);_(@_)">
                  <c:v>2216.75</c:v>
                </c:pt>
                <c:pt idx="797" formatCode="_(&quot;$&quot;* #,##0_);_(&quot;$&quot;* \(#,##0\);_(&quot;$&quot;* &quot;-&quot;??_);_(@_)">
                  <c:v>2180</c:v>
                </c:pt>
                <c:pt idx="798" formatCode="_(&quot;$&quot;* #,##0_);_(&quot;$&quot;* \(#,##0\);_(&quot;$&quot;* &quot;-&quot;??_);_(@_)">
                  <c:v>2192.5</c:v>
                </c:pt>
                <c:pt idx="799" formatCode="_(&quot;$&quot;* #,##0_);_(&quot;$&quot;* \(#,##0\);_(&quot;$&quot;* &quot;-&quot;??_);_(@_)">
                  <c:v>2243.5</c:v>
                </c:pt>
                <c:pt idx="800" formatCode="_(&quot;$&quot;* #,##0_);_(&quot;$&quot;* \(#,##0\);_(&quot;$&quot;* &quot;-&quot;??_);_(@_)">
                  <c:v>2218.5</c:v>
                </c:pt>
                <c:pt idx="801" formatCode="_(&quot;$&quot;* #,##0_);_(&quot;$&quot;* \(#,##0\);_(&quot;$&quot;* &quot;-&quot;??_);_(@_)">
                  <c:v>2245.25</c:v>
                </c:pt>
                <c:pt idx="802" formatCode="_(&quot;$&quot;* #,##0_);_(&quot;$&quot;* \(#,##0\);_(&quot;$&quot;* &quot;-&quot;??_);_(@_)">
                  <c:v>2225</c:v>
                </c:pt>
                <c:pt idx="803" formatCode="_(&quot;$&quot;* #,##0_);_(&quot;$&quot;* \(#,##0\);_(&quot;$&quot;* &quot;-&quot;??_);_(@_)">
                  <c:v>2246</c:v>
                </c:pt>
                <c:pt idx="804" formatCode="_(&quot;$&quot;* #,##0_);_(&quot;$&quot;* \(#,##0\);_(&quot;$&quot;* &quot;-&quot;??_);_(@_)">
                  <c:v>2236.75</c:v>
                </c:pt>
                <c:pt idx="805" formatCode="_(&quot;$&quot;* #,##0_);_(&quot;$&quot;* \(#,##0\);_(&quot;$&quot;* &quot;-&quot;??_);_(@_)">
                  <c:v>2253.25</c:v>
                </c:pt>
                <c:pt idx="806" formatCode="_(&quot;$&quot;* #,##0_);_(&quot;$&quot;* \(#,##0\);_(&quot;$&quot;* &quot;-&quot;??_);_(@_)">
                  <c:v>2220</c:v>
                </c:pt>
                <c:pt idx="807" formatCode="_(&quot;$&quot;* #,##0_);_(&quot;$&quot;* \(#,##0\);_(&quot;$&quot;* &quot;-&quot;??_);_(@_)">
                  <c:v>2201.75</c:v>
                </c:pt>
                <c:pt idx="808" formatCode="_(&quot;$&quot;* #,##0_);_(&quot;$&quot;* \(#,##0\);_(&quot;$&quot;* &quot;-&quot;??_);_(@_)">
                  <c:v>2219</c:v>
                </c:pt>
                <c:pt idx="809" formatCode="_(&quot;$&quot;* #,##0_);_(&quot;$&quot;* \(#,##0\);_(&quot;$&quot;* &quot;-&quot;??_);_(@_)">
                  <c:v>2224.75</c:v>
                </c:pt>
                <c:pt idx="810" formatCode="_(&quot;$&quot;* #,##0_);_(&quot;$&quot;* \(#,##0\);_(&quot;$&quot;* &quot;-&quot;??_);_(@_)">
                  <c:v>2209.5</c:v>
                </c:pt>
                <c:pt idx="811" formatCode="_(&quot;$&quot;* #,##0_);_(&quot;$&quot;* \(#,##0\);_(&quot;$&quot;* &quot;-&quot;??_);_(@_)">
                  <c:v>2210.75</c:v>
                </c:pt>
                <c:pt idx="812" formatCode="_(&quot;$&quot;* #,##0_);_(&quot;$&quot;* \(#,##0\);_(&quot;$&quot;* &quot;-&quot;??_);_(@_)">
                  <c:v>2172.75</c:v>
                </c:pt>
                <c:pt idx="813" formatCode="_(&quot;$&quot;* #,##0_);_(&quot;$&quot;* \(#,##0\);_(&quot;$&quot;* &quot;-&quot;??_);_(@_)">
                  <c:v>2161.5</c:v>
                </c:pt>
                <c:pt idx="814" formatCode="_(&quot;$&quot;* #,##0_);_(&quot;$&quot;* \(#,##0\);_(&quot;$&quot;* &quot;-&quot;??_);_(@_)">
                  <c:v>2175</c:v>
                </c:pt>
                <c:pt idx="815" formatCode="_(&quot;$&quot;* #,##0_);_(&quot;$&quot;* \(#,##0\);_(&quot;$&quot;* &quot;-&quot;??_);_(@_)">
                  <c:v>2120.75</c:v>
                </c:pt>
                <c:pt idx="816" formatCode="_(&quot;$&quot;* #,##0_);_(&quot;$&quot;* \(#,##0\);_(&quot;$&quot;* &quot;-&quot;??_);_(@_)">
                  <c:v>2120.75</c:v>
                </c:pt>
                <c:pt idx="817" formatCode="_(&quot;$&quot;* #,##0_);_(&quot;$&quot;* \(#,##0\);_(&quot;$&quot;* &quot;-&quot;??_);_(@_)">
                  <c:v>2131.75</c:v>
                </c:pt>
                <c:pt idx="818" formatCode="_(&quot;$&quot;* #,##0_);_(&quot;$&quot;* \(#,##0\);_(&quot;$&quot;* &quot;-&quot;??_);_(@_)">
                  <c:v>2174.25</c:v>
                </c:pt>
                <c:pt idx="819" formatCode="_(&quot;$&quot;* #,##0_);_(&quot;$&quot;* \(#,##0\);_(&quot;$&quot;* &quot;-&quot;??_);_(@_)">
                  <c:v>2163.5</c:v>
                </c:pt>
                <c:pt idx="820" formatCode="_(&quot;$&quot;* #,##0_);_(&quot;$&quot;* \(#,##0\);_(&quot;$&quot;* &quot;-&quot;??_);_(@_)">
                  <c:v>2218</c:v>
                </c:pt>
                <c:pt idx="821" formatCode="_(&quot;$&quot;* #,##0_);_(&quot;$&quot;* \(#,##0\);_(&quot;$&quot;* &quot;-&quot;??_);_(@_)">
                  <c:v>2264</c:v>
                </c:pt>
                <c:pt idx="822" formatCode="_(&quot;$&quot;* #,##0_);_(&quot;$&quot;* \(#,##0\);_(&quot;$&quot;* &quot;-&quot;??_);_(@_)">
                  <c:v>2216</c:v>
                </c:pt>
                <c:pt idx="823" formatCode="_(&quot;$&quot;* #,##0_);_(&quot;$&quot;* \(#,##0\);_(&quot;$&quot;* &quot;-&quot;??_);_(@_)">
                  <c:v>2211.25</c:v>
                </c:pt>
                <c:pt idx="824" formatCode="_(&quot;$&quot;* #,##0_);_(&quot;$&quot;* \(#,##0\);_(&quot;$&quot;* &quot;-&quot;??_);_(@_)">
                  <c:v>2201.5</c:v>
                </c:pt>
                <c:pt idx="825" formatCode="_(&quot;$&quot;* #,##0_);_(&quot;$&quot;* \(#,##0\);_(&quot;$&quot;* &quot;-&quot;??_);_(@_)">
                  <c:v>2169</c:v>
                </c:pt>
                <c:pt idx="826" formatCode="_(&quot;$&quot;* #,##0_);_(&quot;$&quot;* \(#,##0\);_(&quot;$&quot;* &quot;-&quot;??_);_(@_)">
                  <c:v>2165.75</c:v>
                </c:pt>
                <c:pt idx="827" formatCode="_(&quot;$&quot;* #,##0_);_(&quot;$&quot;* \(#,##0\);_(&quot;$&quot;* &quot;-&quot;??_);_(@_)">
                  <c:v>2171.5</c:v>
                </c:pt>
                <c:pt idx="828" formatCode="_(&quot;$&quot;* #,##0_);_(&quot;$&quot;* \(#,##0\);_(&quot;$&quot;* &quot;-&quot;??_);_(@_)">
                  <c:v>2153.5</c:v>
                </c:pt>
                <c:pt idx="829" formatCode="_(&quot;$&quot;* #,##0_);_(&quot;$&quot;* \(#,##0\);_(&quot;$&quot;* &quot;-&quot;??_);_(@_)">
                  <c:v>2152.25</c:v>
                </c:pt>
                <c:pt idx="830" formatCode="_(&quot;$&quot;* #,##0_);_(&quot;$&quot;* \(#,##0\);_(&quot;$&quot;* &quot;-&quot;??_);_(@_)">
                  <c:v>2138.75</c:v>
                </c:pt>
                <c:pt idx="831" formatCode="_(&quot;$&quot;* #,##0_);_(&quot;$&quot;* \(#,##0\);_(&quot;$&quot;* &quot;-&quot;??_);_(@_)">
                  <c:v>2130.5</c:v>
                </c:pt>
                <c:pt idx="832" formatCode="_(&quot;$&quot;* #,##0_);_(&quot;$&quot;* \(#,##0\);_(&quot;$&quot;* &quot;-&quot;??_);_(@_)">
                  <c:v>2129</c:v>
                </c:pt>
                <c:pt idx="833" formatCode="_(&quot;$&quot;* #,##0_);_(&quot;$&quot;* \(#,##0\);_(&quot;$&quot;* &quot;-&quot;??_);_(@_)">
                  <c:v>2075.5</c:v>
                </c:pt>
                <c:pt idx="834" formatCode="_(&quot;$&quot;* #,##0_);_(&quot;$&quot;* \(#,##0\);_(&quot;$&quot;* &quot;-&quot;??_);_(@_)">
                  <c:v>2085.5</c:v>
                </c:pt>
                <c:pt idx="835" formatCode="_(&quot;$&quot;* #,##0_);_(&quot;$&quot;* \(#,##0\);_(&quot;$&quot;* &quot;-&quot;??_);_(@_)">
                  <c:v>2099.75</c:v>
                </c:pt>
                <c:pt idx="836" formatCode="_(&quot;$&quot;* #,##0_);_(&quot;$&quot;* \(#,##0\);_(&quot;$&quot;* &quot;-&quot;??_);_(@_)">
                  <c:v>2068.75</c:v>
                </c:pt>
                <c:pt idx="837" formatCode="_(&quot;$&quot;* #,##0_);_(&quot;$&quot;* \(#,##0\);_(&quot;$&quot;* &quot;-&quot;??_);_(@_)">
                  <c:v>2081.75</c:v>
                </c:pt>
                <c:pt idx="838" formatCode="_(&quot;$&quot;* #,##0_);_(&quot;$&quot;* \(#,##0\);_(&quot;$&quot;* &quot;-&quot;??_);_(@_)">
                  <c:v>2068.75</c:v>
                </c:pt>
                <c:pt idx="839" formatCode="_(&quot;$&quot;* #,##0_);_(&quot;$&quot;* \(#,##0\);_(&quot;$&quot;* &quot;-&quot;??_);_(@_)">
                  <c:v>2063.25</c:v>
                </c:pt>
                <c:pt idx="840" formatCode="_(&quot;$&quot;* #,##0_);_(&quot;$&quot;* \(#,##0\);_(&quot;$&quot;* &quot;-&quot;??_);_(@_)">
                  <c:v>2064</c:v>
                </c:pt>
                <c:pt idx="841" formatCode="_(&quot;$&quot;* #,##0_);_(&quot;$&quot;* \(#,##0\);_(&quot;$&quot;* &quot;-&quot;??_);_(@_)">
                  <c:v>2065.5</c:v>
                </c:pt>
                <c:pt idx="842" formatCode="_(&quot;$&quot;* #,##0_);_(&quot;$&quot;* \(#,##0\);_(&quot;$&quot;* &quot;-&quot;??_);_(@_)">
                  <c:v>2053.25</c:v>
                </c:pt>
                <c:pt idx="843" formatCode="_(&quot;$&quot;* #,##0_);_(&quot;$&quot;* \(#,##0\);_(&quot;$&quot;* &quot;-&quot;??_);_(@_)">
                  <c:v>2059</c:v>
                </c:pt>
                <c:pt idx="844" formatCode="_(&quot;$&quot;* #,##0_);_(&quot;$&quot;* \(#,##0\);_(&quot;$&quot;* &quot;-&quot;??_);_(@_)">
                  <c:v>2052.75</c:v>
                </c:pt>
                <c:pt idx="845" formatCode="_(&quot;$&quot;* #,##0_);_(&quot;$&quot;* \(#,##0\);_(&quot;$&quot;* &quot;-&quot;??_);_(@_)">
                  <c:v>2026.75</c:v>
                </c:pt>
                <c:pt idx="846" formatCode="_(&quot;$&quot;* #,##0_);_(&quot;$&quot;* \(#,##0\);_(&quot;$&quot;* &quot;-&quot;??_);_(@_)">
                  <c:v>2026.25</c:v>
                </c:pt>
                <c:pt idx="847" formatCode="_(&quot;$&quot;* #,##0_);_(&quot;$&quot;* \(#,##0\);_(&quot;$&quot;* &quot;-&quot;??_);_(@_)">
                  <c:v>2018.25</c:v>
                </c:pt>
                <c:pt idx="848" formatCode="_(&quot;$&quot;* #,##0_);_(&quot;$&quot;* \(#,##0\);_(&quot;$&quot;* &quot;-&quot;??_);_(@_)">
                  <c:v>2007.75</c:v>
                </c:pt>
                <c:pt idx="849" formatCode="_(&quot;$&quot;* #,##0_);_(&quot;$&quot;* \(#,##0\);_(&quot;$&quot;* &quot;-&quot;??_);_(@_)">
                  <c:v>1986.75</c:v>
                </c:pt>
                <c:pt idx="850" formatCode="_(&quot;$&quot;* #,##0_);_(&quot;$&quot;* \(#,##0\);_(&quot;$&quot;* &quot;-&quot;??_);_(@_)">
                  <c:v>1986.75</c:v>
                </c:pt>
                <c:pt idx="851" formatCode="_(&quot;$&quot;* #,##0_);_(&quot;$&quot;* \(#,##0\);_(&quot;$&quot;* &quot;-&quot;??_);_(@_)">
                  <c:v>1986.75</c:v>
                </c:pt>
                <c:pt idx="852" formatCode="_(&quot;$&quot;* #,##0_);_(&quot;$&quot;* \(#,##0\);_(&quot;$&quot;* &quot;-&quot;??_);_(@_)">
                  <c:v>1960.25</c:v>
                </c:pt>
                <c:pt idx="853" formatCode="_(&quot;$&quot;* #,##0_);_(&quot;$&quot;* \(#,##0\);_(&quot;$&quot;* &quot;-&quot;??_);_(@_)">
                  <c:v>1969.25</c:v>
                </c:pt>
                <c:pt idx="854" formatCode="_(&quot;$&quot;* #,##0_);_(&quot;$&quot;* \(#,##0\);_(&quot;$&quot;* &quot;-&quot;??_);_(@_)">
                  <c:v>1986.5</c:v>
                </c:pt>
                <c:pt idx="855" formatCode="_(&quot;$&quot;* #,##0_);_(&quot;$&quot;* \(#,##0\);_(&quot;$&quot;* &quot;-&quot;??_);_(@_)">
                  <c:v>2021.5</c:v>
                </c:pt>
                <c:pt idx="856" formatCode="_(&quot;$&quot;* #,##0_);_(&quot;$&quot;* \(#,##0\);_(&quot;$&quot;* &quot;-&quot;??_);_(@_)">
                  <c:v>2155</c:v>
                </c:pt>
                <c:pt idx="857" formatCode="_(&quot;$&quot;* #,##0_);_(&quot;$&quot;* \(#,##0\);_(&quot;$&quot;* &quot;-&quot;??_);_(@_)">
                  <c:v>2206.25</c:v>
                </c:pt>
                <c:pt idx="858" formatCode="_(&quot;$&quot;* #,##0_);_(&quot;$&quot;* \(#,##0\);_(&quot;$&quot;* &quot;-&quot;??_);_(@_)">
                  <c:v>2259</c:v>
                </c:pt>
                <c:pt idx="859" formatCode="_(&quot;$&quot;* #,##0_);_(&quot;$&quot;* \(#,##0\);_(&quot;$&quot;* &quot;-&quot;??_);_(@_)">
                  <c:v>2377</c:v>
                </c:pt>
                <c:pt idx="860" formatCode="_(&quot;$&quot;* #,##0_);_(&quot;$&quot;* \(#,##0\);_(&quot;$&quot;* &quot;-&quot;??_);_(@_)">
                  <c:v>2292</c:v>
                </c:pt>
                <c:pt idx="861" formatCode="_(&quot;$&quot;* #,##0_);_(&quot;$&quot;* \(#,##0\);_(&quot;$&quot;* &quot;-&quot;??_);_(@_)">
                  <c:v>2411</c:v>
                </c:pt>
                <c:pt idx="862" formatCode="_(&quot;$&quot;* #,##0_);_(&quot;$&quot;* \(#,##0\);_(&quot;$&quot;* &quot;-&quot;??_);_(@_)">
                  <c:v>2407</c:v>
                </c:pt>
                <c:pt idx="863" formatCode="_(&quot;$&quot;* #,##0_);_(&quot;$&quot;* \(#,##0\);_(&quot;$&quot;* &quot;-&quot;??_);_(@_)">
                  <c:v>2540.5</c:v>
                </c:pt>
                <c:pt idx="864" formatCode="_(&quot;$&quot;* #,##0_);_(&quot;$&quot;* \(#,##0\);_(&quot;$&quot;* &quot;-&quot;??_);_(@_)">
                  <c:v>2494.5</c:v>
                </c:pt>
                <c:pt idx="865" formatCode="_(&quot;$&quot;* #,##0_);_(&quot;$&quot;* \(#,##0\);_(&quot;$&quot;* &quot;-&quot;??_);_(@_)">
                  <c:v>2484</c:v>
                </c:pt>
                <c:pt idx="866" formatCode="_(&quot;$&quot;* #,##0_);_(&quot;$&quot;* \(#,##0\);_(&quot;$&quot;* &quot;-&quot;??_);_(@_)">
                  <c:v>2297</c:v>
                </c:pt>
                <c:pt idx="867" formatCode="_(&quot;$&quot;* #,##0_);_(&quot;$&quot;* \(#,##0\);_(&quot;$&quot;* &quot;-&quot;??_);_(@_)">
                  <c:v>2228.5</c:v>
                </c:pt>
                <c:pt idx="868" formatCode="_(&quot;$&quot;* #,##0_);_(&quot;$&quot;* \(#,##0\);_(&quot;$&quot;* &quot;-&quot;??_);_(@_)">
                  <c:v>2248.5</c:v>
                </c:pt>
                <c:pt idx="869" formatCode="_(&quot;$&quot;* #,##0_);_(&quot;$&quot;* \(#,##0\);_(&quot;$&quot;* &quot;-&quot;??_);_(@_)">
                  <c:v>2277.5</c:v>
                </c:pt>
                <c:pt idx="870" formatCode="_(&quot;$&quot;* #,##0_);_(&quot;$&quot;* \(#,##0\);_(&quot;$&quot;* &quot;-&quot;??_);_(@_)">
                  <c:v>2222</c:v>
                </c:pt>
                <c:pt idx="871" formatCode="_(&quot;$&quot;* #,##0_);_(&quot;$&quot;* \(#,##0\);_(&quot;$&quot;* &quot;-&quot;??_);_(@_)">
                  <c:v>2256.5</c:v>
                </c:pt>
                <c:pt idx="872" formatCode="_(&quot;$&quot;* #,##0_);_(&quot;$&quot;* \(#,##0\);_(&quot;$&quot;* &quot;-&quot;??_);_(@_)">
                  <c:v>2260</c:v>
                </c:pt>
                <c:pt idx="873" formatCode="_(&quot;$&quot;* #,##0_);_(&quot;$&quot;* \(#,##0\);_(&quot;$&quot;* &quot;-&quot;??_);_(@_)">
                  <c:v>2326</c:v>
                </c:pt>
                <c:pt idx="874" formatCode="_(&quot;$&quot;* #,##0_);_(&quot;$&quot;* \(#,##0\);_(&quot;$&quot;* &quot;-&quot;??_);_(@_)">
                  <c:v>2270</c:v>
                </c:pt>
                <c:pt idx="875" formatCode="_(&quot;$&quot;* #,##0_);_(&quot;$&quot;* \(#,##0\);_(&quot;$&quot;* &quot;-&quot;??_);_(@_)">
                  <c:v>2369.5</c:v>
                </c:pt>
                <c:pt idx="876" formatCode="_(&quot;$&quot;* #,##0_);_(&quot;$&quot;* \(#,##0\);_(&quot;$&quot;* &quot;-&quot;??_);_(@_)">
                  <c:v>2369.5</c:v>
                </c:pt>
                <c:pt idx="877" formatCode="_(&quot;$&quot;* #,##0_);_(&quot;$&quot;* \(#,##0\);_(&quot;$&quot;* &quot;-&quot;??_);_(@_)">
                  <c:v>2381.75</c:v>
                </c:pt>
                <c:pt idx="878" formatCode="_(&quot;$&quot;* #,##0_);_(&quot;$&quot;* \(#,##0\);_(&quot;$&quot;* &quot;-&quot;??_);_(@_)">
                  <c:v>2375</c:v>
                </c:pt>
                <c:pt idx="879" formatCode="_(&quot;$&quot;* #,##0_);_(&quot;$&quot;* \(#,##0\);_(&quot;$&quot;* &quot;-&quot;??_);_(@_)">
                  <c:v>2330.25</c:v>
                </c:pt>
                <c:pt idx="880" formatCode="_(&quot;$&quot;* #,##0_);_(&quot;$&quot;* \(#,##0\);_(&quot;$&quot;* &quot;-&quot;??_);_(@_)">
                  <c:v>2278</c:v>
                </c:pt>
                <c:pt idx="881" formatCode="_(&quot;$&quot;* #,##0_);_(&quot;$&quot;* \(#,##0\);_(&quot;$&quot;* &quot;-&quot;??_);_(@_)">
                  <c:v>2316</c:v>
                </c:pt>
                <c:pt idx="882" formatCode="_(&quot;$&quot;* #,##0_);_(&quot;$&quot;* \(#,##0\);_(&quot;$&quot;* &quot;-&quot;??_);_(@_)">
                  <c:v>2329</c:v>
                </c:pt>
                <c:pt idx="883" formatCode="_(&quot;$&quot;* #,##0_);_(&quot;$&quot;* \(#,##0\);_(&quot;$&quot;* &quot;-&quot;??_);_(@_)">
                  <c:v>2336.75</c:v>
                </c:pt>
                <c:pt idx="884" formatCode="_(&quot;$&quot;* #,##0_);_(&quot;$&quot;* \(#,##0\);_(&quot;$&quot;* &quot;-&quot;??_);_(@_)">
                  <c:v>2303</c:v>
                </c:pt>
                <c:pt idx="885" formatCode="_(&quot;$&quot;* #,##0_);_(&quot;$&quot;* \(#,##0\);_(&quot;$&quot;* &quot;-&quot;??_);_(@_)">
                  <c:v>2267.25</c:v>
                </c:pt>
                <c:pt idx="886" formatCode="_(&quot;$&quot;* #,##0_);_(&quot;$&quot;* \(#,##0\);_(&quot;$&quot;* &quot;-&quot;??_);_(@_)">
                  <c:v>2275.75</c:v>
                </c:pt>
                <c:pt idx="887" formatCode="_(&quot;$&quot;* #,##0_);_(&quot;$&quot;* \(#,##0\);_(&quot;$&quot;* &quot;-&quot;??_);_(@_)">
                  <c:v>2260.25</c:v>
                </c:pt>
                <c:pt idx="888" formatCode="_(&quot;$&quot;* #,##0_);_(&quot;$&quot;* \(#,##0\);_(&quot;$&quot;* &quot;-&quot;??_);_(@_)">
                  <c:v>2262</c:v>
                </c:pt>
                <c:pt idx="889" formatCode="_(&quot;$&quot;* #,##0_);_(&quot;$&quot;* \(#,##0\);_(&quot;$&quot;* &quot;-&quot;??_);_(@_)">
                  <c:v>2280.25</c:v>
                </c:pt>
                <c:pt idx="890" formatCode="_(&quot;$&quot;* #,##0_);_(&quot;$&quot;* \(#,##0\);_(&quot;$&quot;* &quot;-&quot;??_);_(@_)">
                  <c:v>2253.5</c:v>
                </c:pt>
                <c:pt idx="891" formatCode="_(&quot;$&quot;* #,##0_);_(&quot;$&quot;* \(#,##0\);_(&quot;$&quot;* &quot;-&quot;??_);_(@_)">
                  <c:v>2253.5</c:v>
                </c:pt>
                <c:pt idx="892" formatCode="_(&quot;$&quot;* #,##0_);_(&quot;$&quot;* \(#,##0\);_(&quot;$&quot;* &quot;-&quot;??_);_(@_)">
                  <c:v>2266.25</c:v>
                </c:pt>
                <c:pt idx="893" formatCode="_(&quot;$&quot;* #,##0_);_(&quot;$&quot;* \(#,##0\);_(&quot;$&quot;* &quot;-&quot;??_);_(@_)">
                  <c:v>2263.25</c:v>
                </c:pt>
                <c:pt idx="894" formatCode="_(&quot;$&quot;* #,##0_);_(&quot;$&quot;* \(#,##0\);_(&quot;$&quot;* &quot;-&quot;??_);_(@_)">
                  <c:v>2289.25</c:v>
                </c:pt>
                <c:pt idx="895" formatCode="_(&quot;$&quot;* #,##0_);_(&quot;$&quot;* \(#,##0\);_(&quot;$&quot;* &quot;-&quot;??_);_(@_)">
                  <c:v>2310</c:v>
                </c:pt>
                <c:pt idx="896" formatCode="_(&quot;$&quot;* #,##0_);_(&quot;$&quot;* \(#,##0\);_(&quot;$&quot;* &quot;-&quot;??_);_(@_)">
                  <c:v>2319.5</c:v>
                </c:pt>
                <c:pt idx="897" formatCode="_(&quot;$&quot;* #,##0_);_(&quot;$&quot;* \(#,##0\);_(&quot;$&quot;* &quot;-&quot;??_);_(@_)">
                  <c:v>2309.25</c:v>
                </c:pt>
                <c:pt idx="898" formatCode="_(&quot;$&quot;* #,##0_);_(&quot;$&quot;* \(#,##0\);_(&quot;$&quot;* &quot;-&quot;??_);_(@_)">
                  <c:v>2342</c:v>
                </c:pt>
                <c:pt idx="899" formatCode="_(&quot;$&quot;* #,##0_);_(&quot;$&quot;* \(#,##0\);_(&quot;$&quot;* &quot;-&quot;??_);_(@_)">
                  <c:v>2302.5</c:v>
                </c:pt>
                <c:pt idx="900" formatCode="_(&quot;$&quot;* #,##0_);_(&quot;$&quot;* \(#,##0\);_(&quot;$&quot;* &quot;-&quot;??_);_(@_)">
                  <c:v>2296</c:v>
                </c:pt>
                <c:pt idx="901" formatCode="_(&quot;$&quot;* #,##0_);_(&quot;$&quot;* \(#,##0\);_(&quot;$&quot;* &quot;-&quot;??_);_(@_)">
                  <c:v>2302.5</c:v>
                </c:pt>
                <c:pt idx="902" formatCode="_(&quot;$&quot;* #,##0_);_(&quot;$&quot;* \(#,##0\);_(&quot;$&quot;* &quot;-&quot;??_);_(@_)">
                  <c:v>2304.5</c:v>
                </c:pt>
                <c:pt idx="903" formatCode="_(&quot;$&quot;* #,##0_);_(&quot;$&quot;* \(#,##0\);_(&quot;$&quot;* &quot;-&quot;??_);_(@_)">
                  <c:v>2281.25</c:v>
                </c:pt>
                <c:pt idx="904" formatCode="_(&quot;$&quot;* #,##0_);_(&quot;$&quot;* \(#,##0\);_(&quot;$&quot;* &quot;-&quot;??_);_(@_)">
                  <c:v>2262.25</c:v>
                </c:pt>
                <c:pt idx="905" formatCode="_(&quot;$&quot;* #,##0_);_(&quot;$&quot;* \(#,##0\);_(&quot;$&quot;* &quot;-&quot;??_);_(@_)">
                  <c:v>2205.25</c:v>
                </c:pt>
                <c:pt idx="906" formatCode="_(&quot;$&quot;* #,##0_);_(&quot;$&quot;* \(#,##0\);_(&quot;$&quot;* &quot;-&quot;??_);_(@_)">
                  <c:v>2221</c:v>
                </c:pt>
                <c:pt idx="907" formatCode="_(&quot;$&quot;* #,##0_);_(&quot;$&quot;* \(#,##0\);_(&quot;$&quot;* &quot;-&quot;??_);_(@_)">
                  <c:v>2171.75</c:v>
                </c:pt>
                <c:pt idx="908" formatCode="_(&quot;$&quot;* #,##0_);_(&quot;$&quot;* \(#,##0\);_(&quot;$&quot;* &quot;-&quot;??_);_(@_)">
                  <c:v>2166.5</c:v>
                </c:pt>
                <c:pt idx="909" formatCode="_(&quot;$&quot;* #,##0_);_(&quot;$&quot;* \(#,##0\);_(&quot;$&quot;* &quot;-&quot;??_);_(@_)">
                  <c:v>2180.5</c:v>
                </c:pt>
                <c:pt idx="910" formatCode="_(&quot;$&quot;* #,##0_);_(&quot;$&quot;* \(#,##0\);_(&quot;$&quot;* &quot;-&quot;??_);_(@_)">
                  <c:v>2179.5</c:v>
                </c:pt>
                <c:pt idx="911" formatCode="_(&quot;$&quot;* #,##0_);_(&quot;$&quot;* \(#,##0\);_(&quot;$&quot;* &quot;-&quot;??_);_(@_)">
                  <c:v>2160.5</c:v>
                </c:pt>
                <c:pt idx="912" formatCode="_(&quot;$&quot;* #,##0_);_(&quot;$&quot;* \(#,##0\);_(&quot;$&quot;* &quot;-&quot;??_);_(@_)">
                  <c:v>2164.75</c:v>
                </c:pt>
                <c:pt idx="913" formatCode="_(&quot;$&quot;* #,##0_);_(&quot;$&quot;* \(#,##0\);_(&quot;$&quot;* &quot;-&quot;??_);_(@_)">
                  <c:v>2186.5</c:v>
                </c:pt>
                <c:pt idx="914" formatCode="_(&quot;$&quot;* #,##0_);_(&quot;$&quot;* \(#,##0\);_(&quot;$&quot;* &quot;-&quot;??_);_(@_)">
                  <c:v>2170.5</c:v>
                </c:pt>
                <c:pt idx="915" formatCode="_(&quot;$&quot;* #,##0_);_(&quot;$&quot;* \(#,##0\);_(&quot;$&quot;* &quot;-&quot;??_);_(@_)">
                  <c:v>2153.5</c:v>
                </c:pt>
                <c:pt idx="916" formatCode="_(&quot;$&quot;* #,##0_);_(&quot;$&quot;* \(#,##0\);_(&quot;$&quot;* &quot;-&quot;??_);_(@_)">
                  <c:v>2121</c:v>
                </c:pt>
                <c:pt idx="917" formatCode="_(&quot;$&quot;* #,##0_);_(&quot;$&quot;* \(#,##0\);_(&quot;$&quot;* &quot;-&quot;??_);_(@_)">
                  <c:v>2096.25</c:v>
                </c:pt>
                <c:pt idx="918" formatCode="_(&quot;$&quot;* #,##0_);_(&quot;$&quot;* \(#,##0\);_(&quot;$&quot;* &quot;-&quot;??_);_(@_)">
                  <c:v>2115</c:v>
                </c:pt>
                <c:pt idx="919" formatCode="_(&quot;$&quot;* #,##0_);_(&quot;$&quot;* \(#,##0\);_(&quot;$&quot;* &quot;-&quot;??_);_(@_)">
                  <c:v>2102</c:v>
                </c:pt>
                <c:pt idx="920" formatCode="_(&quot;$&quot;* #,##0_);_(&quot;$&quot;* \(#,##0\);_(&quot;$&quot;* &quot;-&quot;??_);_(@_)">
                  <c:v>2109.75</c:v>
                </c:pt>
                <c:pt idx="921" formatCode="_(&quot;$&quot;* #,##0_);_(&quot;$&quot;* \(#,##0\);_(&quot;$&quot;* &quot;-&quot;??_);_(@_)">
                  <c:v>2145.5</c:v>
                </c:pt>
                <c:pt idx="922" formatCode="_(&quot;$&quot;* #,##0_);_(&quot;$&quot;* \(#,##0\);_(&quot;$&quot;* &quot;-&quot;??_);_(@_)">
                  <c:v>2116.5</c:v>
                </c:pt>
                <c:pt idx="923" formatCode="_(&quot;$&quot;* #,##0_);_(&quot;$&quot;* \(#,##0\);_(&quot;$&quot;* &quot;-&quot;??_);_(@_)">
                  <c:v>2097.5</c:v>
                </c:pt>
                <c:pt idx="924" formatCode="_(&quot;$&quot;* #,##0_);_(&quot;$&quot;* \(#,##0\);_(&quot;$&quot;* &quot;-&quot;??_);_(@_)">
                  <c:v>2091.5</c:v>
                </c:pt>
                <c:pt idx="925" formatCode="_(&quot;$&quot;* #,##0_);_(&quot;$&quot;* \(#,##0\);_(&quot;$&quot;* &quot;-&quot;??_);_(@_)">
                  <c:v>2066.25</c:v>
                </c:pt>
                <c:pt idx="926" formatCode="_(&quot;$&quot;* #,##0_);_(&quot;$&quot;* \(#,##0\);_(&quot;$&quot;* &quot;-&quot;??_);_(@_)">
                  <c:v>2106.5</c:v>
                </c:pt>
                <c:pt idx="927" formatCode="_(&quot;$&quot;* #,##0_);_(&quot;$&quot;* \(#,##0\);_(&quot;$&quot;* &quot;-&quot;??_);_(@_)">
                  <c:v>2065.5</c:v>
                </c:pt>
                <c:pt idx="928" formatCode="_(&quot;$&quot;* #,##0_);_(&quot;$&quot;* \(#,##0\);_(&quot;$&quot;* &quot;-&quot;??_);_(@_)">
                  <c:v>2053.75</c:v>
                </c:pt>
                <c:pt idx="929" formatCode="_(&quot;$&quot;* #,##0_);_(&quot;$&quot;* \(#,##0\);_(&quot;$&quot;* &quot;-&quot;??_);_(@_)">
                  <c:v>2041.75</c:v>
                </c:pt>
                <c:pt idx="930" formatCode="_(&quot;$&quot;* #,##0_);_(&quot;$&quot;* \(#,##0\);_(&quot;$&quot;* &quot;-&quot;??_);_(@_)">
                  <c:v>2079</c:v>
                </c:pt>
                <c:pt idx="931" formatCode="_(&quot;$&quot;* #,##0_);_(&quot;$&quot;* \(#,##0\);_(&quot;$&quot;* &quot;-&quot;??_);_(@_)">
                  <c:v>2057.75</c:v>
                </c:pt>
                <c:pt idx="932" formatCode="_(&quot;$&quot;* #,##0_);_(&quot;$&quot;* \(#,##0\);_(&quot;$&quot;* &quot;-&quot;??_);_(@_)">
                  <c:v>2064</c:v>
                </c:pt>
                <c:pt idx="933" formatCode="_(&quot;$&quot;* #,##0_);_(&quot;$&quot;* \(#,##0\);_(&quot;$&quot;* &quot;-&quot;??_);_(@_)">
                  <c:v>2040.5</c:v>
                </c:pt>
                <c:pt idx="934" formatCode="_(&quot;$&quot;* #,##0_);_(&quot;$&quot;* \(#,##0\);_(&quot;$&quot;* &quot;-&quot;??_);_(@_)">
                  <c:v>2049</c:v>
                </c:pt>
                <c:pt idx="935" formatCode="_(&quot;$&quot;* #,##0_);_(&quot;$&quot;* \(#,##0\);_(&quot;$&quot;* &quot;-&quot;??_);_(@_)">
                  <c:v>2054.5</c:v>
                </c:pt>
                <c:pt idx="936" formatCode="_(&quot;$&quot;* #,##0_);_(&quot;$&quot;* \(#,##0\);_(&quot;$&quot;* &quot;-&quot;??_);_(@_)">
                  <c:v>2075</c:v>
                </c:pt>
                <c:pt idx="937" formatCode="_(&quot;$&quot;* #,##0_);_(&quot;$&quot;* \(#,##0\);_(&quot;$&quot;* &quot;-&quot;??_);_(@_)">
                  <c:v>2060.75</c:v>
                </c:pt>
                <c:pt idx="938" formatCode="_(&quot;$&quot;* #,##0_);_(&quot;$&quot;* \(#,##0\);_(&quot;$&quot;* &quot;-&quot;??_);_(@_)">
                  <c:v>2030</c:v>
                </c:pt>
                <c:pt idx="939" formatCode="_(&quot;$&quot;* #,##0_);_(&quot;$&quot;* \(#,##0\);_(&quot;$&quot;* &quot;-&quot;??_);_(@_)">
                  <c:v>2010.75</c:v>
                </c:pt>
                <c:pt idx="940" formatCode="_(&quot;$&quot;* #,##0_);_(&quot;$&quot;* \(#,##0\);_(&quot;$&quot;* &quot;-&quot;??_);_(@_)">
                  <c:v>2001.75</c:v>
                </c:pt>
                <c:pt idx="941" formatCode="_(&quot;$&quot;* #,##0_);_(&quot;$&quot;* \(#,##0\);_(&quot;$&quot;* &quot;-&quot;??_);_(@_)">
                  <c:v>2016</c:v>
                </c:pt>
                <c:pt idx="942" formatCode="_(&quot;$&quot;* #,##0_);_(&quot;$&quot;* \(#,##0\);_(&quot;$&quot;* &quot;-&quot;??_);_(@_)">
                  <c:v>2013.25</c:v>
                </c:pt>
                <c:pt idx="943" formatCode="_(&quot;$&quot;* #,##0_);_(&quot;$&quot;* \(#,##0\);_(&quot;$&quot;* &quot;-&quot;??_);_(@_)">
                  <c:v>2084.25</c:v>
                </c:pt>
                <c:pt idx="944" formatCode="_(&quot;$&quot;* #,##0_);_(&quot;$&quot;* \(#,##0\);_(&quot;$&quot;* &quot;-&quot;??_);_(@_)">
                  <c:v>2060.75</c:v>
                </c:pt>
                <c:pt idx="945" formatCode="_(&quot;$&quot;* #,##0_);_(&quot;$&quot;* \(#,##0\);_(&quot;$&quot;* &quot;-&quot;??_);_(@_)">
                  <c:v>2087.25</c:v>
                </c:pt>
                <c:pt idx="946" formatCode="_(&quot;$&quot;* #,##0_);_(&quot;$&quot;* \(#,##0\);_(&quot;$&quot;* &quot;-&quot;??_);_(@_)">
                  <c:v>2063.5</c:v>
                </c:pt>
                <c:pt idx="947" formatCode="_(&quot;$&quot;* #,##0_);_(&quot;$&quot;* \(#,##0\);_(&quot;$&quot;* &quot;-&quot;??_);_(@_)">
                  <c:v>2045.5</c:v>
                </c:pt>
                <c:pt idx="948" formatCode="_(&quot;$&quot;* #,##0_);_(&quot;$&quot;* \(#,##0\);_(&quot;$&quot;* &quot;-&quot;??_);_(@_)">
                  <c:v>1997.5</c:v>
                </c:pt>
                <c:pt idx="949" formatCode="_(&quot;$&quot;* #,##0_);_(&quot;$&quot;* \(#,##0\);_(&quot;$&quot;* &quot;-&quot;??_);_(@_)">
                  <c:v>2022.25</c:v>
                </c:pt>
                <c:pt idx="950" formatCode="_(&quot;$&quot;* #,##0_);_(&quot;$&quot;* \(#,##0\);_(&quot;$&quot;* &quot;-&quot;??_);_(@_)">
                  <c:v>2004.25</c:v>
                </c:pt>
                <c:pt idx="951" formatCode="_(&quot;$&quot;* #,##0_);_(&quot;$&quot;* \(#,##0\);_(&quot;$&quot;* &quot;-&quot;??_);_(@_)">
                  <c:v>2031</c:v>
                </c:pt>
                <c:pt idx="952" formatCode="_(&quot;$&quot;* #,##0_);_(&quot;$&quot;* \(#,##0\);_(&quot;$&quot;* &quot;-&quot;??_);_(@_)">
                  <c:v>2029.5</c:v>
                </c:pt>
                <c:pt idx="953" formatCode="_(&quot;$&quot;* #,##0_);_(&quot;$&quot;* \(#,##0\);_(&quot;$&quot;* &quot;-&quot;??_);_(@_)">
                  <c:v>2040.5</c:v>
                </c:pt>
                <c:pt idx="954" formatCode="_(&quot;$&quot;* #,##0_);_(&quot;$&quot;* \(#,##0\);_(&quot;$&quot;* &quot;-&quot;??_);_(@_)">
                  <c:v>2052.75</c:v>
                </c:pt>
                <c:pt idx="955" formatCode="_(&quot;$&quot;* #,##0_);_(&quot;$&quot;* \(#,##0\);_(&quot;$&quot;* &quot;-&quot;??_);_(@_)">
                  <c:v>2072.75</c:v>
                </c:pt>
                <c:pt idx="956" formatCode="_(&quot;$&quot;* #,##0_);_(&quot;$&quot;* \(#,##0\);_(&quot;$&quot;* &quot;-&quot;??_);_(@_)">
                  <c:v>2072.75</c:v>
                </c:pt>
                <c:pt idx="957" formatCode="_(&quot;$&quot;* #,##0_);_(&quot;$&quot;* \(#,##0\);_(&quot;$&quot;* &quot;-&quot;??_);_(@_)">
                  <c:v>2110</c:v>
                </c:pt>
                <c:pt idx="958" formatCode="_(&quot;$&quot;* #,##0_);_(&quot;$&quot;* \(#,##0\);_(&quot;$&quot;* &quot;-&quot;??_);_(@_)">
                  <c:v>2146.75</c:v>
                </c:pt>
                <c:pt idx="959" formatCode="_(&quot;$&quot;* #,##0_);_(&quot;$&quot;* \(#,##0\);_(&quot;$&quot;* &quot;-&quot;??_);_(@_)">
                  <c:v>2111.5</c:v>
                </c:pt>
                <c:pt idx="960" formatCode="_(&quot;$&quot;* #,##0_);_(&quot;$&quot;* \(#,##0\);_(&quot;$&quot;* &quot;-&quot;??_);_(@_)">
                  <c:v>2101.5</c:v>
                </c:pt>
                <c:pt idx="961" formatCode="_(&quot;$&quot;* #,##0_);_(&quot;$&quot;* \(#,##0\);_(&quot;$&quot;* &quot;-&quot;??_);_(@_)">
                  <c:v>2065.75</c:v>
                </c:pt>
                <c:pt idx="962" formatCode="_(&quot;$&quot;* #,##0_);_(&quot;$&quot;* \(#,##0\);_(&quot;$&quot;* &quot;-&quot;??_);_(@_)">
                  <c:v>2030.25</c:v>
                </c:pt>
                <c:pt idx="963" formatCode="_(&quot;$&quot;* #,##0_);_(&quot;$&quot;* \(#,##0\);_(&quot;$&quot;* &quot;-&quot;??_);_(@_)">
                  <c:v>2035.5</c:v>
                </c:pt>
                <c:pt idx="964" formatCode="_(&quot;$&quot;* #,##0_);_(&quot;$&quot;* \(#,##0\);_(&quot;$&quot;* &quot;-&quot;??_);_(@_)">
                  <c:v>2002.25</c:v>
                </c:pt>
                <c:pt idx="965" formatCode="_(&quot;$&quot;* #,##0_);_(&quot;$&quot;* \(#,##0\);_(&quot;$&quot;* &quot;-&quot;??_);_(@_)">
                  <c:v>2031</c:v>
                </c:pt>
                <c:pt idx="966" formatCode="_(&quot;$&quot;* #,##0_);_(&quot;$&quot;* \(#,##0\);_(&quot;$&quot;* &quot;-&quot;??_);_(@_)">
                  <c:v>2057.25</c:v>
                </c:pt>
                <c:pt idx="967" formatCode="_(&quot;$&quot;* #,##0_);_(&quot;$&quot;* \(#,##0\);_(&quot;$&quot;* &quot;-&quot;??_);_(@_)">
                  <c:v>2005</c:v>
                </c:pt>
                <c:pt idx="968" formatCode="_(&quot;$&quot;* #,##0_);_(&quot;$&quot;* \(#,##0\);_(&quot;$&quot;* &quot;-&quot;??_);_(@_)">
                  <c:v>2025.25</c:v>
                </c:pt>
                <c:pt idx="969" formatCode="_(&quot;$&quot;* #,##0_);_(&quot;$&quot;* \(#,##0\);_(&quot;$&quot;* &quot;-&quot;??_);_(@_)">
                  <c:v>2028</c:v>
                </c:pt>
                <c:pt idx="970" formatCode="_(&quot;$&quot;* #,##0_);_(&quot;$&quot;* \(#,##0\);_(&quot;$&quot;* &quot;-&quot;??_);_(@_)">
                  <c:v>2006.5</c:v>
                </c:pt>
                <c:pt idx="971" formatCode="_(&quot;$&quot;* #,##0_);_(&quot;$&quot;* \(#,##0\);_(&quot;$&quot;* &quot;-&quot;??_);_(@_)">
                  <c:v>1999</c:v>
                </c:pt>
                <c:pt idx="972" formatCode="_(&quot;$&quot;* #,##0_);_(&quot;$&quot;* \(#,##0\);_(&quot;$&quot;* &quot;-&quot;??_);_(@_)">
                  <c:v>2000.5</c:v>
                </c:pt>
                <c:pt idx="973" formatCode="_(&quot;$&quot;* #,##0_);_(&quot;$&quot;* \(#,##0\);_(&quot;$&quot;* &quot;-&quot;??_);_(@_)">
                  <c:v>1991</c:v>
                </c:pt>
                <c:pt idx="974" formatCode="_(&quot;$&quot;* #,##0_);_(&quot;$&quot;* \(#,##0\);_(&quot;$&quot;* &quot;-&quot;??_);_(@_)">
                  <c:v>2012</c:v>
                </c:pt>
                <c:pt idx="975" formatCode="_(&quot;$&quot;* #,##0_);_(&quot;$&quot;* \(#,##0\);_(&quot;$&quot;* &quot;-&quot;??_);_(@_)">
                  <c:v>2063.5</c:v>
                </c:pt>
                <c:pt idx="976" formatCode="_(&quot;$&quot;* #,##0_);_(&quot;$&quot;* \(#,##0\);_(&quot;$&quot;* &quot;-&quot;??_);_(@_)">
                  <c:v>2028.5</c:v>
                </c:pt>
                <c:pt idx="977" formatCode="_(&quot;$&quot;* #,##0_);_(&quot;$&quot;* \(#,##0\);_(&quot;$&quot;* &quot;-&quot;??_);_(@_)">
                  <c:v>2044.5</c:v>
                </c:pt>
                <c:pt idx="978" formatCode="_(&quot;$&quot;* #,##0_);_(&quot;$&quot;* \(#,##0\);_(&quot;$&quot;* &quot;-&quot;??_);_(@_)">
                  <c:v>2044</c:v>
                </c:pt>
                <c:pt idx="979" formatCode="_(&quot;$&quot;* #,##0_);_(&quot;$&quot;* \(#,##0\);_(&quot;$&quot;* &quot;-&quot;??_);_(@_)">
                  <c:v>2011.5</c:v>
                </c:pt>
                <c:pt idx="980" formatCode="_(&quot;$&quot;* #,##0_);_(&quot;$&quot;* \(#,##0\);_(&quot;$&quot;* &quot;-&quot;??_);_(@_)">
                  <c:v>2048</c:v>
                </c:pt>
                <c:pt idx="981" formatCode="_(&quot;$&quot;* #,##0_);_(&quot;$&quot;* \(#,##0\);_(&quot;$&quot;* &quot;-&quot;??_);_(@_)">
                  <c:v>2071.25</c:v>
                </c:pt>
                <c:pt idx="982" formatCode="_(&quot;$&quot;* #,##0_);_(&quot;$&quot;* \(#,##0\);_(&quot;$&quot;* &quot;-&quot;??_);_(@_)">
                  <c:v>2101.75</c:v>
                </c:pt>
                <c:pt idx="983" formatCode="_(&quot;$&quot;* #,##0_);_(&quot;$&quot;* \(#,##0\);_(&quot;$&quot;* &quot;-&quot;??_);_(@_)">
                  <c:v>2198</c:v>
                </c:pt>
                <c:pt idx="984" formatCode="_(&quot;$&quot;* #,##0_);_(&quot;$&quot;* \(#,##0\);_(&quot;$&quot;* &quot;-&quot;??_);_(@_)">
                  <c:v>2168</c:v>
                </c:pt>
                <c:pt idx="985" formatCode="_(&quot;$&quot;* #,##0_);_(&quot;$&quot;* \(#,##0\);_(&quot;$&quot;* &quot;-&quot;??_);_(@_)">
                  <c:v>2127.5</c:v>
                </c:pt>
                <c:pt idx="986" formatCode="_(&quot;$&quot;* #,##0_);_(&quot;$&quot;* \(#,##0\);_(&quot;$&quot;* &quot;-&quot;??_);_(@_)">
                  <c:v>2063</c:v>
                </c:pt>
                <c:pt idx="987" formatCode="_(&quot;$&quot;* #,##0_);_(&quot;$&quot;* \(#,##0\);_(&quot;$&quot;* &quot;-&quot;??_);_(@_)">
                  <c:v>2049</c:v>
                </c:pt>
                <c:pt idx="988" formatCode="_(&quot;$&quot;* #,##0_);_(&quot;$&quot;* \(#,##0\);_(&quot;$&quot;* &quot;-&quot;??_);_(@_)">
                  <c:v>2040</c:v>
                </c:pt>
                <c:pt idx="989" formatCode="_(&quot;$&quot;* #,##0_);_(&quot;$&quot;* \(#,##0\);_(&quot;$&quot;* &quot;-&quot;??_);_(@_)">
                  <c:v>2013</c:v>
                </c:pt>
                <c:pt idx="990" formatCode="_(&quot;$&quot;* #,##0_);_(&quot;$&quot;* \(#,##0\);_(&quot;$&quot;* &quot;-&quot;??_);_(@_)">
                  <c:v>2033.75</c:v>
                </c:pt>
                <c:pt idx="991" formatCode="_(&quot;$&quot;* #,##0_);_(&quot;$&quot;* \(#,##0\);_(&quot;$&quot;* &quot;-&quot;??_);_(@_)">
                  <c:v>2025.5</c:v>
                </c:pt>
                <c:pt idx="992" formatCode="_(&quot;$&quot;* #,##0_);_(&quot;$&quot;* \(#,##0\);_(&quot;$&quot;* &quot;-&quot;??_);_(@_)">
                  <c:v>2025</c:v>
                </c:pt>
                <c:pt idx="993" formatCode="_(&quot;$&quot;* #,##0_);_(&quot;$&quot;* \(#,##0\);_(&quot;$&quot;* &quot;-&quot;??_);_(@_)">
                  <c:v>2014.25</c:v>
                </c:pt>
                <c:pt idx="994" formatCode="_(&quot;$&quot;* #,##0_);_(&quot;$&quot;* \(#,##0\);_(&quot;$&quot;* &quot;-&quot;??_);_(@_)">
                  <c:v>2007.5</c:v>
                </c:pt>
                <c:pt idx="995" formatCode="_(&quot;$&quot;* #,##0_);_(&quot;$&quot;* \(#,##0\);_(&quot;$&quot;* &quot;-&quot;??_);_(@_)">
                  <c:v>1995.5</c:v>
                </c:pt>
                <c:pt idx="996" formatCode="_(&quot;$&quot;* #,##0_);_(&quot;$&quot;* \(#,##0\);_(&quot;$&quot;* &quot;-&quot;??_);_(@_)">
                  <c:v>1994.5</c:v>
                </c:pt>
                <c:pt idx="997" formatCode="_(&quot;$&quot;* #,##0_);_(&quot;$&quot;* \(#,##0\);_(&quot;$&quot;* &quot;-&quot;??_);_(@_)">
                  <c:v>1982.5</c:v>
                </c:pt>
                <c:pt idx="998" formatCode="_(&quot;$&quot;* #,##0_);_(&quot;$&quot;* \(#,##0\);_(&quot;$&quot;* &quot;-&quot;??_);_(@_)">
                  <c:v>1977.5</c:v>
                </c:pt>
                <c:pt idx="999" formatCode="_(&quot;$&quot;* #,##0_);_(&quot;$&quot;* \(#,##0\);_(&quot;$&quot;* &quot;-&quot;??_);_(@_)">
                  <c:v>1973</c:v>
                </c:pt>
                <c:pt idx="1000" formatCode="_(&quot;$&quot;* #,##0_);_(&quot;$&quot;* \(#,##0\);_(&quot;$&quot;* &quot;-&quot;??_);_(@_)">
                  <c:v>1981.75</c:v>
                </c:pt>
                <c:pt idx="1001" formatCode="_(&quot;$&quot;* #,##0_);_(&quot;$&quot;* \(#,##0\);_(&quot;$&quot;* &quot;-&quot;??_);_(@_)">
                  <c:v>1962.75</c:v>
                </c:pt>
                <c:pt idx="1002" formatCode="_(&quot;$&quot;* #,##0_);_(&quot;$&quot;* \(#,##0\);_(&quot;$&quot;* &quot;-&quot;??_);_(@_)">
                  <c:v>1947</c:v>
                </c:pt>
                <c:pt idx="1003" formatCode="_(&quot;$&quot;* #,##0_);_(&quot;$&quot;* \(#,##0\);_(&quot;$&quot;* &quot;-&quot;??_);_(@_)">
                  <c:v>1934.75</c:v>
                </c:pt>
                <c:pt idx="1004" formatCode="_(&quot;$&quot;* #,##0_);_(&quot;$&quot;* \(#,##0\);_(&quot;$&quot;* &quot;-&quot;??_);_(@_)">
                  <c:v>1949.25</c:v>
                </c:pt>
                <c:pt idx="1005" formatCode="_(&quot;$&quot;* #,##0_);_(&quot;$&quot;* \(#,##0\);_(&quot;$&quot;* &quot;-&quot;??_);_(@_)">
                  <c:v>1960.5</c:v>
                </c:pt>
                <c:pt idx="1006" formatCode="_(&quot;$&quot;* #,##0_);_(&quot;$&quot;* \(#,##0\);_(&quot;$&quot;* &quot;-&quot;??_);_(@_)">
                  <c:v>1956.5</c:v>
                </c:pt>
                <c:pt idx="1007" formatCode="_(&quot;$&quot;* #,##0_);_(&quot;$&quot;* \(#,##0\);_(&quot;$&quot;* &quot;-&quot;??_);_(@_)">
                  <c:v>1935</c:v>
                </c:pt>
                <c:pt idx="1008" formatCode="_(&quot;$&quot;* #,##0_);_(&quot;$&quot;* \(#,##0\);_(&quot;$&quot;* &quot;-&quot;??_);_(@_)">
                  <c:v>1971.25</c:v>
                </c:pt>
                <c:pt idx="1009" formatCode="_(&quot;$&quot;* #,##0_);_(&quot;$&quot;* \(#,##0\);_(&quot;$&quot;* &quot;-&quot;??_);_(@_)">
                  <c:v>1979.5</c:v>
                </c:pt>
                <c:pt idx="1010" formatCode="_(&quot;$&quot;* #,##0_);_(&quot;$&quot;* \(#,##0\);_(&quot;$&quot;* &quot;-&quot;??_);_(@_)">
                  <c:v>1946</c:v>
                </c:pt>
                <c:pt idx="1011" formatCode="_(&quot;$&quot;* #,##0_);_(&quot;$&quot;* \(#,##0\);_(&quot;$&quot;* &quot;-&quot;??_);_(@_)">
                  <c:v>1929.75</c:v>
                </c:pt>
                <c:pt idx="1012" formatCode="_(&quot;$&quot;* #,##0_);_(&quot;$&quot;* \(#,##0\);_(&quot;$&quot;* &quot;-&quot;??_);_(@_)">
                  <c:v>1921.5</c:v>
                </c:pt>
                <c:pt idx="1013" formatCode="_(&quot;$&quot;* #,##0_);_(&quot;$&quot;* \(#,##0\);_(&quot;$&quot;* &quot;-&quot;??_);_(@_)">
                  <c:v>1925.75</c:v>
                </c:pt>
                <c:pt idx="1014" formatCode="_(&quot;$&quot;* #,##0_);_(&quot;$&quot;* \(#,##0\);_(&quot;$&quot;* &quot;-&quot;??_);_(@_)">
                  <c:v>1907.5</c:v>
                </c:pt>
                <c:pt idx="1015" formatCode="_(&quot;$&quot;* #,##0_);_(&quot;$&quot;* \(#,##0\);_(&quot;$&quot;* &quot;-&quot;??_);_(@_)">
                  <c:v>1921.25</c:v>
                </c:pt>
                <c:pt idx="1016" formatCode="_(&quot;$&quot;* #,##0_);_(&quot;$&quot;* \(#,##0\);_(&quot;$&quot;* &quot;-&quot;??_);_(@_)">
                  <c:v>1916.5</c:v>
                </c:pt>
                <c:pt idx="1017" formatCode="_(&quot;$&quot;* #,##0_);_(&quot;$&quot;* \(#,##0\);_(&quot;$&quot;* &quot;-&quot;??_);_(@_)">
                  <c:v>1929.25</c:v>
                </c:pt>
                <c:pt idx="1018" formatCode="_(&quot;$&quot;* #,##0_);_(&quot;$&quot;* \(#,##0\);_(&quot;$&quot;* &quot;-&quot;??_);_(@_)">
                  <c:v>1943</c:v>
                </c:pt>
                <c:pt idx="1019" formatCode="_(&quot;$&quot;* #,##0_);_(&quot;$&quot;* \(#,##0\);_(&quot;$&quot;* &quot;-&quot;??_);_(@_)">
                  <c:v>1936.75</c:v>
                </c:pt>
                <c:pt idx="1020" formatCode="_(&quot;$&quot;* #,##0_);_(&quot;$&quot;* \(#,##0\);_(&quot;$&quot;* &quot;-&quot;??_);_(@_)">
                  <c:v>1938.25</c:v>
                </c:pt>
                <c:pt idx="1021" formatCode="_(&quot;$&quot;* #,##0_);_(&quot;$&quot;* \(#,##0\);_(&quot;$&quot;* &quot;-&quot;??_);_(@_)">
                  <c:v>1940.5</c:v>
                </c:pt>
                <c:pt idx="1022" formatCode="_(&quot;$&quot;* #,##0_);_(&quot;$&quot;* \(#,##0\);_(&quot;$&quot;* &quot;-&quot;??_);_(@_)">
                  <c:v>1920.5</c:v>
                </c:pt>
                <c:pt idx="1023" formatCode="_(&quot;$&quot;* #,##0_);_(&quot;$&quot;* \(#,##0\);_(&quot;$&quot;* &quot;-&quot;??_);_(@_)">
                  <c:v>1924.75</c:v>
                </c:pt>
                <c:pt idx="1024" formatCode="_(&quot;$&quot;* #,##0_);_(&quot;$&quot;* \(#,##0\);_(&quot;$&quot;* &quot;-&quot;??_);_(@_)">
                  <c:v>1936.75</c:v>
                </c:pt>
                <c:pt idx="1025" formatCode="_(&quot;$&quot;* #,##0_);_(&quot;$&quot;* \(#,##0\);_(&quot;$&quot;* &quot;-&quot;??_);_(@_)">
                  <c:v>1957.25</c:v>
                </c:pt>
                <c:pt idx="1026" formatCode="_(&quot;$&quot;* #,##0_);_(&quot;$&quot;* \(#,##0\);_(&quot;$&quot;* &quot;-&quot;??_);_(@_)">
                  <c:v>1972.25</c:v>
                </c:pt>
                <c:pt idx="1027" formatCode="_(&quot;$&quot;* #,##0_);_(&quot;$&quot;* \(#,##0\);_(&quot;$&quot;* &quot;-&quot;??_);_(@_)">
                  <c:v>1972.5</c:v>
                </c:pt>
                <c:pt idx="1028" formatCode="_(&quot;$&quot;* #,##0_);_(&quot;$&quot;* \(#,##0\);_(&quot;$&quot;* &quot;-&quot;??_);_(@_)">
                  <c:v>1970.25</c:v>
                </c:pt>
                <c:pt idx="1029" formatCode="_(&quot;$&quot;* #,##0_);_(&quot;$&quot;* \(#,##0\);_(&quot;$&quot;* &quot;-&quot;??_);_(@_)">
                  <c:v>1937</c:v>
                </c:pt>
                <c:pt idx="1030" formatCode="_(&quot;$&quot;* #,##0_);_(&quot;$&quot;* \(#,##0\);_(&quot;$&quot;* &quot;-&quot;??_);_(@_)">
                  <c:v>1950.75</c:v>
                </c:pt>
                <c:pt idx="1031" formatCode="_(&quot;$&quot;* #,##0_);_(&quot;$&quot;* \(#,##0\);_(&quot;$&quot;* &quot;-&quot;??_);_(@_)">
                  <c:v>1928.75</c:v>
                </c:pt>
                <c:pt idx="1032" formatCode="_(&quot;$&quot;* #,##0_);_(&quot;$&quot;* \(#,##0\);_(&quot;$&quot;* &quot;-&quot;??_);_(@_)">
                  <c:v>1927.5</c:v>
                </c:pt>
                <c:pt idx="1033" formatCode="_(&quot;$&quot;* #,##0_);_(&quot;$&quot;* \(#,##0\);_(&quot;$&quot;* &quot;-&quot;??_);_(@_)">
                  <c:v>1922</c:v>
                </c:pt>
                <c:pt idx="1034" formatCode="_(&quot;$&quot;* #,##0_);_(&quot;$&quot;* \(#,##0\);_(&quot;$&quot;* &quot;-&quot;??_);_(@_)">
                  <c:v>1913.75</c:v>
                </c:pt>
                <c:pt idx="1035" formatCode="_(&quot;$&quot;* #,##0_);_(&quot;$&quot;* \(#,##0\);_(&quot;$&quot;* &quot;-&quot;??_);_(@_)">
                  <c:v>1908.25</c:v>
                </c:pt>
                <c:pt idx="1036" formatCode="_(&quot;$&quot;* #,##0_);_(&quot;$&quot;* \(#,##0\);_(&quot;$&quot;* &quot;-&quot;??_);_(@_)">
                  <c:v>1943.25</c:v>
                </c:pt>
                <c:pt idx="1037" formatCode="_(&quot;$&quot;* #,##0_);_(&quot;$&quot;* \(#,##0\);_(&quot;$&quot;* &quot;-&quot;??_);_(@_)">
                  <c:v>1920.75</c:v>
                </c:pt>
                <c:pt idx="1038" formatCode="_(&quot;$&quot;* #,##0_);_(&quot;$&quot;* \(#,##0\);_(&quot;$&quot;* &quot;-&quot;??_);_(@_)">
                  <c:v>1927.5</c:v>
                </c:pt>
                <c:pt idx="1039" formatCode="_(&quot;$&quot;* #,##0_);_(&quot;$&quot;* \(#,##0\);_(&quot;$&quot;* &quot;-&quot;??_);_(@_)">
                  <c:v>1911.25</c:v>
                </c:pt>
                <c:pt idx="1040" formatCode="_(&quot;$&quot;* #,##0_);_(&quot;$&quot;* \(#,##0\);_(&quot;$&quot;* &quot;-&quot;??_);_(@_)">
                  <c:v>1907.75</c:v>
                </c:pt>
                <c:pt idx="1041" formatCode="_(&quot;$&quot;* #,##0_);_(&quot;$&quot;* \(#,##0\);_(&quot;$&quot;* &quot;-&quot;??_);_(@_)">
                  <c:v>1897.75</c:v>
                </c:pt>
                <c:pt idx="1042" formatCode="_(&quot;$&quot;* #,##0_);_(&quot;$&quot;* \(#,##0\);_(&quot;$&quot;* &quot;-&quot;??_);_(@_)">
                  <c:v>1897.75</c:v>
                </c:pt>
                <c:pt idx="1043" formatCode="_(&quot;$&quot;* #,##0_);_(&quot;$&quot;* \(#,##0\);_(&quot;$&quot;* &quot;-&quot;??_);_(@_)">
                  <c:v>1897.75</c:v>
                </c:pt>
                <c:pt idx="1044" formatCode="_(&quot;$&quot;* #,##0_);_(&quot;$&quot;* \(#,##0\);_(&quot;$&quot;* &quot;-&quot;??_);_(@_)">
                  <c:v>1856.5</c:v>
                </c:pt>
                <c:pt idx="1045" formatCode="_(&quot;$&quot;* #,##0_);_(&quot;$&quot;* \(#,##0\);_(&quot;$&quot;* &quot;-&quot;??_);_(@_)">
                  <c:v>1856.75</c:v>
                </c:pt>
                <c:pt idx="1046" formatCode="_(&quot;$&quot;* #,##0_);_(&quot;$&quot;* \(#,##0\);_(&quot;$&quot;* &quot;-&quot;??_);_(@_)">
                  <c:v>1862.75</c:v>
                </c:pt>
                <c:pt idx="1047" formatCode="_(&quot;$&quot;* #,##0_);_(&quot;$&quot;* \(#,##0\);_(&quot;$&quot;* &quot;-&quot;??_);_(@_)">
                  <c:v>1862.75</c:v>
                </c:pt>
                <c:pt idx="1048" formatCode="_(&quot;$&quot;* #,##0_);_(&quot;$&quot;* \(#,##0\);_(&quot;$&quot;* &quot;-&quot;??_);_(@_)">
                  <c:v>1801</c:v>
                </c:pt>
                <c:pt idx="1049" formatCode="_(&quot;$&quot;* #,##0_);_(&quot;$&quot;* \(#,##0\);_(&quot;$&quot;* &quot;-&quot;??_);_(@_)">
                  <c:v>1844.5</c:v>
                </c:pt>
                <c:pt idx="1050" formatCode="_(&quot;$&quot;* #,##0_);_(&quot;$&quot;* \(#,##0\);_(&quot;$&quot;* &quot;-&quot;??_);_(@_)">
                  <c:v>1869.75</c:v>
                </c:pt>
                <c:pt idx="1051" formatCode="_(&quot;$&quot;* #,##0_);_(&quot;$&quot;* \(#,##0\);_(&quot;$&quot;* &quot;-&quot;??_);_(@_)">
                  <c:v>1866.25</c:v>
                </c:pt>
                <c:pt idx="1052" formatCode="_(&quot;$&quot;* #,##0_);_(&quot;$&quot;* \(#,##0\);_(&quot;$&quot;* &quot;-&quot;??_);_(@_)">
                  <c:v>1846.25</c:v>
                </c:pt>
                <c:pt idx="1053" formatCode="_(&quot;$&quot;* #,##0_);_(&quot;$&quot;* \(#,##0\);_(&quot;$&quot;* &quot;-&quot;??_);_(@_)">
                  <c:v>1831.75</c:v>
                </c:pt>
                <c:pt idx="1054" formatCode="_(&quot;$&quot;* #,##0_);_(&quot;$&quot;* \(#,##0\);_(&quot;$&quot;* &quot;-&quot;??_);_(@_)">
                  <c:v>1841</c:v>
                </c:pt>
                <c:pt idx="1055" formatCode="_(&quot;$&quot;* #,##0_);_(&quot;$&quot;* \(#,##0\);_(&quot;$&quot;* &quot;-&quot;??_);_(@_)">
                  <c:v>1813</c:v>
                </c:pt>
                <c:pt idx="1056" formatCode="_(&quot;$&quot;* #,##0_);_(&quot;$&quot;* \(#,##0\);_(&quot;$&quot;* &quot;-&quot;??_);_(@_)">
                  <c:v>1799</c:v>
                </c:pt>
                <c:pt idx="1057" formatCode="_(&quot;$&quot;* #,##0_);_(&quot;$&quot;* \(#,##0\);_(&quot;$&quot;* &quot;-&quot;??_);_(@_)">
                  <c:v>1821.25</c:v>
                </c:pt>
                <c:pt idx="1058" formatCode="_(&quot;$&quot;* #,##0_);_(&quot;$&quot;* \(#,##0\);_(&quot;$&quot;* &quot;-&quot;??_);_(@_)">
                  <c:v>1840.25</c:v>
                </c:pt>
                <c:pt idx="1059" formatCode="_(&quot;$&quot;* #,##0_);_(&quot;$&quot;* \(#,##0\);_(&quot;$&quot;* &quot;-&quot;??_);_(@_)">
                  <c:v>1844.25</c:v>
                </c:pt>
                <c:pt idx="1060" formatCode="_(&quot;$&quot;* #,##0_);_(&quot;$&quot;* \(#,##0\);_(&quot;$&quot;* &quot;-&quot;??_);_(@_)">
                  <c:v>1862</c:v>
                </c:pt>
                <c:pt idx="1061" formatCode="_(&quot;$&quot;* #,##0_);_(&quot;$&quot;* \(#,##0\);_(&quot;$&quot;* &quot;-&quot;??_);_(@_)">
                  <c:v>1847.5</c:v>
                </c:pt>
                <c:pt idx="1062" formatCode="_(&quot;$&quot;* #,##0_);_(&quot;$&quot;* \(#,##0\);_(&quot;$&quot;* &quot;-&quot;??_);_(@_)">
                  <c:v>1878.5</c:v>
                </c:pt>
                <c:pt idx="1063" formatCode="_(&quot;$&quot;* #,##0_);_(&quot;$&quot;* \(#,##0\);_(&quot;$&quot;* &quot;-&quot;??_);_(@_)">
                  <c:v>1896.25</c:v>
                </c:pt>
                <c:pt idx="1064" formatCode="_(&quot;$&quot;* #,##0_);_(&quot;$&quot;* \(#,##0\);_(&quot;$&quot;* &quot;-&quot;??_);_(@_)">
                  <c:v>1873.25</c:v>
                </c:pt>
                <c:pt idx="1065" formatCode="_(&quot;$&quot;* #,##0_);_(&quot;$&quot;* \(#,##0\);_(&quot;$&quot;* &quot;-&quot;??_);_(@_)">
                  <c:v>1902.5</c:v>
                </c:pt>
                <c:pt idx="1066" formatCode="_(&quot;$&quot;* #,##0_);_(&quot;$&quot;* \(#,##0\);_(&quot;$&quot;* &quot;-&quot;??_);_(@_)">
                  <c:v>1846.5</c:v>
                </c:pt>
                <c:pt idx="1067" formatCode="_(&quot;$&quot;* #,##0_);_(&quot;$&quot;* \(#,##0\);_(&quot;$&quot;* &quot;-&quot;??_);_(@_)">
                  <c:v>1874.25</c:v>
                </c:pt>
                <c:pt idx="1068" formatCode="_(&quot;$&quot;* #,##0_);_(&quot;$&quot;* \(#,##0\);_(&quot;$&quot;* &quot;-&quot;??_);_(@_)">
                  <c:v>1890.75</c:v>
                </c:pt>
                <c:pt idx="1069" formatCode="_(&quot;$&quot;* #,##0_);_(&quot;$&quot;* \(#,##0\);_(&quot;$&quot;* &quot;-&quot;??_);_(@_)">
                  <c:v>1892</c:v>
                </c:pt>
                <c:pt idx="1070" formatCode="_(&quot;$&quot;* #,##0_);_(&quot;$&quot;* \(#,##0\);_(&quot;$&quot;* &quot;-&quot;??_);_(@_)">
                  <c:v>1859.25</c:v>
                </c:pt>
                <c:pt idx="1071" formatCode="_(&quot;$&quot;* #,##0_);_(&quot;$&quot;* \(#,##0\);_(&quot;$&quot;* &quot;-&quot;??_);_(@_)">
                  <c:v>1895.25</c:v>
                </c:pt>
                <c:pt idx="1072" formatCode="_(&quot;$&quot;* #,##0_);_(&quot;$&quot;* \(#,##0\);_(&quot;$&quot;* &quot;-&quot;??_);_(@_)">
                  <c:v>1898.75</c:v>
                </c:pt>
                <c:pt idx="1073" formatCode="_(&quot;$&quot;* #,##0_);_(&quot;$&quot;* \(#,##0\);_(&quot;$&quot;* &quot;-&quot;??_);_(@_)">
                  <c:v>1881</c:v>
                </c:pt>
                <c:pt idx="1074" formatCode="_(&quot;$&quot;* #,##0_);_(&quot;$&quot;* \(#,##0\);_(&quot;$&quot;* &quot;-&quot;??_);_(@_)">
                  <c:v>1871.5</c:v>
                </c:pt>
                <c:pt idx="1075" formatCode="_(&quot;$&quot;* #,##0_);_(&quot;$&quot;* \(#,##0\);_(&quot;$&quot;* &quot;-&quot;??_);_(@_)">
                  <c:v>1857.5</c:v>
                </c:pt>
                <c:pt idx="1076" formatCode="_(&quot;$&quot;* #,##0_);_(&quot;$&quot;* \(#,##0\);_(&quot;$&quot;* &quot;-&quot;??_);_(@_)">
                  <c:v>1855.75</c:v>
                </c:pt>
                <c:pt idx="1077" formatCode="_(&quot;$&quot;* #,##0_);_(&quot;$&quot;* \(#,##0\);_(&quot;$&quot;* &quot;-&quot;??_);_(@_)">
                  <c:v>1832.5</c:v>
                </c:pt>
                <c:pt idx="1078" formatCode="_(&quot;$&quot;* #,##0_);_(&quot;$&quot;* \(#,##0\);_(&quot;$&quot;* &quot;-&quot;??_);_(@_)">
                  <c:v>1833</c:v>
                </c:pt>
                <c:pt idx="1079" formatCode="_(&quot;$&quot;* #,##0_);_(&quot;$&quot;* \(#,##0\);_(&quot;$&quot;* &quot;-&quot;??_);_(@_)">
                  <c:v>1820.75</c:v>
                </c:pt>
                <c:pt idx="1080" formatCode="_(&quot;$&quot;* #,##0_);_(&quot;$&quot;* \(#,##0\);_(&quot;$&quot;* &quot;-&quot;??_);_(@_)">
                  <c:v>1825</c:v>
                </c:pt>
                <c:pt idx="1081" formatCode="_(&quot;$&quot;* #,##0_);_(&quot;$&quot;* \(#,##0\);_(&quot;$&quot;* &quot;-&quot;??_);_(@_)">
                  <c:v>1824.5</c:v>
                </c:pt>
                <c:pt idx="1082" formatCode="_(&quot;$&quot;* #,##0_);_(&quot;$&quot;* \(#,##0\);_(&quot;$&quot;* &quot;-&quot;??_);_(@_)">
                  <c:v>1829</c:v>
                </c:pt>
                <c:pt idx="1083" formatCode="_(&quot;$&quot;* #,##0_);_(&quot;$&quot;* \(#,##0\);_(&quot;$&quot;* &quot;-&quot;??_);_(@_)">
                  <c:v>1849</c:v>
                </c:pt>
                <c:pt idx="1084" formatCode="_(&quot;$&quot;* #,##0_);_(&quot;$&quot;* \(#,##0\);_(&quot;$&quot;* &quot;-&quot;??_);_(@_)">
                  <c:v>1885.25</c:v>
                </c:pt>
                <c:pt idx="1085" formatCode="_(&quot;$&quot;* #,##0_);_(&quot;$&quot;* \(#,##0\);_(&quot;$&quot;* &quot;-&quot;??_);_(@_)">
                  <c:v>1890</c:v>
                </c:pt>
                <c:pt idx="1086" formatCode="_(&quot;$&quot;* #,##0_);_(&quot;$&quot;* \(#,##0\);_(&quot;$&quot;* &quot;-&quot;??_);_(@_)">
                  <c:v>1880.5</c:v>
                </c:pt>
                <c:pt idx="1087" formatCode="_(&quot;$&quot;* #,##0_);_(&quot;$&quot;* \(#,##0\);_(&quot;$&quot;* &quot;-&quot;??_);_(@_)">
                  <c:v>1885.25</c:v>
                </c:pt>
                <c:pt idx="1088" formatCode="_(&quot;$&quot;* #,##0_);_(&quot;$&quot;* \(#,##0\);_(&quot;$&quot;* &quot;-&quot;??_);_(@_)">
                  <c:v>1896.5</c:v>
                </c:pt>
                <c:pt idx="1089" formatCode="_(&quot;$&quot;* #,##0_);_(&quot;$&quot;* \(#,##0\);_(&quot;$&quot;* &quot;-&quot;??_);_(@_)">
                  <c:v>1889.5</c:v>
                </c:pt>
                <c:pt idx="1090" formatCode="_(&quot;$&quot;* #,##0_);_(&quot;$&quot;* \(#,##0\);_(&quot;$&quot;* &quot;-&quot;??_);_(@_)">
                  <c:v>1896.75</c:v>
                </c:pt>
                <c:pt idx="1091" formatCode="_(&quot;$&quot;* #,##0_);_(&quot;$&quot;* \(#,##0\);_(&quot;$&quot;* &quot;-&quot;??_);_(@_)">
                  <c:v>1852</c:v>
                </c:pt>
                <c:pt idx="1092" formatCode="_(&quot;$&quot;* #,##0_);_(&quot;$&quot;* \(#,##0\);_(&quot;$&quot;* &quot;-&quot;??_);_(@_)">
                  <c:v>1849.25</c:v>
                </c:pt>
                <c:pt idx="1093" formatCode="_(&quot;$&quot;* #,##0_);_(&quot;$&quot;* \(#,##0\);_(&quot;$&quot;* &quot;-&quot;??_);_(@_)">
                  <c:v>1842.75</c:v>
                </c:pt>
                <c:pt idx="1094" formatCode="_(&quot;$&quot;* #,##0_);_(&quot;$&quot;* \(#,##0\);_(&quot;$&quot;* &quot;-&quot;??_);_(@_)">
                  <c:v>1839</c:v>
                </c:pt>
                <c:pt idx="1095" formatCode="_(&quot;$&quot;* #,##0_);_(&quot;$&quot;* \(#,##0\);_(&quot;$&quot;* &quot;-&quot;??_);_(@_)">
                  <c:v>1844.5</c:v>
                </c:pt>
                <c:pt idx="1096" formatCode="_(&quot;$&quot;* #,##0_);_(&quot;$&quot;* \(#,##0\);_(&quot;$&quot;* &quot;-&quot;??_);_(@_)">
                  <c:v>1816.75</c:v>
                </c:pt>
                <c:pt idx="1097" formatCode="_(&quot;$&quot;* #,##0_);_(&quot;$&quot;* \(#,##0\);_(&quot;$&quot;* &quot;-&quot;??_);_(@_)">
                  <c:v>1847.5</c:v>
                </c:pt>
                <c:pt idx="1098" formatCode="_(&quot;$&quot;* #,##0_);_(&quot;$&quot;* \(#,##0\);_(&quot;$&quot;* &quot;-&quot;??_);_(@_)">
                  <c:v>1881</c:v>
                </c:pt>
                <c:pt idx="1099" formatCode="_(&quot;$&quot;* #,##0_);_(&quot;$&quot;* \(#,##0\);_(&quot;$&quot;* &quot;-&quot;??_);_(@_)">
                  <c:v>1877.25</c:v>
                </c:pt>
                <c:pt idx="1100" formatCode="_(&quot;$&quot;* #,##0_);_(&quot;$&quot;* \(#,##0\);_(&quot;$&quot;* &quot;-&quot;??_);_(@_)">
                  <c:v>1874.75</c:v>
                </c:pt>
                <c:pt idx="1101" formatCode="_(&quot;$&quot;* #,##0_);_(&quot;$&quot;* \(#,##0\);_(&quot;$&quot;* &quot;-&quot;??_);_(@_)">
                  <c:v>1899.5</c:v>
                </c:pt>
                <c:pt idx="1102" formatCode="_(&quot;$&quot;* #,##0_);_(&quot;$&quot;* \(#,##0\);_(&quot;$&quot;* &quot;-&quot;??_);_(@_)">
                  <c:v>1922</c:v>
                </c:pt>
                <c:pt idx="1103" formatCode="_(&quot;$&quot;* #,##0_);_(&quot;$&quot;* \(#,##0\);_(&quot;$&quot;* &quot;-&quot;??_);_(@_)">
                  <c:v>1912.75</c:v>
                </c:pt>
                <c:pt idx="1104" formatCode="_(&quot;$&quot;* #,##0_);_(&quot;$&quot;* \(#,##0\);_(&quot;$&quot;* &quot;-&quot;??_);_(@_)">
                  <c:v>1873.5</c:v>
                </c:pt>
                <c:pt idx="1105" formatCode="_(&quot;$&quot;* #,##0_);_(&quot;$&quot;* \(#,##0\);_(&quot;$&quot;* &quot;-&quot;??_);_(@_)">
                  <c:v>1876.75</c:v>
                </c:pt>
                <c:pt idx="1106" formatCode="_(&quot;$&quot;* #,##0_);_(&quot;$&quot;* \(#,##0\);_(&quot;$&quot;* &quot;-&quot;??_);_(@_)">
                  <c:v>1854</c:v>
                </c:pt>
                <c:pt idx="1107" formatCode="_(&quot;$&quot;* #,##0_);_(&quot;$&quot;* \(#,##0\);_(&quot;$&quot;* &quot;-&quot;??_);_(@_)">
                  <c:v>1864.5</c:v>
                </c:pt>
                <c:pt idx="1108" formatCode="_(&quot;$&quot;* #,##0_);_(&quot;$&quot;* \(#,##0\);_(&quot;$&quot;* &quot;-&quot;??_);_(@_)">
                  <c:v>1891.75</c:v>
                </c:pt>
                <c:pt idx="1109" formatCode="_(&quot;$&quot;* #,##0_);_(&quot;$&quot;* \(#,##0\);_(&quot;$&quot;* &quot;-&quot;??_);_(@_)">
                  <c:v>1886.25</c:v>
                </c:pt>
                <c:pt idx="1110" formatCode="_(&quot;$&quot;* #,##0_);_(&quot;$&quot;* \(#,##0\);_(&quot;$&quot;* &quot;-&quot;??_);_(@_)">
                  <c:v>1893</c:v>
                </c:pt>
                <c:pt idx="1111" formatCode="_(&quot;$&quot;* #,##0_);_(&quot;$&quot;* \(#,##0\);_(&quot;$&quot;* &quot;-&quot;??_);_(@_)">
                  <c:v>1876</c:v>
                </c:pt>
                <c:pt idx="1112" formatCode="_(&quot;$&quot;* #,##0_);_(&quot;$&quot;* \(#,##0\);_(&quot;$&quot;* &quot;-&quot;??_);_(@_)">
                  <c:v>1862.5</c:v>
                </c:pt>
                <c:pt idx="1113" formatCode="_(&quot;$&quot;* #,##0_);_(&quot;$&quot;* \(#,##0\);_(&quot;$&quot;* &quot;-&quot;??_);_(@_)">
                  <c:v>1871.5</c:v>
                </c:pt>
                <c:pt idx="1114" formatCode="_(&quot;$&quot;* #,##0_);_(&quot;$&quot;* \(#,##0\);_(&quot;$&quot;* &quot;-&quot;??_);_(@_)">
                  <c:v>1872</c:v>
                </c:pt>
                <c:pt idx="1115" formatCode="_(&quot;$&quot;* #,##0_);_(&quot;$&quot;* \(#,##0\);_(&quot;$&quot;* &quot;-&quot;??_);_(@_)">
                  <c:v>1864.25</c:v>
                </c:pt>
                <c:pt idx="1116" formatCode="_(&quot;$&quot;* #,##0_);_(&quot;$&quot;* \(#,##0\);_(&quot;$&quot;* &quot;-&quot;??_);_(@_)">
                  <c:v>1844.5</c:v>
                </c:pt>
                <c:pt idx="1117" formatCode="_(&quot;$&quot;* #,##0_);_(&quot;$&quot;* \(#,##0\);_(&quot;$&quot;* &quot;-&quot;??_);_(@_)">
                  <c:v>1851.25</c:v>
                </c:pt>
                <c:pt idx="1118" formatCode="_(&quot;$&quot;* #,##0_);_(&quot;$&quot;* \(#,##0\);_(&quot;$&quot;* &quot;-&quot;??_);_(@_)">
                  <c:v>1838.75</c:v>
                </c:pt>
                <c:pt idx="1119" formatCode="_(&quot;$&quot;* #,##0_);_(&quot;$&quot;* \(#,##0\);_(&quot;$&quot;* &quot;-&quot;??_);_(@_)">
                  <c:v>1840.25</c:v>
                </c:pt>
                <c:pt idx="1120" formatCode="_(&quot;$&quot;* #,##0_);_(&quot;$&quot;* \(#,##0\);_(&quot;$&quot;* &quot;-&quot;??_);_(@_)">
                  <c:v>1844</c:v>
                </c:pt>
                <c:pt idx="1121" formatCode="_(&quot;$&quot;* #,##0_);_(&quot;$&quot;* \(#,##0\);_(&quot;$&quot;* &quot;-&quot;??_);_(@_)">
                  <c:v>1848</c:v>
                </c:pt>
                <c:pt idx="1122" formatCode="_(&quot;$&quot;* #,##0_);_(&quot;$&quot;* \(#,##0\);_(&quot;$&quot;* &quot;-&quot;??_);_(@_)">
                  <c:v>1837.75</c:v>
                </c:pt>
                <c:pt idx="1123" formatCode="_(&quot;$&quot;* #,##0_);_(&quot;$&quot;* \(#,##0\);_(&quot;$&quot;* &quot;-&quot;??_);_(@_)">
                  <c:v>1834.25</c:v>
                </c:pt>
                <c:pt idx="1124" formatCode="_(&quot;$&quot;* #,##0_);_(&quot;$&quot;* \(#,##0\);_(&quot;$&quot;* &quot;-&quot;??_);_(@_)">
                  <c:v>1853.25</c:v>
                </c:pt>
                <c:pt idx="1125" formatCode="_(&quot;$&quot;* #,##0_);_(&quot;$&quot;* \(#,##0\);_(&quot;$&quot;* &quot;-&quot;??_);_(@_)">
                  <c:v>1853.25</c:v>
                </c:pt>
                <c:pt idx="1126" formatCode="_(&quot;$&quot;* #,##0_);_(&quot;$&quot;* \(#,##0\);_(&quot;$&quot;* &quot;-&quot;??_);_(@_)">
                  <c:v>1853.25</c:v>
                </c:pt>
                <c:pt idx="1127" formatCode="_(&quot;$&quot;* #,##0_);_(&quot;$&quot;* \(#,##0\);_(&quot;$&quot;* &quot;-&quot;??_);_(@_)">
                  <c:v>1850.5</c:v>
                </c:pt>
                <c:pt idx="1128" formatCode="_(&quot;$&quot;* #,##0_);_(&quot;$&quot;* \(#,##0\);_(&quot;$&quot;* &quot;-&quot;??_);_(@_)">
                  <c:v>1857</c:v>
                </c:pt>
                <c:pt idx="1129" formatCode="_(&quot;$&quot;* #,##0_);_(&quot;$&quot;* \(#,##0\);_(&quot;$&quot;* &quot;-&quot;??_);_(@_)">
                  <c:v>1843</c:v>
                </c:pt>
                <c:pt idx="1130" formatCode="_(&quot;$&quot;* #,##0_);_(&quot;$&quot;* \(#,##0\);_(&quot;$&quot;* &quot;-&quot;??_);_(@_)">
                  <c:v>1823</c:v>
                </c:pt>
                <c:pt idx="1131" formatCode="_(&quot;$&quot;* #,##0_);_(&quot;$&quot;* \(#,##0\);_(&quot;$&quot;* &quot;-&quot;??_);_(@_)">
                  <c:v>1813.75</c:v>
                </c:pt>
                <c:pt idx="1132" formatCode="_(&quot;$&quot;* #,##0_);_(&quot;$&quot;* \(#,##0\);_(&quot;$&quot;* &quot;-&quot;??_);_(@_)">
                  <c:v>1783</c:v>
                </c:pt>
                <c:pt idx="1133" formatCode="_(&quot;$&quot;* #,##0_);_(&quot;$&quot;* \(#,##0\);_(&quot;$&quot;* &quot;-&quot;??_);_(@_)">
                  <c:v>1807</c:v>
                </c:pt>
                <c:pt idx="1134" formatCode="_(&quot;$&quot;* #,##0_);_(&quot;$&quot;* \(#,##0\);_(&quot;$&quot;* &quot;-&quot;??_);_(@_)">
                  <c:v>1796.5</c:v>
                </c:pt>
                <c:pt idx="1135" formatCode="_(&quot;$&quot;* #,##0_);_(&quot;$&quot;* \(#,##0\);_(&quot;$&quot;* &quot;-&quot;??_);_(@_)">
                  <c:v>1769.5</c:v>
                </c:pt>
                <c:pt idx="1136" formatCode="_(&quot;$&quot;* #,##0_);_(&quot;$&quot;* \(#,##0\);_(&quot;$&quot;* &quot;-&quot;??_);_(@_)">
                  <c:v>1769.5</c:v>
                </c:pt>
                <c:pt idx="1137" formatCode="_(&quot;$&quot;* #,##0_);_(&quot;$&quot;* \(#,##0\);_(&quot;$&quot;* &quot;-&quot;??_);_(@_)">
                  <c:v>1786</c:v>
                </c:pt>
                <c:pt idx="1138" formatCode="_(&quot;$&quot;* #,##0_);_(&quot;$&quot;* \(#,##0\);_(&quot;$&quot;* &quot;-&quot;??_);_(@_)">
                  <c:v>1765.5</c:v>
                </c:pt>
                <c:pt idx="1139" formatCode="_(&quot;$&quot;* #,##0_);_(&quot;$&quot;* \(#,##0\);_(&quot;$&quot;* &quot;-&quot;??_);_(@_)">
                  <c:v>1767.75</c:v>
                </c:pt>
                <c:pt idx="1140" formatCode="_(&quot;$&quot;* #,##0_);_(&quot;$&quot;* \(#,##0\);_(&quot;$&quot;* &quot;-&quot;??_);_(@_)">
                  <c:v>1776.75</c:v>
                </c:pt>
                <c:pt idx="1141" formatCode="_(&quot;$&quot;* #,##0_);_(&quot;$&quot;* \(#,##0\);_(&quot;$&quot;* &quot;-&quot;??_);_(@_)">
                  <c:v>1777.5</c:v>
                </c:pt>
                <c:pt idx="1142" formatCode="_(&quot;$&quot;* #,##0_);_(&quot;$&quot;* \(#,##0\);_(&quot;$&quot;* &quot;-&quot;??_);_(@_)">
                  <c:v>1813.5</c:v>
                </c:pt>
                <c:pt idx="1143" formatCode="_(&quot;$&quot;* #,##0_);_(&quot;$&quot;* \(#,##0\);_(&quot;$&quot;* &quot;-&quot;??_);_(@_)">
                  <c:v>1824.5</c:v>
                </c:pt>
                <c:pt idx="1144" formatCode="_(&quot;$&quot;* #,##0_);_(&quot;$&quot;* \(#,##0\);_(&quot;$&quot;* &quot;-&quot;??_);_(@_)">
                  <c:v>1830.75</c:v>
                </c:pt>
                <c:pt idx="1145" formatCode="_(&quot;$&quot;* #,##0_);_(&quot;$&quot;* \(#,##0\);_(&quot;$&quot;* &quot;-&quot;??_);_(@_)">
                  <c:v>1807</c:v>
                </c:pt>
                <c:pt idx="1146" formatCode="_(&quot;$&quot;* #,##0_);_(&quot;$&quot;* \(#,##0\);_(&quot;$&quot;* &quot;-&quot;??_);_(@_)">
                  <c:v>1765.5</c:v>
                </c:pt>
                <c:pt idx="1147" formatCode="_(&quot;$&quot;* #,##0_);_(&quot;$&quot;* \(#,##0\);_(&quot;$&quot;* &quot;-&quot;??_);_(@_)">
                  <c:v>1762.25</c:v>
                </c:pt>
                <c:pt idx="1148" formatCode="_(&quot;$&quot;* #,##0_);_(&quot;$&quot;* \(#,##0\);_(&quot;$&quot;* &quot;-&quot;??_);_(@_)">
                  <c:v>1745</c:v>
                </c:pt>
                <c:pt idx="1149" formatCode="_(&quot;$&quot;* #,##0_);_(&quot;$&quot;* \(#,##0\);_(&quot;$&quot;* &quot;-&quot;??_);_(@_)">
                  <c:v>1765.75</c:v>
                </c:pt>
                <c:pt idx="1150" formatCode="_(&quot;$&quot;* #,##0_);_(&quot;$&quot;* \(#,##0\);_(&quot;$&quot;* &quot;-&quot;??_);_(@_)">
                  <c:v>1771</c:v>
                </c:pt>
                <c:pt idx="1151" formatCode="_(&quot;$&quot;* #,##0_);_(&quot;$&quot;* \(#,##0\);_(&quot;$&quot;* &quot;-&quot;??_);_(@_)">
                  <c:v>1771</c:v>
                </c:pt>
                <c:pt idx="1152" formatCode="_(&quot;$&quot;* #,##0_);_(&quot;$&quot;* \(#,##0\);_(&quot;$&quot;* &quot;-&quot;??_);_(@_)">
                  <c:v>1778</c:v>
                </c:pt>
                <c:pt idx="1153" formatCode="_(&quot;$&quot;* #,##0_);_(&quot;$&quot;* \(#,##0\);_(&quot;$&quot;* &quot;-&quot;??_);_(@_)">
                  <c:v>1766.25</c:v>
                </c:pt>
                <c:pt idx="1154" formatCode="_(&quot;$&quot;* #,##0_);_(&quot;$&quot;* \(#,##0\);_(&quot;$&quot;* &quot;-&quot;??_);_(@_)">
                  <c:v>1757.5</c:v>
                </c:pt>
                <c:pt idx="1155" formatCode="_(&quot;$&quot;* #,##0_);_(&quot;$&quot;* \(#,##0\);_(&quot;$&quot;* &quot;-&quot;??_);_(@_)">
                  <c:v>1773</c:v>
                </c:pt>
                <c:pt idx="1156" formatCode="_(&quot;$&quot;* #,##0_);_(&quot;$&quot;* \(#,##0\);_(&quot;$&quot;* &quot;-&quot;??_);_(@_)">
                  <c:v>1753.75</c:v>
                </c:pt>
                <c:pt idx="1157" formatCode="_(&quot;$&quot;* #,##0_);_(&quot;$&quot;* \(#,##0\);_(&quot;$&quot;* &quot;-&quot;??_);_(@_)">
                  <c:v>1760.75</c:v>
                </c:pt>
                <c:pt idx="1158" formatCode="_(&quot;$&quot;* #,##0_);_(&quot;$&quot;* \(#,##0\);_(&quot;$&quot;* &quot;-&quot;??_);_(@_)">
                  <c:v>1743</c:v>
                </c:pt>
                <c:pt idx="1159" formatCode="_(&quot;$&quot;* #,##0_);_(&quot;$&quot;* \(#,##0\);_(&quot;$&quot;* &quot;-&quot;??_);_(@_)">
                  <c:v>1745.75</c:v>
                </c:pt>
                <c:pt idx="1160" formatCode="_(&quot;$&quot;* #,##0_);_(&quot;$&quot;* \(#,##0\);_(&quot;$&quot;* &quot;-&quot;??_);_(@_)">
                  <c:v>1732.75</c:v>
                </c:pt>
                <c:pt idx="1161" formatCode="_(&quot;$&quot;* #,##0_);_(&quot;$&quot;* \(#,##0\);_(&quot;$&quot;* &quot;-&quot;??_);_(@_)">
                  <c:v>1744.75</c:v>
                </c:pt>
                <c:pt idx="1162" formatCode="_(&quot;$&quot;* #,##0_);_(&quot;$&quot;* \(#,##0\);_(&quot;$&quot;* &quot;-&quot;??_);_(@_)">
                  <c:v>1748.25</c:v>
                </c:pt>
                <c:pt idx="1163" formatCode="_(&quot;$&quot;* #,##0_);_(&quot;$&quot;* \(#,##0\);_(&quot;$&quot;* &quot;-&quot;??_);_(@_)">
                  <c:v>1759.5</c:v>
                </c:pt>
                <c:pt idx="1164" formatCode="_(&quot;$&quot;* #,##0_);_(&quot;$&quot;* \(#,##0\);_(&quot;$&quot;* &quot;-&quot;??_);_(@_)">
                  <c:v>1756</c:v>
                </c:pt>
                <c:pt idx="1165" formatCode="_(&quot;$&quot;* #,##0_);_(&quot;$&quot;* \(#,##0\);_(&quot;$&quot;* &quot;-&quot;??_);_(@_)">
                  <c:v>1732.75</c:v>
                </c:pt>
                <c:pt idx="1166" formatCode="_(&quot;$&quot;* #,##0_);_(&quot;$&quot;* \(#,##0\);_(&quot;$&quot;* &quot;-&quot;??_);_(@_)">
                  <c:v>1728.25</c:v>
                </c:pt>
                <c:pt idx="1167" formatCode="_(&quot;$&quot;* #,##0_);_(&quot;$&quot;* \(#,##0\);_(&quot;$&quot;* &quot;-&quot;??_);_(@_)">
                  <c:v>1751.75</c:v>
                </c:pt>
                <c:pt idx="1168" formatCode="_(&quot;$&quot;* #,##0_);_(&quot;$&quot;* \(#,##0\);_(&quot;$&quot;* &quot;-&quot;??_);_(@_)">
                  <c:v>1757.25</c:v>
                </c:pt>
                <c:pt idx="1169" formatCode="_(&quot;$&quot;* #,##0_);_(&quot;$&quot;* \(#,##0\);_(&quot;$&quot;* &quot;-&quot;??_);_(@_)">
                  <c:v>1756.5</c:v>
                </c:pt>
                <c:pt idx="1170" formatCode="_(&quot;$&quot;* #,##0_);_(&quot;$&quot;* \(#,##0\);_(&quot;$&quot;* &quot;-&quot;??_);_(@_)">
                  <c:v>1742.5</c:v>
                </c:pt>
                <c:pt idx="1171" formatCode="_(&quot;$&quot;* #,##0_);_(&quot;$&quot;* \(#,##0\);_(&quot;$&quot;* &quot;-&quot;??_);_(@_)">
                  <c:v>1768.75</c:v>
                </c:pt>
                <c:pt idx="1172" formatCode="_(&quot;$&quot;* #,##0_);_(&quot;$&quot;* \(#,##0\);_(&quot;$&quot;* &quot;-&quot;??_);_(@_)">
                  <c:v>1791.25</c:v>
                </c:pt>
                <c:pt idx="1173" formatCode="_(&quot;$&quot;* #,##0_);_(&quot;$&quot;* \(#,##0\);_(&quot;$&quot;* &quot;-&quot;??_);_(@_)">
                  <c:v>1795.25</c:v>
                </c:pt>
                <c:pt idx="1174" formatCode="_(&quot;$&quot;* #,##0_);_(&quot;$&quot;* \(#,##0\);_(&quot;$&quot;* &quot;-&quot;??_);_(@_)">
                  <c:v>1770.5</c:v>
                </c:pt>
                <c:pt idx="1175" formatCode="_(&quot;$&quot;* #,##0_);_(&quot;$&quot;* \(#,##0\);_(&quot;$&quot;* &quot;-&quot;??_);_(@_)">
                  <c:v>1779.75</c:v>
                </c:pt>
                <c:pt idx="1176" formatCode="_(&quot;$&quot;* #,##0_);_(&quot;$&quot;* \(#,##0\);_(&quot;$&quot;* &quot;-&quot;??_);_(@_)">
                  <c:v>1770.5</c:v>
                </c:pt>
                <c:pt idx="1177" formatCode="_(&quot;$&quot;* #,##0_);_(&quot;$&quot;* \(#,##0\);_(&quot;$&quot;* &quot;-&quot;??_);_(@_)">
                  <c:v>1756.25</c:v>
                </c:pt>
                <c:pt idx="1178" formatCode="_(&quot;$&quot;* #,##0_);_(&quot;$&quot;* \(#,##0\);_(&quot;$&quot;* &quot;-&quot;??_);_(@_)">
                  <c:v>1764.75</c:v>
                </c:pt>
                <c:pt idx="1179" formatCode="_(&quot;$&quot;* #,##0_);_(&quot;$&quot;* \(#,##0\);_(&quot;$&quot;* &quot;-&quot;??_);_(@_)">
                  <c:v>1784.25</c:v>
                </c:pt>
                <c:pt idx="1180" formatCode="_(&quot;$&quot;* #,##0_);_(&quot;$&quot;* \(#,##0\);_(&quot;$&quot;* &quot;-&quot;??_);_(@_)">
                  <c:v>1784</c:v>
                </c:pt>
                <c:pt idx="1181" formatCode="_(&quot;$&quot;* #,##0_);_(&quot;$&quot;* \(#,##0\);_(&quot;$&quot;* &quot;-&quot;??_);_(@_)">
                  <c:v>1790</c:v>
                </c:pt>
                <c:pt idx="1182" formatCode="_(&quot;$&quot;* #,##0_);_(&quot;$&quot;* \(#,##0\);_(&quot;$&quot;* &quot;-&quot;??_);_(@_)">
                  <c:v>1807</c:v>
                </c:pt>
                <c:pt idx="1183" formatCode="_(&quot;$&quot;* #,##0_);_(&quot;$&quot;* \(#,##0\);_(&quot;$&quot;* &quot;-&quot;??_);_(@_)">
                  <c:v>1833</c:v>
                </c:pt>
                <c:pt idx="1184" formatCode="_(&quot;$&quot;* #,##0_);_(&quot;$&quot;* \(#,##0\);_(&quot;$&quot;* &quot;-&quot;??_);_(@_)">
                  <c:v>1807.5</c:v>
                </c:pt>
                <c:pt idx="1185" formatCode="_(&quot;$&quot;* #,##0_);_(&quot;$&quot;* \(#,##0\);_(&quot;$&quot;* &quot;-&quot;??_);_(@_)">
                  <c:v>1802.25</c:v>
                </c:pt>
                <c:pt idx="1186" formatCode="_(&quot;$&quot;* #,##0_);_(&quot;$&quot;* \(#,##0\);_(&quot;$&quot;* &quot;-&quot;??_);_(@_)">
                  <c:v>1824</c:v>
                </c:pt>
                <c:pt idx="1187" formatCode="_(&quot;$&quot;* #,##0_);_(&quot;$&quot;* \(#,##0\);_(&quot;$&quot;* &quot;-&quot;??_);_(@_)">
                  <c:v>1831.5</c:v>
                </c:pt>
                <c:pt idx="1188" formatCode="_(&quot;$&quot;* #,##0_);_(&quot;$&quot;* \(#,##0\);_(&quot;$&quot;* &quot;-&quot;??_);_(@_)">
                  <c:v>1829.5</c:v>
                </c:pt>
                <c:pt idx="1189" formatCode="_(&quot;$&quot;* #,##0_);_(&quot;$&quot;* \(#,##0\);_(&quot;$&quot;* &quot;-&quot;??_);_(@_)">
                  <c:v>1835.75</c:v>
                </c:pt>
                <c:pt idx="1190" formatCode="_(&quot;$&quot;* #,##0_);_(&quot;$&quot;* \(#,##0\);_(&quot;$&quot;* &quot;-&quot;??_);_(@_)">
                  <c:v>1823.75</c:v>
                </c:pt>
                <c:pt idx="1191" formatCode="_(&quot;$&quot;* #,##0_);_(&quot;$&quot;* \(#,##0\);_(&quot;$&quot;* &quot;-&quot;??_);_(@_)">
                  <c:v>1788.75</c:v>
                </c:pt>
                <c:pt idx="1192" formatCode="_(&quot;$&quot;* #,##0_);_(&quot;$&quot;* \(#,##0\);_(&quot;$&quot;* &quot;-&quot;??_);_(@_)">
                  <c:v>1788.25</c:v>
                </c:pt>
                <c:pt idx="1193" formatCode="_(&quot;$&quot;* #,##0_);_(&quot;$&quot;* \(#,##0\);_(&quot;$&quot;* &quot;-&quot;??_);_(@_)">
                  <c:v>1798</c:v>
                </c:pt>
                <c:pt idx="1194" formatCode="_(&quot;$&quot;* #,##0_);_(&quot;$&quot;* \(#,##0\);_(&quot;$&quot;* &quot;-&quot;??_);_(@_)">
                  <c:v>1798.75</c:v>
                </c:pt>
                <c:pt idx="1195" formatCode="_(&quot;$&quot;* #,##0_);_(&quot;$&quot;* \(#,##0\);_(&quot;$&quot;* &quot;-&quot;??_);_(@_)">
                  <c:v>1777.25</c:v>
                </c:pt>
                <c:pt idx="1196" formatCode="_(&quot;$&quot;* #,##0_);_(&quot;$&quot;* \(#,##0\);_(&quot;$&quot;* &quot;-&quot;??_);_(@_)">
                  <c:v>1787</c:v>
                </c:pt>
                <c:pt idx="1197" formatCode="_(&quot;$&quot;* #,##0_);_(&quot;$&quot;* \(#,##0\);_(&quot;$&quot;* &quot;-&quot;??_);_(@_)">
                  <c:v>1777.5</c:v>
                </c:pt>
                <c:pt idx="1198" formatCode="_(&quot;$&quot;* #,##0_);_(&quot;$&quot;* \(#,##0\);_(&quot;$&quot;* &quot;-&quot;??_);_(@_)">
                  <c:v>1771.25</c:v>
                </c:pt>
                <c:pt idx="1199" formatCode="_(&quot;$&quot;* #,##0_);_(&quot;$&quot;* \(#,##0\);_(&quot;$&quot;* &quot;-&quot;??_);_(@_)">
                  <c:v>1753</c:v>
                </c:pt>
                <c:pt idx="1200" formatCode="_(&quot;$&quot;* #,##0_);_(&quot;$&quot;* \(#,##0\);_(&quot;$&quot;* &quot;-&quot;??_);_(@_)">
                  <c:v>1753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9-A5CD-4C36-A5CF-A439987B2B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3112912"/>
        <c:axId val="1203113240"/>
        <c:extLst/>
      </c:lineChart>
      <c:catAx>
        <c:axId val="1203112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113240"/>
        <c:crosses val="autoZero"/>
        <c:auto val="1"/>
        <c:lblAlgn val="ctr"/>
        <c:lblOffset val="100"/>
        <c:noMultiLvlLbl val="1"/>
      </c:catAx>
      <c:valAx>
        <c:axId val="1203113240"/>
        <c:scaling>
          <c:orientation val="minMax"/>
          <c:max val="2600"/>
          <c:min val="12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cap="all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$/MT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cap="all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11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1400" b="1"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100" baseline="0">
                <a:solidFill>
                  <a:schemeClr val="bg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2000"/>
              <a:t>Metals Price (Baseline 100)</a:t>
            </a:r>
          </a:p>
        </c:rich>
      </c:tx>
      <c:layout>
        <c:manualLayout>
          <c:xMode val="edge"/>
          <c:yMode val="edge"/>
          <c:x val="0.37219479541527989"/>
          <c:y val="3.131031971318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100" baseline="0">
              <a:solidFill>
                <a:schemeClr val="bg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747478441214059E-2"/>
          <c:y val="8.9506475270860572E-2"/>
          <c:w val="0.89097275641025642"/>
          <c:h val="0.58605493827160493"/>
        </c:manualLayout>
      </c:layout>
      <c:lineChart>
        <c:grouping val="standard"/>
        <c:varyColors val="0"/>
        <c:ser>
          <c:idx val="0"/>
          <c:order val="0"/>
          <c:tx>
            <c:strRef>
              <c:f>'Metals Baseline '!$I$2</c:f>
              <c:strCache>
                <c:ptCount val="1"/>
                <c:pt idx="0">
                  <c:v>LiOH</c:v>
                </c:pt>
              </c:strCache>
            </c:strRef>
          </c:tx>
          <c:spPr>
            <a:ln w="44450" cap="rnd">
              <a:solidFill>
                <a:srgbClr val="FF0000"/>
              </a:solidFill>
              <a:round/>
            </a:ln>
            <a:effectLst>
              <a:innerShdw blurRad="63500" dist="50800" dir="13500000">
                <a:prstClr val="black">
                  <a:alpha val="50000"/>
                </a:prstClr>
              </a:innerShdw>
            </a:effectLst>
          </c:spPr>
          <c:marker>
            <c:symbol val="none"/>
          </c:marker>
          <c:cat>
            <c:strRef>
              <c:f>'Metals Baseline '!$H$3:$H$21</c:f>
              <c:strCache>
                <c:ptCount val="19"/>
                <c:pt idx="0">
                  <c:v>Jan-18</c:v>
                </c:pt>
                <c:pt idx="1">
                  <c:v>Feb-18</c:v>
                </c:pt>
                <c:pt idx="2">
                  <c:v>Mar-18</c:v>
                </c:pt>
                <c:pt idx="3">
                  <c:v>Apr-18</c:v>
                </c:pt>
                <c:pt idx="4">
                  <c:v>May-18</c:v>
                </c:pt>
                <c:pt idx="5">
                  <c:v>Jun-18</c:v>
                </c:pt>
                <c:pt idx="6">
                  <c:v>Jul-18</c:v>
                </c:pt>
                <c:pt idx="7">
                  <c:v>Aug-18</c:v>
                </c:pt>
                <c:pt idx="8">
                  <c:v>Sep-18</c:v>
                </c:pt>
                <c:pt idx="9">
                  <c:v>Oct-18</c:v>
                </c:pt>
                <c:pt idx="10">
                  <c:v>Nov-18</c:v>
                </c:pt>
                <c:pt idx="11">
                  <c:v>Dec-18</c:v>
                </c:pt>
                <c:pt idx="12">
                  <c:v>Jan-19</c:v>
                </c:pt>
                <c:pt idx="13">
                  <c:v>Feb-19</c:v>
                </c:pt>
                <c:pt idx="14">
                  <c:v>Mar-19</c:v>
                </c:pt>
                <c:pt idx="15">
                  <c:v>Apr-19</c:v>
                </c:pt>
                <c:pt idx="16">
                  <c:v>May-19</c:v>
                </c:pt>
                <c:pt idx="17">
                  <c:v>Jun-19</c:v>
                </c:pt>
                <c:pt idx="18">
                  <c:v>Jul-19</c:v>
                </c:pt>
              </c:strCache>
            </c:strRef>
          </c:cat>
          <c:val>
            <c:numRef>
              <c:f>'Metals Baseline '!$I$3:$I$21</c:f>
              <c:numCache>
                <c:formatCode>#,##0_);\(#,##0\)</c:formatCode>
                <c:ptCount val="19"/>
                <c:pt idx="0">
                  <c:v>100</c:v>
                </c:pt>
                <c:pt idx="1">
                  <c:v>100.77972709551656</c:v>
                </c:pt>
                <c:pt idx="2">
                  <c:v>100.77972709551656</c:v>
                </c:pt>
                <c:pt idx="3">
                  <c:v>102.01429499675115</c:v>
                </c:pt>
                <c:pt idx="4">
                  <c:v>103.11890838206628</c:v>
                </c:pt>
                <c:pt idx="5">
                  <c:v>98.830409356725141</c:v>
                </c:pt>
                <c:pt idx="6">
                  <c:v>98.050682261208578</c:v>
                </c:pt>
                <c:pt idx="7">
                  <c:v>96.621182586094861</c:v>
                </c:pt>
                <c:pt idx="8">
                  <c:v>94.282001299545158</c:v>
                </c:pt>
                <c:pt idx="9">
                  <c:v>93.534762833008443</c:v>
                </c:pt>
                <c:pt idx="10">
                  <c:v>87.069525666016887</c:v>
                </c:pt>
                <c:pt idx="11">
                  <c:v>83.820662768031184</c:v>
                </c:pt>
                <c:pt idx="12">
                  <c:v>82.716049382716051</c:v>
                </c:pt>
                <c:pt idx="13">
                  <c:v>81.41650422352177</c:v>
                </c:pt>
                <c:pt idx="14">
                  <c:v>77.342430149447694</c:v>
                </c:pt>
                <c:pt idx="15">
                  <c:v>73.801169590643283</c:v>
                </c:pt>
                <c:pt idx="16">
                  <c:v>71.487979207277448</c:v>
                </c:pt>
                <c:pt idx="17">
                  <c:v>70.50682261208577</c:v>
                </c:pt>
                <c:pt idx="18">
                  <c:v>67.729258142819276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F9-4527-AB90-EDEF05EE057A}"/>
            </c:ext>
          </c:extLst>
        </c:ser>
        <c:ser>
          <c:idx val="1"/>
          <c:order val="1"/>
          <c:tx>
            <c:strRef>
              <c:f>'Metals Baseline '!$J$2</c:f>
              <c:strCache>
                <c:ptCount val="1"/>
                <c:pt idx="0">
                  <c:v>Nickel</c:v>
                </c:pt>
              </c:strCache>
            </c:strRef>
          </c:tx>
          <c:spPr>
            <a:ln w="44450" cap="rnd">
              <a:solidFill>
                <a:srgbClr val="0000FF"/>
              </a:solidFill>
              <a:round/>
            </a:ln>
            <a:effectLst>
              <a:outerShdw blurRad="63500" dist="38100" dir="5400000" rotWithShape="0">
                <a:srgbClr val="000000">
                  <a:alpha val="45000"/>
                </a:srgbClr>
              </a:outerShdw>
            </a:effectLst>
          </c:spPr>
          <c:marker>
            <c:symbol val="none"/>
          </c:marker>
          <c:cat>
            <c:strRef>
              <c:f>'Metals Baseline '!$H$3:$H$21</c:f>
              <c:strCache>
                <c:ptCount val="19"/>
                <c:pt idx="0">
                  <c:v>Jan-18</c:v>
                </c:pt>
                <c:pt idx="1">
                  <c:v>Feb-18</c:v>
                </c:pt>
                <c:pt idx="2">
                  <c:v>Mar-18</c:v>
                </c:pt>
                <c:pt idx="3">
                  <c:v>Apr-18</c:v>
                </c:pt>
                <c:pt idx="4">
                  <c:v>May-18</c:v>
                </c:pt>
                <c:pt idx="5">
                  <c:v>Jun-18</c:v>
                </c:pt>
                <c:pt idx="6">
                  <c:v>Jul-18</c:v>
                </c:pt>
                <c:pt idx="7">
                  <c:v>Aug-18</c:v>
                </c:pt>
                <c:pt idx="8">
                  <c:v>Sep-18</c:v>
                </c:pt>
                <c:pt idx="9">
                  <c:v>Oct-18</c:v>
                </c:pt>
                <c:pt idx="10">
                  <c:v>Nov-18</c:v>
                </c:pt>
                <c:pt idx="11">
                  <c:v>Dec-18</c:v>
                </c:pt>
                <c:pt idx="12">
                  <c:v>Jan-19</c:v>
                </c:pt>
                <c:pt idx="13">
                  <c:v>Feb-19</c:v>
                </c:pt>
                <c:pt idx="14">
                  <c:v>Mar-19</c:v>
                </c:pt>
                <c:pt idx="15">
                  <c:v>Apr-19</c:v>
                </c:pt>
                <c:pt idx="16">
                  <c:v>May-19</c:v>
                </c:pt>
                <c:pt idx="17">
                  <c:v>Jun-19</c:v>
                </c:pt>
                <c:pt idx="18">
                  <c:v>Jul-19</c:v>
                </c:pt>
              </c:strCache>
            </c:strRef>
          </c:cat>
          <c:val>
            <c:numRef>
              <c:f>'Metals Baseline '!$J$3:$J$21</c:f>
              <c:numCache>
                <c:formatCode>#,##0_);\(#,##0\)</c:formatCode>
                <c:ptCount val="19"/>
                <c:pt idx="0">
                  <c:v>100</c:v>
                </c:pt>
                <c:pt idx="1">
                  <c:v>105.73909213639678</c:v>
                </c:pt>
                <c:pt idx="2">
                  <c:v>104.10807023939994</c:v>
                </c:pt>
                <c:pt idx="3">
                  <c:v>108.14695104987607</c:v>
                </c:pt>
                <c:pt idx="4">
                  <c:v>111.72054836672638</c:v>
                </c:pt>
                <c:pt idx="5">
                  <c:v>117.4810904520414</c:v>
                </c:pt>
                <c:pt idx="6">
                  <c:v>107.2789076070755</c:v>
                </c:pt>
                <c:pt idx="7">
                  <c:v>104.27920140735172</c:v>
                </c:pt>
                <c:pt idx="8">
                  <c:v>97.29664705718254</c:v>
                </c:pt>
                <c:pt idx="9">
                  <c:v>95.776676746150017</c:v>
                </c:pt>
                <c:pt idx="10">
                  <c:v>87.414554495263346</c:v>
                </c:pt>
                <c:pt idx="11">
                  <c:v>84.242332533906591</c:v>
                </c:pt>
                <c:pt idx="12">
                  <c:v>89.307829450745643</c:v>
                </c:pt>
                <c:pt idx="13">
                  <c:v>98.656701024827314</c:v>
                </c:pt>
                <c:pt idx="14">
                  <c:v>101.30913725958575</c:v>
                </c:pt>
                <c:pt idx="15">
                  <c:v>99.20705049960263</c:v>
                </c:pt>
                <c:pt idx="16">
                  <c:v>93.606812231651702</c:v>
                </c:pt>
                <c:pt idx="17">
                  <c:v>92.891491557833888</c:v>
                </c:pt>
                <c:pt idx="18">
                  <c:v>105.35356669154837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F9-4527-AB90-EDEF05EE057A}"/>
            </c:ext>
          </c:extLst>
        </c:ser>
        <c:ser>
          <c:idx val="2"/>
          <c:order val="2"/>
          <c:tx>
            <c:strRef>
              <c:f>'Metals Baseline '!$K$2</c:f>
              <c:strCache>
                <c:ptCount val="1"/>
                <c:pt idx="0">
                  <c:v>Cobalt</c:v>
                </c:pt>
              </c:strCache>
            </c:strRef>
          </c:tx>
          <c:spPr>
            <a:ln w="44450" cap="rnd">
              <a:solidFill>
                <a:srgbClr val="009900"/>
              </a:solidFill>
              <a:round/>
            </a:ln>
            <a:effectLst>
              <a:outerShdw blurRad="63500" dist="38100" dir="5400000" rotWithShape="0">
                <a:srgbClr val="000000">
                  <a:alpha val="45000"/>
                </a:srgbClr>
              </a:outerShdw>
            </a:effectLst>
          </c:spPr>
          <c:marker>
            <c:symbol val="none"/>
          </c:marker>
          <c:cat>
            <c:strRef>
              <c:f>'Metals Baseline '!$H$3:$H$21</c:f>
              <c:strCache>
                <c:ptCount val="19"/>
                <c:pt idx="0">
                  <c:v>Jan-18</c:v>
                </c:pt>
                <c:pt idx="1">
                  <c:v>Feb-18</c:v>
                </c:pt>
                <c:pt idx="2">
                  <c:v>Mar-18</c:v>
                </c:pt>
                <c:pt idx="3">
                  <c:v>Apr-18</c:v>
                </c:pt>
                <c:pt idx="4">
                  <c:v>May-18</c:v>
                </c:pt>
                <c:pt idx="5">
                  <c:v>Jun-18</c:v>
                </c:pt>
                <c:pt idx="6">
                  <c:v>Jul-18</c:v>
                </c:pt>
                <c:pt idx="7">
                  <c:v>Aug-18</c:v>
                </c:pt>
                <c:pt idx="8">
                  <c:v>Sep-18</c:v>
                </c:pt>
                <c:pt idx="9">
                  <c:v>Oct-18</c:v>
                </c:pt>
                <c:pt idx="10">
                  <c:v>Nov-18</c:v>
                </c:pt>
                <c:pt idx="11">
                  <c:v>Dec-18</c:v>
                </c:pt>
                <c:pt idx="12">
                  <c:v>Jan-19</c:v>
                </c:pt>
                <c:pt idx="13">
                  <c:v>Feb-19</c:v>
                </c:pt>
                <c:pt idx="14">
                  <c:v>Mar-19</c:v>
                </c:pt>
                <c:pt idx="15">
                  <c:v>Apr-19</c:v>
                </c:pt>
                <c:pt idx="16">
                  <c:v>May-19</c:v>
                </c:pt>
                <c:pt idx="17">
                  <c:v>Jun-19</c:v>
                </c:pt>
                <c:pt idx="18">
                  <c:v>Jul-19</c:v>
                </c:pt>
              </c:strCache>
            </c:strRef>
          </c:cat>
          <c:val>
            <c:numRef>
              <c:f>'Metals Baseline '!$K$3:$K$21</c:f>
              <c:numCache>
                <c:formatCode>#,##0_);\(#,##0\)</c:formatCode>
                <c:ptCount val="19"/>
                <c:pt idx="0">
                  <c:v>100</c:v>
                </c:pt>
                <c:pt idx="1">
                  <c:v>104.64994333101025</c:v>
                </c:pt>
                <c:pt idx="2">
                  <c:v>113.83625445816318</c:v>
                </c:pt>
                <c:pt idx="3">
                  <c:v>117.76047370649385</c:v>
                </c:pt>
                <c:pt idx="4">
                  <c:v>116.82963400984139</c:v>
                </c:pt>
                <c:pt idx="5">
                  <c:v>105.16222483023606</c:v>
                </c:pt>
                <c:pt idx="6">
                  <c:v>91.509379021786359</c:v>
                </c:pt>
                <c:pt idx="7">
                  <c:v>82.023273003738041</c:v>
                </c:pt>
                <c:pt idx="8">
                  <c:v>80.580486156575361</c:v>
                </c:pt>
                <c:pt idx="9">
                  <c:v>78.52933764158449</c:v>
                </c:pt>
                <c:pt idx="10">
                  <c:v>71.19300158775566</c:v>
                </c:pt>
                <c:pt idx="11">
                  <c:v>71.549418342516688</c:v>
                </c:pt>
                <c:pt idx="12">
                  <c:v>53.529316522706303</c:v>
                </c:pt>
                <c:pt idx="13">
                  <c:v>41.578847331629746</c:v>
                </c:pt>
                <c:pt idx="14">
                  <c:v>40.585790749462056</c:v>
                </c:pt>
                <c:pt idx="15">
                  <c:v>43.568885620795825</c:v>
                </c:pt>
                <c:pt idx="16">
                  <c:v>44.237010130021893</c:v>
                </c:pt>
                <c:pt idx="17">
                  <c:v>37.316044011742093</c:v>
                </c:pt>
                <c:pt idx="18">
                  <c:v>35.413683625125827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F9-4527-AB90-EDEF05EE057A}"/>
            </c:ext>
          </c:extLst>
        </c:ser>
        <c:ser>
          <c:idx val="3"/>
          <c:order val="3"/>
          <c:tx>
            <c:strRef>
              <c:f>'Metals Baseline '!$L$2</c:f>
              <c:strCache>
                <c:ptCount val="1"/>
                <c:pt idx="0">
                  <c:v>Copper</c:v>
                </c:pt>
              </c:strCache>
            </c:strRef>
          </c:tx>
          <c:spPr>
            <a:ln w="44450" cap="rnd">
              <a:solidFill>
                <a:srgbClr val="996633"/>
              </a:solidFill>
              <a:round/>
            </a:ln>
            <a:effectLst>
              <a:outerShdw blurRad="63500" dist="38100" dir="5400000" rotWithShape="0">
                <a:srgbClr val="000000">
                  <a:alpha val="45000"/>
                </a:srgbClr>
              </a:outerShdw>
            </a:effectLst>
          </c:spPr>
          <c:marker>
            <c:symbol val="none"/>
          </c:marker>
          <c:cat>
            <c:strRef>
              <c:f>'Metals Baseline '!$H$3:$H$21</c:f>
              <c:strCache>
                <c:ptCount val="19"/>
                <c:pt idx="0">
                  <c:v>Jan-18</c:v>
                </c:pt>
                <c:pt idx="1">
                  <c:v>Feb-18</c:v>
                </c:pt>
                <c:pt idx="2">
                  <c:v>Mar-18</c:v>
                </c:pt>
                <c:pt idx="3">
                  <c:v>Apr-18</c:v>
                </c:pt>
                <c:pt idx="4">
                  <c:v>May-18</c:v>
                </c:pt>
                <c:pt idx="5">
                  <c:v>Jun-18</c:v>
                </c:pt>
                <c:pt idx="6">
                  <c:v>Jul-18</c:v>
                </c:pt>
                <c:pt idx="7">
                  <c:v>Aug-18</c:v>
                </c:pt>
                <c:pt idx="8">
                  <c:v>Sep-18</c:v>
                </c:pt>
                <c:pt idx="9">
                  <c:v>Oct-18</c:v>
                </c:pt>
                <c:pt idx="10">
                  <c:v>Nov-18</c:v>
                </c:pt>
                <c:pt idx="11">
                  <c:v>Dec-18</c:v>
                </c:pt>
                <c:pt idx="12">
                  <c:v>Jan-19</c:v>
                </c:pt>
                <c:pt idx="13">
                  <c:v>Feb-19</c:v>
                </c:pt>
                <c:pt idx="14">
                  <c:v>Mar-19</c:v>
                </c:pt>
                <c:pt idx="15">
                  <c:v>Apr-19</c:v>
                </c:pt>
                <c:pt idx="16">
                  <c:v>May-19</c:v>
                </c:pt>
                <c:pt idx="17">
                  <c:v>Jun-19</c:v>
                </c:pt>
                <c:pt idx="18">
                  <c:v>Jul-19</c:v>
                </c:pt>
              </c:strCache>
            </c:strRef>
          </c:cat>
          <c:val>
            <c:numRef>
              <c:f>'Metals Baseline '!$L$3:$L$21</c:f>
              <c:numCache>
                <c:formatCode>#,##0_);\(#,##0\)</c:formatCode>
                <c:ptCount val="19"/>
                <c:pt idx="0">
                  <c:v>100</c:v>
                </c:pt>
                <c:pt idx="1">
                  <c:v>99.074317999824771</c:v>
                </c:pt>
                <c:pt idx="2">
                  <c:v>96.065295738224606</c:v>
                </c:pt>
                <c:pt idx="3">
                  <c:v>96.766403307364811</c:v>
                </c:pt>
                <c:pt idx="4">
                  <c:v>96.514264020792368</c:v>
                </c:pt>
                <c:pt idx="5">
                  <c:v>98.499262574925439</c:v>
                </c:pt>
                <c:pt idx="6">
                  <c:v>88.38743788645651</c:v>
                </c:pt>
                <c:pt idx="7">
                  <c:v>85.588428321777741</c:v>
                </c:pt>
                <c:pt idx="8">
                  <c:v>85.559555994792674</c:v>
                </c:pt>
                <c:pt idx="9">
                  <c:v>87.946783313839191</c:v>
                </c:pt>
                <c:pt idx="10">
                  <c:v>87.612132036245541</c:v>
                </c:pt>
                <c:pt idx="11">
                  <c:v>85.713407435203308</c:v>
                </c:pt>
                <c:pt idx="12">
                  <c:v>83.986732716181251</c:v>
                </c:pt>
                <c:pt idx="13">
                  <c:v>89.090740720816825</c:v>
                </c:pt>
                <c:pt idx="14">
                  <c:v>91.055913222513524</c:v>
                </c:pt>
                <c:pt idx="15">
                  <c:v>91.069112359859844</c:v>
                </c:pt>
                <c:pt idx="16">
                  <c:v>85.172058165788783</c:v>
                </c:pt>
                <c:pt idx="17">
                  <c:v>83.176386325106861</c:v>
                </c:pt>
                <c:pt idx="18">
                  <c:v>84.010248638612524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9F9-4527-AB90-EDEF05EE057A}"/>
            </c:ext>
          </c:extLst>
        </c:ser>
        <c:ser>
          <c:idx val="4"/>
          <c:order val="4"/>
          <c:tx>
            <c:strRef>
              <c:f>'Metals Baseline '!$M$2</c:f>
              <c:strCache>
                <c:ptCount val="1"/>
                <c:pt idx="0">
                  <c:v>Aluminum</c:v>
                </c:pt>
              </c:strCache>
            </c:strRef>
          </c:tx>
          <c:spPr>
            <a:ln w="44450" cap="rnd">
              <a:solidFill>
                <a:srgbClr val="6600CC"/>
              </a:solidFill>
              <a:round/>
            </a:ln>
            <a:effectLst/>
          </c:spPr>
          <c:marker>
            <c:symbol val="none"/>
          </c:marker>
          <c:cat>
            <c:strRef>
              <c:f>'Metals Baseline '!$H$3:$H$21</c:f>
              <c:strCache>
                <c:ptCount val="19"/>
                <c:pt idx="0">
                  <c:v>Jan-18</c:v>
                </c:pt>
                <c:pt idx="1">
                  <c:v>Feb-18</c:v>
                </c:pt>
                <c:pt idx="2">
                  <c:v>Mar-18</c:v>
                </c:pt>
                <c:pt idx="3">
                  <c:v>Apr-18</c:v>
                </c:pt>
                <c:pt idx="4">
                  <c:v>May-18</c:v>
                </c:pt>
                <c:pt idx="5">
                  <c:v>Jun-18</c:v>
                </c:pt>
                <c:pt idx="6">
                  <c:v>Jul-18</c:v>
                </c:pt>
                <c:pt idx="7">
                  <c:v>Aug-18</c:v>
                </c:pt>
                <c:pt idx="8">
                  <c:v>Sep-18</c:v>
                </c:pt>
                <c:pt idx="9">
                  <c:v>Oct-18</c:v>
                </c:pt>
                <c:pt idx="10">
                  <c:v>Nov-18</c:v>
                </c:pt>
                <c:pt idx="11">
                  <c:v>Dec-18</c:v>
                </c:pt>
                <c:pt idx="12">
                  <c:v>Jan-19</c:v>
                </c:pt>
                <c:pt idx="13">
                  <c:v>Feb-19</c:v>
                </c:pt>
                <c:pt idx="14">
                  <c:v>Mar-19</c:v>
                </c:pt>
                <c:pt idx="15">
                  <c:v>Apr-19</c:v>
                </c:pt>
                <c:pt idx="16">
                  <c:v>May-19</c:v>
                </c:pt>
                <c:pt idx="17">
                  <c:v>Jun-19</c:v>
                </c:pt>
                <c:pt idx="18">
                  <c:v>Jul-19</c:v>
                </c:pt>
              </c:strCache>
            </c:strRef>
          </c:cat>
          <c:val>
            <c:numRef>
              <c:f>'Metals Baseline '!$M$3:$M$21</c:f>
              <c:numCache>
                <c:formatCode>_("$"* #,##0.00_);_("$"* \(#,##0.00\);_("$"* "-"??_);_(@_)</c:formatCode>
                <c:ptCount val="19"/>
                <c:pt idx="0">
                  <c:v>100</c:v>
                </c:pt>
                <c:pt idx="1">
                  <c:v>98.645788283860824</c:v>
                </c:pt>
                <c:pt idx="2">
                  <c:v>93.387534178029568</c:v>
                </c:pt>
                <c:pt idx="3">
                  <c:v>101.36496391361736</c:v>
                </c:pt>
                <c:pt idx="4">
                  <c:v>104.02201690583841</c:v>
                </c:pt>
                <c:pt idx="5">
                  <c:v>101.17011616913328</c:v>
                </c:pt>
                <c:pt idx="6">
                  <c:v>94.144856765016002</c:v>
                </c:pt>
                <c:pt idx="7">
                  <c:v>92.797326518576767</c:v>
                </c:pt>
                <c:pt idx="8">
                  <c:v>91.623034204835861</c:v>
                </c:pt>
                <c:pt idx="9">
                  <c:v>91.776587379595057</c:v>
                </c:pt>
                <c:pt idx="10">
                  <c:v>87.646474078310149</c:v>
                </c:pt>
                <c:pt idx="11">
                  <c:v>86.729314686362059</c:v>
                </c:pt>
                <c:pt idx="12">
                  <c:v>83.83035187733438</c:v>
                </c:pt>
                <c:pt idx="13">
                  <c:v>84.231791822292124</c:v>
                </c:pt>
                <c:pt idx="14">
                  <c:v>84.603751860484707</c:v>
                </c:pt>
                <c:pt idx="15">
                  <c:v>83.469896527690906</c:v>
                </c:pt>
                <c:pt idx="16">
                  <c:v>80.493414586200117</c:v>
                </c:pt>
                <c:pt idx="17">
                  <c:v>79.392274425004913</c:v>
                </c:pt>
                <c:pt idx="18">
                  <c:v>81.247788480440335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9F9-4527-AB90-EDEF05EE05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6209312"/>
        <c:axId val="1066216856"/>
      </c:lineChart>
      <c:catAx>
        <c:axId val="1066209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6216856"/>
        <c:crosses val="autoZero"/>
        <c:auto val="1"/>
        <c:lblAlgn val="ctr"/>
        <c:lblOffset val="100"/>
        <c:noMultiLvlLbl val="0"/>
      </c:catAx>
      <c:valAx>
        <c:axId val="1066216856"/>
        <c:scaling>
          <c:orientation val="minMax"/>
          <c:max val="120"/>
          <c:min val="3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cap="all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Baseline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cap="all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_);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620931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7888440594876945"/>
          <c:y val="0.86793465258909186"/>
          <c:w val="0.67402243186582811"/>
          <c:h val="3.77390992527390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1400" b="1"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100" baseline="0">
                <a:solidFill>
                  <a:schemeClr val="bg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2000"/>
              <a:t>Nickel (LME)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100" baseline="0">
              <a:solidFill>
                <a:schemeClr val="bg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9563133377483"/>
          <c:y val="9.0744587170988933E-2"/>
          <c:w val="0.74171595731700302"/>
          <c:h val="0.6460583128133216"/>
        </c:manualLayout>
      </c:layout>
      <c:areaChart>
        <c:grouping val="stacked"/>
        <c:varyColors val="0"/>
        <c:ser>
          <c:idx val="1"/>
          <c:order val="1"/>
          <c:tx>
            <c:strRef>
              <c:f>'Commodities Data'!$D$2</c:f>
              <c:strCache>
                <c:ptCount val="1"/>
                <c:pt idx="0">
                  <c:v>LME Ni inventory (total)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15000"/>
                    <a:satMod val="180000"/>
                  </a:schemeClr>
                </a:gs>
                <a:gs pos="50000">
                  <a:schemeClr val="accent2">
                    <a:shade val="45000"/>
                    <a:satMod val="170000"/>
                  </a:schemeClr>
                </a:gs>
                <a:gs pos="70000">
                  <a:schemeClr val="accent2">
                    <a:tint val="99000"/>
                    <a:shade val="65000"/>
                    <a:satMod val="155000"/>
                  </a:schemeClr>
                </a:gs>
                <a:gs pos="100000">
                  <a:schemeClr val="accent2">
                    <a:tint val="95500"/>
                    <a:shade val="100000"/>
                    <a:satMod val="15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63500" dist="38100" dir="5400000" rotWithShape="0">
                <a:srgbClr val="000000">
                  <a:alpha val="45000"/>
                </a:srgbClr>
              </a:outerShdw>
            </a:effectLst>
            <a:scene3d>
              <a:camera prst="orthographicFront">
                <a:rot lat="0" lon="0" rev="0"/>
              </a:camera>
              <a:lightRig rig="glow" dir="t">
                <a:rot lat="0" lon="0" rev="6360000"/>
              </a:lightRig>
            </a:scene3d>
            <a:sp3d contourW="1000" prstMaterial="flat">
              <a:bevelT w="95250" h="101600"/>
              <a:contourClr>
                <a:scrgbClr r="0" g="0" b="0">
                  <a:satMod val="300000"/>
                </a:scrgbClr>
              </a:contourClr>
            </a:sp3d>
          </c:spPr>
          <c:cat>
            <c:numRef>
              <c:f>'Commodities Data'!$B$8:$B$1198</c:f>
              <c:numCache>
                <c:formatCode>[$-409]mmm\-yy;@</c:formatCode>
                <c:ptCount val="1191"/>
                <c:pt idx="0">
                  <c:v>42006</c:v>
                </c:pt>
                <c:pt idx="1">
                  <c:v>42009</c:v>
                </c:pt>
                <c:pt idx="2">
                  <c:v>42010</c:v>
                </c:pt>
                <c:pt idx="3">
                  <c:v>42011</c:v>
                </c:pt>
                <c:pt idx="4">
                  <c:v>42012</c:v>
                </c:pt>
                <c:pt idx="5">
                  <c:v>42013</c:v>
                </c:pt>
                <c:pt idx="6">
                  <c:v>42016</c:v>
                </c:pt>
                <c:pt idx="7">
                  <c:v>42017</c:v>
                </c:pt>
                <c:pt idx="8">
                  <c:v>42018</c:v>
                </c:pt>
                <c:pt idx="9">
                  <c:v>42019</c:v>
                </c:pt>
                <c:pt idx="10">
                  <c:v>42020</c:v>
                </c:pt>
                <c:pt idx="11">
                  <c:v>42023</c:v>
                </c:pt>
                <c:pt idx="12">
                  <c:v>42024</c:v>
                </c:pt>
                <c:pt idx="13">
                  <c:v>42025</c:v>
                </c:pt>
                <c:pt idx="14">
                  <c:v>42026</c:v>
                </c:pt>
                <c:pt idx="15">
                  <c:v>42027</c:v>
                </c:pt>
                <c:pt idx="16">
                  <c:v>42030</c:v>
                </c:pt>
                <c:pt idx="17">
                  <c:v>42031</c:v>
                </c:pt>
                <c:pt idx="18">
                  <c:v>42032</c:v>
                </c:pt>
                <c:pt idx="19">
                  <c:v>42033</c:v>
                </c:pt>
                <c:pt idx="20">
                  <c:v>42034</c:v>
                </c:pt>
                <c:pt idx="21">
                  <c:v>42037</c:v>
                </c:pt>
                <c:pt idx="22">
                  <c:v>42038</c:v>
                </c:pt>
                <c:pt idx="23">
                  <c:v>42039</c:v>
                </c:pt>
                <c:pt idx="24">
                  <c:v>42040</c:v>
                </c:pt>
                <c:pt idx="25">
                  <c:v>42041</c:v>
                </c:pt>
                <c:pt idx="26">
                  <c:v>42044</c:v>
                </c:pt>
                <c:pt idx="27">
                  <c:v>42045</c:v>
                </c:pt>
                <c:pt idx="28">
                  <c:v>42046</c:v>
                </c:pt>
                <c:pt idx="29">
                  <c:v>42047</c:v>
                </c:pt>
                <c:pt idx="30">
                  <c:v>42048</c:v>
                </c:pt>
                <c:pt idx="31">
                  <c:v>42051</c:v>
                </c:pt>
                <c:pt idx="32">
                  <c:v>42052</c:v>
                </c:pt>
                <c:pt idx="33">
                  <c:v>42053</c:v>
                </c:pt>
                <c:pt idx="34">
                  <c:v>42054</c:v>
                </c:pt>
                <c:pt idx="35">
                  <c:v>42055</c:v>
                </c:pt>
                <c:pt idx="36">
                  <c:v>42058</c:v>
                </c:pt>
                <c:pt idx="37">
                  <c:v>42059</c:v>
                </c:pt>
                <c:pt idx="38">
                  <c:v>42060</c:v>
                </c:pt>
                <c:pt idx="39">
                  <c:v>42061</c:v>
                </c:pt>
                <c:pt idx="40">
                  <c:v>42062</c:v>
                </c:pt>
                <c:pt idx="41">
                  <c:v>42065</c:v>
                </c:pt>
                <c:pt idx="42">
                  <c:v>42066</c:v>
                </c:pt>
                <c:pt idx="43">
                  <c:v>42067</c:v>
                </c:pt>
                <c:pt idx="44">
                  <c:v>42068</c:v>
                </c:pt>
                <c:pt idx="45">
                  <c:v>42069</c:v>
                </c:pt>
                <c:pt idx="46">
                  <c:v>42072</c:v>
                </c:pt>
                <c:pt idx="47">
                  <c:v>42073</c:v>
                </c:pt>
                <c:pt idx="48">
                  <c:v>42074</c:v>
                </c:pt>
                <c:pt idx="49">
                  <c:v>42075</c:v>
                </c:pt>
                <c:pt idx="50">
                  <c:v>42076</c:v>
                </c:pt>
                <c:pt idx="51">
                  <c:v>42079</c:v>
                </c:pt>
                <c:pt idx="52">
                  <c:v>42080</c:v>
                </c:pt>
                <c:pt idx="53">
                  <c:v>42081</c:v>
                </c:pt>
                <c:pt idx="54">
                  <c:v>42082</c:v>
                </c:pt>
                <c:pt idx="55">
                  <c:v>42083</c:v>
                </c:pt>
                <c:pt idx="56">
                  <c:v>42086</c:v>
                </c:pt>
                <c:pt idx="57">
                  <c:v>42087</c:v>
                </c:pt>
                <c:pt idx="58">
                  <c:v>42088</c:v>
                </c:pt>
                <c:pt idx="59">
                  <c:v>42089</c:v>
                </c:pt>
                <c:pt idx="60">
                  <c:v>42090</c:v>
                </c:pt>
                <c:pt idx="61">
                  <c:v>42093</c:v>
                </c:pt>
                <c:pt idx="62">
                  <c:v>42094</c:v>
                </c:pt>
                <c:pt idx="63">
                  <c:v>42095</c:v>
                </c:pt>
                <c:pt idx="64">
                  <c:v>42096</c:v>
                </c:pt>
                <c:pt idx="65">
                  <c:v>42097</c:v>
                </c:pt>
                <c:pt idx="66">
                  <c:v>42100</c:v>
                </c:pt>
                <c:pt idx="67">
                  <c:v>42101</c:v>
                </c:pt>
                <c:pt idx="68">
                  <c:v>42102</c:v>
                </c:pt>
                <c:pt idx="69">
                  <c:v>42103</c:v>
                </c:pt>
                <c:pt idx="70">
                  <c:v>42104</c:v>
                </c:pt>
                <c:pt idx="71">
                  <c:v>42107</c:v>
                </c:pt>
                <c:pt idx="72">
                  <c:v>42108</c:v>
                </c:pt>
                <c:pt idx="73">
                  <c:v>42109</c:v>
                </c:pt>
                <c:pt idx="74">
                  <c:v>42110</c:v>
                </c:pt>
                <c:pt idx="75">
                  <c:v>42111</c:v>
                </c:pt>
                <c:pt idx="76">
                  <c:v>42114</c:v>
                </c:pt>
                <c:pt idx="77">
                  <c:v>42115</c:v>
                </c:pt>
                <c:pt idx="78">
                  <c:v>42116</c:v>
                </c:pt>
                <c:pt idx="79">
                  <c:v>42117</c:v>
                </c:pt>
                <c:pt idx="80">
                  <c:v>42118</c:v>
                </c:pt>
                <c:pt idx="81">
                  <c:v>42121</c:v>
                </c:pt>
                <c:pt idx="82">
                  <c:v>42122</c:v>
                </c:pt>
                <c:pt idx="83">
                  <c:v>42123</c:v>
                </c:pt>
                <c:pt idx="84">
                  <c:v>42124</c:v>
                </c:pt>
                <c:pt idx="85">
                  <c:v>42125</c:v>
                </c:pt>
                <c:pt idx="86">
                  <c:v>42128</c:v>
                </c:pt>
                <c:pt idx="87">
                  <c:v>42129</c:v>
                </c:pt>
                <c:pt idx="88">
                  <c:v>42130</c:v>
                </c:pt>
                <c:pt idx="89">
                  <c:v>42131</c:v>
                </c:pt>
                <c:pt idx="90">
                  <c:v>42132</c:v>
                </c:pt>
                <c:pt idx="91">
                  <c:v>42135</c:v>
                </c:pt>
                <c:pt idx="92">
                  <c:v>42136</c:v>
                </c:pt>
                <c:pt idx="93">
                  <c:v>42137</c:v>
                </c:pt>
                <c:pt idx="94">
                  <c:v>42138</c:v>
                </c:pt>
                <c:pt idx="95">
                  <c:v>42139</c:v>
                </c:pt>
                <c:pt idx="96">
                  <c:v>42142</c:v>
                </c:pt>
                <c:pt idx="97">
                  <c:v>42143</c:v>
                </c:pt>
                <c:pt idx="98">
                  <c:v>42144</c:v>
                </c:pt>
                <c:pt idx="99">
                  <c:v>42145</c:v>
                </c:pt>
                <c:pt idx="100">
                  <c:v>42146</c:v>
                </c:pt>
                <c:pt idx="101">
                  <c:v>42149</c:v>
                </c:pt>
                <c:pt idx="102">
                  <c:v>42150</c:v>
                </c:pt>
                <c:pt idx="103">
                  <c:v>42151</c:v>
                </c:pt>
                <c:pt idx="104">
                  <c:v>42152</c:v>
                </c:pt>
                <c:pt idx="105">
                  <c:v>42153</c:v>
                </c:pt>
                <c:pt idx="106">
                  <c:v>42156</c:v>
                </c:pt>
                <c:pt idx="107">
                  <c:v>42157</c:v>
                </c:pt>
                <c:pt idx="108">
                  <c:v>42158</c:v>
                </c:pt>
                <c:pt idx="109">
                  <c:v>42159</c:v>
                </c:pt>
                <c:pt idx="110">
                  <c:v>42160</c:v>
                </c:pt>
                <c:pt idx="111">
                  <c:v>42163</c:v>
                </c:pt>
                <c:pt idx="112">
                  <c:v>42164</c:v>
                </c:pt>
                <c:pt idx="113">
                  <c:v>42165</c:v>
                </c:pt>
                <c:pt idx="114">
                  <c:v>42166</c:v>
                </c:pt>
                <c:pt idx="115">
                  <c:v>42167</c:v>
                </c:pt>
                <c:pt idx="116">
                  <c:v>42170</c:v>
                </c:pt>
                <c:pt idx="117">
                  <c:v>42171</c:v>
                </c:pt>
                <c:pt idx="118">
                  <c:v>42172</c:v>
                </c:pt>
                <c:pt idx="119">
                  <c:v>42173</c:v>
                </c:pt>
                <c:pt idx="120">
                  <c:v>42174</c:v>
                </c:pt>
                <c:pt idx="121">
                  <c:v>42177</c:v>
                </c:pt>
                <c:pt idx="122">
                  <c:v>42178</c:v>
                </c:pt>
                <c:pt idx="123">
                  <c:v>42179</c:v>
                </c:pt>
                <c:pt idx="124">
                  <c:v>42180</c:v>
                </c:pt>
                <c:pt idx="125">
                  <c:v>42181</c:v>
                </c:pt>
                <c:pt idx="126">
                  <c:v>42184</c:v>
                </c:pt>
                <c:pt idx="127">
                  <c:v>42185</c:v>
                </c:pt>
                <c:pt idx="128">
                  <c:v>42186</c:v>
                </c:pt>
                <c:pt idx="129">
                  <c:v>42187</c:v>
                </c:pt>
                <c:pt idx="130">
                  <c:v>42188</c:v>
                </c:pt>
                <c:pt idx="131">
                  <c:v>42191</c:v>
                </c:pt>
                <c:pt idx="132">
                  <c:v>42192</c:v>
                </c:pt>
                <c:pt idx="133">
                  <c:v>42193</c:v>
                </c:pt>
                <c:pt idx="134">
                  <c:v>42194</c:v>
                </c:pt>
                <c:pt idx="135">
                  <c:v>42195</c:v>
                </c:pt>
                <c:pt idx="136">
                  <c:v>42198</c:v>
                </c:pt>
                <c:pt idx="137">
                  <c:v>42199</c:v>
                </c:pt>
                <c:pt idx="138">
                  <c:v>42200</c:v>
                </c:pt>
                <c:pt idx="139">
                  <c:v>42201</c:v>
                </c:pt>
                <c:pt idx="140">
                  <c:v>42202</c:v>
                </c:pt>
                <c:pt idx="141">
                  <c:v>42205</c:v>
                </c:pt>
                <c:pt idx="142">
                  <c:v>42206</c:v>
                </c:pt>
                <c:pt idx="143">
                  <c:v>42207</c:v>
                </c:pt>
                <c:pt idx="144">
                  <c:v>42208</c:v>
                </c:pt>
                <c:pt idx="145">
                  <c:v>42209</c:v>
                </c:pt>
                <c:pt idx="146">
                  <c:v>42212</c:v>
                </c:pt>
                <c:pt idx="147">
                  <c:v>42213</c:v>
                </c:pt>
                <c:pt idx="148">
                  <c:v>42214</c:v>
                </c:pt>
                <c:pt idx="149">
                  <c:v>42215</c:v>
                </c:pt>
                <c:pt idx="150">
                  <c:v>42216</c:v>
                </c:pt>
                <c:pt idx="151">
                  <c:v>42219</c:v>
                </c:pt>
                <c:pt idx="152">
                  <c:v>42220</c:v>
                </c:pt>
                <c:pt idx="153">
                  <c:v>42221</c:v>
                </c:pt>
                <c:pt idx="154">
                  <c:v>42222</c:v>
                </c:pt>
                <c:pt idx="155">
                  <c:v>42223</c:v>
                </c:pt>
                <c:pt idx="156">
                  <c:v>42226</c:v>
                </c:pt>
                <c:pt idx="157">
                  <c:v>42227</c:v>
                </c:pt>
                <c:pt idx="158">
                  <c:v>42228</c:v>
                </c:pt>
                <c:pt idx="159">
                  <c:v>42229</c:v>
                </c:pt>
                <c:pt idx="160">
                  <c:v>42230</c:v>
                </c:pt>
                <c:pt idx="161">
                  <c:v>42233</c:v>
                </c:pt>
                <c:pt idx="162">
                  <c:v>42234</c:v>
                </c:pt>
                <c:pt idx="163">
                  <c:v>42235</c:v>
                </c:pt>
                <c:pt idx="164">
                  <c:v>42236</c:v>
                </c:pt>
                <c:pt idx="165">
                  <c:v>42237</c:v>
                </c:pt>
                <c:pt idx="166">
                  <c:v>42240</c:v>
                </c:pt>
                <c:pt idx="167">
                  <c:v>42241</c:v>
                </c:pt>
                <c:pt idx="168">
                  <c:v>42242</c:v>
                </c:pt>
                <c:pt idx="169">
                  <c:v>42243</c:v>
                </c:pt>
                <c:pt idx="170">
                  <c:v>42244</c:v>
                </c:pt>
                <c:pt idx="171">
                  <c:v>42247</c:v>
                </c:pt>
                <c:pt idx="172">
                  <c:v>42248</c:v>
                </c:pt>
                <c:pt idx="173">
                  <c:v>42249</c:v>
                </c:pt>
                <c:pt idx="174">
                  <c:v>42250</c:v>
                </c:pt>
                <c:pt idx="175">
                  <c:v>42251</c:v>
                </c:pt>
                <c:pt idx="176">
                  <c:v>42254</c:v>
                </c:pt>
                <c:pt idx="177">
                  <c:v>42255</c:v>
                </c:pt>
                <c:pt idx="178">
                  <c:v>42256</c:v>
                </c:pt>
                <c:pt idx="179">
                  <c:v>42257</c:v>
                </c:pt>
                <c:pt idx="180">
                  <c:v>42258</c:v>
                </c:pt>
                <c:pt idx="181">
                  <c:v>42261</c:v>
                </c:pt>
                <c:pt idx="182">
                  <c:v>42262</c:v>
                </c:pt>
                <c:pt idx="183">
                  <c:v>42263</c:v>
                </c:pt>
                <c:pt idx="184">
                  <c:v>42264</c:v>
                </c:pt>
                <c:pt idx="185">
                  <c:v>42265</c:v>
                </c:pt>
                <c:pt idx="186">
                  <c:v>42268</c:v>
                </c:pt>
                <c:pt idx="187">
                  <c:v>42269</c:v>
                </c:pt>
                <c:pt idx="188">
                  <c:v>42270</c:v>
                </c:pt>
                <c:pt idx="189">
                  <c:v>42271</c:v>
                </c:pt>
                <c:pt idx="190">
                  <c:v>42272</c:v>
                </c:pt>
                <c:pt idx="191">
                  <c:v>42275</c:v>
                </c:pt>
                <c:pt idx="192">
                  <c:v>42276</c:v>
                </c:pt>
                <c:pt idx="193">
                  <c:v>42277</c:v>
                </c:pt>
                <c:pt idx="194">
                  <c:v>42278</c:v>
                </c:pt>
                <c:pt idx="195">
                  <c:v>42279</c:v>
                </c:pt>
                <c:pt idx="196">
                  <c:v>42282</c:v>
                </c:pt>
                <c:pt idx="197">
                  <c:v>42283</c:v>
                </c:pt>
                <c:pt idx="198">
                  <c:v>42284</c:v>
                </c:pt>
                <c:pt idx="199">
                  <c:v>42285</c:v>
                </c:pt>
                <c:pt idx="200">
                  <c:v>42286</c:v>
                </c:pt>
                <c:pt idx="201">
                  <c:v>42289</c:v>
                </c:pt>
                <c:pt idx="202">
                  <c:v>42290</c:v>
                </c:pt>
                <c:pt idx="203">
                  <c:v>42291</c:v>
                </c:pt>
                <c:pt idx="204">
                  <c:v>42292</c:v>
                </c:pt>
                <c:pt idx="205">
                  <c:v>42293</c:v>
                </c:pt>
                <c:pt idx="206">
                  <c:v>42296</c:v>
                </c:pt>
                <c:pt idx="207">
                  <c:v>42297</c:v>
                </c:pt>
                <c:pt idx="208">
                  <c:v>42298</c:v>
                </c:pt>
                <c:pt idx="209">
                  <c:v>42299</c:v>
                </c:pt>
                <c:pt idx="210">
                  <c:v>42300</c:v>
                </c:pt>
                <c:pt idx="211">
                  <c:v>42303</c:v>
                </c:pt>
                <c:pt idx="212">
                  <c:v>42304</c:v>
                </c:pt>
                <c:pt idx="213">
                  <c:v>42305</c:v>
                </c:pt>
                <c:pt idx="214">
                  <c:v>42306</c:v>
                </c:pt>
                <c:pt idx="215">
                  <c:v>42307</c:v>
                </c:pt>
                <c:pt idx="216">
                  <c:v>42310</c:v>
                </c:pt>
                <c:pt idx="217">
                  <c:v>42311</c:v>
                </c:pt>
                <c:pt idx="218">
                  <c:v>42312</c:v>
                </c:pt>
                <c:pt idx="219">
                  <c:v>42313</c:v>
                </c:pt>
                <c:pt idx="220">
                  <c:v>42314</c:v>
                </c:pt>
                <c:pt idx="221">
                  <c:v>42317</c:v>
                </c:pt>
                <c:pt idx="222">
                  <c:v>42318</c:v>
                </c:pt>
                <c:pt idx="223">
                  <c:v>42319</c:v>
                </c:pt>
                <c:pt idx="224">
                  <c:v>42320</c:v>
                </c:pt>
                <c:pt idx="225">
                  <c:v>42321</c:v>
                </c:pt>
                <c:pt idx="226">
                  <c:v>42324</c:v>
                </c:pt>
                <c:pt idx="227">
                  <c:v>42325</c:v>
                </c:pt>
                <c:pt idx="228">
                  <c:v>42326</c:v>
                </c:pt>
                <c:pt idx="229">
                  <c:v>42327</c:v>
                </c:pt>
                <c:pt idx="230">
                  <c:v>42328</c:v>
                </c:pt>
                <c:pt idx="231">
                  <c:v>42331</c:v>
                </c:pt>
                <c:pt idx="232">
                  <c:v>42332</c:v>
                </c:pt>
                <c:pt idx="233">
                  <c:v>42333</c:v>
                </c:pt>
                <c:pt idx="234">
                  <c:v>42334</c:v>
                </c:pt>
                <c:pt idx="235">
                  <c:v>42335</c:v>
                </c:pt>
                <c:pt idx="236">
                  <c:v>42338</c:v>
                </c:pt>
                <c:pt idx="237">
                  <c:v>42339</c:v>
                </c:pt>
                <c:pt idx="238">
                  <c:v>42340</c:v>
                </c:pt>
                <c:pt idx="239">
                  <c:v>42341</c:v>
                </c:pt>
                <c:pt idx="240">
                  <c:v>42342</c:v>
                </c:pt>
                <c:pt idx="241">
                  <c:v>42345</c:v>
                </c:pt>
                <c:pt idx="242">
                  <c:v>42346</c:v>
                </c:pt>
                <c:pt idx="243">
                  <c:v>42347</c:v>
                </c:pt>
                <c:pt idx="244">
                  <c:v>42348</c:v>
                </c:pt>
                <c:pt idx="245">
                  <c:v>42349</c:v>
                </c:pt>
                <c:pt idx="246">
                  <c:v>42352</c:v>
                </c:pt>
                <c:pt idx="247">
                  <c:v>42353</c:v>
                </c:pt>
                <c:pt idx="248">
                  <c:v>42354</c:v>
                </c:pt>
                <c:pt idx="249">
                  <c:v>42355</c:v>
                </c:pt>
                <c:pt idx="250">
                  <c:v>42356</c:v>
                </c:pt>
                <c:pt idx="251">
                  <c:v>42359</c:v>
                </c:pt>
                <c:pt idx="252">
                  <c:v>42360</c:v>
                </c:pt>
                <c:pt idx="253">
                  <c:v>42361</c:v>
                </c:pt>
                <c:pt idx="254">
                  <c:v>42362</c:v>
                </c:pt>
                <c:pt idx="255">
                  <c:v>42363</c:v>
                </c:pt>
                <c:pt idx="256">
                  <c:v>42366</c:v>
                </c:pt>
                <c:pt idx="257">
                  <c:v>42367</c:v>
                </c:pt>
                <c:pt idx="258">
                  <c:v>42368</c:v>
                </c:pt>
                <c:pt idx="259">
                  <c:v>42369</c:v>
                </c:pt>
                <c:pt idx="260">
                  <c:v>42370</c:v>
                </c:pt>
                <c:pt idx="261">
                  <c:v>42373</c:v>
                </c:pt>
                <c:pt idx="262">
                  <c:v>42374</c:v>
                </c:pt>
                <c:pt idx="263">
                  <c:v>42375</c:v>
                </c:pt>
                <c:pt idx="264">
                  <c:v>42376</c:v>
                </c:pt>
                <c:pt idx="265">
                  <c:v>42377</c:v>
                </c:pt>
                <c:pt idx="266">
                  <c:v>42380</c:v>
                </c:pt>
                <c:pt idx="267">
                  <c:v>42381</c:v>
                </c:pt>
                <c:pt idx="268">
                  <c:v>42382</c:v>
                </c:pt>
                <c:pt idx="269">
                  <c:v>42383</c:v>
                </c:pt>
                <c:pt idx="270">
                  <c:v>42384</c:v>
                </c:pt>
                <c:pt idx="271">
                  <c:v>42387</c:v>
                </c:pt>
                <c:pt idx="272">
                  <c:v>42388</c:v>
                </c:pt>
                <c:pt idx="273">
                  <c:v>42389</c:v>
                </c:pt>
                <c:pt idx="274">
                  <c:v>42390</c:v>
                </c:pt>
                <c:pt idx="275">
                  <c:v>42391</c:v>
                </c:pt>
                <c:pt idx="276">
                  <c:v>42394</c:v>
                </c:pt>
                <c:pt idx="277">
                  <c:v>42395</c:v>
                </c:pt>
                <c:pt idx="278">
                  <c:v>42396</c:v>
                </c:pt>
                <c:pt idx="279">
                  <c:v>42397</c:v>
                </c:pt>
                <c:pt idx="280">
                  <c:v>42398</c:v>
                </c:pt>
                <c:pt idx="281">
                  <c:v>42401</c:v>
                </c:pt>
                <c:pt idx="282">
                  <c:v>42402</c:v>
                </c:pt>
                <c:pt idx="283">
                  <c:v>42403</c:v>
                </c:pt>
                <c:pt idx="284">
                  <c:v>42404</c:v>
                </c:pt>
                <c:pt idx="285">
                  <c:v>42405</c:v>
                </c:pt>
                <c:pt idx="286">
                  <c:v>42408</c:v>
                </c:pt>
                <c:pt idx="287">
                  <c:v>42409</c:v>
                </c:pt>
                <c:pt idx="288">
                  <c:v>42410</c:v>
                </c:pt>
                <c:pt idx="289">
                  <c:v>42411</c:v>
                </c:pt>
                <c:pt idx="290">
                  <c:v>42412</c:v>
                </c:pt>
                <c:pt idx="291">
                  <c:v>42415</c:v>
                </c:pt>
                <c:pt idx="292">
                  <c:v>42416</c:v>
                </c:pt>
                <c:pt idx="293">
                  <c:v>42417</c:v>
                </c:pt>
                <c:pt idx="294">
                  <c:v>42418</c:v>
                </c:pt>
                <c:pt idx="295">
                  <c:v>42419</c:v>
                </c:pt>
                <c:pt idx="296">
                  <c:v>42422</c:v>
                </c:pt>
                <c:pt idx="297">
                  <c:v>42423</c:v>
                </c:pt>
                <c:pt idx="298">
                  <c:v>42424</c:v>
                </c:pt>
                <c:pt idx="299">
                  <c:v>42425</c:v>
                </c:pt>
                <c:pt idx="300">
                  <c:v>42426</c:v>
                </c:pt>
                <c:pt idx="301">
                  <c:v>42429</c:v>
                </c:pt>
                <c:pt idx="302">
                  <c:v>42430</c:v>
                </c:pt>
                <c:pt idx="303">
                  <c:v>42431</c:v>
                </c:pt>
                <c:pt idx="304">
                  <c:v>42432</c:v>
                </c:pt>
                <c:pt idx="305">
                  <c:v>42433</c:v>
                </c:pt>
                <c:pt idx="306">
                  <c:v>42436</c:v>
                </c:pt>
                <c:pt idx="307">
                  <c:v>42437</c:v>
                </c:pt>
                <c:pt idx="308">
                  <c:v>42438</c:v>
                </c:pt>
                <c:pt idx="309">
                  <c:v>42439</c:v>
                </c:pt>
                <c:pt idx="310">
                  <c:v>42440</c:v>
                </c:pt>
                <c:pt idx="311">
                  <c:v>42443</c:v>
                </c:pt>
                <c:pt idx="312">
                  <c:v>42444</c:v>
                </c:pt>
                <c:pt idx="313">
                  <c:v>42445</c:v>
                </c:pt>
                <c:pt idx="314">
                  <c:v>42446</c:v>
                </c:pt>
                <c:pt idx="315">
                  <c:v>42447</c:v>
                </c:pt>
                <c:pt idx="316">
                  <c:v>42450</c:v>
                </c:pt>
                <c:pt idx="317">
                  <c:v>42451</c:v>
                </c:pt>
                <c:pt idx="318">
                  <c:v>42452</c:v>
                </c:pt>
                <c:pt idx="319">
                  <c:v>42453</c:v>
                </c:pt>
                <c:pt idx="320">
                  <c:v>42454</c:v>
                </c:pt>
                <c:pt idx="321">
                  <c:v>42457</c:v>
                </c:pt>
                <c:pt idx="322">
                  <c:v>42458</c:v>
                </c:pt>
                <c:pt idx="323">
                  <c:v>42459</c:v>
                </c:pt>
                <c:pt idx="324">
                  <c:v>42460</c:v>
                </c:pt>
                <c:pt idx="325">
                  <c:v>42461</c:v>
                </c:pt>
                <c:pt idx="326">
                  <c:v>42464</c:v>
                </c:pt>
                <c:pt idx="327">
                  <c:v>42465</c:v>
                </c:pt>
                <c:pt idx="328">
                  <c:v>42466</c:v>
                </c:pt>
                <c:pt idx="329">
                  <c:v>42467</c:v>
                </c:pt>
                <c:pt idx="330">
                  <c:v>42468</c:v>
                </c:pt>
                <c:pt idx="331">
                  <c:v>42471</c:v>
                </c:pt>
                <c:pt idx="332">
                  <c:v>42472</c:v>
                </c:pt>
                <c:pt idx="333">
                  <c:v>42473</c:v>
                </c:pt>
                <c:pt idx="334">
                  <c:v>42474</c:v>
                </c:pt>
                <c:pt idx="335">
                  <c:v>42475</c:v>
                </c:pt>
                <c:pt idx="336">
                  <c:v>42478</c:v>
                </c:pt>
                <c:pt idx="337">
                  <c:v>42479</c:v>
                </c:pt>
                <c:pt idx="338">
                  <c:v>42480</c:v>
                </c:pt>
                <c:pt idx="339">
                  <c:v>42481</c:v>
                </c:pt>
                <c:pt idx="340">
                  <c:v>42482</c:v>
                </c:pt>
                <c:pt idx="341">
                  <c:v>42485</c:v>
                </c:pt>
                <c:pt idx="342">
                  <c:v>42486</c:v>
                </c:pt>
                <c:pt idx="343">
                  <c:v>42487</c:v>
                </c:pt>
                <c:pt idx="344">
                  <c:v>42488</c:v>
                </c:pt>
                <c:pt idx="345">
                  <c:v>42489</c:v>
                </c:pt>
                <c:pt idx="346">
                  <c:v>42492</c:v>
                </c:pt>
                <c:pt idx="347">
                  <c:v>42493</c:v>
                </c:pt>
                <c:pt idx="348">
                  <c:v>42494</c:v>
                </c:pt>
                <c:pt idx="349">
                  <c:v>42495</c:v>
                </c:pt>
                <c:pt idx="350">
                  <c:v>42496</c:v>
                </c:pt>
                <c:pt idx="351">
                  <c:v>42499</c:v>
                </c:pt>
                <c:pt idx="352">
                  <c:v>42500</c:v>
                </c:pt>
                <c:pt idx="353">
                  <c:v>42501</c:v>
                </c:pt>
                <c:pt idx="354">
                  <c:v>42502</c:v>
                </c:pt>
                <c:pt idx="355">
                  <c:v>42503</c:v>
                </c:pt>
                <c:pt idx="356">
                  <c:v>42506</c:v>
                </c:pt>
                <c:pt idx="357">
                  <c:v>42507</c:v>
                </c:pt>
                <c:pt idx="358">
                  <c:v>42508</c:v>
                </c:pt>
                <c:pt idx="359">
                  <c:v>42509</c:v>
                </c:pt>
                <c:pt idx="360">
                  <c:v>42510</c:v>
                </c:pt>
                <c:pt idx="361">
                  <c:v>42513</c:v>
                </c:pt>
                <c:pt idx="362">
                  <c:v>42514</c:v>
                </c:pt>
                <c:pt idx="363">
                  <c:v>42515</c:v>
                </c:pt>
                <c:pt idx="364">
                  <c:v>42516</c:v>
                </c:pt>
                <c:pt idx="365">
                  <c:v>42517</c:v>
                </c:pt>
                <c:pt idx="366">
                  <c:v>42520</c:v>
                </c:pt>
                <c:pt idx="367">
                  <c:v>42521</c:v>
                </c:pt>
                <c:pt idx="368">
                  <c:v>42522</c:v>
                </c:pt>
                <c:pt idx="369">
                  <c:v>42523</c:v>
                </c:pt>
                <c:pt idx="370">
                  <c:v>42524</c:v>
                </c:pt>
                <c:pt idx="371">
                  <c:v>42527</c:v>
                </c:pt>
                <c:pt idx="372">
                  <c:v>42528</c:v>
                </c:pt>
                <c:pt idx="373">
                  <c:v>42529</c:v>
                </c:pt>
                <c:pt idx="374">
                  <c:v>42530</c:v>
                </c:pt>
                <c:pt idx="375">
                  <c:v>42531</c:v>
                </c:pt>
                <c:pt idx="376">
                  <c:v>42534</c:v>
                </c:pt>
                <c:pt idx="377">
                  <c:v>42535</c:v>
                </c:pt>
                <c:pt idx="378">
                  <c:v>42536</c:v>
                </c:pt>
                <c:pt idx="379">
                  <c:v>42537</c:v>
                </c:pt>
                <c:pt idx="380">
                  <c:v>42538</c:v>
                </c:pt>
                <c:pt idx="381">
                  <c:v>42541</c:v>
                </c:pt>
                <c:pt idx="382">
                  <c:v>42542</c:v>
                </c:pt>
                <c:pt idx="383">
                  <c:v>42543</c:v>
                </c:pt>
                <c:pt idx="384">
                  <c:v>42544</c:v>
                </c:pt>
                <c:pt idx="385">
                  <c:v>42545</c:v>
                </c:pt>
                <c:pt idx="386">
                  <c:v>42548</c:v>
                </c:pt>
                <c:pt idx="387">
                  <c:v>42549</c:v>
                </c:pt>
                <c:pt idx="388">
                  <c:v>42550</c:v>
                </c:pt>
                <c:pt idx="389">
                  <c:v>42551</c:v>
                </c:pt>
                <c:pt idx="390">
                  <c:v>42552</c:v>
                </c:pt>
                <c:pt idx="391">
                  <c:v>42555</c:v>
                </c:pt>
                <c:pt idx="392">
                  <c:v>42556</c:v>
                </c:pt>
                <c:pt idx="393">
                  <c:v>42557</c:v>
                </c:pt>
                <c:pt idx="394">
                  <c:v>42558</c:v>
                </c:pt>
                <c:pt idx="395">
                  <c:v>42559</c:v>
                </c:pt>
                <c:pt idx="396">
                  <c:v>42562</c:v>
                </c:pt>
                <c:pt idx="397">
                  <c:v>42563</c:v>
                </c:pt>
                <c:pt idx="398">
                  <c:v>42564</c:v>
                </c:pt>
                <c:pt idx="399">
                  <c:v>42565</c:v>
                </c:pt>
                <c:pt idx="400">
                  <c:v>42566</c:v>
                </c:pt>
                <c:pt idx="401">
                  <c:v>42569</c:v>
                </c:pt>
                <c:pt idx="402">
                  <c:v>42570</c:v>
                </c:pt>
                <c:pt idx="403">
                  <c:v>42571</c:v>
                </c:pt>
                <c:pt idx="404">
                  <c:v>42572</c:v>
                </c:pt>
                <c:pt idx="405">
                  <c:v>42573</c:v>
                </c:pt>
                <c:pt idx="406">
                  <c:v>42576</c:v>
                </c:pt>
                <c:pt idx="407">
                  <c:v>42577</c:v>
                </c:pt>
                <c:pt idx="408">
                  <c:v>42578</c:v>
                </c:pt>
                <c:pt idx="409">
                  <c:v>42579</c:v>
                </c:pt>
                <c:pt idx="410">
                  <c:v>42580</c:v>
                </c:pt>
                <c:pt idx="411">
                  <c:v>42583</c:v>
                </c:pt>
                <c:pt idx="412">
                  <c:v>42584</c:v>
                </c:pt>
                <c:pt idx="413">
                  <c:v>42585</c:v>
                </c:pt>
                <c:pt idx="414">
                  <c:v>42586</c:v>
                </c:pt>
                <c:pt idx="415">
                  <c:v>42587</c:v>
                </c:pt>
                <c:pt idx="416">
                  <c:v>42590</c:v>
                </c:pt>
                <c:pt idx="417">
                  <c:v>42591</c:v>
                </c:pt>
                <c:pt idx="418">
                  <c:v>42592</c:v>
                </c:pt>
                <c:pt idx="419">
                  <c:v>42593</c:v>
                </c:pt>
                <c:pt idx="420">
                  <c:v>42594</c:v>
                </c:pt>
                <c:pt idx="421">
                  <c:v>42597</c:v>
                </c:pt>
                <c:pt idx="422">
                  <c:v>42598</c:v>
                </c:pt>
                <c:pt idx="423">
                  <c:v>42599</c:v>
                </c:pt>
                <c:pt idx="424">
                  <c:v>42600</c:v>
                </c:pt>
                <c:pt idx="425">
                  <c:v>42601</c:v>
                </c:pt>
                <c:pt idx="426">
                  <c:v>42604</c:v>
                </c:pt>
                <c:pt idx="427">
                  <c:v>42605</c:v>
                </c:pt>
                <c:pt idx="428">
                  <c:v>42606</c:v>
                </c:pt>
                <c:pt idx="429">
                  <c:v>42607</c:v>
                </c:pt>
                <c:pt idx="430">
                  <c:v>42608</c:v>
                </c:pt>
                <c:pt idx="431">
                  <c:v>42611</c:v>
                </c:pt>
                <c:pt idx="432">
                  <c:v>42612</c:v>
                </c:pt>
                <c:pt idx="433">
                  <c:v>42613</c:v>
                </c:pt>
                <c:pt idx="434">
                  <c:v>42614</c:v>
                </c:pt>
                <c:pt idx="435">
                  <c:v>42615</c:v>
                </c:pt>
                <c:pt idx="436">
                  <c:v>42618</c:v>
                </c:pt>
                <c:pt idx="437">
                  <c:v>42619</c:v>
                </c:pt>
                <c:pt idx="438">
                  <c:v>42620</c:v>
                </c:pt>
                <c:pt idx="439">
                  <c:v>42621</c:v>
                </c:pt>
                <c:pt idx="440">
                  <c:v>42622</c:v>
                </c:pt>
                <c:pt idx="441">
                  <c:v>42625</c:v>
                </c:pt>
                <c:pt idx="442">
                  <c:v>42626</c:v>
                </c:pt>
                <c:pt idx="443">
                  <c:v>42627</c:v>
                </c:pt>
                <c:pt idx="444">
                  <c:v>42628</c:v>
                </c:pt>
                <c:pt idx="445">
                  <c:v>42629</c:v>
                </c:pt>
                <c:pt idx="446">
                  <c:v>42632</c:v>
                </c:pt>
                <c:pt idx="447">
                  <c:v>42633</c:v>
                </c:pt>
                <c:pt idx="448">
                  <c:v>42634</c:v>
                </c:pt>
                <c:pt idx="449">
                  <c:v>42635</c:v>
                </c:pt>
                <c:pt idx="450">
                  <c:v>42636</c:v>
                </c:pt>
                <c:pt idx="451">
                  <c:v>42639</c:v>
                </c:pt>
                <c:pt idx="452">
                  <c:v>42640</c:v>
                </c:pt>
                <c:pt idx="453">
                  <c:v>42641</c:v>
                </c:pt>
                <c:pt idx="454">
                  <c:v>42642</c:v>
                </c:pt>
                <c:pt idx="455">
                  <c:v>42643</c:v>
                </c:pt>
                <c:pt idx="456">
                  <c:v>42646</c:v>
                </c:pt>
                <c:pt idx="457">
                  <c:v>42647</c:v>
                </c:pt>
                <c:pt idx="458">
                  <c:v>42648</c:v>
                </c:pt>
                <c:pt idx="459">
                  <c:v>42649</c:v>
                </c:pt>
                <c:pt idx="460">
                  <c:v>42650</c:v>
                </c:pt>
                <c:pt idx="461">
                  <c:v>42653</c:v>
                </c:pt>
                <c:pt idx="462">
                  <c:v>42654</c:v>
                </c:pt>
                <c:pt idx="463">
                  <c:v>42655</c:v>
                </c:pt>
                <c:pt idx="464">
                  <c:v>42656</c:v>
                </c:pt>
                <c:pt idx="465">
                  <c:v>42657</c:v>
                </c:pt>
                <c:pt idx="466">
                  <c:v>42660</c:v>
                </c:pt>
                <c:pt idx="467">
                  <c:v>42661</c:v>
                </c:pt>
                <c:pt idx="468">
                  <c:v>42662</c:v>
                </c:pt>
                <c:pt idx="469">
                  <c:v>42663</c:v>
                </c:pt>
                <c:pt idx="470">
                  <c:v>42664</c:v>
                </c:pt>
                <c:pt idx="471">
                  <c:v>42667</c:v>
                </c:pt>
                <c:pt idx="472">
                  <c:v>42668</c:v>
                </c:pt>
                <c:pt idx="473">
                  <c:v>42669</c:v>
                </c:pt>
                <c:pt idx="474">
                  <c:v>42670</c:v>
                </c:pt>
                <c:pt idx="475">
                  <c:v>42671</c:v>
                </c:pt>
                <c:pt idx="476">
                  <c:v>42674</c:v>
                </c:pt>
                <c:pt idx="477">
                  <c:v>42675</c:v>
                </c:pt>
                <c:pt idx="478">
                  <c:v>42676</c:v>
                </c:pt>
                <c:pt idx="479">
                  <c:v>42677</c:v>
                </c:pt>
                <c:pt idx="480">
                  <c:v>42678</c:v>
                </c:pt>
                <c:pt idx="481">
                  <c:v>42681</c:v>
                </c:pt>
                <c:pt idx="482">
                  <c:v>42682</c:v>
                </c:pt>
                <c:pt idx="483">
                  <c:v>42683</c:v>
                </c:pt>
                <c:pt idx="484">
                  <c:v>42684</c:v>
                </c:pt>
                <c:pt idx="485">
                  <c:v>42685</c:v>
                </c:pt>
                <c:pt idx="486">
                  <c:v>42688</c:v>
                </c:pt>
                <c:pt idx="487">
                  <c:v>42689</c:v>
                </c:pt>
                <c:pt idx="488">
                  <c:v>42690</c:v>
                </c:pt>
                <c:pt idx="489">
                  <c:v>42691</c:v>
                </c:pt>
                <c:pt idx="490">
                  <c:v>42692</c:v>
                </c:pt>
                <c:pt idx="491">
                  <c:v>42695</c:v>
                </c:pt>
                <c:pt idx="492">
                  <c:v>42696</c:v>
                </c:pt>
                <c:pt idx="493">
                  <c:v>42697</c:v>
                </c:pt>
                <c:pt idx="494">
                  <c:v>42698</c:v>
                </c:pt>
                <c:pt idx="495">
                  <c:v>42699</c:v>
                </c:pt>
                <c:pt idx="496">
                  <c:v>42702</c:v>
                </c:pt>
                <c:pt idx="497">
                  <c:v>42703</c:v>
                </c:pt>
                <c:pt idx="498">
                  <c:v>42704</c:v>
                </c:pt>
                <c:pt idx="499">
                  <c:v>42705</c:v>
                </c:pt>
                <c:pt idx="500">
                  <c:v>42706</c:v>
                </c:pt>
                <c:pt idx="501">
                  <c:v>42709</c:v>
                </c:pt>
                <c:pt idx="502">
                  <c:v>42710</c:v>
                </c:pt>
                <c:pt idx="503">
                  <c:v>42711</c:v>
                </c:pt>
                <c:pt idx="504">
                  <c:v>42712</c:v>
                </c:pt>
                <c:pt idx="505">
                  <c:v>42713</c:v>
                </c:pt>
                <c:pt idx="506">
                  <c:v>42716</c:v>
                </c:pt>
                <c:pt idx="507">
                  <c:v>42717</c:v>
                </c:pt>
                <c:pt idx="508">
                  <c:v>42718</c:v>
                </c:pt>
                <c:pt idx="509">
                  <c:v>42719</c:v>
                </c:pt>
                <c:pt idx="510">
                  <c:v>42720</c:v>
                </c:pt>
                <c:pt idx="511">
                  <c:v>42723</c:v>
                </c:pt>
                <c:pt idx="512">
                  <c:v>42724</c:v>
                </c:pt>
                <c:pt idx="513">
                  <c:v>42725</c:v>
                </c:pt>
                <c:pt idx="514">
                  <c:v>42726</c:v>
                </c:pt>
                <c:pt idx="515">
                  <c:v>42727</c:v>
                </c:pt>
                <c:pt idx="516">
                  <c:v>42730</c:v>
                </c:pt>
                <c:pt idx="517">
                  <c:v>42731</c:v>
                </c:pt>
                <c:pt idx="518">
                  <c:v>42732</c:v>
                </c:pt>
                <c:pt idx="519">
                  <c:v>42733</c:v>
                </c:pt>
                <c:pt idx="520">
                  <c:v>42734</c:v>
                </c:pt>
                <c:pt idx="521">
                  <c:v>42737</c:v>
                </c:pt>
                <c:pt idx="522">
                  <c:v>42738</c:v>
                </c:pt>
                <c:pt idx="523">
                  <c:v>42739</c:v>
                </c:pt>
                <c:pt idx="524">
                  <c:v>42740</c:v>
                </c:pt>
                <c:pt idx="525">
                  <c:v>42741</c:v>
                </c:pt>
                <c:pt idx="526">
                  <c:v>42744</c:v>
                </c:pt>
                <c:pt idx="527">
                  <c:v>42745</c:v>
                </c:pt>
                <c:pt idx="528">
                  <c:v>42746</c:v>
                </c:pt>
                <c:pt idx="529">
                  <c:v>42747</c:v>
                </c:pt>
                <c:pt idx="530">
                  <c:v>42748</c:v>
                </c:pt>
                <c:pt idx="531">
                  <c:v>42751</c:v>
                </c:pt>
                <c:pt idx="532">
                  <c:v>42752</c:v>
                </c:pt>
                <c:pt idx="533">
                  <c:v>42753</c:v>
                </c:pt>
                <c:pt idx="534">
                  <c:v>42754</c:v>
                </c:pt>
                <c:pt idx="535">
                  <c:v>42755</c:v>
                </c:pt>
                <c:pt idx="536">
                  <c:v>42758</c:v>
                </c:pt>
                <c:pt idx="537">
                  <c:v>42759</c:v>
                </c:pt>
                <c:pt idx="538">
                  <c:v>42760</c:v>
                </c:pt>
                <c:pt idx="539">
                  <c:v>42761</c:v>
                </c:pt>
                <c:pt idx="540">
                  <c:v>42762</c:v>
                </c:pt>
                <c:pt idx="541">
                  <c:v>42765</c:v>
                </c:pt>
                <c:pt idx="542">
                  <c:v>42766</c:v>
                </c:pt>
                <c:pt idx="543">
                  <c:v>42767</c:v>
                </c:pt>
                <c:pt idx="544">
                  <c:v>42768</c:v>
                </c:pt>
                <c:pt idx="545">
                  <c:v>42769</c:v>
                </c:pt>
                <c:pt idx="546">
                  <c:v>42772</c:v>
                </c:pt>
                <c:pt idx="547">
                  <c:v>42773</c:v>
                </c:pt>
                <c:pt idx="548">
                  <c:v>42774</c:v>
                </c:pt>
                <c:pt idx="549">
                  <c:v>42775</c:v>
                </c:pt>
                <c:pt idx="550">
                  <c:v>42776</c:v>
                </c:pt>
                <c:pt idx="551">
                  <c:v>42779</c:v>
                </c:pt>
                <c:pt idx="552">
                  <c:v>42780</c:v>
                </c:pt>
                <c:pt idx="553">
                  <c:v>42781</c:v>
                </c:pt>
                <c:pt idx="554">
                  <c:v>42782</c:v>
                </c:pt>
                <c:pt idx="555">
                  <c:v>42783</c:v>
                </c:pt>
                <c:pt idx="556">
                  <c:v>42786</c:v>
                </c:pt>
                <c:pt idx="557">
                  <c:v>42787</c:v>
                </c:pt>
                <c:pt idx="558">
                  <c:v>42788</c:v>
                </c:pt>
                <c:pt idx="559">
                  <c:v>42789</c:v>
                </c:pt>
                <c:pt idx="560">
                  <c:v>42790</c:v>
                </c:pt>
                <c:pt idx="561">
                  <c:v>42793</c:v>
                </c:pt>
                <c:pt idx="562">
                  <c:v>42794</c:v>
                </c:pt>
                <c:pt idx="563">
                  <c:v>42795</c:v>
                </c:pt>
                <c:pt idx="564">
                  <c:v>42796</c:v>
                </c:pt>
                <c:pt idx="565">
                  <c:v>42797</c:v>
                </c:pt>
                <c:pt idx="566">
                  <c:v>42800</c:v>
                </c:pt>
                <c:pt idx="567">
                  <c:v>42801</c:v>
                </c:pt>
                <c:pt idx="568">
                  <c:v>42802</c:v>
                </c:pt>
                <c:pt idx="569">
                  <c:v>42803</c:v>
                </c:pt>
                <c:pt idx="570">
                  <c:v>42804</c:v>
                </c:pt>
                <c:pt idx="571">
                  <c:v>42807</c:v>
                </c:pt>
                <c:pt idx="572">
                  <c:v>42808</c:v>
                </c:pt>
                <c:pt idx="573">
                  <c:v>42809</c:v>
                </c:pt>
                <c:pt idx="574">
                  <c:v>42810</c:v>
                </c:pt>
                <c:pt idx="575">
                  <c:v>42811</c:v>
                </c:pt>
                <c:pt idx="576">
                  <c:v>42814</c:v>
                </c:pt>
                <c:pt idx="577">
                  <c:v>42815</c:v>
                </c:pt>
                <c:pt idx="578">
                  <c:v>42816</c:v>
                </c:pt>
                <c:pt idx="579">
                  <c:v>42817</c:v>
                </c:pt>
                <c:pt idx="580">
                  <c:v>42818</c:v>
                </c:pt>
                <c:pt idx="581">
                  <c:v>42821</c:v>
                </c:pt>
                <c:pt idx="582">
                  <c:v>42822</c:v>
                </c:pt>
                <c:pt idx="583">
                  <c:v>42823</c:v>
                </c:pt>
                <c:pt idx="584">
                  <c:v>42824</c:v>
                </c:pt>
                <c:pt idx="585">
                  <c:v>42825</c:v>
                </c:pt>
                <c:pt idx="586">
                  <c:v>42828</c:v>
                </c:pt>
                <c:pt idx="587">
                  <c:v>42829</c:v>
                </c:pt>
                <c:pt idx="588">
                  <c:v>42830</c:v>
                </c:pt>
                <c:pt idx="589">
                  <c:v>42831</c:v>
                </c:pt>
                <c:pt idx="590">
                  <c:v>42832</c:v>
                </c:pt>
                <c:pt idx="591">
                  <c:v>42835</c:v>
                </c:pt>
                <c:pt idx="592">
                  <c:v>42836</c:v>
                </c:pt>
                <c:pt idx="593">
                  <c:v>42837</c:v>
                </c:pt>
                <c:pt idx="594">
                  <c:v>42838</c:v>
                </c:pt>
                <c:pt idx="595">
                  <c:v>42839</c:v>
                </c:pt>
                <c:pt idx="596">
                  <c:v>42842</c:v>
                </c:pt>
                <c:pt idx="597">
                  <c:v>42843</c:v>
                </c:pt>
                <c:pt idx="598">
                  <c:v>42844</c:v>
                </c:pt>
                <c:pt idx="599">
                  <c:v>42845</c:v>
                </c:pt>
                <c:pt idx="600">
                  <c:v>42846</c:v>
                </c:pt>
                <c:pt idx="601">
                  <c:v>42849</c:v>
                </c:pt>
                <c:pt idx="602">
                  <c:v>42850</c:v>
                </c:pt>
                <c:pt idx="603">
                  <c:v>42851</c:v>
                </c:pt>
                <c:pt idx="604">
                  <c:v>42852</c:v>
                </c:pt>
                <c:pt idx="605">
                  <c:v>42853</c:v>
                </c:pt>
                <c:pt idx="606">
                  <c:v>42856</c:v>
                </c:pt>
                <c:pt idx="607">
                  <c:v>42857</c:v>
                </c:pt>
                <c:pt idx="608">
                  <c:v>42858</c:v>
                </c:pt>
                <c:pt idx="609">
                  <c:v>42859</c:v>
                </c:pt>
                <c:pt idx="610">
                  <c:v>42860</c:v>
                </c:pt>
                <c:pt idx="611">
                  <c:v>42863</c:v>
                </c:pt>
                <c:pt idx="612">
                  <c:v>42864</c:v>
                </c:pt>
                <c:pt idx="613">
                  <c:v>42865</c:v>
                </c:pt>
                <c:pt idx="614">
                  <c:v>42866</c:v>
                </c:pt>
                <c:pt idx="615">
                  <c:v>42867</c:v>
                </c:pt>
                <c:pt idx="616">
                  <c:v>42870</c:v>
                </c:pt>
                <c:pt idx="617">
                  <c:v>42871</c:v>
                </c:pt>
                <c:pt idx="618">
                  <c:v>42872</c:v>
                </c:pt>
                <c:pt idx="619">
                  <c:v>42873</c:v>
                </c:pt>
                <c:pt idx="620">
                  <c:v>42874</c:v>
                </c:pt>
                <c:pt idx="621">
                  <c:v>42877</c:v>
                </c:pt>
                <c:pt idx="622">
                  <c:v>42878</c:v>
                </c:pt>
                <c:pt idx="623">
                  <c:v>42879</c:v>
                </c:pt>
                <c:pt idx="624">
                  <c:v>42880</c:v>
                </c:pt>
                <c:pt idx="625">
                  <c:v>42881</c:v>
                </c:pt>
                <c:pt idx="626">
                  <c:v>42884</c:v>
                </c:pt>
                <c:pt idx="627">
                  <c:v>42885</c:v>
                </c:pt>
                <c:pt idx="628">
                  <c:v>42886</c:v>
                </c:pt>
                <c:pt idx="629">
                  <c:v>42887</c:v>
                </c:pt>
                <c:pt idx="630">
                  <c:v>42888</c:v>
                </c:pt>
                <c:pt idx="631">
                  <c:v>42891</c:v>
                </c:pt>
                <c:pt idx="632">
                  <c:v>42892</c:v>
                </c:pt>
                <c:pt idx="633">
                  <c:v>42893</c:v>
                </c:pt>
                <c:pt idx="634">
                  <c:v>42894</c:v>
                </c:pt>
                <c:pt idx="635">
                  <c:v>42895</c:v>
                </c:pt>
                <c:pt idx="636">
                  <c:v>42898</c:v>
                </c:pt>
                <c:pt idx="637">
                  <c:v>42899</c:v>
                </c:pt>
                <c:pt idx="638">
                  <c:v>42900</c:v>
                </c:pt>
                <c:pt idx="639">
                  <c:v>42901</c:v>
                </c:pt>
                <c:pt idx="640">
                  <c:v>42902</c:v>
                </c:pt>
                <c:pt idx="641">
                  <c:v>42905</c:v>
                </c:pt>
                <c:pt idx="642">
                  <c:v>42906</c:v>
                </c:pt>
                <c:pt idx="643">
                  <c:v>42907</c:v>
                </c:pt>
                <c:pt idx="644">
                  <c:v>42908</c:v>
                </c:pt>
                <c:pt idx="645">
                  <c:v>42909</c:v>
                </c:pt>
                <c:pt idx="646">
                  <c:v>42912</c:v>
                </c:pt>
                <c:pt idx="647">
                  <c:v>42913</c:v>
                </c:pt>
                <c:pt idx="648">
                  <c:v>42914</c:v>
                </c:pt>
                <c:pt idx="649">
                  <c:v>42915</c:v>
                </c:pt>
                <c:pt idx="650">
                  <c:v>42916</c:v>
                </c:pt>
                <c:pt idx="651">
                  <c:v>42919</c:v>
                </c:pt>
                <c:pt idx="652">
                  <c:v>42920</c:v>
                </c:pt>
                <c:pt idx="653">
                  <c:v>42921</c:v>
                </c:pt>
                <c:pt idx="654">
                  <c:v>42922</c:v>
                </c:pt>
                <c:pt idx="655">
                  <c:v>42923</c:v>
                </c:pt>
                <c:pt idx="656">
                  <c:v>42926</c:v>
                </c:pt>
                <c:pt idx="657">
                  <c:v>42927</c:v>
                </c:pt>
                <c:pt idx="658">
                  <c:v>42928</c:v>
                </c:pt>
                <c:pt idx="659">
                  <c:v>42929</c:v>
                </c:pt>
                <c:pt idx="660">
                  <c:v>42930</c:v>
                </c:pt>
                <c:pt idx="661">
                  <c:v>42933</c:v>
                </c:pt>
                <c:pt idx="662">
                  <c:v>42934</c:v>
                </c:pt>
                <c:pt idx="663">
                  <c:v>42935</c:v>
                </c:pt>
                <c:pt idx="664">
                  <c:v>42936</c:v>
                </c:pt>
                <c:pt idx="665">
                  <c:v>42937</c:v>
                </c:pt>
                <c:pt idx="666">
                  <c:v>42940</c:v>
                </c:pt>
                <c:pt idx="667">
                  <c:v>42941</c:v>
                </c:pt>
                <c:pt idx="668">
                  <c:v>42942</c:v>
                </c:pt>
                <c:pt idx="669">
                  <c:v>42943</c:v>
                </c:pt>
                <c:pt idx="670">
                  <c:v>42944</c:v>
                </c:pt>
                <c:pt idx="671">
                  <c:v>42947</c:v>
                </c:pt>
                <c:pt idx="672">
                  <c:v>42948</c:v>
                </c:pt>
                <c:pt idx="673">
                  <c:v>42949</c:v>
                </c:pt>
                <c:pt idx="674">
                  <c:v>42950</c:v>
                </c:pt>
                <c:pt idx="675">
                  <c:v>42951</c:v>
                </c:pt>
                <c:pt idx="676">
                  <c:v>42954</c:v>
                </c:pt>
                <c:pt idx="677">
                  <c:v>42955</c:v>
                </c:pt>
                <c:pt idx="678">
                  <c:v>42956</c:v>
                </c:pt>
                <c:pt idx="679">
                  <c:v>42957</c:v>
                </c:pt>
                <c:pt idx="680">
                  <c:v>42958</c:v>
                </c:pt>
                <c:pt idx="681">
                  <c:v>42961</c:v>
                </c:pt>
                <c:pt idx="682">
                  <c:v>42962</c:v>
                </c:pt>
                <c:pt idx="683">
                  <c:v>42963</c:v>
                </c:pt>
                <c:pt idx="684">
                  <c:v>42964</c:v>
                </c:pt>
                <c:pt idx="685">
                  <c:v>42965</c:v>
                </c:pt>
                <c:pt idx="686">
                  <c:v>42968</c:v>
                </c:pt>
                <c:pt idx="687">
                  <c:v>42969</c:v>
                </c:pt>
                <c:pt idx="688">
                  <c:v>42970</c:v>
                </c:pt>
                <c:pt idx="689">
                  <c:v>42971</c:v>
                </c:pt>
                <c:pt idx="690">
                  <c:v>42972</c:v>
                </c:pt>
                <c:pt idx="691">
                  <c:v>42975</c:v>
                </c:pt>
                <c:pt idx="692">
                  <c:v>42976</c:v>
                </c:pt>
                <c:pt idx="693">
                  <c:v>42977</c:v>
                </c:pt>
                <c:pt idx="694">
                  <c:v>42978</c:v>
                </c:pt>
                <c:pt idx="695">
                  <c:v>42979</c:v>
                </c:pt>
                <c:pt idx="696">
                  <c:v>42982</c:v>
                </c:pt>
                <c:pt idx="697">
                  <c:v>42983</c:v>
                </c:pt>
                <c:pt idx="698">
                  <c:v>42984</c:v>
                </c:pt>
                <c:pt idx="699">
                  <c:v>42985</c:v>
                </c:pt>
                <c:pt idx="700">
                  <c:v>42986</c:v>
                </c:pt>
                <c:pt idx="701">
                  <c:v>42989</c:v>
                </c:pt>
                <c:pt idx="702">
                  <c:v>42990</c:v>
                </c:pt>
                <c:pt idx="703">
                  <c:v>42991</c:v>
                </c:pt>
                <c:pt idx="704">
                  <c:v>42992</c:v>
                </c:pt>
                <c:pt idx="705">
                  <c:v>42993</c:v>
                </c:pt>
                <c:pt idx="706">
                  <c:v>42996</c:v>
                </c:pt>
                <c:pt idx="707">
                  <c:v>42997</c:v>
                </c:pt>
                <c:pt idx="708">
                  <c:v>42998</c:v>
                </c:pt>
                <c:pt idx="709">
                  <c:v>42999</c:v>
                </c:pt>
                <c:pt idx="710">
                  <c:v>43000</c:v>
                </c:pt>
                <c:pt idx="711">
                  <c:v>43003</c:v>
                </c:pt>
                <c:pt idx="712">
                  <c:v>43004</c:v>
                </c:pt>
                <c:pt idx="713">
                  <c:v>43005</c:v>
                </c:pt>
                <c:pt idx="714">
                  <c:v>43006</c:v>
                </c:pt>
                <c:pt idx="715">
                  <c:v>43007</c:v>
                </c:pt>
                <c:pt idx="716">
                  <c:v>43010</c:v>
                </c:pt>
                <c:pt idx="717">
                  <c:v>43011</c:v>
                </c:pt>
                <c:pt idx="718">
                  <c:v>43012</c:v>
                </c:pt>
                <c:pt idx="719">
                  <c:v>43013</c:v>
                </c:pt>
                <c:pt idx="720">
                  <c:v>43014</c:v>
                </c:pt>
                <c:pt idx="721">
                  <c:v>43017</c:v>
                </c:pt>
                <c:pt idx="722">
                  <c:v>43018</c:v>
                </c:pt>
                <c:pt idx="723">
                  <c:v>43019</c:v>
                </c:pt>
                <c:pt idx="724">
                  <c:v>43020</c:v>
                </c:pt>
                <c:pt idx="725">
                  <c:v>43021</c:v>
                </c:pt>
                <c:pt idx="726">
                  <c:v>43024</c:v>
                </c:pt>
                <c:pt idx="727">
                  <c:v>43025</c:v>
                </c:pt>
                <c:pt idx="728">
                  <c:v>43026</c:v>
                </c:pt>
                <c:pt idx="729">
                  <c:v>43027</c:v>
                </c:pt>
                <c:pt idx="730">
                  <c:v>43028</c:v>
                </c:pt>
                <c:pt idx="731">
                  <c:v>43031</c:v>
                </c:pt>
                <c:pt idx="732">
                  <c:v>43032</c:v>
                </c:pt>
                <c:pt idx="733">
                  <c:v>43033</c:v>
                </c:pt>
                <c:pt idx="734">
                  <c:v>43034</c:v>
                </c:pt>
                <c:pt idx="735">
                  <c:v>43035</c:v>
                </c:pt>
                <c:pt idx="736">
                  <c:v>43038</c:v>
                </c:pt>
                <c:pt idx="737">
                  <c:v>43039</c:v>
                </c:pt>
                <c:pt idx="738">
                  <c:v>43040</c:v>
                </c:pt>
                <c:pt idx="739">
                  <c:v>43041</c:v>
                </c:pt>
                <c:pt idx="740">
                  <c:v>43042</c:v>
                </c:pt>
                <c:pt idx="741">
                  <c:v>43045</c:v>
                </c:pt>
                <c:pt idx="742">
                  <c:v>43046</c:v>
                </c:pt>
                <c:pt idx="743">
                  <c:v>43047</c:v>
                </c:pt>
                <c:pt idx="744">
                  <c:v>43048</c:v>
                </c:pt>
                <c:pt idx="745">
                  <c:v>43049</c:v>
                </c:pt>
                <c:pt idx="746">
                  <c:v>43052</c:v>
                </c:pt>
                <c:pt idx="747">
                  <c:v>43053</c:v>
                </c:pt>
                <c:pt idx="748">
                  <c:v>43054</c:v>
                </c:pt>
                <c:pt idx="749">
                  <c:v>43055</c:v>
                </c:pt>
                <c:pt idx="750">
                  <c:v>43056</c:v>
                </c:pt>
                <c:pt idx="751">
                  <c:v>43059</c:v>
                </c:pt>
                <c:pt idx="752">
                  <c:v>43060</c:v>
                </c:pt>
                <c:pt idx="753">
                  <c:v>43061</c:v>
                </c:pt>
                <c:pt idx="754">
                  <c:v>43062</c:v>
                </c:pt>
                <c:pt idx="755">
                  <c:v>43063</c:v>
                </c:pt>
                <c:pt idx="756">
                  <c:v>43066</c:v>
                </c:pt>
                <c:pt idx="757">
                  <c:v>43067</c:v>
                </c:pt>
                <c:pt idx="758">
                  <c:v>43068</c:v>
                </c:pt>
                <c:pt idx="759">
                  <c:v>43069</c:v>
                </c:pt>
                <c:pt idx="760">
                  <c:v>43070</c:v>
                </c:pt>
                <c:pt idx="761">
                  <c:v>43073</c:v>
                </c:pt>
                <c:pt idx="762">
                  <c:v>43074</c:v>
                </c:pt>
                <c:pt idx="763">
                  <c:v>43075</c:v>
                </c:pt>
                <c:pt idx="764">
                  <c:v>43076</c:v>
                </c:pt>
                <c:pt idx="765">
                  <c:v>43077</c:v>
                </c:pt>
                <c:pt idx="766">
                  <c:v>43080</c:v>
                </c:pt>
                <c:pt idx="767">
                  <c:v>43081</c:v>
                </c:pt>
                <c:pt idx="768">
                  <c:v>43082</c:v>
                </c:pt>
                <c:pt idx="769">
                  <c:v>43083</c:v>
                </c:pt>
                <c:pt idx="770">
                  <c:v>43084</c:v>
                </c:pt>
                <c:pt idx="771">
                  <c:v>43087</c:v>
                </c:pt>
                <c:pt idx="772">
                  <c:v>43088</c:v>
                </c:pt>
                <c:pt idx="773">
                  <c:v>43089</c:v>
                </c:pt>
                <c:pt idx="774">
                  <c:v>43090</c:v>
                </c:pt>
                <c:pt idx="775">
                  <c:v>43091</c:v>
                </c:pt>
                <c:pt idx="776">
                  <c:v>43094</c:v>
                </c:pt>
                <c:pt idx="777">
                  <c:v>43095</c:v>
                </c:pt>
                <c:pt idx="778">
                  <c:v>43096</c:v>
                </c:pt>
                <c:pt idx="779">
                  <c:v>43097</c:v>
                </c:pt>
                <c:pt idx="780">
                  <c:v>43098</c:v>
                </c:pt>
                <c:pt idx="781">
                  <c:v>43101</c:v>
                </c:pt>
                <c:pt idx="782">
                  <c:v>43102</c:v>
                </c:pt>
                <c:pt idx="783">
                  <c:v>43103</c:v>
                </c:pt>
                <c:pt idx="784">
                  <c:v>43104</c:v>
                </c:pt>
                <c:pt idx="785">
                  <c:v>43105</c:v>
                </c:pt>
                <c:pt idx="786">
                  <c:v>43108</c:v>
                </c:pt>
                <c:pt idx="787">
                  <c:v>43109</c:v>
                </c:pt>
                <c:pt idx="788">
                  <c:v>43110</c:v>
                </c:pt>
                <c:pt idx="789">
                  <c:v>43111</c:v>
                </c:pt>
                <c:pt idx="790">
                  <c:v>43112</c:v>
                </c:pt>
                <c:pt idx="791">
                  <c:v>43115</c:v>
                </c:pt>
                <c:pt idx="792">
                  <c:v>43116</c:v>
                </c:pt>
                <c:pt idx="793">
                  <c:v>43117</c:v>
                </c:pt>
                <c:pt idx="794">
                  <c:v>43118</c:v>
                </c:pt>
                <c:pt idx="795">
                  <c:v>43119</c:v>
                </c:pt>
                <c:pt idx="796">
                  <c:v>43122</c:v>
                </c:pt>
                <c:pt idx="797">
                  <c:v>43123</c:v>
                </c:pt>
                <c:pt idx="798">
                  <c:v>43124</c:v>
                </c:pt>
                <c:pt idx="799">
                  <c:v>43125</c:v>
                </c:pt>
                <c:pt idx="800">
                  <c:v>43126</c:v>
                </c:pt>
                <c:pt idx="801">
                  <c:v>43129</c:v>
                </c:pt>
                <c:pt idx="802">
                  <c:v>43130</c:v>
                </c:pt>
                <c:pt idx="803">
                  <c:v>43131</c:v>
                </c:pt>
                <c:pt idx="804">
                  <c:v>43132</c:v>
                </c:pt>
                <c:pt idx="805">
                  <c:v>43133</c:v>
                </c:pt>
                <c:pt idx="806">
                  <c:v>43136</c:v>
                </c:pt>
                <c:pt idx="807">
                  <c:v>43137</c:v>
                </c:pt>
                <c:pt idx="808">
                  <c:v>43138</c:v>
                </c:pt>
                <c:pt idx="809">
                  <c:v>43139</c:v>
                </c:pt>
                <c:pt idx="810">
                  <c:v>43140</c:v>
                </c:pt>
                <c:pt idx="811">
                  <c:v>43143</c:v>
                </c:pt>
                <c:pt idx="812">
                  <c:v>43144</c:v>
                </c:pt>
                <c:pt idx="813">
                  <c:v>43145</c:v>
                </c:pt>
                <c:pt idx="814">
                  <c:v>43146</c:v>
                </c:pt>
                <c:pt idx="815">
                  <c:v>43147</c:v>
                </c:pt>
                <c:pt idx="816">
                  <c:v>43150</c:v>
                </c:pt>
                <c:pt idx="817">
                  <c:v>43151</c:v>
                </c:pt>
                <c:pt idx="818">
                  <c:v>43152</c:v>
                </c:pt>
                <c:pt idx="819">
                  <c:v>43153</c:v>
                </c:pt>
                <c:pt idx="820">
                  <c:v>43154</c:v>
                </c:pt>
                <c:pt idx="821">
                  <c:v>43157</c:v>
                </c:pt>
                <c:pt idx="822">
                  <c:v>43158</c:v>
                </c:pt>
                <c:pt idx="823">
                  <c:v>43159</c:v>
                </c:pt>
                <c:pt idx="824">
                  <c:v>43160</c:v>
                </c:pt>
                <c:pt idx="825">
                  <c:v>43161</c:v>
                </c:pt>
                <c:pt idx="826">
                  <c:v>43164</c:v>
                </c:pt>
                <c:pt idx="827">
                  <c:v>43165</c:v>
                </c:pt>
                <c:pt idx="828">
                  <c:v>43166</c:v>
                </c:pt>
                <c:pt idx="829">
                  <c:v>43167</c:v>
                </c:pt>
                <c:pt idx="830">
                  <c:v>43168</c:v>
                </c:pt>
                <c:pt idx="831">
                  <c:v>43171</c:v>
                </c:pt>
                <c:pt idx="832">
                  <c:v>43172</c:v>
                </c:pt>
                <c:pt idx="833">
                  <c:v>43173</c:v>
                </c:pt>
                <c:pt idx="834">
                  <c:v>43174</c:v>
                </c:pt>
                <c:pt idx="835">
                  <c:v>43175</c:v>
                </c:pt>
                <c:pt idx="836">
                  <c:v>43178</c:v>
                </c:pt>
                <c:pt idx="837">
                  <c:v>43179</c:v>
                </c:pt>
                <c:pt idx="838">
                  <c:v>43180</c:v>
                </c:pt>
                <c:pt idx="839">
                  <c:v>43181</c:v>
                </c:pt>
                <c:pt idx="840">
                  <c:v>43182</c:v>
                </c:pt>
                <c:pt idx="841">
                  <c:v>43185</c:v>
                </c:pt>
                <c:pt idx="842">
                  <c:v>43186</c:v>
                </c:pt>
                <c:pt idx="843">
                  <c:v>43187</c:v>
                </c:pt>
                <c:pt idx="844">
                  <c:v>43188</c:v>
                </c:pt>
                <c:pt idx="845">
                  <c:v>43189</c:v>
                </c:pt>
                <c:pt idx="846">
                  <c:v>43192</c:v>
                </c:pt>
                <c:pt idx="847">
                  <c:v>43193</c:v>
                </c:pt>
                <c:pt idx="848">
                  <c:v>43194</c:v>
                </c:pt>
                <c:pt idx="849">
                  <c:v>43195</c:v>
                </c:pt>
                <c:pt idx="850">
                  <c:v>43196</c:v>
                </c:pt>
                <c:pt idx="851">
                  <c:v>43199</c:v>
                </c:pt>
                <c:pt idx="852">
                  <c:v>43200</c:v>
                </c:pt>
                <c:pt idx="853">
                  <c:v>43201</c:v>
                </c:pt>
                <c:pt idx="854">
                  <c:v>43202</c:v>
                </c:pt>
                <c:pt idx="855">
                  <c:v>43203</c:v>
                </c:pt>
                <c:pt idx="856">
                  <c:v>43206</c:v>
                </c:pt>
                <c:pt idx="857">
                  <c:v>43207</c:v>
                </c:pt>
                <c:pt idx="858">
                  <c:v>43208</c:v>
                </c:pt>
                <c:pt idx="859">
                  <c:v>43209</c:v>
                </c:pt>
                <c:pt idx="860">
                  <c:v>43210</c:v>
                </c:pt>
                <c:pt idx="861">
                  <c:v>43213</c:v>
                </c:pt>
                <c:pt idx="862">
                  <c:v>43214</c:v>
                </c:pt>
                <c:pt idx="863">
                  <c:v>43215</c:v>
                </c:pt>
                <c:pt idx="864">
                  <c:v>43216</c:v>
                </c:pt>
                <c:pt idx="865">
                  <c:v>43217</c:v>
                </c:pt>
                <c:pt idx="866">
                  <c:v>43220</c:v>
                </c:pt>
                <c:pt idx="867">
                  <c:v>43221</c:v>
                </c:pt>
                <c:pt idx="868">
                  <c:v>43222</c:v>
                </c:pt>
                <c:pt idx="869">
                  <c:v>43223</c:v>
                </c:pt>
                <c:pt idx="870">
                  <c:v>43224</c:v>
                </c:pt>
                <c:pt idx="871">
                  <c:v>43227</c:v>
                </c:pt>
                <c:pt idx="872">
                  <c:v>43228</c:v>
                </c:pt>
                <c:pt idx="873">
                  <c:v>43229</c:v>
                </c:pt>
                <c:pt idx="874">
                  <c:v>43230</c:v>
                </c:pt>
                <c:pt idx="875">
                  <c:v>43231</c:v>
                </c:pt>
                <c:pt idx="876">
                  <c:v>43234</c:v>
                </c:pt>
                <c:pt idx="877">
                  <c:v>43235</c:v>
                </c:pt>
                <c:pt idx="878">
                  <c:v>43236</c:v>
                </c:pt>
                <c:pt idx="879">
                  <c:v>43237</c:v>
                </c:pt>
                <c:pt idx="880">
                  <c:v>43238</c:v>
                </c:pt>
                <c:pt idx="881">
                  <c:v>43241</c:v>
                </c:pt>
                <c:pt idx="882">
                  <c:v>43242</c:v>
                </c:pt>
                <c:pt idx="883">
                  <c:v>43243</c:v>
                </c:pt>
                <c:pt idx="884">
                  <c:v>43244</c:v>
                </c:pt>
                <c:pt idx="885">
                  <c:v>43245</c:v>
                </c:pt>
                <c:pt idx="886">
                  <c:v>43248</c:v>
                </c:pt>
                <c:pt idx="887">
                  <c:v>43249</c:v>
                </c:pt>
                <c:pt idx="888">
                  <c:v>43250</c:v>
                </c:pt>
                <c:pt idx="889">
                  <c:v>43251</c:v>
                </c:pt>
                <c:pt idx="890">
                  <c:v>43252</c:v>
                </c:pt>
                <c:pt idx="891">
                  <c:v>43255</c:v>
                </c:pt>
                <c:pt idx="892">
                  <c:v>43256</c:v>
                </c:pt>
                <c:pt idx="893">
                  <c:v>43257</c:v>
                </c:pt>
                <c:pt idx="894">
                  <c:v>43258</c:v>
                </c:pt>
                <c:pt idx="895">
                  <c:v>43259</c:v>
                </c:pt>
                <c:pt idx="896">
                  <c:v>43262</c:v>
                </c:pt>
                <c:pt idx="897">
                  <c:v>43263</c:v>
                </c:pt>
                <c:pt idx="898">
                  <c:v>43264</c:v>
                </c:pt>
                <c:pt idx="899">
                  <c:v>43265</c:v>
                </c:pt>
                <c:pt idx="900">
                  <c:v>43266</c:v>
                </c:pt>
                <c:pt idx="901">
                  <c:v>43269</c:v>
                </c:pt>
                <c:pt idx="902">
                  <c:v>43270</c:v>
                </c:pt>
                <c:pt idx="903">
                  <c:v>43271</c:v>
                </c:pt>
                <c:pt idx="904">
                  <c:v>43272</c:v>
                </c:pt>
                <c:pt idx="905">
                  <c:v>43273</c:v>
                </c:pt>
                <c:pt idx="906">
                  <c:v>43276</c:v>
                </c:pt>
                <c:pt idx="907">
                  <c:v>43277</c:v>
                </c:pt>
                <c:pt idx="908">
                  <c:v>43278</c:v>
                </c:pt>
                <c:pt idx="909">
                  <c:v>43279</c:v>
                </c:pt>
                <c:pt idx="910">
                  <c:v>43280</c:v>
                </c:pt>
                <c:pt idx="911">
                  <c:v>43283</c:v>
                </c:pt>
                <c:pt idx="912">
                  <c:v>43284</c:v>
                </c:pt>
                <c:pt idx="913">
                  <c:v>43285</c:v>
                </c:pt>
                <c:pt idx="914">
                  <c:v>43286</c:v>
                </c:pt>
                <c:pt idx="915">
                  <c:v>43287</c:v>
                </c:pt>
                <c:pt idx="916">
                  <c:v>43290</c:v>
                </c:pt>
                <c:pt idx="917">
                  <c:v>43291</c:v>
                </c:pt>
                <c:pt idx="918">
                  <c:v>43292</c:v>
                </c:pt>
                <c:pt idx="919">
                  <c:v>43293</c:v>
                </c:pt>
                <c:pt idx="920">
                  <c:v>43294</c:v>
                </c:pt>
                <c:pt idx="921">
                  <c:v>43297</c:v>
                </c:pt>
                <c:pt idx="922">
                  <c:v>43298</c:v>
                </c:pt>
                <c:pt idx="923">
                  <c:v>43299</c:v>
                </c:pt>
                <c:pt idx="924">
                  <c:v>43300</c:v>
                </c:pt>
                <c:pt idx="925">
                  <c:v>43301</c:v>
                </c:pt>
                <c:pt idx="926">
                  <c:v>43304</c:v>
                </c:pt>
                <c:pt idx="927">
                  <c:v>43305</c:v>
                </c:pt>
                <c:pt idx="928">
                  <c:v>43306</c:v>
                </c:pt>
                <c:pt idx="929">
                  <c:v>43307</c:v>
                </c:pt>
                <c:pt idx="930">
                  <c:v>43308</c:v>
                </c:pt>
                <c:pt idx="931">
                  <c:v>43311</c:v>
                </c:pt>
                <c:pt idx="932">
                  <c:v>43312</c:v>
                </c:pt>
                <c:pt idx="933">
                  <c:v>43313</c:v>
                </c:pt>
                <c:pt idx="934">
                  <c:v>43314</c:v>
                </c:pt>
                <c:pt idx="935">
                  <c:v>43315</c:v>
                </c:pt>
                <c:pt idx="936">
                  <c:v>43318</c:v>
                </c:pt>
                <c:pt idx="937">
                  <c:v>43319</c:v>
                </c:pt>
                <c:pt idx="938">
                  <c:v>43320</c:v>
                </c:pt>
                <c:pt idx="939">
                  <c:v>43321</c:v>
                </c:pt>
                <c:pt idx="940">
                  <c:v>43322</c:v>
                </c:pt>
                <c:pt idx="941">
                  <c:v>43325</c:v>
                </c:pt>
                <c:pt idx="942">
                  <c:v>43326</c:v>
                </c:pt>
                <c:pt idx="943">
                  <c:v>43327</c:v>
                </c:pt>
                <c:pt idx="944">
                  <c:v>43328</c:v>
                </c:pt>
                <c:pt idx="945">
                  <c:v>43329</c:v>
                </c:pt>
                <c:pt idx="946">
                  <c:v>43332</c:v>
                </c:pt>
                <c:pt idx="947">
                  <c:v>43333</c:v>
                </c:pt>
                <c:pt idx="948">
                  <c:v>43334</c:v>
                </c:pt>
                <c:pt idx="949">
                  <c:v>43335</c:v>
                </c:pt>
                <c:pt idx="950">
                  <c:v>43336</c:v>
                </c:pt>
                <c:pt idx="951">
                  <c:v>43339</c:v>
                </c:pt>
                <c:pt idx="952">
                  <c:v>43340</c:v>
                </c:pt>
                <c:pt idx="953">
                  <c:v>43341</c:v>
                </c:pt>
                <c:pt idx="954">
                  <c:v>43342</c:v>
                </c:pt>
                <c:pt idx="955">
                  <c:v>43343</c:v>
                </c:pt>
                <c:pt idx="956">
                  <c:v>43346</c:v>
                </c:pt>
                <c:pt idx="957">
                  <c:v>43347</c:v>
                </c:pt>
                <c:pt idx="958">
                  <c:v>43348</c:v>
                </c:pt>
                <c:pt idx="959">
                  <c:v>43349</c:v>
                </c:pt>
                <c:pt idx="960">
                  <c:v>43350</c:v>
                </c:pt>
                <c:pt idx="961">
                  <c:v>43353</c:v>
                </c:pt>
                <c:pt idx="962">
                  <c:v>43354</c:v>
                </c:pt>
                <c:pt idx="963">
                  <c:v>43355</c:v>
                </c:pt>
                <c:pt idx="964">
                  <c:v>43356</c:v>
                </c:pt>
                <c:pt idx="965">
                  <c:v>43357</c:v>
                </c:pt>
                <c:pt idx="966">
                  <c:v>43360</c:v>
                </c:pt>
                <c:pt idx="967">
                  <c:v>43361</c:v>
                </c:pt>
                <c:pt idx="968">
                  <c:v>43362</c:v>
                </c:pt>
                <c:pt idx="969">
                  <c:v>43363</c:v>
                </c:pt>
                <c:pt idx="970">
                  <c:v>43364</c:v>
                </c:pt>
                <c:pt idx="971">
                  <c:v>43367</c:v>
                </c:pt>
                <c:pt idx="972">
                  <c:v>43368</c:v>
                </c:pt>
                <c:pt idx="973">
                  <c:v>43369</c:v>
                </c:pt>
                <c:pt idx="974">
                  <c:v>43370</c:v>
                </c:pt>
                <c:pt idx="975">
                  <c:v>43371</c:v>
                </c:pt>
                <c:pt idx="976">
                  <c:v>43374</c:v>
                </c:pt>
                <c:pt idx="977">
                  <c:v>43375</c:v>
                </c:pt>
                <c:pt idx="978">
                  <c:v>43376</c:v>
                </c:pt>
                <c:pt idx="979">
                  <c:v>43377</c:v>
                </c:pt>
                <c:pt idx="980">
                  <c:v>43378</c:v>
                </c:pt>
                <c:pt idx="981">
                  <c:v>43381</c:v>
                </c:pt>
                <c:pt idx="982">
                  <c:v>43382</c:v>
                </c:pt>
                <c:pt idx="983">
                  <c:v>43383</c:v>
                </c:pt>
                <c:pt idx="984">
                  <c:v>43384</c:v>
                </c:pt>
                <c:pt idx="985">
                  <c:v>43385</c:v>
                </c:pt>
                <c:pt idx="986">
                  <c:v>43388</c:v>
                </c:pt>
                <c:pt idx="987">
                  <c:v>43389</c:v>
                </c:pt>
                <c:pt idx="988">
                  <c:v>43390</c:v>
                </c:pt>
                <c:pt idx="989">
                  <c:v>43391</c:v>
                </c:pt>
                <c:pt idx="990">
                  <c:v>43392</c:v>
                </c:pt>
                <c:pt idx="991">
                  <c:v>43395</c:v>
                </c:pt>
                <c:pt idx="992">
                  <c:v>43396</c:v>
                </c:pt>
                <c:pt idx="993">
                  <c:v>43397</c:v>
                </c:pt>
                <c:pt idx="994">
                  <c:v>43398</c:v>
                </c:pt>
                <c:pt idx="995">
                  <c:v>43399</c:v>
                </c:pt>
                <c:pt idx="996">
                  <c:v>43402</c:v>
                </c:pt>
                <c:pt idx="997">
                  <c:v>43403</c:v>
                </c:pt>
                <c:pt idx="998">
                  <c:v>43404</c:v>
                </c:pt>
                <c:pt idx="999">
                  <c:v>43405</c:v>
                </c:pt>
                <c:pt idx="1000">
                  <c:v>43406</c:v>
                </c:pt>
                <c:pt idx="1001">
                  <c:v>43409</c:v>
                </c:pt>
                <c:pt idx="1002">
                  <c:v>43410</c:v>
                </c:pt>
                <c:pt idx="1003">
                  <c:v>43411</c:v>
                </c:pt>
                <c:pt idx="1004">
                  <c:v>43412</c:v>
                </c:pt>
                <c:pt idx="1005">
                  <c:v>43413</c:v>
                </c:pt>
                <c:pt idx="1006">
                  <c:v>43416</c:v>
                </c:pt>
                <c:pt idx="1007">
                  <c:v>43417</c:v>
                </c:pt>
                <c:pt idx="1008">
                  <c:v>43418</c:v>
                </c:pt>
                <c:pt idx="1009">
                  <c:v>43419</c:v>
                </c:pt>
                <c:pt idx="1010">
                  <c:v>43420</c:v>
                </c:pt>
                <c:pt idx="1011">
                  <c:v>43423</c:v>
                </c:pt>
                <c:pt idx="1012">
                  <c:v>43424</c:v>
                </c:pt>
                <c:pt idx="1013">
                  <c:v>43425</c:v>
                </c:pt>
                <c:pt idx="1014">
                  <c:v>43426</c:v>
                </c:pt>
                <c:pt idx="1015">
                  <c:v>43427</c:v>
                </c:pt>
                <c:pt idx="1016">
                  <c:v>43430</c:v>
                </c:pt>
                <c:pt idx="1017">
                  <c:v>43431</c:v>
                </c:pt>
                <c:pt idx="1018">
                  <c:v>43432</c:v>
                </c:pt>
                <c:pt idx="1019">
                  <c:v>43433</c:v>
                </c:pt>
                <c:pt idx="1020">
                  <c:v>43434</c:v>
                </c:pt>
                <c:pt idx="1021">
                  <c:v>43437</c:v>
                </c:pt>
                <c:pt idx="1022">
                  <c:v>43438</c:v>
                </c:pt>
                <c:pt idx="1023">
                  <c:v>43439</c:v>
                </c:pt>
                <c:pt idx="1024">
                  <c:v>43440</c:v>
                </c:pt>
                <c:pt idx="1025">
                  <c:v>43441</c:v>
                </c:pt>
                <c:pt idx="1026">
                  <c:v>43444</c:v>
                </c:pt>
                <c:pt idx="1027">
                  <c:v>43445</c:v>
                </c:pt>
                <c:pt idx="1028">
                  <c:v>43446</c:v>
                </c:pt>
                <c:pt idx="1029">
                  <c:v>43447</c:v>
                </c:pt>
                <c:pt idx="1030">
                  <c:v>43448</c:v>
                </c:pt>
                <c:pt idx="1031">
                  <c:v>43451</c:v>
                </c:pt>
                <c:pt idx="1032">
                  <c:v>43452</c:v>
                </c:pt>
                <c:pt idx="1033">
                  <c:v>43453</c:v>
                </c:pt>
                <c:pt idx="1034">
                  <c:v>43454</c:v>
                </c:pt>
                <c:pt idx="1035">
                  <c:v>43455</c:v>
                </c:pt>
                <c:pt idx="1036">
                  <c:v>43458</c:v>
                </c:pt>
                <c:pt idx="1037">
                  <c:v>43459</c:v>
                </c:pt>
                <c:pt idx="1038">
                  <c:v>43460</c:v>
                </c:pt>
                <c:pt idx="1039">
                  <c:v>43461</c:v>
                </c:pt>
                <c:pt idx="1040">
                  <c:v>43462</c:v>
                </c:pt>
                <c:pt idx="1041">
                  <c:v>43465</c:v>
                </c:pt>
                <c:pt idx="1042">
                  <c:v>43466</c:v>
                </c:pt>
                <c:pt idx="1043">
                  <c:v>43467</c:v>
                </c:pt>
                <c:pt idx="1044">
                  <c:v>43468</c:v>
                </c:pt>
                <c:pt idx="1045">
                  <c:v>43469</c:v>
                </c:pt>
                <c:pt idx="1046">
                  <c:v>43472</c:v>
                </c:pt>
                <c:pt idx="1047">
                  <c:v>43473</c:v>
                </c:pt>
                <c:pt idx="1048">
                  <c:v>43474</c:v>
                </c:pt>
                <c:pt idx="1049">
                  <c:v>43475</c:v>
                </c:pt>
                <c:pt idx="1050">
                  <c:v>43476</c:v>
                </c:pt>
                <c:pt idx="1051">
                  <c:v>43479</c:v>
                </c:pt>
                <c:pt idx="1052">
                  <c:v>43480</c:v>
                </c:pt>
                <c:pt idx="1053">
                  <c:v>43481</c:v>
                </c:pt>
                <c:pt idx="1054">
                  <c:v>43482</c:v>
                </c:pt>
                <c:pt idx="1055">
                  <c:v>43483</c:v>
                </c:pt>
                <c:pt idx="1056">
                  <c:v>43486</c:v>
                </c:pt>
                <c:pt idx="1057">
                  <c:v>43487</c:v>
                </c:pt>
                <c:pt idx="1058">
                  <c:v>43488</c:v>
                </c:pt>
                <c:pt idx="1059">
                  <c:v>43489</c:v>
                </c:pt>
                <c:pt idx="1060">
                  <c:v>43490</c:v>
                </c:pt>
                <c:pt idx="1061">
                  <c:v>43493</c:v>
                </c:pt>
                <c:pt idx="1062">
                  <c:v>43494</c:v>
                </c:pt>
                <c:pt idx="1063">
                  <c:v>43495</c:v>
                </c:pt>
                <c:pt idx="1064">
                  <c:v>43496</c:v>
                </c:pt>
                <c:pt idx="1065">
                  <c:v>43497</c:v>
                </c:pt>
                <c:pt idx="1066">
                  <c:v>43500</c:v>
                </c:pt>
                <c:pt idx="1067">
                  <c:v>43501</c:v>
                </c:pt>
                <c:pt idx="1068">
                  <c:v>43502</c:v>
                </c:pt>
                <c:pt idx="1069">
                  <c:v>43503</c:v>
                </c:pt>
                <c:pt idx="1070">
                  <c:v>43504</c:v>
                </c:pt>
                <c:pt idx="1071">
                  <c:v>43507</c:v>
                </c:pt>
                <c:pt idx="1072">
                  <c:v>43508</c:v>
                </c:pt>
                <c:pt idx="1073">
                  <c:v>43509</c:v>
                </c:pt>
                <c:pt idx="1074">
                  <c:v>43510</c:v>
                </c:pt>
                <c:pt idx="1075">
                  <c:v>43511</c:v>
                </c:pt>
                <c:pt idx="1076">
                  <c:v>43514</c:v>
                </c:pt>
                <c:pt idx="1077">
                  <c:v>43515</c:v>
                </c:pt>
                <c:pt idx="1078">
                  <c:v>43516</c:v>
                </c:pt>
                <c:pt idx="1079">
                  <c:v>43517</c:v>
                </c:pt>
                <c:pt idx="1080">
                  <c:v>43518</c:v>
                </c:pt>
                <c:pt idx="1081">
                  <c:v>43521</c:v>
                </c:pt>
                <c:pt idx="1082">
                  <c:v>43522</c:v>
                </c:pt>
                <c:pt idx="1083">
                  <c:v>43523</c:v>
                </c:pt>
                <c:pt idx="1084">
                  <c:v>43524</c:v>
                </c:pt>
                <c:pt idx="1085">
                  <c:v>43525</c:v>
                </c:pt>
                <c:pt idx="1086">
                  <c:v>43528</c:v>
                </c:pt>
                <c:pt idx="1087">
                  <c:v>43529</c:v>
                </c:pt>
                <c:pt idx="1088">
                  <c:v>43530</c:v>
                </c:pt>
                <c:pt idx="1089">
                  <c:v>43531</c:v>
                </c:pt>
                <c:pt idx="1090">
                  <c:v>43532</c:v>
                </c:pt>
                <c:pt idx="1091">
                  <c:v>43535</c:v>
                </c:pt>
                <c:pt idx="1092">
                  <c:v>43536</c:v>
                </c:pt>
                <c:pt idx="1093">
                  <c:v>43537</c:v>
                </c:pt>
                <c:pt idx="1094">
                  <c:v>43538</c:v>
                </c:pt>
                <c:pt idx="1095">
                  <c:v>43539</c:v>
                </c:pt>
                <c:pt idx="1096">
                  <c:v>43542</c:v>
                </c:pt>
                <c:pt idx="1097">
                  <c:v>43543</c:v>
                </c:pt>
                <c:pt idx="1098">
                  <c:v>43544</c:v>
                </c:pt>
                <c:pt idx="1099">
                  <c:v>43545</c:v>
                </c:pt>
                <c:pt idx="1100">
                  <c:v>43546</c:v>
                </c:pt>
                <c:pt idx="1101">
                  <c:v>43549</c:v>
                </c:pt>
                <c:pt idx="1102">
                  <c:v>43550</c:v>
                </c:pt>
                <c:pt idx="1103">
                  <c:v>43551</c:v>
                </c:pt>
                <c:pt idx="1104">
                  <c:v>43552</c:v>
                </c:pt>
                <c:pt idx="1105">
                  <c:v>43553</c:v>
                </c:pt>
                <c:pt idx="1106">
                  <c:v>43556</c:v>
                </c:pt>
                <c:pt idx="1107">
                  <c:v>43557</c:v>
                </c:pt>
                <c:pt idx="1108">
                  <c:v>43558</c:v>
                </c:pt>
                <c:pt idx="1109">
                  <c:v>43559</c:v>
                </c:pt>
                <c:pt idx="1110">
                  <c:v>43560</c:v>
                </c:pt>
                <c:pt idx="1111">
                  <c:v>43563</c:v>
                </c:pt>
                <c:pt idx="1112">
                  <c:v>43564</c:v>
                </c:pt>
                <c:pt idx="1113">
                  <c:v>43565</c:v>
                </c:pt>
                <c:pt idx="1114">
                  <c:v>43566</c:v>
                </c:pt>
                <c:pt idx="1115">
                  <c:v>43567</c:v>
                </c:pt>
                <c:pt idx="1116">
                  <c:v>43570</c:v>
                </c:pt>
                <c:pt idx="1117">
                  <c:v>43571</c:v>
                </c:pt>
                <c:pt idx="1118">
                  <c:v>43572</c:v>
                </c:pt>
                <c:pt idx="1119">
                  <c:v>43573</c:v>
                </c:pt>
                <c:pt idx="1120">
                  <c:v>43574</c:v>
                </c:pt>
                <c:pt idx="1121">
                  <c:v>43577</c:v>
                </c:pt>
                <c:pt idx="1122">
                  <c:v>43578</c:v>
                </c:pt>
                <c:pt idx="1123">
                  <c:v>43579</c:v>
                </c:pt>
                <c:pt idx="1124">
                  <c:v>43580</c:v>
                </c:pt>
                <c:pt idx="1125">
                  <c:v>43581</c:v>
                </c:pt>
                <c:pt idx="1126">
                  <c:v>43584</c:v>
                </c:pt>
                <c:pt idx="1127">
                  <c:v>43585</c:v>
                </c:pt>
                <c:pt idx="1128">
                  <c:v>43586</c:v>
                </c:pt>
                <c:pt idx="1129">
                  <c:v>43587</c:v>
                </c:pt>
                <c:pt idx="1130">
                  <c:v>43588</c:v>
                </c:pt>
                <c:pt idx="1131">
                  <c:v>43591</c:v>
                </c:pt>
                <c:pt idx="1132">
                  <c:v>43592</c:v>
                </c:pt>
                <c:pt idx="1133">
                  <c:v>43593</c:v>
                </c:pt>
                <c:pt idx="1134">
                  <c:v>43594</c:v>
                </c:pt>
                <c:pt idx="1135">
                  <c:v>43595</c:v>
                </c:pt>
                <c:pt idx="1136">
                  <c:v>43598</c:v>
                </c:pt>
                <c:pt idx="1137">
                  <c:v>43599</c:v>
                </c:pt>
                <c:pt idx="1138">
                  <c:v>43600</c:v>
                </c:pt>
                <c:pt idx="1139">
                  <c:v>43601</c:v>
                </c:pt>
                <c:pt idx="1140">
                  <c:v>43602</c:v>
                </c:pt>
                <c:pt idx="1141">
                  <c:v>43605</c:v>
                </c:pt>
                <c:pt idx="1142">
                  <c:v>43606</c:v>
                </c:pt>
                <c:pt idx="1143">
                  <c:v>43607</c:v>
                </c:pt>
                <c:pt idx="1144">
                  <c:v>43608</c:v>
                </c:pt>
                <c:pt idx="1145">
                  <c:v>43609</c:v>
                </c:pt>
                <c:pt idx="1146">
                  <c:v>43612</c:v>
                </c:pt>
                <c:pt idx="1147">
                  <c:v>43613</c:v>
                </c:pt>
                <c:pt idx="1148">
                  <c:v>43614</c:v>
                </c:pt>
                <c:pt idx="1149">
                  <c:v>43615</c:v>
                </c:pt>
                <c:pt idx="1150">
                  <c:v>43616</c:v>
                </c:pt>
                <c:pt idx="1151">
                  <c:v>43619</c:v>
                </c:pt>
                <c:pt idx="1152">
                  <c:v>43620</c:v>
                </c:pt>
                <c:pt idx="1153">
                  <c:v>43621</c:v>
                </c:pt>
                <c:pt idx="1154">
                  <c:v>43622</c:v>
                </c:pt>
                <c:pt idx="1155">
                  <c:v>43623</c:v>
                </c:pt>
                <c:pt idx="1156">
                  <c:v>43626</c:v>
                </c:pt>
                <c:pt idx="1157">
                  <c:v>43627</c:v>
                </c:pt>
                <c:pt idx="1158">
                  <c:v>43628</c:v>
                </c:pt>
                <c:pt idx="1159">
                  <c:v>43629</c:v>
                </c:pt>
                <c:pt idx="1160">
                  <c:v>43630</c:v>
                </c:pt>
                <c:pt idx="1161">
                  <c:v>43633</c:v>
                </c:pt>
                <c:pt idx="1162">
                  <c:v>43634</c:v>
                </c:pt>
                <c:pt idx="1163">
                  <c:v>43635</c:v>
                </c:pt>
                <c:pt idx="1164">
                  <c:v>43636</c:v>
                </c:pt>
                <c:pt idx="1165">
                  <c:v>43637</c:v>
                </c:pt>
                <c:pt idx="1166">
                  <c:v>43640</c:v>
                </c:pt>
                <c:pt idx="1167">
                  <c:v>43641</c:v>
                </c:pt>
                <c:pt idx="1168">
                  <c:v>43642</c:v>
                </c:pt>
                <c:pt idx="1169">
                  <c:v>43643</c:v>
                </c:pt>
                <c:pt idx="1170">
                  <c:v>43644</c:v>
                </c:pt>
                <c:pt idx="1171">
                  <c:v>43647</c:v>
                </c:pt>
                <c:pt idx="1172">
                  <c:v>43648</c:v>
                </c:pt>
                <c:pt idx="1173">
                  <c:v>43649</c:v>
                </c:pt>
                <c:pt idx="1174">
                  <c:v>43650</c:v>
                </c:pt>
                <c:pt idx="1175">
                  <c:v>43651</c:v>
                </c:pt>
                <c:pt idx="1176">
                  <c:v>43654</c:v>
                </c:pt>
                <c:pt idx="1177">
                  <c:v>43655</c:v>
                </c:pt>
                <c:pt idx="1178">
                  <c:v>43656</c:v>
                </c:pt>
                <c:pt idx="1179">
                  <c:v>43657</c:v>
                </c:pt>
                <c:pt idx="1180">
                  <c:v>43658</c:v>
                </c:pt>
                <c:pt idx="1181">
                  <c:v>43661</c:v>
                </c:pt>
                <c:pt idx="1182">
                  <c:v>43662</c:v>
                </c:pt>
                <c:pt idx="1183">
                  <c:v>43663</c:v>
                </c:pt>
                <c:pt idx="1184">
                  <c:v>43664</c:v>
                </c:pt>
                <c:pt idx="1185">
                  <c:v>43665</c:v>
                </c:pt>
                <c:pt idx="1186">
                  <c:v>43668</c:v>
                </c:pt>
                <c:pt idx="1187">
                  <c:v>43669</c:v>
                </c:pt>
                <c:pt idx="1188">
                  <c:v>43670</c:v>
                </c:pt>
                <c:pt idx="1189">
                  <c:v>43671</c:v>
                </c:pt>
                <c:pt idx="1190">
                  <c:v>43672</c:v>
                </c:pt>
              </c:numCache>
            </c:numRef>
          </c:cat>
          <c:val>
            <c:numRef>
              <c:f>'Commodities Data'!$D$8:$D$1198</c:f>
              <c:extLst/>
            </c:numRef>
          </c:val>
          <c:extLst>
            <c:ext xmlns:c16="http://schemas.microsoft.com/office/drawing/2014/chart" uri="{C3380CC4-5D6E-409C-BE32-E72D297353CC}">
              <c16:uniqueId val="{00000002-B27D-4FA6-A3F0-A164929499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1475984"/>
        <c:axId val="1131475656"/>
      </c:areaChart>
      <c:areaChart>
        <c:grouping val="stacked"/>
        <c:varyColors val="0"/>
        <c:ser>
          <c:idx val="2"/>
          <c:order val="2"/>
          <c:tx>
            <c:strRef>
              <c:f>'Commodities Data'!$E$2</c:f>
              <c:strCache>
                <c:ptCount val="1"/>
                <c:pt idx="0">
                  <c:v>LME Ni inventory (briquette)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  <a:ln>
              <a:noFill/>
            </a:ln>
            <a:effectLst>
              <a:outerShdw blurRad="63500" dist="38100" dir="5400000" rotWithShape="0">
                <a:srgbClr val="000000">
                  <a:alpha val="45000"/>
                </a:srgbClr>
              </a:outerShdw>
            </a:effectLst>
            <a:scene3d>
              <a:camera prst="orthographicFront">
                <a:rot lat="0" lon="0" rev="0"/>
              </a:camera>
              <a:lightRig rig="glow" dir="t">
                <a:rot lat="0" lon="0" rev="6360000"/>
              </a:lightRig>
            </a:scene3d>
            <a:sp3d contourW="1000" prstMaterial="flat">
              <a:bevelT w="95250" h="101600"/>
              <a:contourClr>
                <a:scrgbClr r="0" g="0" b="0">
                  <a:satMod val="300000"/>
                </a:scrgbClr>
              </a:contourClr>
            </a:sp3d>
          </c:spPr>
          <c:cat>
            <c:numRef>
              <c:f>'Commodities Data'!$B$8:$B$1198</c:f>
              <c:numCache>
                <c:formatCode>[$-409]mmm\-yy;@</c:formatCode>
                <c:ptCount val="1191"/>
                <c:pt idx="0">
                  <c:v>42006</c:v>
                </c:pt>
                <c:pt idx="1">
                  <c:v>42009</c:v>
                </c:pt>
                <c:pt idx="2">
                  <c:v>42010</c:v>
                </c:pt>
                <c:pt idx="3">
                  <c:v>42011</c:v>
                </c:pt>
                <c:pt idx="4">
                  <c:v>42012</c:v>
                </c:pt>
                <c:pt idx="5">
                  <c:v>42013</c:v>
                </c:pt>
                <c:pt idx="6">
                  <c:v>42016</c:v>
                </c:pt>
                <c:pt idx="7">
                  <c:v>42017</c:v>
                </c:pt>
                <c:pt idx="8">
                  <c:v>42018</c:v>
                </c:pt>
                <c:pt idx="9">
                  <c:v>42019</c:v>
                </c:pt>
                <c:pt idx="10">
                  <c:v>42020</c:v>
                </c:pt>
                <c:pt idx="11">
                  <c:v>42023</c:v>
                </c:pt>
                <c:pt idx="12">
                  <c:v>42024</c:v>
                </c:pt>
                <c:pt idx="13">
                  <c:v>42025</c:v>
                </c:pt>
                <c:pt idx="14">
                  <c:v>42026</c:v>
                </c:pt>
                <c:pt idx="15">
                  <c:v>42027</c:v>
                </c:pt>
                <c:pt idx="16">
                  <c:v>42030</c:v>
                </c:pt>
                <c:pt idx="17">
                  <c:v>42031</c:v>
                </c:pt>
                <c:pt idx="18">
                  <c:v>42032</c:v>
                </c:pt>
                <c:pt idx="19">
                  <c:v>42033</c:v>
                </c:pt>
                <c:pt idx="20">
                  <c:v>42034</c:v>
                </c:pt>
                <c:pt idx="21">
                  <c:v>42037</c:v>
                </c:pt>
                <c:pt idx="22">
                  <c:v>42038</c:v>
                </c:pt>
                <c:pt idx="23">
                  <c:v>42039</c:v>
                </c:pt>
                <c:pt idx="24">
                  <c:v>42040</c:v>
                </c:pt>
                <c:pt idx="25">
                  <c:v>42041</c:v>
                </c:pt>
                <c:pt idx="26">
                  <c:v>42044</c:v>
                </c:pt>
                <c:pt idx="27">
                  <c:v>42045</c:v>
                </c:pt>
                <c:pt idx="28">
                  <c:v>42046</c:v>
                </c:pt>
                <c:pt idx="29">
                  <c:v>42047</c:v>
                </c:pt>
                <c:pt idx="30">
                  <c:v>42048</c:v>
                </c:pt>
                <c:pt idx="31">
                  <c:v>42051</c:v>
                </c:pt>
                <c:pt idx="32">
                  <c:v>42052</c:v>
                </c:pt>
                <c:pt idx="33">
                  <c:v>42053</c:v>
                </c:pt>
                <c:pt idx="34">
                  <c:v>42054</c:v>
                </c:pt>
                <c:pt idx="35">
                  <c:v>42055</c:v>
                </c:pt>
                <c:pt idx="36">
                  <c:v>42058</c:v>
                </c:pt>
                <c:pt idx="37">
                  <c:v>42059</c:v>
                </c:pt>
                <c:pt idx="38">
                  <c:v>42060</c:v>
                </c:pt>
                <c:pt idx="39">
                  <c:v>42061</c:v>
                </c:pt>
                <c:pt idx="40">
                  <c:v>42062</c:v>
                </c:pt>
                <c:pt idx="41">
                  <c:v>42065</c:v>
                </c:pt>
                <c:pt idx="42">
                  <c:v>42066</c:v>
                </c:pt>
                <c:pt idx="43">
                  <c:v>42067</c:v>
                </c:pt>
                <c:pt idx="44">
                  <c:v>42068</c:v>
                </c:pt>
                <c:pt idx="45">
                  <c:v>42069</c:v>
                </c:pt>
                <c:pt idx="46">
                  <c:v>42072</c:v>
                </c:pt>
                <c:pt idx="47">
                  <c:v>42073</c:v>
                </c:pt>
                <c:pt idx="48">
                  <c:v>42074</c:v>
                </c:pt>
                <c:pt idx="49">
                  <c:v>42075</c:v>
                </c:pt>
                <c:pt idx="50">
                  <c:v>42076</c:v>
                </c:pt>
                <c:pt idx="51">
                  <c:v>42079</c:v>
                </c:pt>
                <c:pt idx="52">
                  <c:v>42080</c:v>
                </c:pt>
                <c:pt idx="53">
                  <c:v>42081</c:v>
                </c:pt>
                <c:pt idx="54">
                  <c:v>42082</c:v>
                </c:pt>
                <c:pt idx="55">
                  <c:v>42083</c:v>
                </c:pt>
                <c:pt idx="56">
                  <c:v>42086</c:v>
                </c:pt>
                <c:pt idx="57">
                  <c:v>42087</c:v>
                </c:pt>
                <c:pt idx="58">
                  <c:v>42088</c:v>
                </c:pt>
                <c:pt idx="59">
                  <c:v>42089</c:v>
                </c:pt>
                <c:pt idx="60">
                  <c:v>42090</c:v>
                </c:pt>
                <c:pt idx="61">
                  <c:v>42093</c:v>
                </c:pt>
                <c:pt idx="62">
                  <c:v>42094</c:v>
                </c:pt>
                <c:pt idx="63">
                  <c:v>42095</c:v>
                </c:pt>
                <c:pt idx="64">
                  <c:v>42096</c:v>
                </c:pt>
                <c:pt idx="65">
                  <c:v>42097</c:v>
                </c:pt>
                <c:pt idx="66">
                  <c:v>42100</c:v>
                </c:pt>
                <c:pt idx="67">
                  <c:v>42101</c:v>
                </c:pt>
                <c:pt idx="68">
                  <c:v>42102</c:v>
                </c:pt>
                <c:pt idx="69">
                  <c:v>42103</c:v>
                </c:pt>
                <c:pt idx="70">
                  <c:v>42104</c:v>
                </c:pt>
                <c:pt idx="71">
                  <c:v>42107</c:v>
                </c:pt>
                <c:pt idx="72">
                  <c:v>42108</c:v>
                </c:pt>
                <c:pt idx="73">
                  <c:v>42109</c:v>
                </c:pt>
                <c:pt idx="74">
                  <c:v>42110</c:v>
                </c:pt>
                <c:pt idx="75">
                  <c:v>42111</c:v>
                </c:pt>
                <c:pt idx="76">
                  <c:v>42114</c:v>
                </c:pt>
                <c:pt idx="77">
                  <c:v>42115</c:v>
                </c:pt>
                <c:pt idx="78">
                  <c:v>42116</c:v>
                </c:pt>
                <c:pt idx="79">
                  <c:v>42117</c:v>
                </c:pt>
                <c:pt idx="80">
                  <c:v>42118</c:v>
                </c:pt>
                <c:pt idx="81">
                  <c:v>42121</c:v>
                </c:pt>
                <c:pt idx="82">
                  <c:v>42122</c:v>
                </c:pt>
                <c:pt idx="83">
                  <c:v>42123</c:v>
                </c:pt>
                <c:pt idx="84">
                  <c:v>42124</c:v>
                </c:pt>
                <c:pt idx="85">
                  <c:v>42125</c:v>
                </c:pt>
                <c:pt idx="86">
                  <c:v>42128</c:v>
                </c:pt>
                <c:pt idx="87">
                  <c:v>42129</c:v>
                </c:pt>
                <c:pt idx="88">
                  <c:v>42130</c:v>
                </c:pt>
                <c:pt idx="89">
                  <c:v>42131</c:v>
                </c:pt>
                <c:pt idx="90">
                  <c:v>42132</c:v>
                </c:pt>
                <c:pt idx="91">
                  <c:v>42135</c:v>
                </c:pt>
                <c:pt idx="92">
                  <c:v>42136</c:v>
                </c:pt>
                <c:pt idx="93">
                  <c:v>42137</c:v>
                </c:pt>
                <c:pt idx="94">
                  <c:v>42138</c:v>
                </c:pt>
                <c:pt idx="95">
                  <c:v>42139</c:v>
                </c:pt>
                <c:pt idx="96">
                  <c:v>42142</c:v>
                </c:pt>
                <c:pt idx="97">
                  <c:v>42143</c:v>
                </c:pt>
                <c:pt idx="98">
                  <c:v>42144</c:v>
                </c:pt>
                <c:pt idx="99">
                  <c:v>42145</c:v>
                </c:pt>
                <c:pt idx="100">
                  <c:v>42146</c:v>
                </c:pt>
                <c:pt idx="101">
                  <c:v>42149</c:v>
                </c:pt>
                <c:pt idx="102">
                  <c:v>42150</c:v>
                </c:pt>
                <c:pt idx="103">
                  <c:v>42151</c:v>
                </c:pt>
                <c:pt idx="104">
                  <c:v>42152</c:v>
                </c:pt>
                <c:pt idx="105">
                  <c:v>42153</c:v>
                </c:pt>
                <c:pt idx="106">
                  <c:v>42156</c:v>
                </c:pt>
                <c:pt idx="107">
                  <c:v>42157</c:v>
                </c:pt>
                <c:pt idx="108">
                  <c:v>42158</c:v>
                </c:pt>
                <c:pt idx="109">
                  <c:v>42159</c:v>
                </c:pt>
                <c:pt idx="110">
                  <c:v>42160</c:v>
                </c:pt>
                <c:pt idx="111">
                  <c:v>42163</c:v>
                </c:pt>
                <c:pt idx="112">
                  <c:v>42164</c:v>
                </c:pt>
                <c:pt idx="113">
                  <c:v>42165</c:v>
                </c:pt>
                <c:pt idx="114">
                  <c:v>42166</c:v>
                </c:pt>
                <c:pt idx="115">
                  <c:v>42167</c:v>
                </c:pt>
                <c:pt idx="116">
                  <c:v>42170</c:v>
                </c:pt>
                <c:pt idx="117">
                  <c:v>42171</c:v>
                </c:pt>
                <c:pt idx="118">
                  <c:v>42172</c:v>
                </c:pt>
                <c:pt idx="119">
                  <c:v>42173</c:v>
                </c:pt>
                <c:pt idx="120">
                  <c:v>42174</c:v>
                </c:pt>
                <c:pt idx="121">
                  <c:v>42177</c:v>
                </c:pt>
                <c:pt idx="122">
                  <c:v>42178</c:v>
                </c:pt>
                <c:pt idx="123">
                  <c:v>42179</c:v>
                </c:pt>
                <c:pt idx="124">
                  <c:v>42180</c:v>
                </c:pt>
                <c:pt idx="125">
                  <c:v>42181</c:v>
                </c:pt>
                <c:pt idx="126">
                  <c:v>42184</c:v>
                </c:pt>
                <c:pt idx="127">
                  <c:v>42185</c:v>
                </c:pt>
                <c:pt idx="128">
                  <c:v>42186</c:v>
                </c:pt>
                <c:pt idx="129">
                  <c:v>42187</c:v>
                </c:pt>
                <c:pt idx="130">
                  <c:v>42188</c:v>
                </c:pt>
                <c:pt idx="131">
                  <c:v>42191</c:v>
                </c:pt>
                <c:pt idx="132">
                  <c:v>42192</c:v>
                </c:pt>
                <c:pt idx="133">
                  <c:v>42193</c:v>
                </c:pt>
                <c:pt idx="134">
                  <c:v>42194</c:v>
                </c:pt>
                <c:pt idx="135">
                  <c:v>42195</c:v>
                </c:pt>
                <c:pt idx="136">
                  <c:v>42198</c:v>
                </c:pt>
                <c:pt idx="137">
                  <c:v>42199</c:v>
                </c:pt>
                <c:pt idx="138">
                  <c:v>42200</c:v>
                </c:pt>
                <c:pt idx="139">
                  <c:v>42201</c:v>
                </c:pt>
                <c:pt idx="140">
                  <c:v>42202</c:v>
                </c:pt>
                <c:pt idx="141">
                  <c:v>42205</c:v>
                </c:pt>
                <c:pt idx="142">
                  <c:v>42206</c:v>
                </c:pt>
                <c:pt idx="143">
                  <c:v>42207</c:v>
                </c:pt>
                <c:pt idx="144">
                  <c:v>42208</c:v>
                </c:pt>
                <c:pt idx="145">
                  <c:v>42209</c:v>
                </c:pt>
                <c:pt idx="146">
                  <c:v>42212</c:v>
                </c:pt>
                <c:pt idx="147">
                  <c:v>42213</c:v>
                </c:pt>
                <c:pt idx="148">
                  <c:v>42214</c:v>
                </c:pt>
                <c:pt idx="149">
                  <c:v>42215</c:v>
                </c:pt>
                <c:pt idx="150">
                  <c:v>42216</c:v>
                </c:pt>
                <c:pt idx="151">
                  <c:v>42219</c:v>
                </c:pt>
                <c:pt idx="152">
                  <c:v>42220</c:v>
                </c:pt>
                <c:pt idx="153">
                  <c:v>42221</c:v>
                </c:pt>
                <c:pt idx="154">
                  <c:v>42222</c:v>
                </c:pt>
                <c:pt idx="155">
                  <c:v>42223</c:v>
                </c:pt>
                <c:pt idx="156">
                  <c:v>42226</c:v>
                </c:pt>
                <c:pt idx="157">
                  <c:v>42227</c:v>
                </c:pt>
                <c:pt idx="158">
                  <c:v>42228</c:v>
                </c:pt>
                <c:pt idx="159">
                  <c:v>42229</c:v>
                </c:pt>
                <c:pt idx="160">
                  <c:v>42230</c:v>
                </c:pt>
                <c:pt idx="161">
                  <c:v>42233</c:v>
                </c:pt>
                <c:pt idx="162">
                  <c:v>42234</c:v>
                </c:pt>
                <c:pt idx="163">
                  <c:v>42235</c:v>
                </c:pt>
                <c:pt idx="164">
                  <c:v>42236</c:v>
                </c:pt>
                <c:pt idx="165">
                  <c:v>42237</c:v>
                </c:pt>
                <c:pt idx="166">
                  <c:v>42240</c:v>
                </c:pt>
                <c:pt idx="167">
                  <c:v>42241</c:v>
                </c:pt>
                <c:pt idx="168">
                  <c:v>42242</c:v>
                </c:pt>
                <c:pt idx="169">
                  <c:v>42243</c:v>
                </c:pt>
                <c:pt idx="170">
                  <c:v>42244</c:v>
                </c:pt>
                <c:pt idx="171">
                  <c:v>42247</c:v>
                </c:pt>
                <c:pt idx="172">
                  <c:v>42248</c:v>
                </c:pt>
                <c:pt idx="173">
                  <c:v>42249</c:v>
                </c:pt>
                <c:pt idx="174">
                  <c:v>42250</c:v>
                </c:pt>
                <c:pt idx="175">
                  <c:v>42251</c:v>
                </c:pt>
                <c:pt idx="176">
                  <c:v>42254</c:v>
                </c:pt>
                <c:pt idx="177">
                  <c:v>42255</c:v>
                </c:pt>
                <c:pt idx="178">
                  <c:v>42256</c:v>
                </c:pt>
                <c:pt idx="179">
                  <c:v>42257</c:v>
                </c:pt>
                <c:pt idx="180">
                  <c:v>42258</c:v>
                </c:pt>
                <c:pt idx="181">
                  <c:v>42261</c:v>
                </c:pt>
                <c:pt idx="182">
                  <c:v>42262</c:v>
                </c:pt>
                <c:pt idx="183">
                  <c:v>42263</c:v>
                </c:pt>
                <c:pt idx="184">
                  <c:v>42264</c:v>
                </c:pt>
                <c:pt idx="185">
                  <c:v>42265</c:v>
                </c:pt>
                <c:pt idx="186">
                  <c:v>42268</c:v>
                </c:pt>
                <c:pt idx="187">
                  <c:v>42269</c:v>
                </c:pt>
                <c:pt idx="188">
                  <c:v>42270</c:v>
                </c:pt>
                <c:pt idx="189">
                  <c:v>42271</c:v>
                </c:pt>
                <c:pt idx="190">
                  <c:v>42272</c:v>
                </c:pt>
                <c:pt idx="191">
                  <c:v>42275</c:v>
                </c:pt>
                <c:pt idx="192">
                  <c:v>42276</c:v>
                </c:pt>
                <c:pt idx="193">
                  <c:v>42277</c:v>
                </c:pt>
                <c:pt idx="194">
                  <c:v>42278</c:v>
                </c:pt>
                <c:pt idx="195">
                  <c:v>42279</c:v>
                </c:pt>
                <c:pt idx="196">
                  <c:v>42282</c:v>
                </c:pt>
                <c:pt idx="197">
                  <c:v>42283</c:v>
                </c:pt>
                <c:pt idx="198">
                  <c:v>42284</c:v>
                </c:pt>
                <c:pt idx="199">
                  <c:v>42285</c:v>
                </c:pt>
                <c:pt idx="200">
                  <c:v>42286</c:v>
                </c:pt>
                <c:pt idx="201">
                  <c:v>42289</c:v>
                </c:pt>
                <c:pt idx="202">
                  <c:v>42290</c:v>
                </c:pt>
                <c:pt idx="203">
                  <c:v>42291</c:v>
                </c:pt>
                <c:pt idx="204">
                  <c:v>42292</c:v>
                </c:pt>
                <c:pt idx="205">
                  <c:v>42293</c:v>
                </c:pt>
                <c:pt idx="206">
                  <c:v>42296</c:v>
                </c:pt>
                <c:pt idx="207">
                  <c:v>42297</c:v>
                </c:pt>
                <c:pt idx="208">
                  <c:v>42298</c:v>
                </c:pt>
                <c:pt idx="209">
                  <c:v>42299</c:v>
                </c:pt>
                <c:pt idx="210">
                  <c:v>42300</c:v>
                </c:pt>
                <c:pt idx="211">
                  <c:v>42303</c:v>
                </c:pt>
                <c:pt idx="212">
                  <c:v>42304</c:v>
                </c:pt>
                <c:pt idx="213">
                  <c:v>42305</c:v>
                </c:pt>
                <c:pt idx="214">
                  <c:v>42306</c:v>
                </c:pt>
                <c:pt idx="215">
                  <c:v>42307</c:v>
                </c:pt>
                <c:pt idx="216">
                  <c:v>42310</c:v>
                </c:pt>
                <c:pt idx="217">
                  <c:v>42311</c:v>
                </c:pt>
                <c:pt idx="218">
                  <c:v>42312</c:v>
                </c:pt>
                <c:pt idx="219">
                  <c:v>42313</c:v>
                </c:pt>
                <c:pt idx="220">
                  <c:v>42314</c:v>
                </c:pt>
                <c:pt idx="221">
                  <c:v>42317</c:v>
                </c:pt>
                <c:pt idx="222">
                  <c:v>42318</c:v>
                </c:pt>
                <c:pt idx="223">
                  <c:v>42319</c:v>
                </c:pt>
                <c:pt idx="224">
                  <c:v>42320</c:v>
                </c:pt>
                <c:pt idx="225">
                  <c:v>42321</c:v>
                </c:pt>
                <c:pt idx="226">
                  <c:v>42324</c:v>
                </c:pt>
                <c:pt idx="227">
                  <c:v>42325</c:v>
                </c:pt>
                <c:pt idx="228">
                  <c:v>42326</c:v>
                </c:pt>
                <c:pt idx="229">
                  <c:v>42327</c:v>
                </c:pt>
                <c:pt idx="230">
                  <c:v>42328</c:v>
                </c:pt>
                <c:pt idx="231">
                  <c:v>42331</c:v>
                </c:pt>
                <c:pt idx="232">
                  <c:v>42332</c:v>
                </c:pt>
                <c:pt idx="233">
                  <c:v>42333</c:v>
                </c:pt>
                <c:pt idx="234">
                  <c:v>42334</c:v>
                </c:pt>
                <c:pt idx="235">
                  <c:v>42335</c:v>
                </c:pt>
                <c:pt idx="236">
                  <c:v>42338</c:v>
                </c:pt>
                <c:pt idx="237">
                  <c:v>42339</c:v>
                </c:pt>
                <c:pt idx="238">
                  <c:v>42340</c:v>
                </c:pt>
                <c:pt idx="239">
                  <c:v>42341</c:v>
                </c:pt>
                <c:pt idx="240">
                  <c:v>42342</c:v>
                </c:pt>
                <c:pt idx="241">
                  <c:v>42345</c:v>
                </c:pt>
                <c:pt idx="242">
                  <c:v>42346</c:v>
                </c:pt>
                <c:pt idx="243">
                  <c:v>42347</c:v>
                </c:pt>
                <c:pt idx="244">
                  <c:v>42348</c:v>
                </c:pt>
                <c:pt idx="245">
                  <c:v>42349</c:v>
                </c:pt>
                <c:pt idx="246">
                  <c:v>42352</c:v>
                </c:pt>
                <c:pt idx="247">
                  <c:v>42353</c:v>
                </c:pt>
                <c:pt idx="248">
                  <c:v>42354</c:v>
                </c:pt>
                <c:pt idx="249">
                  <c:v>42355</c:v>
                </c:pt>
                <c:pt idx="250">
                  <c:v>42356</c:v>
                </c:pt>
                <c:pt idx="251">
                  <c:v>42359</c:v>
                </c:pt>
                <c:pt idx="252">
                  <c:v>42360</c:v>
                </c:pt>
                <c:pt idx="253">
                  <c:v>42361</c:v>
                </c:pt>
                <c:pt idx="254">
                  <c:v>42362</c:v>
                </c:pt>
                <c:pt idx="255">
                  <c:v>42363</c:v>
                </c:pt>
                <c:pt idx="256">
                  <c:v>42366</c:v>
                </c:pt>
                <c:pt idx="257">
                  <c:v>42367</c:v>
                </c:pt>
                <c:pt idx="258">
                  <c:v>42368</c:v>
                </c:pt>
                <c:pt idx="259">
                  <c:v>42369</c:v>
                </c:pt>
                <c:pt idx="260">
                  <c:v>42370</c:v>
                </c:pt>
                <c:pt idx="261">
                  <c:v>42373</c:v>
                </c:pt>
                <c:pt idx="262">
                  <c:v>42374</c:v>
                </c:pt>
                <c:pt idx="263">
                  <c:v>42375</c:v>
                </c:pt>
                <c:pt idx="264">
                  <c:v>42376</c:v>
                </c:pt>
                <c:pt idx="265">
                  <c:v>42377</c:v>
                </c:pt>
                <c:pt idx="266">
                  <c:v>42380</c:v>
                </c:pt>
                <c:pt idx="267">
                  <c:v>42381</c:v>
                </c:pt>
                <c:pt idx="268">
                  <c:v>42382</c:v>
                </c:pt>
                <c:pt idx="269">
                  <c:v>42383</c:v>
                </c:pt>
                <c:pt idx="270">
                  <c:v>42384</c:v>
                </c:pt>
                <c:pt idx="271">
                  <c:v>42387</c:v>
                </c:pt>
                <c:pt idx="272">
                  <c:v>42388</c:v>
                </c:pt>
                <c:pt idx="273">
                  <c:v>42389</c:v>
                </c:pt>
                <c:pt idx="274">
                  <c:v>42390</c:v>
                </c:pt>
                <c:pt idx="275">
                  <c:v>42391</c:v>
                </c:pt>
                <c:pt idx="276">
                  <c:v>42394</c:v>
                </c:pt>
                <c:pt idx="277">
                  <c:v>42395</c:v>
                </c:pt>
                <c:pt idx="278">
                  <c:v>42396</c:v>
                </c:pt>
                <c:pt idx="279">
                  <c:v>42397</c:v>
                </c:pt>
                <c:pt idx="280">
                  <c:v>42398</c:v>
                </c:pt>
                <c:pt idx="281">
                  <c:v>42401</c:v>
                </c:pt>
                <c:pt idx="282">
                  <c:v>42402</c:v>
                </c:pt>
                <c:pt idx="283">
                  <c:v>42403</c:v>
                </c:pt>
                <c:pt idx="284">
                  <c:v>42404</c:v>
                </c:pt>
                <c:pt idx="285">
                  <c:v>42405</c:v>
                </c:pt>
                <c:pt idx="286">
                  <c:v>42408</c:v>
                </c:pt>
                <c:pt idx="287">
                  <c:v>42409</c:v>
                </c:pt>
                <c:pt idx="288">
                  <c:v>42410</c:v>
                </c:pt>
                <c:pt idx="289">
                  <c:v>42411</c:v>
                </c:pt>
                <c:pt idx="290">
                  <c:v>42412</c:v>
                </c:pt>
                <c:pt idx="291">
                  <c:v>42415</c:v>
                </c:pt>
                <c:pt idx="292">
                  <c:v>42416</c:v>
                </c:pt>
                <c:pt idx="293">
                  <c:v>42417</c:v>
                </c:pt>
                <c:pt idx="294">
                  <c:v>42418</c:v>
                </c:pt>
                <c:pt idx="295">
                  <c:v>42419</c:v>
                </c:pt>
                <c:pt idx="296">
                  <c:v>42422</c:v>
                </c:pt>
                <c:pt idx="297">
                  <c:v>42423</c:v>
                </c:pt>
                <c:pt idx="298">
                  <c:v>42424</c:v>
                </c:pt>
                <c:pt idx="299">
                  <c:v>42425</c:v>
                </c:pt>
                <c:pt idx="300">
                  <c:v>42426</c:v>
                </c:pt>
                <c:pt idx="301">
                  <c:v>42429</c:v>
                </c:pt>
                <c:pt idx="302">
                  <c:v>42430</c:v>
                </c:pt>
                <c:pt idx="303">
                  <c:v>42431</c:v>
                </c:pt>
                <c:pt idx="304">
                  <c:v>42432</c:v>
                </c:pt>
                <c:pt idx="305">
                  <c:v>42433</c:v>
                </c:pt>
                <c:pt idx="306">
                  <c:v>42436</c:v>
                </c:pt>
                <c:pt idx="307">
                  <c:v>42437</c:v>
                </c:pt>
                <c:pt idx="308">
                  <c:v>42438</c:v>
                </c:pt>
                <c:pt idx="309">
                  <c:v>42439</c:v>
                </c:pt>
                <c:pt idx="310">
                  <c:v>42440</c:v>
                </c:pt>
                <c:pt idx="311">
                  <c:v>42443</c:v>
                </c:pt>
                <c:pt idx="312">
                  <c:v>42444</c:v>
                </c:pt>
                <c:pt idx="313">
                  <c:v>42445</c:v>
                </c:pt>
                <c:pt idx="314">
                  <c:v>42446</c:v>
                </c:pt>
                <c:pt idx="315">
                  <c:v>42447</c:v>
                </c:pt>
                <c:pt idx="316">
                  <c:v>42450</c:v>
                </c:pt>
                <c:pt idx="317">
                  <c:v>42451</c:v>
                </c:pt>
                <c:pt idx="318">
                  <c:v>42452</c:v>
                </c:pt>
                <c:pt idx="319">
                  <c:v>42453</c:v>
                </c:pt>
                <c:pt idx="320">
                  <c:v>42454</c:v>
                </c:pt>
                <c:pt idx="321">
                  <c:v>42457</c:v>
                </c:pt>
                <c:pt idx="322">
                  <c:v>42458</c:v>
                </c:pt>
                <c:pt idx="323">
                  <c:v>42459</c:v>
                </c:pt>
                <c:pt idx="324">
                  <c:v>42460</c:v>
                </c:pt>
                <c:pt idx="325">
                  <c:v>42461</c:v>
                </c:pt>
                <c:pt idx="326">
                  <c:v>42464</c:v>
                </c:pt>
                <c:pt idx="327">
                  <c:v>42465</c:v>
                </c:pt>
                <c:pt idx="328">
                  <c:v>42466</c:v>
                </c:pt>
                <c:pt idx="329">
                  <c:v>42467</c:v>
                </c:pt>
                <c:pt idx="330">
                  <c:v>42468</c:v>
                </c:pt>
                <c:pt idx="331">
                  <c:v>42471</c:v>
                </c:pt>
                <c:pt idx="332">
                  <c:v>42472</c:v>
                </c:pt>
                <c:pt idx="333">
                  <c:v>42473</c:v>
                </c:pt>
                <c:pt idx="334">
                  <c:v>42474</c:v>
                </c:pt>
                <c:pt idx="335">
                  <c:v>42475</c:v>
                </c:pt>
                <c:pt idx="336">
                  <c:v>42478</c:v>
                </c:pt>
                <c:pt idx="337">
                  <c:v>42479</c:v>
                </c:pt>
                <c:pt idx="338">
                  <c:v>42480</c:v>
                </c:pt>
                <c:pt idx="339">
                  <c:v>42481</c:v>
                </c:pt>
                <c:pt idx="340">
                  <c:v>42482</c:v>
                </c:pt>
                <c:pt idx="341">
                  <c:v>42485</c:v>
                </c:pt>
                <c:pt idx="342">
                  <c:v>42486</c:v>
                </c:pt>
                <c:pt idx="343">
                  <c:v>42487</c:v>
                </c:pt>
                <c:pt idx="344">
                  <c:v>42488</c:v>
                </c:pt>
                <c:pt idx="345">
                  <c:v>42489</c:v>
                </c:pt>
                <c:pt idx="346">
                  <c:v>42492</c:v>
                </c:pt>
                <c:pt idx="347">
                  <c:v>42493</c:v>
                </c:pt>
                <c:pt idx="348">
                  <c:v>42494</c:v>
                </c:pt>
                <c:pt idx="349">
                  <c:v>42495</c:v>
                </c:pt>
                <c:pt idx="350">
                  <c:v>42496</c:v>
                </c:pt>
                <c:pt idx="351">
                  <c:v>42499</c:v>
                </c:pt>
                <c:pt idx="352">
                  <c:v>42500</c:v>
                </c:pt>
                <c:pt idx="353">
                  <c:v>42501</c:v>
                </c:pt>
                <c:pt idx="354">
                  <c:v>42502</c:v>
                </c:pt>
                <c:pt idx="355">
                  <c:v>42503</c:v>
                </c:pt>
                <c:pt idx="356">
                  <c:v>42506</c:v>
                </c:pt>
                <c:pt idx="357">
                  <c:v>42507</c:v>
                </c:pt>
                <c:pt idx="358">
                  <c:v>42508</c:v>
                </c:pt>
                <c:pt idx="359">
                  <c:v>42509</c:v>
                </c:pt>
                <c:pt idx="360">
                  <c:v>42510</c:v>
                </c:pt>
                <c:pt idx="361">
                  <c:v>42513</c:v>
                </c:pt>
                <c:pt idx="362">
                  <c:v>42514</c:v>
                </c:pt>
                <c:pt idx="363">
                  <c:v>42515</c:v>
                </c:pt>
                <c:pt idx="364">
                  <c:v>42516</c:v>
                </c:pt>
                <c:pt idx="365">
                  <c:v>42517</c:v>
                </c:pt>
                <c:pt idx="366">
                  <c:v>42520</c:v>
                </c:pt>
                <c:pt idx="367">
                  <c:v>42521</c:v>
                </c:pt>
                <c:pt idx="368">
                  <c:v>42522</c:v>
                </c:pt>
                <c:pt idx="369">
                  <c:v>42523</c:v>
                </c:pt>
                <c:pt idx="370">
                  <c:v>42524</c:v>
                </c:pt>
                <c:pt idx="371">
                  <c:v>42527</c:v>
                </c:pt>
                <c:pt idx="372">
                  <c:v>42528</c:v>
                </c:pt>
                <c:pt idx="373">
                  <c:v>42529</c:v>
                </c:pt>
                <c:pt idx="374">
                  <c:v>42530</c:v>
                </c:pt>
                <c:pt idx="375">
                  <c:v>42531</c:v>
                </c:pt>
                <c:pt idx="376">
                  <c:v>42534</c:v>
                </c:pt>
                <c:pt idx="377">
                  <c:v>42535</c:v>
                </c:pt>
                <c:pt idx="378">
                  <c:v>42536</c:v>
                </c:pt>
                <c:pt idx="379">
                  <c:v>42537</c:v>
                </c:pt>
                <c:pt idx="380">
                  <c:v>42538</c:v>
                </c:pt>
                <c:pt idx="381">
                  <c:v>42541</c:v>
                </c:pt>
                <c:pt idx="382">
                  <c:v>42542</c:v>
                </c:pt>
                <c:pt idx="383">
                  <c:v>42543</c:v>
                </c:pt>
                <c:pt idx="384">
                  <c:v>42544</c:v>
                </c:pt>
                <c:pt idx="385">
                  <c:v>42545</c:v>
                </c:pt>
                <c:pt idx="386">
                  <c:v>42548</c:v>
                </c:pt>
                <c:pt idx="387">
                  <c:v>42549</c:v>
                </c:pt>
                <c:pt idx="388">
                  <c:v>42550</c:v>
                </c:pt>
                <c:pt idx="389">
                  <c:v>42551</c:v>
                </c:pt>
                <c:pt idx="390">
                  <c:v>42552</c:v>
                </c:pt>
                <c:pt idx="391">
                  <c:v>42555</c:v>
                </c:pt>
                <c:pt idx="392">
                  <c:v>42556</c:v>
                </c:pt>
                <c:pt idx="393">
                  <c:v>42557</c:v>
                </c:pt>
                <c:pt idx="394">
                  <c:v>42558</c:v>
                </c:pt>
                <c:pt idx="395">
                  <c:v>42559</c:v>
                </c:pt>
                <c:pt idx="396">
                  <c:v>42562</c:v>
                </c:pt>
                <c:pt idx="397">
                  <c:v>42563</c:v>
                </c:pt>
                <c:pt idx="398">
                  <c:v>42564</c:v>
                </c:pt>
                <c:pt idx="399">
                  <c:v>42565</c:v>
                </c:pt>
                <c:pt idx="400">
                  <c:v>42566</c:v>
                </c:pt>
                <c:pt idx="401">
                  <c:v>42569</c:v>
                </c:pt>
                <c:pt idx="402">
                  <c:v>42570</c:v>
                </c:pt>
                <c:pt idx="403">
                  <c:v>42571</c:v>
                </c:pt>
                <c:pt idx="404">
                  <c:v>42572</c:v>
                </c:pt>
                <c:pt idx="405">
                  <c:v>42573</c:v>
                </c:pt>
                <c:pt idx="406">
                  <c:v>42576</c:v>
                </c:pt>
                <c:pt idx="407">
                  <c:v>42577</c:v>
                </c:pt>
                <c:pt idx="408">
                  <c:v>42578</c:v>
                </c:pt>
                <c:pt idx="409">
                  <c:v>42579</c:v>
                </c:pt>
                <c:pt idx="410">
                  <c:v>42580</c:v>
                </c:pt>
                <c:pt idx="411">
                  <c:v>42583</c:v>
                </c:pt>
                <c:pt idx="412">
                  <c:v>42584</c:v>
                </c:pt>
                <c:pt idx="413">
                  <c:v>42585</c:v>
                </c:pt>
                <c:pt idx="414">
                  <c:v>42586</c:v>
                </c:pt>
                <c:pt idx="415">
                  <c:v>42587</c:v>
                </c:pt>
                <c:pt idx="416">
                  <c:v>42590</c:v>
                </c:pt>
                <c:pt idx="417">
                  <c:v>42591</c:v>
                </c:pt>
                <c:pt idx="418">
                  <c:v>42592</c:v>
                </c:pt>
                <c:pt idx="419">
                  <c:v>42593</c:v>
                </c:pt>
                <c:pt idx="420">
                  <c:v>42594</c:v>
                </c:pt>
                <c:pt idx="421">
                  <c:v>42597</c:v>
                </c:pt>
                <c:pt idx="422">
                  <c:v>42598</c:v>
                </c:pt>
                <c:pt idx="423">
                  <c:v>42599</c:v>
                </c:pt>
                <c:pt idx="424">
                  <c:v>42600</c:v>
                </c:pt>
                <c:pt idx="425">
                  <c:v>42601</c:v>
                </c:pt>
                <c:pt idx="426">
                  <c:v>42604</c:v>
                </c:pt>
                <c:pt idx="427">
                  <c:v>42605</c:v>
                </c:pt>
                <c:pt idx="428">
                  <c:v>42606</c:v>
                </c:pt>
                <c:pt idx="429">
                  <c:v>42607</c:v>
                </c:pt>
                <c:pt idx="430">
                  <c:v>42608</c:v>
                </c:pt>
                <c:pt idx="431">
                  <c:v>42611</c:v>
                </c:pt>
                <c:pt idx="432">
                  <c:v>42612</c:v>
                </c:pt>
                <c:pt idx="433">
                  <c:v>42613</c:v>
                </c:pt>
                <c:pt idx="434">
                  <c:v>42614</c:v>
                </c:pt>
                <c:pt idx="435">
                  <c:v>42615</c:v>
                </c:pt>
                <c:pt idx="436">
                  <c:v>42618</c:v>
                </c:pt>
                <c:pt idx="437">
                  <c:v>42619</c:v>
                </c:pt>
                <c:pt idx="438">
                  <c:v>42620</c:v>
                </c:pt>
                <c:pt idx="439">
                  <c:v>42621</c:v>
                </c:pt>
                <c:pt idx="440">
                  <c:v>42622</c:v>
                </c:pt>
                <c:pt idx="441">
                  <c:v>42625</c:v>
                </c:pt>
                <c:pt idx="442">
                  <c:v>42626</c:v>
                </c:pt>
                <c:pt idx="443">
                  <c:v>42627</c:v>
                </c:pt>
                <c:pt idx="444">
                  <c:v>42628</c:v>
                </c:pt>
                <c:pt idx="445">
                  <c:v>42629</c:v>
                </c:pt>
                <c:pt idx="446">
                  <c:v>42632</c:v>
                </c:pt>
                <c:pt idx="447">
                  <c:v>42633</c:v>
                </c:pt>
                <c:pt idx="448">
                  <c:v>42634</c:v>
                </c:pt>
                <c:pt idx="449">
                  <c:v>42635</c:v>
                </c:pt>
                <c:pt idx="450">
                  <c:v>42636</c:v>
                </c:pt>
                <c:pt idx="451">
                  <c:v>42639</c:v>
                </c:pt>
                <c:pt idx="452">
                  <c:v>42640</c:v>
                </c:pt>
                <c:pt idx="453">
                  <c:v>42641</c:v>
                </c:pt>
                <c:pt idx="454">
                  <c:v>42642</c:v>
                </c:pt>
                <c:pt idx="455">
                  <c:v>42643</c:v>
                </c:pt>
                <c:pt idx="456">
                  <c:v>42646</c:v>
                </c:pt>
                <c:pt idx="457">
                  <c:v>42647</c:v>
                </c:pt>
                <c:pt idx="458">
                  <c:v>42648</c:v>
                </c:pt>
                <c:pt idx="459">
                  <c:v>42649</c:v>
                </c:pt>
                <c:pt idx="460">
                  <c:v>42650</c:v>
                </c:pt>
                <c:pt idx="461">
                  <c:v>42653</c:v>
                </c:pt>
                <c:pt idx="462">
                  <c:v>42654</c:v>
                </c:pt>
                <c:pt idx="463">
                  <c:v>42655</c:v>
                </c:pt>
                <c:pt idx="464">
                  <c:v>42656</c:v>
                </c:pt>
                <c:pt idx="465">
                  <c:v>42657</c:v>
                </c:pt>
                <c:pt idx="466">
                  <c:v>42660</c:v>
                </c:pt>
                <c:pt idx="467">
                  <c:v>42661</c:v>
                </c:pt>
                <c:pt idx="468">
                  <c:v>42662</c:v>
                </c:pt>
                <c:pt idx="469">
                  <c:v>42663</c:v>
                </c:pt>
                <c:pt idx="470">
                  <c:v>42664</c:v>
                </c:pt>
                <c:pt idx="471">
                  <c:v>42667</c:v>
                </c:pt>
                <c:pt idx="472">
                  <c:v>42668</c:v>
                </c:pt>
                <c:pt idx="473">
                  <c:v>42669</c:v>
                </c:pt>
                <c:pt idx="474">
                  <c:v>42670</c:v>
                </c:pt>
                <c:pt idx="475">
                  <c:v>42671</c:v>
                </c:pt>
                <c:pt idx="476">
                  <c:v>42674</c:v>
                </c:pt>
                <c:pt idx="477">
                  <c:v>42675</c:v>
                </c:pt>
                <c:pt idx="478">
                  <c:v>42676</c:v>
                </c:pt>
                <c:pt idx="479">
                  <c:v>42677</c:v>
                </c:pt>
                <c:pt idx="480">
                  <c:v>42678</c:v>
                </c:pt>
                <c:pt idx="481">
                  <c:v>42681</c:v>
                </c:pt>
                <c:pt idx="482">
                  <c:v>42682</c:v>
                </c:pt>
                <c:pt idx="483">
                  <c:v>42683</c:v>
                </c:pt>
                <c:pt idx="484">
                  <c:v>42684</c:v>
                </c:pt>
                <c:pt idx="485">
                  <c:v>42685</c:v>
                </c:pt>
                <c:pt idx="486">
                  <c:v>42688</c:v>
                </c:pt>
                <c:pt idx="487">
                  <c:v>42689</c:v>
                </c:pt>
                <c:pt idx="488">
                  <c:v>42690</c:v>
                </c:pt>
                <c:pt idx="489">
                  <c:v>42691</c:v>
                </c:pt>
                <c:pt idx="490">
                  <c:v>42692</c:v>
                </c:pt>
                <c:pt idx="491">
                  <c:v>42695</c:v>
                </c:pt>
                <c:pt idx="492">
                  <c:v>42696</c:v>
                </c:pt>
                <c:pt idx="493">
                  <c:v>42697</c:v>
                </c:pt>
                <c:pt idx="494">
                  <c:v>42698</c:v>
                </c:pt>
                <c:pt idx="495">
                  <c:v>42699</c:v>
                </c:pt>
                <c:pt idx="496">
                  <c:v>42702</c:v>
                </c:pt>
                <c:pt idx="497">
                  <c:v>42703</c:v>
                </c:pt>
                <c:pt idx="498">
                  <c:v>42704</c:v>
                </c:pt>
                <c:pt idx="499">
                  <c:v>42705</c:v>
                </c:pt>
                <c:pt idx="500">
                  <c:v>42706</c:v>
                </c:pt>
                <c:pt idx="501">
                  <c:v>42709</c:v>
                </c:pt>
                <c:pt idx="502">
                  <c:v>42710</c:v>
                </c:pt>
                <c:pt idx="503">
                  <c:v>42711</c:v>
                </c:pt>
                <c:pt idx="504">
                  <c:v>42712</c:v>
                </c:pt>
                <c:pt idx="505">
                  <c:v>42713</c:v>
                </c:pt>
                <c:pt idx="506">
                  <c:v>42716</c:v>
                </c:pt>
                <c:pt idx="507">
                  <c:v>42717</c:v>
                </c:pt>
                <c:pt idx="508">
                  <c:v>42718</c:v>
                </c:pt>
                <c:pt idx="509">
                  <c:v>42719</c:v>
                </c:pt>
                <c:pt idx="510">
                  <c:v>42720</c:v>
                </c:pt>
                <c:pt idx="511">
                  <c:v>42723</c:v>
                </c:pt>
                <c:pt idx="512">
                  <c:v>42724</c:v>
                </c:pt>
                <c:pt idx="513">
                  <c:v>42725</c:v>
                </c:pt>
                <c:pt idx="514">
                  <c:v>42726</c:v>
                </c:pt>
                <c:pt idx="515">
                  <c:v>42727</c:v>
                </c:pt>
                <c:pt idx="516">
                  <c:v>42730</c:v>
                </c:pt>
                <c:pt idx="517">
                  <c:v>42731</c:v>
                </c:pt>
                <c:pt idx="518">
                  <c:v>42732</c:v>
                </c:pt>
                <c:pt idx="519">
                  <c:v>42733</c:v>
                </c:pt>
                <c:pt idx="520">
                  <c:v>42734</c:v>
                </c:pt>
                <c:pt idx="521">
                  <c:v>42737</c:v>
                </c:pt>
                <c:pt idx="522">
                  <c:v>42738</c:v>
                </c:pt>
                <c:pt idx="523">
                  <c:v>42739</c:v>
                </c:pt>
                <c:pt idx="524">
                  <c:v>42740</c:v>
                </c:pt>
                <c:pt idx="525">
                  <c:v>42741</c:v>
                </c:pt>
                <c:pt idx="526">
                  <c:v>42744</c:v>
                </c:pt>
                <c:pt idx="527">
                  <c:v>42745</c:v>
                </c:pt>
                <c:pt idx="528">
                  <c:v>42746</c:v>
                </c:pt>
                <c:pt idx="529">
                  <c:v>42747</c:v>
                </c:pt>
                <c:pt idx="530">
                  <c:v>42748</c:v>
                </c:pt>
                <c:pt idx="531">
                  <c:v>42751</c:v>
                </c:pt>
                <c:pt idx="532">
                  <c:v>42752</c:v>
                </c:pt>
                <c:pt idx="533">
                  <c:v>42753</c:v>
                </c:pt>
                <c:pt idx="534">
                  <c:v>42754</c:v>
                </c:pt>
                <c:pt idx="535">
                  <c:v>42755</c:v>
                </c:pt>
                <c:pt idx="536">
                  <c:v>42758</c:v>
                </c:pt>
                <c:pt idx="537">
                  <c:v>42759</c:v>
                </c:pt>
                <c:pt idx="538">
                  <c:v>42760</c:v>
                </c:pt>
                <c:pt idx="539">
                  <c:v>42761</c:v>
                </c:pt>
                <c:pt idx="540">
                  <c:v>42762</c:v>
                </c:pt>
                <c:pt idx="541">
                  <c:v>42765</c:v>
                </c:pt>
                <c:pt idx="542">
                  <c:v>42766</c:v>
                </c:pt>
                <c:pt idx="543">
                  <c:v>42767</c:v>
                </c:pt>
                <c:pt idx="544">
                  <c:v>42768</c:v>
                </c:pt>
                <c:pt idx="545">
                  <c:v>42769</c:v>
                </c:pt>
                <c:pt idx="546">
                  <c:v>42772</c:v>
                </c:pt>
                <c:pt idx="547">
                  <c:v>42773</c:v>
                </c:pt>
                <c:pt idx="548">
                  <c:v>42774</c:v>
                </c:pt>
                <c:pt idx="549">
                  <c:v>42775</c:v>
                </c:pt>
                <c:pt idx="550">
                  <c:v>42776</c:v>
                </c:pt>
                <c:pt idx="551">
                  <c:v>42779</c:v>
                </c:pt>
                <c:pt idx="552">
                  <c:v>42780</c:v>
                </c:pt>
                <c:pt idx="553">
                  <c:v>42781</c:v>
                </c:pt>
                <c:pt idx="554">
                  <c:v>42782</c:v>
                </c:pt>
                <c:pt idx="555">
                  <c:v>42783</c:v>
                </c:pt>
                <c:pt idx="556">
                  <c:v>42786</c:v>
                </c:pt>
                <c:pt idx="557">
                  <c:v>42787</c:v>
                </c:pt>
                <c:pt idx="558">
                  <c:v>42788</c:v>
                </c:pt>
                <c:pt idx="559">
                  <c:v>42789</c:v>
                </c:pt>
                <c:pt idx="560">
                  <c:v>42790</c:v>
                </c:pt>
                <c:pt idx="561">
                  <c:v>42793</c:v>
                </c:pt>
                <c:pt idx="562">
                  <c:v>42794</c:v>
                </c:pt>
                <c:pt idx="563">
                  <c:v>42795</c:v>
                </c:pt>
                <c:pt idx="564">
                  <c:v>42796</c:v>
                </c:pt>
                <c:pt idx="565">
                  <c:v>42797</c:v>
                </c:pt>
                <c:pt idx="566">
                  <c:v>42800</c:v>
                </c:pt>
                <c:pt idx="567">
                  <c:v>42801</c:v>
                </c:pt>
                <c:pt idx="568">
                  <c:v>42802</c:v>
                </c:pt>
                <c:pt idx="569">
                  <c:v>42803</c:v>
                </c:pt>
                <c:pt idx="570">
                  <c:v>42804</c:v>
                </c:pt>
                <c:pt idx="571">
                  <c:v>42807</c:v>
                </c:pt>
                <c:pt idx="572">
                  <c:v>42808</c:v>
                </c:pt>
                <c:pt idx="573">
                  <c:v>42809</c:v>
                </c:pt>
                <c:pt idx="574">
                  <c:v>42810</c:v>
                </c:pt>
                <c:pt idx="575">
                  <c:v>42811</c:v>
                </c:pt>
                <c:pt idx="576">
                  <c:v>42814</c:v>
                </c:pt>
                <c:pt idx="577">
                  <c:v>42815</c:v>
                </c:pt>
                <c:pt idx="578">
                  <c:v>42816</c:v>
                </c:pt>
                <c:pt idx="579">
                  <c:v>42817</c:v>
                </c:pt>
                <c:pt idx="580">
                  <c:v>42818</c:v>
                </c:pt>
                <c:pt idx="581">
                  <c:v>42821</c:v>
                </c:pt>
                <c:pt idx="582">
                  <c:v>42822</c:v>
                </c:pt>
                <c:pt idx="583">
                  <c:v>42823</c:v>
                </c:pt>
                <c:pt idx="584">
                  <c:v>42824</c:v>
                </c:pt>
                <c:pt idx="585">
                  <c:v>42825</c:v>
                </c:pt>
                <c:pt idx="586">
                  <c:v>42828</c:v>
                </c:pt>
                <c:pt idx="587">
                  <c:v>42829</c:v>
                </c:pt>
                <c:pt idx="588">
                  <c:v>42830</c:v>
                </c:pt>
                <c:pt idx="589">
                  <c:v>42831</c:v>
                </c:pt>
                <c:pt idx="590">
                  <c:v>42832</c:v>
                </c:pt>
                <c:pt idx="591">
                  <c:v>42835</c:v>
                </c:pt>
                <c:pt idx="592">
                  <c:v>42836</c:v>
                </c:pt>
                <c:pt idx="593">
                  <c:v>42837</c:v>
                </c:pt>
                <c:pt idx="594">
                  <c:v>42838</c:v>
                </c:pt>
                <c:pt idx="595">
                  <c:v>42839</c:v>
                </c:pt>
                <c:pt idx="596">
                  <c:v>42842</c:v>
                </c:pt>
                <c:pt idx="597">
                  <c:v>42843</c:v>
                </c:pt>
                <c:pt idx="598">
                  <c:v>42844</c:v>
                </c:pt>
                <c:pt idx="599">
                  <c:v>42845</c:v>
                </c:pt>
                <c:pt idx="600">
                  <c:v>42846</c:v>
                </c:pt>
                <c:pt idx="601">
                  <c:v>42849</c:v>
                </c:pt>
                <c:pt idx="602">
                  <c:v>42850</c:v>
                </c:pt>
                <c:pt idx="603">
                  <c:v>42851</c:v>
                </c:pt>
                <c:pt idx="604">
                  <c:v>42852</c:v>
                </c:pt>
                <c:pt idx="605">
                  <c:v>42853</c:v>
                </c:pt>
                <c:pt idx="606">
                  <c:v>42856</c:v>
                </c:pt>
                <c:pt idx="607">
                  <c:v>42857</c:v>
                </c:pt>
                <c:pt idx="608">
                  <c:v>42858</c:v>
                </c:pt>
                <c:pt idx="609">
                  <c:v>42859</c:v>
                </c:pt>
                <c:pt idx="610">
                  <c:v>42860</c:v>
                </c:pt>
                <c:pt idx="611">
                  <c:v>42863</c:v>
                </c:pt>
                <c:pt idx="612">
                  <c:v>42864</c:v>
                </c:pt>
                <c:pt idx="613">
                  <c:v>42865</c:v>
                </c:pt>
                <c:pt idx="614">
                  <c:v>42866</c:v>
                </c:pt>
                <c:pt idx="615">
                  <c:v>42867</c:v>
                </c:pt>
                <c:pt idx="616">
                  <c:v>42870</c:v>
                </c:pt>
                <c:pt idx="617">
                  <c:v>42871</c:v>
                </c:pt>
                <c:pt idx="618">
                  <c:v>42872</c:v>
                </c:pt>
                <c:pt idx="619">
                  <c:v>42873</c:v>
                </c:pt>
                <c:pt idx="620">
                  <c:v>42874</c:v>
                </c:pt>
                <c:pt idx="621">
                  <c:v>42877</c:v>
                </c:pt>
                <c:pt idx="622">
                  <c:v>42878</c:v>
                </c:pt>
                <c:pt idx="623">
                  <c:v>42879</c:v>
                </c:pt>
                <c:pt idx="624">
                  <c:v>42880</c:v>
                </c:pt>
                <c:pt idx="625">
                  <c:v>42881</c:v>
                </c:pt>
                <c:pt idx="626">
                  <c:v>42884</c:v>
                </c:pt>
                <c:pt idx="627">
                  <c:v>42885</c:v>
                </c:pt>
                <c:pt idx="628">
                  <c:v>42886</c:v>
                </c:pt>
                <c:pt idx="629">
                  <c:v>42887</c:v>
                </c:pt>
                <c:pt idx="630">
                  <c:v>42888</c:v>
                </c:pt>
                <c:pt idx="631">
                  <c:v>42891</c:v>
                </c:pt>
                <c:pt idx="632">
                  <c:v>42892</c:v>
                </c:pt>
                <c:pt idx="633">
                  <c:v>42893</c:v>
                </c:pt>
                <c:pt idx="634">
                  <c:v>42894</c:v>
                </c:pt>
                <c:pt idx="635">
                  <c:v>42895</c:v>
                </c:pt>
                <c:pt idx="636">
                  <c:v>42898</c:v>
                </c:pt>
                <c:pt idx="637">
                  <c:v>42899</c:v>
                </c:pt>
                <c:pt idx="638">
                  <c:v>42900</c:v>
                </c:pt>
                <c:pt idx="639">
                  <c:v>42901</c:v>
                </c:pt>
                <c:pt idx="640">
                  <c:v>42902</c:v>
                </c:pt>
                <c:pt idx="641">
                  <c:v>42905</c:v>
                </c:pt>
                <c:pt idx="642">
                  <c:v>42906</c:v>
                </c:pt>
                <c:pt idx="643">
                  <c:v>42907</c:v>
                </c:pt>
                <c:pt idx="644">
                  <c:v>42908</c:v>
                </c:pt>
                <c:pt idx="645">
                  <c:v>42909</c:v>
                </c:pt>
                <c:pt idx="646">
                  <c:v>42912</c:v>
                </c:pt>
                <c:pt idx="647">
                  <c:v>42913</c:v>
                </c:pt>
                <c:pt idx="648">
                  <c:v>42914</c:v>
                </c:pt>
                <c:pt idx="649">
                  <c:v>42915</c:v>
                </c:pt>
                <c:pt idx="650">
                  <c:v>42916</c:v>
                </c:pt>
                <c:pt idx="651">
                  <c:v>42919</c:v>
                </c:pt>
                <c:pt idx="652">
                  <c:v>42920</c:v>
                </c:pt>
                <c:pt idx="653">
                  <c:v>42921</c:v>
                </c:pt>
                <c:pt idx="654">
                  <c:v>42922</c:v>
                </c:pt>
                <c:pt idx="655">
                  <c:v>42923</c:v>
                </c:pt>
                <c:pt idx="656">
                  <c:v>42926</c:v>
                </c:pt>
                <c:pt idx="657">
                  <c:v>42927</c:v>
                </c:pt>
                <c:pt idx="658">
                  <c:v>42928</c:v>
                </c:pt>
                <c:pt idx="659">
                  <c:v>42929</c:v>
                </c:pt>
                <c:pt idx="660">
                  <c:v>42930</c:v>
                </c:pt>
                <c:pt idx="661">
                  <c:v>42933</c:v>
                </c:pt>
                <c:pt idx="662">
                  <c:v>42934</c:v>
                </c:pt>
                <c:pt idx="663">
                  <c:v>42935</c:v>
                </c:pt>
                <c:pt idx="664">
                  <c:v>42936</c:v>
                </c:pt>
                <c:pt idx="665">
                  <c:v>42937</c:v>
                </c:pt>
                <c:pt idx="666">
                  <c:v>42940</c:v>
                </c:pt>
                <c:pt idx="667">
                  <c:v>42941</c:v>
                </c:pt>
                <c:pt idx="668">
                  <c:v>42942</c:v>
                </c:pt>
                <c:pt idx="669">
                  <c:v>42943</c:v>
                </c:pt>
                <c:pt idx="670">
                  <c:v>42944</c:v>
                </c:pt>
                <c:pt idx="671">
                  <c:v>42947</c:v>
                </c:pt>
                <c:pt idx="672">
                  <c:v>42948</c:v>
                </c:pt>
                <c:pt idx="673">
                  <c:v>42949</c:v>
                </c:pt>
                <c:pt idx="674">
                  <c:v>42950</c:v>
                </c:pt>
                <c:pt idx="675">
                  <c:v>42951</c:v>
                </c:pt>
                <c:pt idx="676">
                  <c:v>42954</c:v>
                </c:pt>
                <c:pt idx="677">
                  <c:v>42955</c:v>
                </c:pt>
                <c:pt idx="678">
                  <c:v>42956</c:v>
                </c:pt>
                <c:pt idx="679">
                  <c:v>42957</c:v>
                </c:pt>
                <c:pt idx="680">
                  <c:v>42958</c:v>
                </c:pt>
                <c:pt idx="681">
                  <c:v>42961</c:v>
                </c:pt>
                <c:pt idx="682">
                  <c:v>42962</c:v>
                </c:pt>
                <c:pt idx="683">
                  <c:v>42963</c:v>
                </c:pt>
                <c:pt idx="684">
                  <c:v>42964</c:v>
                </c:pt>
                <c:pt idx="685">
                  <c:v>42965</c:v>
                </c:pt>
                <c:pt idx="686">
                  <c:v>42968</c:v>
                </c:pt>
                <c:pt idx="687">
                  <c:v>42969</c:v>
                </c:pt>
                <c:pt idx="688">
                  <c:v>42970</c:v>
                </c:pt>
                <c:pt idx="689">
                  <c:v>42971</c:v>
                </c:pt>
                <c:pt idx="690">
                  <c:v>42972</c:v>
                </c:pt>
                <c:pt idx="691">
                  <c:v>42975</c:v>
                </c:pt>
                <c:pt idx="692">
                  <c:v>42976</c:v>
                </c:pt>
                <c:pt idx="693">
                  <c:v>42977</c:v>
                </c:pt>
                <c:pt idx="694">
                  <c:v>42978</c:v>
                </c:pt>
                <c:pt idx="695">
                  <c:v>42979</c:v>
                </c:pt>
                <c:pt idx="696">
                  <c:v>42982</c:v>
                </c:pt>
                <c:pt idx="697">
                  <c:v>42983</c:v>
                </c:pt>
                <c:pt idx="698">
                  <c:v>42984</c:v>
                </c:pt>
                <c:pt idx="699">
                  <c:v>42985</c:v>
                </c:pt>
                <c:pt idx="700">
                  <c:v>42986</c:v>
                </c:pt>
                <c:pt idx="701">
                  <c:v>42989</c:v>
                </c:pt>
                <c:pt idx="702">
                  <c:v>42990</c:v>
                </c:pt>
                <c:pt idx="703">
                  <c:v>42991</c:v>
                </c:pt>
                <c:pt idx="704">
                  <c:v>42992</c:v>
                </c:pt>
                <c:pt idx="705">
                  <c:v>42993</c:v>
                </c:pt>
                <c:pt idx="706">
                  <c:v>42996</c:v>
                </c:pt>
                <c:pt idx="707">
                  <c:v>42997</c:v>
                </c:pt>
                <c:pt idx="708">
                  <c:v>42998</c:v>
                </c:pt>
                <c:pt idx="709">
                  <c:v>42999</c:v>
                </c:pt>
                <c:pt idx="710">
                  <c:v>43000</c:v>
                </c:pt>
                <c:pt idx="711">
                  <c:v>43003</c:v>
                </c:pt>
                <c:pt idx="712">
                  <c:v>43004</c:v>
                </c:pt>
                <c:pt idx="713">
                  <c:v>43005</c:v>
                </c:pt>
                <c:pt idx="714">
                  <c:v>43006</c:v>
                </c:pt>
                <c:pt idx="715">
                  <c:v>43007</c:v>
                </c:pt>
                <c:pt idx="716">
                  <c:v>43010</c:v>
                </c:pt>
                <c:pt idx="717">
                  <c:v>43011</c:v>
                </c:pt>
                <c:pt idx="718">
                  <c:v>43012</c:v>
                </c:pt>
                <c:pt idx="719">
                  <c:v>43013</c:v>
                </c:pt>
                <c:pt idx="720">
                  <c:v>43014</c:v>
                </c:pt>
                <c:pt idx="721">
                  <c:v>43017</c:v>
                </c:pt>
                <c:pt idx="722">
                  <c:v>43018</c:v>
                </c:pt>
                <c:pt idx="723">
                  <c:v>43019</c:v>
                </c:pt>
                <c:pt idx="724">
                  <c:v>43020</c:v>
                </c:pt>
                <c:pt idx="725">
                  <c:v>43021</c:v>
                </c:pt>
                <c:pt idx="726">
                  <c:v>43024</c:v>
                </c:pt>
                <c:pt idx="727">
                  <c:v>43025</c:v>
                </c:pt>
                <c:pt idx="728">
                  <c:v>43026</c:v>
                </c:pt>
                <c:pt idx="729">
                  <c:v>43027</c:v>
                </c:pt>
                <c:pt idx="730">
                  <c:v>43028</c:v>
                </c:pt>
                <c:pt idx="731">
                  <c:v>43031</c:v>
                </c:pt>
                <c:pt idx="732">
                  <c:v>43032</c:v>
                </c:pt>
                <c:pt idx="733">
                  <c:v>43033</c:v>
                </c:pt>
                <c:pt idx="734">
                  <c:v>43034</c:v>
                </c:pt>
                <c:pt idx="735">
                  <c:v>43035</c:v>
                </c:pt>
                <c:pt idx="736">
                  <c:v>43038</c:v>
                </c:pt>
                <c:pt idx="737">
                  <c:v>43039</c:v>
                </c:pt>
                <c:pt idx="738">
                  <c:v>43040</c:v>
                </c:pt>
                <c:pt idx="739">
                  <c:v>43041</c:v>
                </c:pt>
                <c:pt idx="740">
                  <c:v>43042</c:v>
                </c:pt>
                <c:pt idx="741">
                  <c:v>43045</c:v>
                </c:pt>
                <c:pt idx="742">
                  <c:v>43046</c:v>
                </c:pt>
                <c:pt idx="743">
                  <c:v>43047</c:v>
                </c:pt>
                <c:pt idx="744">
                  <c:v>43048</c:v>
                </c:pt>
                <c:pt idx="745">
                  <c:v>43049</c:v>
                </c:pt>
                <c:pt idx="746">
                  <c:v>43052</c:v>
                </c:pt>
                <c:pt idx="747">
                  <c:v>43053</c:v>
                </c:pt>
                <c:pt idx="748">
                  <c:v>43054</c:v>
                </c:pt>
                <c:pt idx="749">
                  <c:v>43055</c:v>
                </c:pt>
                <c:pt idx="750">
                  <c:v>43056</c:v>
                </c:pt>
                <c:pt idx="751">
                  <c:v>43059</c:v>
                </c:pt>
                <c:pt idx="752">
                  <c:v>43060</c:v>
                </c:pt>
                <c:pt idx="753">
                  <c:v>43061</c:v>
                </c:pt>
                <c:pt idx="754">
                  <c:v>43062</c:v>
                </c:pt>
                <c:pt idx="755">
                  <c:v>43063</c:v>
                </c:pt>
                <c:pt idx="756">
                  <c:v>43066</c:v>
                </c:pt>
                <c:pt idx="757">
                  <c:v>43067</c:v>
                </c:pt>
                <c:pt idx="758">
                  <c:v>43068</c:v>
                </c:pt>
                <c:pt idx="759">
                  <c:v>43069</c:v>
                </c:pt>
                <c:pt idx="760">
                  <c:v>43070</c:v>
                </c:pt>
                <c:pt idx="761">
                  <c:v>43073</c:v>
                </c:pt>
                <c:pt idx="762">
                  <c:v>43074</c:v>
                </c:pt>
                <c:pt idx="763">
                  <c:v>43075</c:v>
                </c:pt>
                <c:pt idx="764">
                  <c:v>43076</c:v>
                </c:pt>
                <c:pt idx="765">
                  <c:v>43077</c:v>
                </c:pt>
                <c:pt idx="766">
                  <c:v>43080</c:v>
                </c:pt>
                <c:pt idx="767">
                  <c:v>43081</c:v>
                </c:pt>
                <c:pt idx="768">
                  <c:v>43082</c:v>
                </c:pt>
                <c:pt idx="769">
                  <c:v>43083</c:v>
                </c:pt>
                <c:pt idx="770">
                  <c:v>43084</c:v>
                </c:pt>
                <c:pt idx="771">
                  <c:v>43087</c:v>
                </c:pt>
                <c:pt idx="772">
                  <c:v>43088</c:v>
                </c:pt>
                <c:pt idx="773">
                  <c:v>43089</c:v>
                </c:pt>
                <c:pt idx="774">
                  <c:v>43090</c:v>
                </c:pt>
                <c:pt idx="775">
                  <c:v>43091</c:v>
                </c:pt>
                <c:pt idx="776">
                  <c:v>43094</c:v>
                </c:pt>
                <c:pt idx="777">
                  <c:v>43095</c:v>
                </c:pt>
                <c:pt idx="778">
                  <c:v>43096</c:v>
                </c:pt>
                <c:pt idx="779">
                  <c:v>43097</c:v>
                </c:pt>
                <c:pt idx="780">
                  <c:v>43098</c:v>
                </c:pt>
                <c:pt idx="781">
                  <c:v>43101</c:v>
                </c:pt>
                <c:pt idx="782">
                  <c:v>43102</c:v>
                </c:pt>
                <c:pt idx="783">
                  <c:v>43103</c:v>
                </c:pt>
                <c:pt idx="784">
                  <c:v>43104</c:v>
                </c:pt>
                <c:pt idx="785">
                  <c:v>43105</c:v>
                </c:pt>
                <c:pt idx="786">
                  <c:v>43108</c:v>
                </c:pt>
                <c:pt idx="787">
                  <c:v>43109</c:v>
                </c:pt>
                <c:pt idx="788">
                  <c:v>43110</c:v>
                </c:pt>
                <c:pt idx="789">
                  <c:v>43111</c:v>
                </c:pt>
                <c:pt idx="790">
                  <c:v>43112</c:v>
                </c:pt>
                <c:pt idx="791">
                  <c:v>43115</c:v>
                </c:pt>
                <c:pt idx="792">
                  <c:v>43116</c:v>
                </c:pt>
                <c:pt idx="793">
                  <c:v>43117</c:v>
                </c:pt>
                <c:pt idx="794">
                  <c:v>43118</c:v>
                </c:pt>
                <c:pt idx="795">
                  <c:v>43119</c:v>
                </c:pt>
                <c:pt idx="796">
                  <c:v>43122</c:v>
                </c:pt>
                <c:pt idx="797">
                  <c:v>43123</c:v>
                </c:pt>
                <c:pt idx="798">
                  <c:v>43124</c:v>
                </c:pt>
                <c:pt idx="799">
                  <c:v>43125</c:v>
                </c:pt>
                <c:pt idx="800">
                  <c:v>43126</c:v>
                </c:pt>
                <c:pt idx="801">
                  <c:v>43129</c:v>
                </c:pt>
                <c:pt idx="802">
                  <c:v>43130</c:v>
                </c:pt>
                <c:pt idx="803">
                  <c:v>43131</c:v>
                </c:pt>
                <c:pt idx="804">
                  <c:v>43132</c:v>
                </c:pt>
                <c:pt idx="805">
                  <c:v>43133</c:v>
                </c:pt>
                <c:pt idx="806">
                  <c:v>43136</c:v>
                </c:pt>
                <c:pt idx="807">
                  <c:v>43137</c:v>
                </c:pt>
                <c:pt idx="808">
                  <c:v>43138</c:v>
                </c:pt>
                <c:pt idx="809">
                  <c:v>43139</c:v>
                </c:pt>
                <c:pt idx="810">
                  <c:v>43140</c:v>
                </c:pt>
                <c:pt idx="811">
                  <c:v>43143</c:v>
                </c:pt>
                <c:pt idx="812">
                  <c:v>43144</c:v>
                </c:pt>
                <c:pt idx="813">
                  <c:v>43145</c:v>
                </c:pt>
                <c:pt idx="814">
                  <c:v>43146</c:v>
                </c:pt>
                <c:pt idx="815">
                  <c:v>43147</c:v>
                </c:pt>
                <c:pt idx="816">
                  <c:v>43150</c:v>
                </c:pt>
                <c:pt idx="817">
                  <c:v>43151</c:v>
                </c:pt>
                <c:pt idx="818">
                  <c:v>43152</c:v>
                </c:pt>
                <c:pt idx="819">
                  <c:v>43153</c:v>
                </c:pt>
                <c:pt idx="820">
                  <c:v>43154</c:v>
                </c:pt>
                <c:pt idx="821">
                  <c:v>43157</c:v>
                </c:pt>
                <c:pt idx="822">
                  <c:v>43158</c:v>
                </c:pt>
                <c:pt idx="823">
                  <c:v>43159</c:v>
                </c:pt>
                <c:pt idx="824">
                  <c:v>43160</c:v>
                </c:pt>
                <c:pt idx="825">
                  <c:v>43161</c:v>
                </c:pt>
                <c:pt idx="826">
                  <c:v>43164</c:v>
                </c:pt>
                <c:pt idx="827">
                  <c:v>43165</c:v>
                </c:pt>
                <c:pt idx="828">
                  <c:v>43166</c:v>
                </c:pt>
                <c:pt idx="829">
                  <c:v>43167</c:v>
                </c:pt>
                <c:pt idx="830">
                  <c:v>43168</c:v>
                </c:pt>
                <c:pt idx="831">
                  <c:v>43171</c:v>
                </c:pt>
                <c:pt idx="832">
                  <c:v>43172</c:v>
                </c:pt>
                <c:pt idx="833">
                  <c:v>43173</c:v>
                </c:pt>
                <c:pt idx="834">
                  <c:v>43174</c:v>
                </c:pt>
                <c:pt idx="835">
                  <c:v>43175</c:v>
                </c:pt>
                <c:pt idx="836">
                  <c:v>43178</c:v>
                </c:pt>
                <c:pt idx="837">
                  <c:v>43179</c:v>
                </c:pt>
                <c:pt idx="838">
                  <c:v>43180</c:v>
                </c:pt>
                <c:pt idx="839">
                  <c:v>43181</c:v>
                </c:pt>
                <c:pt idx="840">
                  <c:v>43182</c:v>
                </c:pt>
                <c:pt idx="841">
                  <c:v>43185</c:v>
                </c:pt>
                <c:pt idx="842">
                  <c:v>43186</c:v>
                </c:pt>
                <c:pt idx="843">
                  <c:v>43187</c:v>
                </c:pt>
                <c:pt idx="844">
                  <c:v>43188</c:v>
                </c:pt>
                <c:pt idx="845">
                  <c:v>43189</c:v>
                </c:pt>
                <c:pt idx="846">
                  <c:v>43192</c:v>
                </c:pt>
                <c:pt idx="847">
                  <c:v>43193</c:v>
                </c:pt>
                <c:pt idx="848">
                  <c:v>43194</c:v>
                </c:pt>
                <c:pt idx="849">
                  <c:v>43195</c:v>
                </c:pt>
                <c:pt idx="850">
                  <c:v>43196</c:v>
                </c:pt>
                <c:pt idx="851">
                  <c:v>43199</c:v>
                </c:pt>
                <c:pt idx="852">
                  <c:v>43200</c:v>
                </c:pt>
                <c:pt idx="853">
                  <c:v>43201</c:v>
                </c:pt>
                <c:pt idx="854">
                  <c:v>43202</c:v>
                </c:pt>
                <c:pt idx="855">
                  <c:v>43203</c:v>
                </c:pt>
                <c:pt idx="856">
                  <c:v>43206</c:v>
                </c:pt>
                <c:pt idx="857">
                  <c:v>43207</c:v>
                </c:pt>
                <c:pt idx="858">
                  <c:v>43208</c:v>
                </c:pt>
                <c:pt idx="859">
                  <c:v>43209</c:v>
                </c:pt>
                <c:pt idx="860">
                  <c:v>43210</c:v>
                </c:pt>
                <c:pt idx="861">
                  <c:v>43213</c:v>
                </c:pt>
                <c:pt idx="862">
                  <c:v>43214</c:v>
                </c:pt>
                <c:pt idx="863">
                  <c:v>43215</c:v>
                </c:pt>
                <c:pt idx="864">
                  <c:v>43216</c:v>
                </c:pt>
                <c:pt idx="865">
                  <c:v>43217</c:v>
                </c:pt>
                <c:pt idx="866">
                  <c:v>43220</c:v>
                </c:pt>
                <c:pt idx="867">
                  <c:v>43221</c:v>
                </c:pt>
                <c:pt idx="868">
                  <c:v>43222</c:v>
                </c:pt>
                <c:pt idx="869">
                  <c:v>43223</c:v>
                </c:pt>
                <c:pt idx="870">
                  <c:v>43224</c:v>
                </c:pt>
                <c:pt idx="871">
                  <c:v>43227</c:v>
                </c:pt>
                <c:pt idx="872">
                  <c:v>43228</c:v>
                </c:pt>
                <c:pt idx="873">
                  <c:v>43229</c:v>
                </c:pt>
                <c:pt idx="874">
                  <c:v>43230</c:v>
                </c:pt>
                <c:pt idx="875">
                  <c:v>43231</c:v>
                </c:pt>
                <c:pt idx="876">
                  <c:v>43234</c:v>
                </c:pt>
                <c:pt idx="877">
                  <c:v>43235</c:v>
                </c:pt>
                <c:pt idx="878">
                  <c:v>43236</c:v>
                </c:pt>
                <c:pt idx="879">
                  <c:v>43237</c:v>
                </c:pt>
                <c:pt idx="880">
                  <c:v>43238</c:v>
                </c:pt>
                <c:pt idx="881">
                  <c:v>43241</c:v>
                </c:pt>
                <c:pt idx="882">
                  <c:v>43242</c:v>
                </c:pt>
                <c:pt idx="883">
                  <c:v>43243</c:v>
                </c:pt>
                <c:pt idx="884">
                  <c:v>43244</c:v>
                </c:pt>
                <c:pt idx="885">
                  <c:v>43245</c:v>
                </c:pt>
                <c:pt idx="886">
                  <c:v>43248</c:v>
                </c:pt>
                <c:pt idx="887">
                  <c:v>43249</c:v>
                </c:pt>
                <c:pt idx="888">
                  <c:v>43250</c:v>
                </c:pt>
                <c:pt idx="889">
                  <c:v>43251</c:v>
                </c:pt>
                <c:pt idx="890">
                  <c:v>43252</c:v>
                </c:pt>
                <c:pt idx="891">
                  <c:v>43255</c:v>
                </c:pt>
                <c:pt idx="892">
                  <c:v>43256</c:v>
                </c:pt>
                <c:pt idx="893">
                  <c:v>43257</c:v>
                </c:pt>
                <c:pt idx="894">
                  <c:v>43258</c:v>
                </c:pt>
                <c:pt idx="895">
                  <c:v>43259</c:v>
                </c:pt>
                <c:pt idx="896">
                  <c:v>43262</c:v>
                </c:pt>
                <c:pt idx="897">
                  <c:v>43263</c:v>
                </c:pt>
                <c:pt idx="898">
                  <c:v>43264</c:v>
                </c:pt>
                <c:pt idx="899">
                  <c:v>43265</c:v>
                </c:pt>
                <c:pt idx="900">
                  <c:v>43266</c:v>
                </c:pt>
                <c:pt idx="901">
                  <c:v>43269</c:v>
                </c:pt>
                <c:pt idx="902">
                  <c:v>43270</c:v>
                </c:pt>
                <c:pt idx="903">
                  <c:v>43271</c:v>
                </c:pt>
                <c:pt idx="904">
                  <c:v>43272</c:v>
                </c:pt>
                <c:pt idx="905">
                  <c:v>43273</c:v>
                </c:pt>
                <c:pt idx="906">
                  <c:v>43276</c:v>
                </c:pt>
                <c:pt idx="907">
                  <c:v>43277</c:v>
                </c:pt>
                <c:pt idx="908">
                  <c:v>43278</c:v>
                </c:pt>
                <c:pt idx="909">
                  <c:v>43279</c:v>
                </c:pt>
                <c:pt idx="910">
                  <c:v>43280</c:v>
                </c:pt>
                <c:pt idx="911">
                  <c:v>43283</c:v>
                </c:pt>
                <c:pt idx="912">
                  <c:v>43284</c:v>
                </c:pt>
                <c:pt idx="913">
                  <c:v>43285</c:v>
                </c:pt>
                <c:pt idx="914">
                  <c:v>43286</c:v>
                </c:pt>
                <c:pt idx="915">
                  <c:v>43287</c:v>
                </c:pt>
                <c:pt idx="916">
                  <c:v>43290</c:v>
                </c:pt>
                <c:pt idx="917">
                  <c:v>43291</c:v>
                </c:pt>
                <c:pt idx="918">
                  <c:v>43292</c:v>
                </c:pt>
                <c:pt idx="919">
                  <c:v>43293</c:v>
                </c:pt>
                <c:pt idx="920">
                  <c:v>43294</c:v>
                </c:pt>
                <c:pt idx="921">
                  <c:v>43297</c:v>
                </c:pt>
                <c:pt idx="922">
                  <c:v>43298</c:v>
                </c:pt>
                <c:pt idx="923">
                  <c:v>43299</c:v>
                </c:pt>
                <c:pt idx="924">
                  <c:v>43300</c:v>
                </c:pt>
                <c:pt idx="925">
                  <c:v>43301</c:v>
                </c:pt>
                <c:pt idx="926">
                  <c:v>43304</c:v>
                </c:pt>
                <c:pt idx="927">
                  <c:v>43305</c:v>
                </c:pt>
                <c:pt idx="928">
                  <c:v>43306</c:v>
                </c:pt>
                <c:pt idx="929">
                  <c:v>43307</c:v>
                </c:pt>
                <c:pt idx="930">
                  <c:v>43308</c:v>
                </c:pt>
                <c:pt idx="931">
                  <c:v>43311</c:v>
                </c:pt>
                <c:pt idx="932">
                  <c:v>43312</c:v>
                </c:pt>
                <c:pt idx="933">
                  <c:v>43313</c:v>
                </c:pt>
                <c:pt idx="934">
                  <c:v>43314</c:v>
                </c:pt>
                <c:pt idx="935">
                  <c:v>43315</c:v>
                </c:pt>
                <c:pt idx="936">
                  <c:v>43318</c:v>
                </c:pt>
                <c:pt idx="937">
                  <c:v>43319</c:v>
                </c:pt>
                <c:pt idx="938">
                  <c:v>43320</c:v>
                </c:pt>
                <c:pt idx="939">
                  <c:v>43321</c:v>
                </c:pt>
                <c:pt idx="940">
                  <c:v>43322</c:v>
                </c:pt>
                <c:pt idx="941">
                  <c:v>43325</c:v>
                </c:pt>
                <c:pt idx="942">
                  <c:v>43326</c:v>
                </c:pt>
                <c:pt idx="943">
                  <c:v>43327</c:v>
                </c:pt>
                <c:pt idx="944">
                  <c:v>43328</c:v>
                </c:pt>
                <c:pt idx="945">
                  <c:v>43329</c:v>
                </c:pt>
                <c:pt idx="946">
                  <c:v>43332</c:v>
                </c:pt>
                <c:pt idx="947">
                  <c:v>43333</c:v>
                </c:pt>
                <c:pt idx="948">
                  <c:v>43334</c:v>
                </c:pt>
                <c:pt idx="949">
                  <c:v>43335</c:v>
                </c:pt>
                <c:pt idx="950">
                  <c:v>43336</c:v>
                </c:pt>
                <c:pt idx="951">
                  <c:v>43339</c:v>
                </c:pt>
                <c:pt idx="952">
                  <c:v>43340</c:v>
                </c:pt>
                <c:pt idx="953">
                  <c:v>43341</c:v>
                </c:pt>
                <c:pt idx="954">
                  <c:v>43342</c:v>
                </c:pt>
                <c:pt idx="955">
                  <c:v>43343</c:v>
                </c:pt>
                <c:pt idx="956">
                  <c:v>43346</c:v>
                </c:pt>
                <c:pt idx="957">
                  <c:v>43347</c:v>
                </c:pt>
                <c:pt idx="958">
                  <c:v>43348</c:v>
                </c:pt>
                <c:pt idx="959">
                  <c:v>43349</c:v>
                </c:pt>
                <c:pt idx="960">
                  <c:v>43350</c:v>
                </c:pt>
                <c:pt idx="961">
                  <c:v>43353</c:v>
                </c:pt>
                <c:pt idx="962">
                  <c:v>43354</c:v>
                </c:pt>
                <c:pt idx="963">
                  <c:v>43355</c:v>
                </c:pt>
                <c:pt idx="964">
                  <c:v>43356</c:v>
                </c:pt>
                <c:pt idx="965">
                  <c:v>43357</c:v>
                </c:pt>
                <c:pt idx="966">
                  <c:v>43360</c:v>
                </c:pt>
                <c:pt idx="967">
                  <c:v>43361</c:v>
                </c:pt>
                <c:pt idx="968">
                  <c:v>43362</c:v>
                </c:pt>
                <c:pt idx="969">
                  <c:v>43363</c:v>
                </c:pt>
                <c:pt idx="970">
                  <c:v>43364</c:v>
                </c:pt>
                <c:pt idx="971">
                  <c:v>43367</c:v>
                </c:pt>
                <c:pt idx="972">
                  <c:v>43368</c:v>
                </c:pt>
                <c:pt idx="973">
                  <c:v>43369</c:v>
                </c:pt>
                <c:pt idx="974">
                  <c:v>43370</c:v>
                </c:pt>
                <c:pt idx="975">
                  <c:v>43371</c:v>
                </c:pt>
                <c:pt idx="976">
                  <c:v>43374</c:v>
                </c:pt>
                <c:pt idx="977">
                  <c:v>43375</c:v>
                </c:pt>
                <c:pt idx="978">
                  <c:v>43376</c:v>
                </c:pt>
                <c:pt idx="979">
                  <c:v>43377</c:v>
                </c:pt>
                <c:pt idx="980">
                  <c:v>43378</c:v>
                </c:pt>
                <c:pt idx="981">
                  <c:v>43381</c:v>
                </c:pt>
                <c:pt idx="982">
                  <c:v>43382</c:v>
                </c:pt>
                <c:pt idx="983">
                  <c:v>43383</c:v>
                </c:pt>
                <c:pt idx="984">
                  <c:v>43384</c:v>
                </c:pt>
                <c:pt idx="985">
                  <c:v>43385</c:v>
                </c:pt>
                <c:pt idx="986">
                  <c:v>43388</c:v>
                </c:pt>
                <c:pt idx="987">
                  <c:v>43389</c:v>
                </c:pt>
                <c:pt idx="988">
                  <c:v>43390</c:v>
                </c:pt>
                <c:pt idx="989">
                  <c:v>43391</c:v>
                </c:pt>
                <c:pt idx="990">
                  <c:v>43392</c:v>
                </c:pt>
                <c:pt idx="991">
                  <c:v>43395</c:v>
                </c:pt>
                <c:pt idx="992">
                  <c:v>43396</c:v>
                </c:pt>
                <c:pt idx="993">
                  <c:v>43397</c:v>
                </c:pt>
                <c:pt idx="994">
                  <c:v>43398</c:v>
                </c:pt>
                <c:pt idx="995">
                  <c:v>43399</c:v>
                </c:pt>
                <c:pt idx="996">
                  <c:v>43402</c:v>
                </c:pt>
                <c:pt idx="997">
                  <c:v>43403</c:v>
                </c:pt>
                <c:pt idx="998">
                  <c:v>43404</c:v>
                </c:pt>
                <c:pt idx="999">
                  <c:v>43405</c:v>
                </c:pt>
                <c:pt idx="1000">
                  <c:v>43406</c:v>
                </c:pt>
                <c:pt idx="1001">
                  <c:v>43409</c:v>
                </c:pt>
                <c:pt idx="1002">
                  <c:v>43410</c:v>
                </c:pt>
                <c:pt idx="1003">
                  <c:v>43411</c:v>
                </c:pt>
                <c:pt idx="1004">
                  <c:v>43412</c:v>
                </c:pt>
                <c:pt idx="1005">
                  <c:v>43413</c:v>
                </c:pt>
                <c:pt idx="1006">
                  <c:v>43416</c:v>
                </c:pt>
                <c:pt idx="1007">
                  <c:v>43417</c:v>
                </c:pt>
                <c:pt idx="1008">
                  <c:v>43418</c:v>
                </c:pt>
                <c:pt idx="1009">
                  <c:v>43419</c:v>
                </c:pt>
                <c:pt idx="1010">
                  <c:v>43420</c:v>
                </c:pt>
                <c:pt idx="1011">
                  <c:v>43423</c:v>
                </c:pt>
                <c:pt idx="1012">
                  <c:v>43424</c:v>
                </c:pt>
                <c:pt idx="1013">
                  <c:v>43425</c:v>
                </c:pt>
                <c:pt idx="1014">
                  <c:v>43426</c:v>
                </c:pt>
                <c:pt idx="1015">
                  <c:v>43427</c:v>
                </c:pt>
                <c:pt idx="1016">
                  <c:v>43430</c:v>
                </c:pt>
                <c:pt idx="1017">
                  <c:v>43431</c:v>
                </c:pt>
                <c:pt idx="1018">
                  <c:v>43432</c:v>
                </c:pt>
                <c:pt idx="1019">
                  <c:v>43433</c:v>
                </c:pt>
                <c:pt idx="1020">
                  <c:v>43434</c:v>
                </c:pt>
                <c:pt idx="1021">
                  <c:v>43437</c:v>
                </c:pt>
                <c:pt idx="1022">
                  <c:v>43438</c:v>
                </c:pt>
                <c:pt idx="1023">
                  <c:v>43439</c:v>
                </c:pt>
                <c:pt idx="1024">
                  <c:v>43440</c:v>
                </c:pt>
                <c:pt idx="1025">
                  <c:v>43441</c:v>
                </c:pt>
                <c:pt idx="1026">
                  <c:v>43444</c:v>
                </c:pt>
                <c:pt idx="1027">
                  <c:v>43445</c:v>
                </c:pt>
                <c:pt idx="1028">
                  <c:v>43446</c:v>
                </c:pt>
                <c:pt idx="1029">
                  <c:v>43447</c:v>
                </c:pt>
                <c:pt idx="1030">
                  <c:v>43448</c:v>
                </c:pt>
                <c:pt idx="1031">
                  <c:v>43451</c:v>
                </c:pt>
                <c:pt idx="1032">
                  <c:v>43452</c:v>
                </c:pt>
                <c:pt idx="1033">
                  <c:v>43453</c:v>
                </c:pt>
                <c:pt idx="1034">
                  <c:v>43454</c:v>
                </c:pt>
                <c:pt idx="1035">
                  <c:v>43455</c:v>
                </c:pt>
                <c:pt idx="1036">
                  <c:v>43458</c:v>
                </c:pt>
                <c:pt idx="1037">
                  <c:v>43459</c:v>
                </c:pt>
                <c:pt idx="1038">
                  <c:v>43460</c:v>
                </c:pt>
                <c:pt idx="1039">
                  <c:v>43461</c:v>
                </c:pt>
                <c:pt idx="1040">
                  <c:v>43462</c:v>
                </c:pt>
                <c:pt idx="1041">
                  <c:v>43465</c:v>
                </c:pt>
                <c:pt idx="1042">
                  <c:v>43466</c:v>
                </c:pt>
                <c:pt idx="1043">
                  <c:v>43467</c:v>
                </c:pt>
                <c:pt idx="1044">
                  <c:v>43468</c:v>
                </c:pt>
                <c:pt idx="1045">
                  <c:v>43469</c:v>
                </c:pt>
                <c:pt idx="1046">
                  <c:v>43472</c:v>
                </c:pt>
                <c:pt idx="1047">
                  <c:v>43473</c:v>
                </c:pt>
                <c:pt idx="1048">
                  <c:v>43474</c:v>
                </c:pt>
                <c:pt idx="1049">
                  <c:v>43475</c:v>
                </c:pt>
                <c:pt idx="1050">
                  <c:v>43476</c:v>
                </c:pt>
                <c:pt idx="1051">
                  <c:v>43479</c:v>
                </c:pt>
                <c:pt idx="1052">
                  <c:v>43480</c:v>
                </c:pt>
                <c:pt idx="1053">
                  <c:v>43481</c:v>
                </c:pt>
                <c:pt idx="1054">
                  <c:v>43482</c:v>
                </c:pt>
                <c:pt idx="1055">
                  <c:v>43483</c:v>
                </c:pt>
                <c:pt idx="1056">
                  <c:v>43486</c:v>
                </c:pt>
                <c:pt idx="1057">
                  <c:v>43487</c:v>
                </c:pt>
                <c:pt idx="1058">
                  <c:v>43488</c:v>
                </c:pt>
                <c:pt idx="1059">
                  <c:v>43489</c:v>
                </c:pt>
                <c:pt idx="1060">
                  <c:v>43490</c:v>
                </c:pt>
                <c:pt idx="1061">
                  <c:v>43493</c:v>
                </c:pt>
                <c:pt idx="1062">
                  <c:v>43494</c:v>
                </c:pt>
                <c:pt idx="1063">
                  <c:v>43495</c:v>
                </c:pt>
                <c:pt idx="1064">
                  <c:v>43496</c:v>
                </c:pt>
                <c:pt idx="1065">
                  <c:v>43497</c:v>
                </c:pt>
                <c:pt idx="1066">
                  <c:v>43500</c:v>
                </c:pt>
                <c:pt idx="1067">
                  <c:v>43501</c:v>
                </c:pt>
                <c:pt idx="1068">
                  <c:v>43502</c:v>
                </c:pt>
                <c:pt idx="1069">
                  <c:v>43503</c:v>
                </c:pt>
                <c:pt idx="1070">
                  <c:v>43504</c:v>
                </c:pt>
                <c:pt idx="1071">
                  <c:v>43507</c:v>
                </c:pt>
                <c:pt idx="1072">
                  <c:v>43508</c:v>
                </c:pt>
                <c:pt idx="1073">
                  <c:v>43509</c:v>
                </c:pt>
                <c:pt idx="1074">
                  <c:v>43510</c:v>
                </c:pt>
                <c:pt idx="1075">
                  <c:v>43511</c:v>
                </c:pt>
                <c:pt idx="1076">
                  <c:v>43514</c:v>
                </c:pt>
                <c:pt idx="1077">
                  <c:v>43515</c:v>
                </c:pt>
                <c:pt idx="1078">
                  <c:v>43516</c:v>
                </c:pt>
                <c:pt idx="1079">
                  <c:v>43517</c:v>
                </c:pt>
                <c:pt idx="1080">
                  <c:v>43518</c:v>
                </c:pt>
                <c:pt idx="1081">
                  <c:v>43521</c:v>
                </c:pt>
                <c:pt idx="1082">
                  <c:v>43522</c:v>
                </c:pt>
                <c:pt idx="1083">
                  <c:v>43523</c:v>
                </c:pt>
                <c:pt idx="1084">
                  <c:v>43524</c:v>
                </c:pt>
                <c:pt idx="1085">
                  <c:v>43525</c:v>
                </c:pt>
                <c:pt idx="1086">
                  <c:v>43528</c:v>
                </c:pt>
                <c:pt idx="1087">
                  <c:v>43529</c:v>
                </c:pt>
                <c:pt idx="1088">
                  <c:v>43530</c:v>
                </c:pt>
                <c:pt idx="1089">
                  <c:v>43531</c:v>
                </c:pt>
                <c:pt idx="1090">
                  <c:v>43532</c:v>
                </c:pt>
                <c:pt idx="1091">
                  <c:v>43535</c:v>
                </c:pt>
                <c:pt idx="1092">
                  <c:v>43536</c:v>
                </c:pt>
                <c:pt idx="1093">
                  <c:v>43537</c:v>
                </c:pt>
                <c:pt idx="1094">
                  <c:v>43538</c:v>
                </c:pt>
                <c:pt idx="1095">
                  <c:v>43539</c:v>
                </c:pt>
                <c:pt idx="1096">
                  <c:v>43542</c:v>
                </c:pt>
                <c:pt idx="1097">
                  <c:v>43543</c:v>
                </c:pt>
                <c:pt idx="1098">
                  <c:v>43544</c:v>
                </c:pt>
                <c:pt idx="1099">
                  <c:v>43545</c:v>
                </c:pt>
                <c:pt idx="1100">
                  <c:v>43546</c:v>
                </c:pt>
                <c:pt idx="1101">
                  <c:v>43549</c:v>
                </c:pt>
                <c:pt idx="1102">
                  <c:v>43550</c:v>
                </c:pt>
                <c:pt idx="1103">
                  <c:v>43551</c:v>
                </c:pt>
                <c:pt idx="1104">
                  <c:v>43552</c:v>
                </c:pt>
                <c:pt idx="1105">
                  <c:v>43553</c:v>
                </c:pt>
                <c:pt idx="1106">
                  <c:v>43556</c:v>
                </c:pt>
                <c:pt idx="1107">
                  <c:v>43557</c:v>
                </c:pt>
                <c:pt idx="1108">
                  <c:v>43558</c:v>
                </c:pt>
                <c:pt idx="1109">
                  <c:v>43559</c:v>
                </c:pt>
                <c:pt idx="1110">
                  <c:v>43560</c:v>
                </c:pt>
                <c:pt idx="1111">
                  <c:v>43563</c:v>
                </c:pt>
                <c:pt idx="1112">
                  <c:v>43564</c:v>
                </c:pt>
                <c:pt idx="1113">
                  <c:v>43565</c:v>
                </c:pt>
                <c:pt idx="1114">
                  <c:v>43566</c:v>
                </c:pt>
                <c:pt idx="1115">
                  <c:v>43567</c:v>
                </c:pt>
                <c:pt idx="1116">
                  <c:v>43570</c:v>
                </c:pt>
                <c:pt idx="1117">
                  <c:v>43571</c:v>
                </c:pt>
                <c:pt idx="1118">
                  <c:v>43572</c:v>
                </c:pt>
                <c:pt idx="1119">
                  <c:v>43573</c:v>
                </c:pt>
                <c:pt idx="1120">
                  <c:v>43574</c:v>
                </c:pt>
                <c:pt idx="1121">
                  <c:v>43577</c:v>
                </c:pt>
                <c:pt idx="1122">
                  <c:v>43578</c:v>
                </c:pt>
                <c:pt idx="1123">
                  <c:v>43579</c:v>
                </c:pt>
                <c:pt idx="1124">
                  <c:v>43580</c:v>
                </c:pt>
                <c:pt idx="1125">
                  <c:v>43581</c:v>
                </c:pt>
                <c:pt idx="1126">
                  <c:v>43584</c:v>
                </c:pt>
                <c:pt idx="1127">
                  <c:v>43585</c:v>
                </c:pt>
                <c:pt idx="1128">
                  <c:v>43586</c:v>
                </c:pt>
                <c:pt idx="1129">
                  <c:v>43587</c:v>
                </c:pt>
                <c:pt idx="1130">
                  <c:v>43588</c:v>
                </c:pt>
                <c:pt idx="1131">
                  <c:v>43591</c:v>
                </c:pt>
                <c:pt idx="1132">
                  <c:v>43592</c:v>
                </c:pt>
                <c:pt idx="1133">
                  <c:v>43593</c:v>
                </c:pt>
                <c:pt idx="1134">
                  <c:v>43594</c:v>
                </c:pt>
                <c:pt idx="1135">
                  <c:v>43595</c:v>
                </c:pt>
                <c:pt idx="1136">
                  <c:v>43598</c:v>
                </c:pt>
                <c:pt idx="1137">
                  <c:v>43599</c:v>
                </c:pt>
                <c:pt idx="1138">
                  <c:v>43600</c:v>
                </c:pt>
                <c:pt idx="1139">
                  <c:v>43601</c:v>
                </c:pt>
                <c:pt idx="1140">
                  <c:v>43602</c:v>
                </c:pt>
                <c:pt idx="1141">
                  <c:v>43605</c:v>
                </c:pt>
                <c:pt idx="1142">
                  <c:v>43606</c:v>
                </c:pt>
                <c:pt idx="1143">
                  <c:v>43607</c:v>
                </c:pt>
                <c:pt idx="1144">
                  <c:v>43608</c:v>
                </c:pt>
                <c:pt idx="1145">
                  <c:v>43609</c:v>
                </c:pt>
                <c:pt idx="1146">
                  <c:v>43612</c:v>
                </c:pt>
                <c:pt idx="1147">
                  <c:v>43613</c:v>
                </c:pt>
                <c:pt idx="1148">
                  <c:v>43614</c:v>
                </c:pt>
                <c:pt idx="1149">
                  <c:v>43615</c:v>
                </c:pt>
                <c:pt idx="1150">
                  <c:v>43616</c:v>
                </c:pt>
                <c:pt idx="1151">
                  <c:v>43619</c:v>
                </c:pt>
                <c:pt idx="1152">
                  <c:v>43620</c:v>
                </c:pt>
                <c:pt idx="1153">
                  <c:v>43621</c:v>
                </c:pt>
                <c:pt idx="1154">
                  <c:v>43622</c:v>
                </c:pt>
                <c:pt idx="1155">
                  <c:v>43623</c:v>
                </c:pt>
                <c:pt idx="1156">
                  <c:v>43626</c:v>
                </c:pt>
                <c:pt idx="1157">
                  <c:v>43627</c:v>
                </c:pt>
                <c:pt idx="1158">
                  <c:v>43628</c:v>
                </c:pt>
                <c:pt idx="1159">
                  <c:v>43629</c:v>
                </c:pt>
                <c:pt idx="1160">
                  <c:v>43630</c:v>
                </c:pt>
                <c:pt idx="1161">
                  <c:v>43633</c:v>
                </c:pt>
                <c:pt idx="1162">
                  <c:v>43634</c:v>
                </c:pt>
                <c:pt idx="1163">
                  <c:v>43635</c:v>
                </c:pt>
                <c:pt idx="1164">
                  <c:v>43636</c:v>
                </c:pt>
                <c:pt idx="1165">
                  <c:v>43637</c:v>
                </c:pt>
                <c:pt idx="1166">
                  <c:v>43640</c:v>
                </c:pt>
                <c:pt idx="1167">
                  <c:v>43641</c:v>
                </c:pt>
                <c:pt idx="1168">
                  <c:v>43642</c:v>
                </c:pt>
                <c:pt idx="1169">
                  <c:v>43643</c:v>
                </c:pt>
                <c:pt idx="1170">
                  <c:v>43644</c:v>
                </c:pt>
                <c:pt idx="1171">
                  <c:v>43647</c:v>
                </c:pt>
                <c:pt idx="1172">
                  <c:v>43648</c:v>
                </c:pt>
                <c:pt idx="1173">
                  <c:v>43649</c:v>
                </c:pt>
                <c:pt idx="1174">
                  <c:v>43650</c:v>
                </c:pt>
                <c:pt idx="1175">
                  <c:v>43651</c:v>
                </c:pt>
                <c:pt idx="1176">
                  <c:v>43654</c:v>
                </c:pt>
                <c:pt idx="1177">
                  <c:v>43655</c:v>
                </c:pt>
                <c:pt idx="1178">
                  <c:v>43656</c:v>
                </c:pt>
                <c:pt idx="1179">
                  <c:v>43657</c:v>
                </c:pt>
                <c:pt idx="1180">
                  <c:v>43658</c:v>
                </c:pt>
                <c:pt idx="1181">
                  <c:v>43661</c:v>
                </c:pt>
                <c:pt idx="1182">
                  <c:v>43662</c:v>
                </c:pt>
                <c:pt idx="1183">
                  <c:v>43663</c:v>
                </c:pt>
                <c:pt idx="1184">
                  <c:v>43664</c:v>
                </c:pt>
                <c:pt idx="1185">
                  <c:v>43665</c:v>
                </c:pt>
                <c:pt idx="1186">
                  <c:v>43668</c:v>
                </c:pt>
                <c:pt idx="1187">
                  <c:v>43669</c:v>
                </c:pt>
                <c:pt idx="1188">
                  <c:v>43670</c:v>
                </c:pt>
                <c:pt idx="1189">
                  <c:v>43671</c:v>
                </c:pt>
                <c:pt idx="1190">
                  <c:v>43672</c:v>
                </c:pt>
              </c:numCache>
            </c:numRef>
          </c:cat>
          <c:val>
            <c:numRef>
              <c:f>'Commodities Data'!$E$8:$E$1198</c:f>
              <c:numCache>
                <c:formatCode>#,##0</c:formatCode>
                <c:ptCount val="1191"/>
                <c:pt idx="0">
                  <c:v>165720</c:v>
                </c:pt>
                <c:pt idx="1">
                  <c:v>165972</c:v>
                </c:pt>
                <c:pt idx="2">
                  <c:v>166506</c:v>
                </c:pt>
                <c:pt idx="3">
                  <c:v>167094</c:v>
                </c:pt>
                <c:pt idx="4">
                  <c:v>167124</c:v>
                </c:pt>
                <c:pt idx="5">
                  <c:v>166818</c:v>
                </c:pt>
                <c:pt idx="6">
                  <c:v>166554</c:v>
                </c:pt>
                <c:pt idx="7">
                  <c:v>167244</c:v>
                </c:pt>
                <c:pt idx="8">
                  <c:v>167142</c:v>
                </c:pt>
                <c:pt idx="9">
                  <c:v>167100</c:v>
                </c:pt>
                <c:pt idx="10">
                  <c:v>166470</c:v>
                </c:pt>
                <c:pt idx="11">
                  <c:v>165990</c:v>
                </c:pt>
                <c:pt idx="12">
                  <c:v>165654</c:v>
                </c:pt>
                <c:pt idx="13">
                  <c:v>166794</c:v>
                </c:pt>
                <c:pt idx="14">
                  <c:v>167820</c:v>
                </c:pt>
                <c:pt idx="15">
                  <c:v>168120</c:v>
                </c:pt>
                <c:pt idx="16">
                  <c:v>168900</c:v>
                </c:pt>
                <c:pt idx="17">
                  <c:v>168288</c:v>
                </c:pt>
                <c:pt idx="18">
                  <c:v>167580</c:v>
                </c:pt>
                <c:pt idx="19">
                  <c:v>167778</c:v>
                </c:pt>
                <c:pt idx="20">
                  <c:v>167310</c:v>
                </c:pt>
                <c:pt idx="21">
                  <c:v>166194</c:v>
                </c:pt>
                <c:pt idx="22">
                  <c:v>165462</c:v>
                </c:pt>
                <c:pt idx="23">
                  <c:v>165462</c:v>
                </c:pt>
                <c:pt idx="24">
                  <c:v>164070</c:v>
                </c:pt>
                <c:pt idx="25">
                  <c:v>163698</c:v>
                </c:pt>
                <c:pt idx="26">
                  <c:v>164586</c:v>
                </c:pt>
                <c:pt idx="27">
                  <c:v>164460</c:v>
                </c:pt>
                <c:pt idx="28">
                  <c:v>164202</c:v>
                </c:pt>
                <c:pt idx="29">
                  <c:v>163458</c:v>
                </c:pt>
                <c:pt idx="30">
                  <c:v>164658</c:v>
                </c:pt>
                <c:pt idx="31">
                  <c:v>164526</c:v>
                </c:pt>
                <c:pt idx="32">
                  <c:v>165180</c:v>
                </c:pt>
                <c:pt idx="33">
                  <c:v>165000</c:v>
                </c:pt>
                <c:pt idx="34">
                  <c:v>165000</c:v>
                </c:pt>
                <c:pt idx="35">
                  <c:v>165048</c:v>
                </c:pt>
                <c:pt idx="36">
                  <c:v>165048</c:v>
                </c:pt>
                <c:pt idx="37">
                  <c:v>164688</c:v>
                </c:pt>
                <c:pt idx="38">
                  <c:v>164640</c:v>
                </c:pt>
                <c:pt idx="39">
                  <c:v>165594</c:v>
                </c:pt>
                <c:pt idx="40">
                  <c:v>165834</c:v>
                </c:pt>
                <c:pt idx="41">
                  <c:v>166446</c:v>
                </c:pt>
                <c:pt idx="42">
                  <c:v>166302</c:v>
                </c:pt>
                <c:pt idx="43">
                  <c:v>166692</c:v>
                </c:pt>
                <c:pt idx="44">
                  <c:v>166992</c:v>
                </c:pt>
                <c:pt idx="45">
                  <c:v>167754</c:v>
                </c:pt>
                <c:pt idx="46">
                  <c:v>167706</c:v>
                </c:pt>
                <c:pt idx="47">
                  <c:v>167976</c:v>
                </c:pt>
                <c:pt idx="48">
                  <c:v>167484</c:v>
                </c:pt>
                <c:pt idx="49">
                  <c:v>166074</c:v>
                </c:pt>
                <c:pt idx="50">
                  <c:v>165498</c:v>
                </c:pt>
                <c:pt idx="51">
                  <c:v>165012</c:v>
                </c:pt>
                <c:pt idx="52">
                  <c:v>164634</c:v>
                </c:pt>
                <c:pt idx="53">
                  <c:v>163494</c:v>
                </c:pt>
                <c:pt idx="54">
                  <c:v>162894</c:v>
                </c:pt>
                <c:pt idx="55">
                  <c:v>161802</c:v>
                </c:pt>
                <c:pt idx="56">
                  <c:v>161778</c:v>
                </c:pt>
                <c:pt idx="57">
                  <c:v>162042</c:v>
                </c:pt>
                <c:pt idx="58">
                  <c:v>161988</c:v>
                </c:pt>
                <c:pt idx="59">
                  <c:v>161046</c:v>
                </c:pt>
                <c:pt idx="60">
                  <c:v>160344</c:v>
                </c:pt>
                <c:pt idx="61">
                  <c:v>160800</c:v>
                </c:pt>
                <c:pt idx="62">
                  <c:v>160356</c:v>
                </c:pt>
                <c:pt idx="63">
                  <c:v>159522</c:v>
                </c:pt>
                <c:pt idx="64">
                  <c:v>159270</c:v>
                </c:pt>
                <c:pt idx="65">
                  <c:v>159270</c:v>
                </c:pt>
                <c:pt idx="66">
                  <c:v>159270</c:v>
                </c:pt>
                <c:pt idx="67">
                  <c:v>160410</c:v>
                </c:pt>
                <c:pt idx="68">
                  <c:v>160260</c:v>
                </c:pt>
                <c:pt idx="69">
                  <c:v>160482</c:v>
                </c:pt>
                <c:pt idx="70">
                  <c:v>160482</c:v>
                </c:pt>
                <c:pt idx="71">
                  <c:v>160482</c:v>
                </c:pt>
                <c:pt idx="72">
                  <c:v>160782</c:v>
                </c:pt>
                <c:pt idx="73">
                  <c:v>161454</c:v>
                </c:pt>
                <c:pt idx="74">
                  <c:v>163110</c:v>
                </c:pt>
                <c:pt idx="75">
                  <c:v>163140</c:v>
                </c:pt>
                <c:pt idx="76">
                  <c:v>163440</c:v>
                </c:pt>
                <c:pt idx="77">
                  <c:v>163446</c:v>
                </c:pt>
                <c:pt idx="78">
                  <c:v>163446</c:v>
                </c:pt>
                <c:pt idx="79">
                  <c:v>163746</c:v>
                </c:pt>
                <c:pt idx="80">
                  <c:v>163842</c:v>
                </c:pt>
                <c:pt idx="81">
                  <c:v>164142</c:v>
                </c:pt>
                <c:pt idx="82">
                  <c:v>165906</c:v>
                </c:pt>
                <c:pt idx="83">
                  <c:v>166326</c:v>
                </c:pt>
                <c:pt idx="84">
                  <c:v>166506</c:v>
                </c:pt>
                <c:pt idx="85">
                  <c:v>166122</c:v>
                </c:pt>
                <c:pt idx="86">
                  <c:v>166122</c:v>
                </c:pt>
                <c:pt idx="87">
                  <c:v>166272</c:v>
                </c:pt>
                <c:pt idx="88">
                  <c:v>166344</c:v>
                </c:pt>
                <c:pt idx="89">
                  <c:v>165570</c:v>
                </c:pt>
                <c:pt idx="90">
                  <c:v>165180</c:v>
                </c:pt>
                <c:pt idx="91">
                  <c:v>166878</c:v>
                </c:pt>
                <c:pt idx="92">
                  <c:v>166962</c:v>
                </c:pt>
                <c:pt idx="93">
                  <c:v>167976</c:v>
                </c:pt>
                <c:pt idx="94">
                  <c:v>170544</c:v>
                </c:pt>
                <c:pt idx="95">
                  <c:v>171300</c:v>
                </c:pt>
                <c:pt idx="96">
                  <c:v>171456</c:v>
                </c:pt>
                <c:pt idx="97">
                  <c:v>172398</c:v>
                </c:pt>
                <c:pt idx="98">
                  <c:v>173712</c:v>
                </c:pt>
                <c:pt idx="99">
                  <c:v>173766</c:v>
                </c:pt>
                <c:pt idx="100">
                  <c:v>173766</c:v>
                </c:pt>
                <c:pt idx="101">
                  <c:v>173766</c:v>
                </c:pt>
                <c:pt idx="102">
                  <c:v>173940</c:v>
                </c:pt>
                <c:pt idx="103">
                  <c:v>175056</c:v>
                </c:pt>
                <c:pt idx="104">
                  <c:v>175656</c:v>
                </c:pt>
                <c:pt idx="105">
                  <c:v>176100</c:v>
                </c:pt>
                <c:pt idx="106">
                  <c:v>177300</c:v>
                </c:pt>
                <c:pt idx="107">
                  <c:v>177300</c:v>
                </c:pt>
                <c:pt idx="108">
                  <c:v>183162</c:v>
                </c:pt>
                <c:pt idx="109">
                  <c:v>183756</c:v>
                </c:pt>
                <c:pt idx="110">
                  <c:v>182976</c:v>
                </c:pt>
                <c:pt idx="111">
                  <c:v>183048</c:v>
                </c:pt>
                <c:pt idx="112">
                  <c:v>179052</c:v>
                </c:pt>
                <c:pt idx="113">
                  <c:v>179682</c:v>
                </c:pt>
                <c:pt idx="114">
                  <c:v>179682</c:v>
                </c:pt>
                <c:pt idx="115">
                  <c:v>180150</c:v>
                </c:pt>
                <c:pt idx="116">
                  <c:v>179916</c:v>
                </c:pt>
                <c:pt idx="117">
                  <c:v>177558</c:v>
                </c:pt>
                <c:pt idx="118">
                  <c:v>177078</c:v>
                </c:pt>
                <c:pt idx="119">
                  <c:v>176400</c:v>
                </c:pt>
                <c:pt idx="120">
                  <c:v>176370</c:v>
                </c:pt>
                <c:pt idx="121">
                  <c:v>177636</c:v>
                </c:pt>
                <c:pt idx="122">
                  <c:v>174558</c:v>
                </c:pt>
                <c:pt idx="123">
                  <c:v>174444</c:v>
                </c:pt>
                <c:pt idx="124">
                  <c:v>174444</c:v>
                </c:pt>
                <c:pt idx="125">
                  <c:v>174444</c:v>
                </c:pt>
                <c:pt idx="126">
                  <c:v>175290</c:v>
                </c:pt>
                <c:pt idx="127">
                  <c:v>172920</c:v>
                </c:pt>
                <c:pt idx="128">
                  <c:v>173118</c:v>
                </c:pt>
                <c:pt idx="129">
                  <c:v>173256</c:v>
                </c:pt>
                <c:pt idx="130">
                  <c:v>173034</c:v>
                </c:pt>
                <c:pt idx="131">
                  <c:v>172548</c:v>
                </c:pt>
                <c:pt idx="132">
                  <c:v>172260</c:v>
                </c:pt>
                <c:pt idx="133">
                  <c:v>173394</c:v>
                </c:pt>
                <c:pt idx="134">
                  <c:v>173850</c:v>
                </c:pt>
                <c:pt idx="135">
                  <c:v>173784</c:v>
                </c:pt>
                <c:pt idx="136">
                  <c:v>173028</c:v>
                </c:pt>
                <c:pt idx="137">
                  <c:v>171570</c:v>
                </c:pt>
                <c:pt idx="138">
                  <c:v>171840</c:v>
                </c:pt>
                <c:pt idx="139">
                  <c:v>172740</c:v>
                </c:pt>
                <c:pt idx="140">
                  <c:v>173622</c:v>
                </c:pt>
                <c:pt idx="141">
                  <c:v>173622</c:v>
                </c:pt>
                <c:pt idx="142">
                  <c:v>173922</c:v>
                </c:pt>
                <c:pt idx="143">
                  <c:v>174354</c:v>
                </c:pt>
                <c:pt idx="144">
                  <c:v>174354</c:v>
                </c:pt>
                <c:pt idx="145">
                  <c:v>174318</c:v>
                </c:pt>
                <c:pt idx="146">
                  <c:v>174618</c:v>
                </c:pt>
                <c:pt idx="147">
                  <c:v>173100</c:v>
                </c:pt>
                <c:pt idx="148">
                  <c:v>175530</c:v>
                </c:pt>
                <c:pt idx="149">
                  <c:v>176034</c:v>
                </c:pt>
                <c:pt idx="150">
                  <c:v>176334</c:v>
                </c:pt>
                <c:pt idx="151">
                  <c:v>176106</c:v>
                </c:pt>
                <c:pt idx="152">
                  <c:v>175266</c:v>
                </c:pt>
                <c:pt idx="153">
                  <c:v>175266</c:v>
                </c:pt>
                <c:pt idx="154">
                  <c:v>175266</c:v>
                </c:pt>
                <c:pt idx="155">
                  <c:v>174618</c:v>
                </c:pt>
                <c:pt idx="156">
                  <c:v>174618</c:v>
                </c:pt>
                <c:pt idx="157">
                  <c:v>174618</c:v>
                </c:pt>
                <c:pt idx="158">
                  <c:v>173142</c:v>
                </c:pt>
                <c:pt idx="159">
                  <c:v>173142</c:v>
                </c:pt>
                <c:pt idx="160">
                  <c:v>174042</c:v>
                </c:pt>
                <c:pt idx="161">
                  <c:v>174204</c:v>
                </c:pt>
                <c:pt idx="162">
                  <c:v>173724</c:v>
                </c:pt>
                <c:pt idx="163">
                  <c:v>174510</c:v>
                </c:pt>
                <c:pt idx="164">
                  <c:v>174510</c:v>
                </c:pt>
                <c:pt idx="165">
                  <c:v>173928</c:v>
                </c:pt>
                <c:pt idx="166">
                  <c:v>173298</c:v>
                </c:pt>
                <c:pt idx="167">
                  <c:v>171084</c:v>
                </c:pt>
                <c:pt idx="168">
                  <c:v>171054</c:v>
                </c:pt>
                <c:pt idx="169">
                  <c:v>171036</c:v>
                </c:pt>
                <c:pt idx="170">
                  <c:v>170910</c:v>
                </c:pt>
                <c:pt idx="171">
                  <c:v>170910</c:v>
                </c:pt>
                <c:pt idx="172">
                  <c:v>170052</c:v>
                </c:pt>
                <c:pt idx="173">
                  <c:v>170982</c:v>
                </c:pt>
                <c:pt idx="174">
                  <c:v>171606</c:v>
                </c:pt>
                <c:pt idx="175">
                  <c:v>172338</c:v>
                </c:pt>
                <c:pt idx="176">
                  <c:v>172338</c:v>
                </c:pt>
                <c:pt idx="177">
                  <c:v>172338</c:v>
                </c:pt>
                <c:pt idx="178">
                  <c:v>172338</c:v>
                </c:pt>
                <c:pt idx="179">
                  <c:v>172296</c:v>
                </c:pt>
                <c:pt idx="180">
                  <c:v>171060</c:v>
                </c:pt>
                <c:pt idx="181">
                  <c:v>171060</c:v>
                </c:pt>
                <c:pt idx="182">
                  <c:v>169416</c:v>
                </c:pt>
                <c:pt idx="183">
                  <c:v>169758</c:v>
                </c:pt>
                <c:pt idx="184">
                  <c:v>170052</c:v>
                </c:pt>
                <c:pt idx="185">
                  <c:v>170928</c:v>
                </c:pt>
                <c:pt idx="186">
                  <c:v>170880</c:v>
                </c:pt>
                <c:pt idx="187">
                  <c:v>171270</c:v>
                </c:pt>
                <c:pt idx="188">
                  <c:v>171270</c:v>
                </c:pt>
                <c:pt idx="189">
                  <c:v>171990</c:v>
                </c:pt>
                <c:pt idx="190">
                  <c:v>171990</c:v>
                </c:pt>
                <c:pt idx="191">
                  <c:v>171132</c:v>
                </c:pt>
                <c:pt idx="192">
                  <c:v>169692</c:v>
                </c:pt>
                <c:pt idx="193">
                  <c:v>170160</c:v>
                </c:pt>
                <c:pt idx="194">
                  <c:v>170148</c:v>
                </c:pt>
                <c:pt idx="195">
                  <c:v>170736</c:v>
                </c:pt>
                <c:pt idx="196">
                  <c:v>170736</c:v>
                </c:pt>
                <c:pt idx="197">
                  <c:v>166650</c:v>
                </c:pt>
                <c:pt idx="198">
                  <c:v>165138</c:v>
                </c:pt>
                <c:pt idx="199">
                  <c:v>164274</c:v>
                </c:pt>
                <c:pt idx="200">
                  <c:v>163620</c:v>
                </c:pt>
                <c:pt idx="201">
                  <c:v>162684</c:v>
                </c:pt>
                <c:pt idx="202">
                  <c:v>162174</c:v>
                </c:pt>
                <c:pt idx="203">
                  <c:v>161538</c:v>
                </c:pt>
                <c:pt idx="204">
                  <c:v>161628</c:v>
                </c:pt>
                <c:pt idx="205">
                  <c:v>162882</c:v>
                </c:pt>
                <c:pt idx="206">
                  <c:v>162780</c:v>
                </c:pt>
                <c:pt idx="207">
                  <c:v>160290</c:v>
                </c:pt>
                <c:pt idx="208">
                  <c:v>160374</c:v>
                </c:pt>
                <c:pt idx="209">
                  <c:v>160326</c:v>
                </c:pt>
                <c:pt idx="210">
                  <c:v>158802</c:v>
                </c:pt>
                <c:pt idx="211">
                  <c:v>157404</c:v>
                </c:pt>
                <c:pt idx="212">
                  <c:v>157170</c:v>
                </c:pt>
                <c:pt idx="213">
                  <c:v>156720</c:v>
                </c:pt>
                <c:pt idx="214">
                  <c:v>156528</c:v>
                </c:pt>
                <c:pt idx="215">
                  <c:v>155172</c:v>
                </c:pt>
                <c:pt idx="216">
                  <c:v>153264</c:v>
                </c:pt>
                <c:pt idx="217">
                  <c:v>151908</c:v>
                </c:pt>
                <c:pt idx="218">
                  <c:v>157140</c:v>
                </c:pt>
                <c:pt idx="219">
                  <c:v>157116</c:v>
                </c:pt>
                <c:pt idx="220">
                  <c:v>156414</c:v>
                </c:pt>
                <c:pt idx="221">
                  <c:v>155730</c:v>
                </c:pt>
                <c:pt idx="222">
                  <c:v>150624</c:v>
                </c:pt>
                <c:pt idx="223">
                  <c:v>150624</c:v>
                </c:pt>
                <c:pt idx="224">
                  <c:v>150624</c:v>
                </c:pt>
                <c:pt idx="225">
                  <c:v>149892</c:v>
                </c:pt>
                <c:pt idx="226">
                  <c:v>148446</c:v>
                </c:pt>
                <c:pt idx="227">
                  <c:v>145446</c:v>
                </c:pt>
                <c:pt idx="228">
                  <c:v>148128</c:v>
                </c:pt>
                <c:pt idx="229">
                  <c:v>147576</c:v>
                </c:pt>
                <c:pt idx="230">
                  <c:v>147024</c:v>
                </c:pt>
                <c:pt idx="231">
                  <c:v>145290</c:v>
                </c:pt>
                <c:pt idx="232">
                  <c:v>144696</c:v>
                </c:pt>
                <c:pt idx="233">
                  <c:v>144492</c:v>
                </c:pt>
                <c:pt idx="234">
                  <c:v>142806</c:v>
                </c:pt>
                <c:pt idx="235">
                  <c:v>142734</c:v>
                </c:pt>
                <c:pt idx="236">
                  <c:v>140064</c:v>
                </c:pt>
                <c:pt idx="237">
                  <c:v>136896</c:v>
                </c:pt>
                <c:pt idx="238">
                  <c:v>136122</c:v>
                </c:pt>
                <c:pt idx="239">
                  <c:v>135774</c:v>
                </c:pt>
                <c:pt idx="240">
                  <c:v>133968</c:v>
                </c:pt>
                <c:pt idx="241">
                  <c:v>133086</c:v>
                </c:pt>
                <c:pt idx="242">
                  <c:v>132354</c:v>
                </c:pt>
                <c:pt idx="243">
                  <c:v>131598</c:v>
                </c:pt>
                <c:pt idx="244">
                  <c:v>137472</c:v>
                </c:pt>
                <c:pt idx="245">
                  <c:v>140976</c:v>
                </c:pt>
                <c:pt idx="246">
                  <c:v>145608</c:v>
                </c:pt>
                <c:pt idx="247">
                  <c:v>160248</c:v>
                </c:pt>
                <c:pt idx="248">
                  <c:v>176148</c:v>
                </c:pt>
                <c:pt idx="249">
                  <c:v>175902</c:v>
                </c:pt>
                <c:pt idx="250">
                  <c:v>180852</c:v>
                </c:pt>
                <c:pt idx="251">
                  <c:v>180216</c:v>
                </c:pt>
                <c:pt idx="252">
                  <c:v>188370</c:v>
                </c:pt>
                <c:pt idx="253">
                  <c:v>193122</c:v>
                </c:pt>
                <c:pt idx="254">
                  <c:v>193122</c:v>
                </c:pt>
                <c:pt idx="255">
                  <c:v>193122</c:v>
                </c:pt>
                <c:pt idx="256">
                  <c:v>193122</c:v>
                </c:pt>
                <c:pt idx="257">
                  <c:v>193242</c:v>
                </c:pt>
                <c:pt idx="258">
                  <c:v>193242</c:v>
                </c:pt>
                <c:pt idx="259">
                  <c:v>193008</c:v>
                </c:pt>
                <c:pt idx="260">
                  <c:v>193008</c:v>
                </c:pt>
                <c:pt idx="261">
                  <c:v>193128</c:v>
                </c:pt>
                <c:pt idx="262">
                  <c:v>193440</c:v>
                </c:pt>
                <c:pt idx="263">
                  <c:v>192660</c:v>
                </c:pt>
                <c:pt idx="264">
                  <c:v>192012</c:v>
                </c:pt>
                <c:pt idx="265">
                  <c:v>192054</c:v>
                </c:pt>
                <c:pt idx="266">
                  <c:v>192060</c:v>
                </c:pt>
                <c:pt idx="267">
                  <c:v>192546</c:v>
                </c:pt>
                <c:pt idx="268">
                  <c:v>193152</c:v>
                </c:pt>
                <c:pt idx="269">
                  <c:v>193152</c:v>
                </c:pt>
                <c:pt idx="270">
                  <c:v>193452</c:v>
                </c:pt>
                <c:pt idx="271">
                  <c:v>193182</c:v>
                </c:pt>
                <c:pt idx="272">
                  <c:v>211896</c:v>
                </c:pt>
                <c:pt idx="273">
                  <c:v>209844</c:v>
                </c:pt>
                <c:pt idx="274">
                  <c:v>209694</c:v>
                </c:pt>
                <c:pt idx="275">
                  <c:v>209418</c:v>
                </c:pt>
                <c:pt idx="276">
                  <c:v>209022</c:v>
                </c:pt>
                <c:pt idx="277">
                  <c:v>207906</c:v>
                </c:pt>
                <c:pt idx="278">
                  <c:v>207072</c:v>
                </c:pt>
                <c:pt idx="279">
                  <c:v>208566</c:v>
                </c:pt>
                <c:pt idx="280">
                  <c:v>207498</c:v>
                </c:pt>
                <c:pt idx="281">
                  <c:v>206202</c:v>
                </c:pt>
                <c:pt idx="282">
                  <c:v>203730</c:v>
                </c:pt>
                <c:pt idx="283">
                  <c:v>203610</c:v>
                </c:pt>
                <c:pt idx="284">
                  <c:v>202668</c:v>
                </c:pt>
                <c:pt idx="285">
                  <c:v>200976</c:v>
                </c:pt>
                <c:pt idx="286">
                  <c:v>200706</c:v>
                </c:pt>
                <c:pt idx="287">
                  <c:v>200706</c:v>
                </c:pt>
                <c:pt idx="288">
                  <c:v>200706</c:v>
                </c:pt>
                <c:pt idx="289">
                  <c:v>200706</c:v>
                </c:pt>
                <c:pt idx="290">
                  <c:v>201930</c:v>
                </c:pt>
                <c:pt idx="291">
                  <c:v>201972</c:v>
                </c:pt>
                <c:pt idx="292">
                  <c:v>201006</c:v>
                </c:pt>
                <c:pt idx="293">
                  <c:v>200250</c:v>
                </c:pt>
                <c:pt idx="294">
                  <c:v>201924</c:v>
                </c:pt>
                <c:pt idx="295">
                  <c:v>199224</c:v>
                </c:pt>
                <c:pt idx="296">
                  <c:v>199836</c:v>
                </c:pt>
                <c:pt idx="297">
                  <c:v>199344</c:v>
                </c:pt>
                <c:pt idx="298">
                  <c:v>209388</c:v>
                </c:pt>
                <c:pt idx="299">
                  <c:v>208506</c:v>
                </c:pt>
                <c:pt idx="300">
                  <c:v>209766</c:v>
                </c:pt>
                <c:pt idx="301">
                  <c:v>210234</c:v>
                </c:pt>
                <c:pt idx="302">
                  <c:v>210246</c:v>
                </c:pt>
                <c:pt idx="303">
                  <c:v>211428</c:v>
                </c:pt>
                <c:pt idx="304">
                  <c:v>211050</c:v>
                </c:pt>
                <c:pt idx="305">
                  <c:v>210876</c:v>
                </c:pt>
                <c:pt idx="306">
                  <c:v>211344</c:v>
                </c:pt>
                <c:pt idx="307">
                  <c:v>210168</c:v>
                </c:pt>
                <c:pt idx="308">
                  <c:v>213654</c:v>
                </c:pt>
                <c:pt idx="309">
                  <c:v>213660</c:v>
                </c:pt>
                <c:pt idx="310">
                  <c:v>214380</c:v>
                </c:pt>
                <c:pt idx="311">
                  <c:v>214362</c:v>
                </c:pt>
                <c:pt idx="312">
                  <c:v>227646</c:v>
                </c:pt>
                <c:pt idx="313">
                  <c:v>227754</c:v>
                </c:pt>
                <c:pt idx="314">
                  <c:v>227616</c:v>
                </c:pt>
                <c:pt idx="315">
                  <c:v>227214</c:v>
                </c:pt>
                <c:pt idx="316">
                  <c:v>225582</c:v>
                </c:pt>
                <c:pt idx="317">
                  <c:v>224436</c:v>
                </c:pt>
                <c:pt idx="318">
                  <c:v>225210</c:v>
                </c:pt>
                <c:pt idx="319">
                  <c:v>223914</c:v>
                </c:pt>
                <c:pt idx="320">
                  <c:v>223914</c:v>
                </c:pt>
                <c:pt idx="321">
                  <c:v>223914</c:v>
                </c:pt>
                <c:pt idx="322">
                  <c:v>223428</c:v>
                </c:pt>
                <c:pt idx="323">
                  <c:v>220410</c:v>
                </c:pt>
                <c:pt idx="324">
                  <c:v>220062</c:v>
                </c:pt>
                <c:pt idx="325">
                  <c:v>221292</c:v>
                </c:pt>
                <c:pt idx="326">
                  <c:v>221658</c:v>
                </c:pt>
                <c:pt idx="327">
                  <c:v>221496</c:v>
                </c:pt>
                <c:pt idx="328">
                  <c:v>222696</c:v>
                </c:pt>
                <c:pt idx="329">
                  <c:v>222990</c:v>
                </c:pt>
                <c:pt idx="330">
                  <c:v>222306</c:v>
                </c:pt>
                <c:pt idx="331">
                  <c:v>222912</c:v>
                </c:pt>
                <c:pt idx="332">
                  <c:v>223356</c:v>
                </c:pt>
                <c:pt idx="333">
                  <c:v>223584</c:v>
                </c:pt>
                <c:pt idx="334">
                  <c:v>223056</c:v>
                </c:pt>
                <c:pt idx="335">
                  <c:v>221922</c:v>
                </c:pt>
                <c:pt idx="336">
                  <c:v>221358</c:v>
                </c:pt>
                <c:pt idx="337">
                  <c:v>222102</c:v>
                </c:pt>
                <c:pt idx="338">
                  <c:v>223320</c:v>
                </c:pt>
                <c:pt idx="339">
                  <c:v>223524</c:v>
                </c:pt>
                <c:pt idx="340">
                  <c:v>223074</c:v>
                </c:pt>
                <c:pt idx="341">
                  <c:v>222186</c:v>
                </c:pt>
                <c:pt idx="342">
                  <c:v>222222</c:v>
                </c:pt>
                <c:pt idx="343">
                  <c:v>222498</c:v>
                </c:pt>
                <c:pt idx="344">
                  <c:v>222414</c:v>
                </c:pt>
                <c:pt idx="345">
                  <c:v>225240</c:v>
                </c:pt>
                <c:pt idx="346">
                  <c:v>225240</c:v>
                </c:pt>
                <c:pt idx="347">
                  <c:v>225594</c:v>
                </c:pt>
                <c:pt idx="348">
                  <c:v>225564</c:v>
                </c:pt>
                <c:pt idx="349">
                  <c:v>225690</c:v>
                </c:pt>
                <c:pt idx="350">
                  <c:v>225690</c:v>
                </c:pt>
                <c:pt idx="351">
                  <c:v>226314</c:v>
                </c:pt>
                <c:pt idx="352">
                  <c:v>226308</c:v>
                </c:pt>
                <c:pt idx="353">
                  <c:v>225774</c:v>
                </c:pt>
                <c:pt idx="354">
                  <c:v>225846</c:v>
                </c:pt>
                <c:pt idx="355">
                  <c:v>225114</c:v>
                </c:pt>
                <c:pt idx="356">
                  <c:v>223620</c:v>
                </c:pt>
                <c:pt idx="357">
                  <c:v>223788</c:v>
                </c:pt>
                <c:pt idx="358">
                  <c:v>222906</c:v>
                </c:pt>
                <c:pt idx="359">
                  <c:v>223968</c:v>
                </c:pt>
                <c:pt idx="360">
                  <c:v>222942</c:v>
                </c:pt>
                <c:pt idx="361">
                  <c:v>222978</c:v>
                </c:pt>
                <c:pt idx="362">
                  <c:v>222756</c:v>
                </c:pt>
                <c:pt idx="363">
                  <c:v>222726</c:v>
                </c:pt>
                <c:pt idx="364">
                  <c:v>222642</c:v>
                </c:pt>
                <c:pt idx="365">
                  <c:v>226248</c:v>
                </c:pt>
                <c:pt idx="366">
                  <c:v>226248</c:v>
                </c:pt>
                <c:pt idx="367">
                  <c:v>225978</c:v>
                </c:pt>
                <c:pt idx="368">
                  <c:v>227226</c:v>
                </c:pt>
                <c:pt idx="369">
                  <c:v>226530</c:v>
                </c:pt>
                <c:pt idx="370">
                  <c:v>225060</c:v>
                </c:pt>
                <c:pt idx="371">
                  <c:v>223770</c:v>
                </c:pt>
                <c:pt idx="372">
                  <c:v>224310</c:v>
                </c:pt>
                <c:pt idx="373">
                  <c:v>223536</c:v>
                </c:pt>
                <c:pt idx="374">
                  <c:v>222792</c:v>
                </c:pt>
                <c:pt idx="375">
                  <c:v>222906</c:v>
                </c:pt>
                <c:pt idx="376">
                  <c:v>222336</c:v>
                </c:pt>
                <c:pt idx="377">
                  <c:v>220416</c:v>
                </c:pt>
                <c:pt idx="378">
                  <c:v>219270</c:v>
                </c:pt>
                <c:pt idx="379">
                  <c:v>219192</c:v>
                </c:pt>
                <c:pt idx="380">
                  <c:v>217326</c:v>
                </c:pt>
                <c:pt idx="381">
                  <c:v>217380</c:v>
                </c:pt>
                <c:pt idx="382">
                  <c:v>217140</c:v>
                </c:pt>
                <c:pt idx="383">
                  <c:v>217140</c:v>
                </c:pt>
                <c:pt idx="384">
                  <c:v>216306</c:v>
                </c:pt>
                <c:pt idx="385">
                  <c:v>215748</c:v>
                </c:pt>
                <c:pt idx="386">
                  <c:v>215508</c:v>
                </c:pt>
                <c:pt idx="387">
                  <c:v>214998</c:v>
                </c:pt>
                <c:pt idx="388">
                  <c:v>214392</c:v>
                </c:pt>
                <c:pt idx="389">
                  <c:v>213888</c:v>
                </c:pt>
                <c:pt idx="390">
                  <c:v>214830</c:v>
                </c:pt>
                <c:pt idx="391">
                  <c:v>214170</c:v>
                </c:pt>
                <c:pt idx="392">
                  <c:v>214122</c:v>
                </c:pt>
                <c:pt idx="393">
                  <c:v>215028</c:v>
                </c:pt>
                <c:pt idx="394">
                  <c:v>215004</c:v>
                </c:pt>
                <c:pt idx="395">
                  <c:v>214272</c:v>
                </c:pt>
                <c:pt idx="396">
                  <c:v>214932</c:v>
                </c:pt>
                <c:pt idx="397">
                  <c:v>215316</c:v>
                </c:pt>
                <c:pt idx="398">
                  <c:v>215622</c:v>
                </c:pt>
                <c:pt idx="399">
                  <c:v>215394</c:v>
                </c:pt>
                <c:pt idx="400">
                  <c:v>214410</c:v>
                </c:pt>
                <c:pt idx="401">
                  <c:v>213930</c:v>
                </c:pt>
                <c:pt idx="402">
                  <c:v>215028</c:v>
                </c:pt>
                <c:pt idx="403">
                  <c:v>214644</c:v>
                </c:pt>
                <c:pt idx="404">
                  <c:v>213414</c:v>
                </c:pt>
                <c:pt idx="405">
                  <c:v>213558</c:v>
                </c:pt>
                <c:pt idx="406">
                  <c:v>212004</c:v>
                </c:pt>
                <c:pt idx="407">
                  <c:v>212034</c:v>
                </c:pt>
                <c:pt idx="408">
                  <c:v>213108</c:v>
                </c:pt>
                <c:pt idx="409">
                  <c:v>213120</c:v>
                </c:pt>
                <c:pt idx="410">
                  <c:v>213642</c:v>
                </c:pt>
                <c:pt idx="411">
                  <c:v>213816</c:v>
                </c:pt>
                <c:pt idx="412">
                  <c:v>213810</c:v>
                </c:pt>
                <c:pt idx="413">
                  <c:v>213798</c:v>
                </c:pt>
                <c:pt idx="414">
                  <c:v>213006</c:v>
                </c:pt>
                <c:pt idx="415">
                  <c:v>211014</c:v>
                </c:pt>
                <c:pt idx="416">
                  <c:v>210912</c:v>
                </c:pt>
                <c:pt idx="417">
                  <c:v>212838</c:v>
                </c:pt>
                <c:pt idx="418">
                  <c:v>212070</c:v>
                </c:pt>
                <c:pt idx="419">
                  <c:v>211926</c:v>
                </c:pt>
                <c:pt idx="420">
                  <c:v>211662</c:v>
                </c:pt>
                <c:pt idx="421">
                  <c:v>211638</c:v>
                </c:pt>
                <c:pt idx="422">
                  <c:v>216240</c:v>
                </c:pt>
                <c:pt idx="423">
                  <c:v>215826</c:v>
                </c:pt>
                <c:pt idx="424">
                  <c:v>215820</c:v>
                </c:pt>
                <c:pt idx="425">
                  <c:v>216288</c:v>
                </c:pt>
                <c:pt idx="426">
                  <c:v>216636</c:v>
                </c:pt>
                <c:pt idx="427">
                  <c:v>216528</c:v>
                </c:pt>
                <c:pt idx="428">
                  <c:v>216336</c:v>
                </c:pt>
                <c:pt idx="429">
                  <c:v>215544</c:v>
                </c:pt>
                <c:pt idx="430">
                  <c:v>214374</c:v>
                </c:pt>
                <c:pt idx="431">
                  <c:v>214374</c:v>
                </c:pt>
                <c:pt idx="432">
                  <c:v>214704</c:v>
                </c:pt>
                <c:pt idx="433">
                  <c:v>214104</c:v>
                </c:pt>
                <c:pt idx="434">
                  <c:v>213384</c:v>
                </c:pt>
                <c:pt idx="435">
                  <c:v>212862</c:v>
                </c:pt>
                <c:pt idx="436">
                  <c:v>212412</c:v>
                </c:pt>
                <c:pt idx="437">
                  <c:v>212808</c:v>
                </c:pt>
                <c:pt idx="438">
                  <c:v>212796</c:v>
                </c:pt>
                <c:pt idx="439">
                  <c:v>212898</c:v>
                </c:pt>
                <c:pt idx="440">
                  <c:v>212964</c:v>
                </c:pt>
                <c:pt idx="441">
                  <c:v>212784</c:v>
                </c:pt>
                <c:pt idx="442">
                  <c:v>212760</c:v>
                </c:pt>
                <c:pt idx="443">
                  <c:v>212844</c:v>
                </c:pt>
                <c:pt idx="444">
                  <c:v>212838</c:v>
                </c:pt>
                <c:pt idx="445">
                  <c:v>212580</c:v>
                </c:pt>
                <c:pt idx="446">
                  <c:v>212496</c:v>
                </c:pt>
                <c:pt idx="447">
                  <c:v>211632</c:v>
                </c:pt>
                <c:pt idx="448">
                  <c:v>211398</c:v>
                </c:pt>
                <c:pt idx="449">
                  <c:v>211758</c:v>
                </c:pt>
                <c:pt idx="450">
                  <c:v>210558</c:v>
                </c:pt>
                <c:pt idx="451">
                  <c:v>209802</c:v>
                </c:pt>
                <c:pt idx="452">
                  <c:v>209298</c:v>
                </c:pt>
                <c:pt idx="453">
                  <c:v>209322</c:v>
                </c:pt>
                <c:pt idx="454">
                  <c:v>209322</c:v>
                </c:pt>
                <c:pt idx="455">
                  <c:v>209124</c:v>
                </c:pt>
                <c:pt idx="456">
                  <c:v>209046</c:v>
                </c:pt>
                <c:pt idx="457">
                  <c:v>208476</c:v>
                </c:pt>
                <c:pt idx="458">
                  <c:v>207600</c:v>
                </c:pt>
                <c:pt idx="459">
                  <c:v>207324</c:v>
                </c:pt>
                <c:pt idx="460">
                  <c:v>207324</c:v>
                </c:pt>
                <c:pt idx="461">
                  <c:v>207870</c:v>
                </c:pt>
                <c:pt idx="462">
                  <c:v>207870</c:v>
                </c:pt>
                <c:pt idx="463">
                  <c:v>207618</c:v>
                </c:pt>
                <c:pt idx="464">
                  <c:v>207270</c:v>
                </c:pt>
                <c:pt idx="465">
                  <c:v>207954</c:v>
                </c:pt>
                <c:pt idx="466">
                  <c:v>209748</c:v>
                </c:pt>
                <c:pt idx="467">
                  <c:v>208554</c:v>
                </c:pt>
                <c:pt idx="468">
                  <c:v>208554</c:v>
                </c:pt>
                <c:pt idx="469">
                  <c:v>210102</c:v>
                </c:pt>
                <c:pt idx="470">
                  <c:v>210708</c:v>
                </c:pt>
                <c:pt idx="471">
                  <c:v>210588</c:v>
                </c:pt>
                <c:pt idx="472">
                  <c:v>209988</c:v>
                </c:pt>
                <c:pt idx="473">
                  <c:v>210210</c:v>
                </c:pt>
                <c:pt idx="474">
                  <c:v>210210</c:v>
                </c:pt>
                <c:pt idx="475">
                  <c:v>209670</c:v>
                </c:pt>
                <c:pt idx="476">
                  <c:v>211254</c:v>
                </c:pt>
                <c:pt idx="477">
                  <c:v>211254</c:v>
                </c:pt>
                <c:pt idx="478">
                  <c:v>211224</c:v>
                </c:pt>
                <c:pt idx="479">
                  <c:v>211398</c:v>
                </c:pt>
                <c:pt idx="480">
                  <c:v>212106</c:v>
                </c:pt>
                <c:pt idx="481">
                  <c:v>212082</c:v>
                </c:pt>
                <c:pt idx="482">
                  <c:v>212058</c:v>
                </c:pt>
                <c:pt idx="483">
                  <c:v>212058</c:v>
                </c:pt>
                <c:pt idx="484">
                  <c:v>213306</c:v>
                </c:pt>
                <c:pt idx="485">
                  <c:v>213306</c:v>
                </c:pt>
                <c:pt idx="486">
                  <c:v>214398</c:v>
                </c:pt>
                <c:pt idx="487">
                  <c:v>214272</c:v>
                </c:pt>
                <c:pt idx="488">
                  <c:v>214740</c:v>
                </c:pt>
                <c:pt idx="489">
                  <c:v>214740</c:v>
                </c:pt>
                <c:pt idx="490">
                  <c:v>214740</c:v>
                </c:pt>
                <c:pt idx="491">
                  <c:v>215130</c:v>
                </c:pt>
                <c:pt idx="492">
                  <c:v>216156</c:v>
                </c:pt>
                <c:pt idx="493">
                  <c:v>216624</c:v>
                </c:pt>
                <c:pt idx="494">
                  <c:v>216690</c:v>
                </c:pt>
                <c:pt idx="495">
                  <c:v>216684</c:v>
                </c:pt>
                <c:pt idx="496">
                  <c:v>216684</c:v>
                </c:pt>
                <c:pt idx="497">
                  <c:v>216684</c:v>
                </c:pt>
                <c:pt idx="498">
                  <c:v>216612</c:v>
                </c:pt>
                <c:pt idx="499">
                  <c:v>216612</c:v>
                </c:pt>
                <c:pt idx="500">
                  <c:v>216552</c:v>
                </c:pt>
                <c:pt idx="501">
                  <c:v>218448</c:v>
                </c:pt>
                <c:pt idx="502">
                  <c:v>218910</c:v>
                </c:pt>
                <c:pt idx="503">
                  <c:v>218898</c:v>
                </c:pt>
                <c:pt idx="504">
                  <c:v>218898</c:v>
                </c:pt>
                <c:pt idx="505">
                  <c:v>218898</c:v>
                </c:pt>
                <c:pt idx="506">
                  <c:v>219264</c:v>
                </c:pt>
                <c:pt idx="507">
                  <c:v>219264</c:v>
                </c:pt>
                <c:pt idx="508">
                  <c:v>220104</c:v>
                </c:pt>
                <c:pt idx="509">
                  <c:v>222126</c:v>
                </c:pt>
                <c:pt idx="510">
                  <c:v>222006</c:v>
                </c:pt>
                <c:pt idx="511">
                  <c:v>222120</c:v>
                </c:pt>
                <c:pt idx="512">
                  <c:v>222672</c:v>
                </c:pt>
                <c:pt idx="513">
                  <c:v>223224</c:v>
                </c:pt>
                <c:pt idx="514">
                  <c:v>223224</c:v>
                </c:pt>
                <c:pt idx="515">
                  <c:v>223152</c:v>
                </c:pt>
                <c:pt idx="516">
                  <c:v>223152</c:v>
                </c:pt>
                <c:pt idx="517">
                  <c:v>223152</c:v>
                </c:pt>
                <c:pt idx="518">
                  <c:v>222990</c:v>
                </c:pt>
                <c:pt idx="519">
                  <c:v>222912</c:v>
                </c:pt>
                <c:pt idx="520">
                  <c:v>222912</c:v>
                </c:pt>
                <c:pt idx="521">
                  <c:v>222912</c:v>
                </c:pt>
                <c:pt idx="522">
                  <c:v>223068</c:v>
                </c:pt>
                <c:pt idx="523">
                  <c:v>223032</c:v>
                </c:pt>
                <c:pt idx="524">
                  <c:v>222252</c:v>
                </c:pt>
                <c:pt idx="525">
                  <c:v>222252</c:v>
                </c:pt>
                <c:pt idx="526">
                  <c:v>223344</c:v>
                </c:pt>
                <c:pt idx="527">
                  <c:v>223344</c:v>
                </c:pt>
                <c:pt idx="528">
                  <c:v>223368</c:v>
                </c:pt>
                <c:pt idx="529">
                  <c:v>223356</c:v>
                </c:pt>
                <c:pt idx="530">
                  <c:v>223038</c:v>
                </c:pt>
                <c:pt idx="531">
                  <c:v>222396</c:v>
                </c:pt>
                <c:pt idx="532">
                  <c:v>225114</c:v>
                </c:pt>
                <c:pt idx="533">
                  <c:v>224262</c:v>
                </c:pt>
                <c:pt idx="534">
                  <c:v>224034</c:v>
                </c:pt>
                <c:pt idx="535">
                  <c:v>224034</c:v>
                </c:pt>
                <c:pt idx="536">
                  <c:v>223986</c:v>
                </c:pt>
                <c:pt idx="537">
                  <c:v>227148</c:v>
                </c:pt>
                <c:pt idx="538">
                  <c:v>231978</c:v>
                </c:pt>
                <c:pt idx="539">
                  <c:v>233934</c:v>
                </c:pt>
                <c:pt idx="540">
                  <c:v>233916</c:v>
                </c:pt>
                <c:pt idx="541">
                  <c:v>233916</c:v>
                </c:pt>
                <c:pt idx="542">
                  <c:v>235584</c:v>
                </c:pt>
                <c:pt idx="543">
                  <c:v>235584</c:v>
                </c:pt>
                <c:pt idx="544">
                  <c:v>235554</c:v>
                </c:pt>
                <c:pt idx="545">
                  <c:v>235554</c:v>
                </c:pt>
                <c:pt idx="546">
                  <c:v>236010</c:v>
                </c:pt>
                <c:pt idx="547">
                  <c:v>236400</c:v>
                </c:pt>
                <c:pt idx="548">
                  <c:v>236412</c:v>
                </c:pt>
                <c:pt idx="549">
                  <c:v>236028</c:v>
                </c:pt>
                <c:pt idx="550">
                  <c:v>235344</c:v>
                </c:pt>
                <c:pt idx="551">
                  <c:v>236778</c:v>
                </c:pt>
                <c:pt idx="552">
                  <c:v>235494</c:v>
                </c:pt>
                <c:pt idx="553">
                  <c:v>235356</c:v>
                </c:pt>
                <c:pt idx="554">
                  <c:v>235320</c:v>
                </c:pt>
                <c:pt idx="555">
                  <c:v>235320</c:v>
                </c:pt>
                <c:pt idx="556">
                  <c:v>240006</c:v>
                </c:pt>
                <c:pt idx="557">
                  <c:v>241122</c:v>
                </c:pt>
                <c:pt idx="558">
                  <c:v>240414</c:v>
                </c:pt>
                <c:pt idx="559">
                  <c:v>238572</c:v>
                </c:pt>
                <c:pt idx="560">
                  <c:v>237132</c:v>
                </c:pt>
                <c:pt idx="561">
                  <c:v>237414</c:v>
                </c:pt>
                <c:pt idx="562">
                  <c:v>237036</c:v>
                </c:pt>
                <c:pt idx="563">
                  <c:v>237186</c:v>
                </c:pt>
                <c:pt idx="564">
                  <c:v>238224</c:v>
                </c:pt>
                <c:pt idx="565">
                  <c:v>238296</c:v>
                </c:pt>
                <c:pt idx="566">
                  <c:v>238104</c:v>
                </c:pt>
                <c:pt idx="567">
                  <c:v>241902</c:v>
                </c:pt>
                <c:pt idx="568">
                  <c:v>242166</c:v>
                </c:pt>
                <c:pt idx="569">
                  <c:v>242166</c:v>
                </c:pt>
                <c:pt idx="570">
                  <c:v>241434</c:v>
                </c:pt>
                <c:pt idx="571">
                  <c:v>240852</c:v>
                </c:pt>
                <c:pt idx="572">
                  <c:v>241614</c:v>
                </c:pt>
                <c:pt idx="573">
                  <c:v>243282</c:v>
                </c:pt>
                <c:pt idx="574">
                  <c:v>241806</c:v>
                </c:pt>
                <c:pt idx="575">
                  <c:v>241386</c:v>
                </c:pt>
                <c:pt idx="576">
                  <c:v>239952</c:v>
                </c:pt>
                <c:pt idx="577">
                  <c:v>239328</c:v>
                </c:pt>
                <c:pt idx="578">
                  <c:v>240120</c:v>
                </c:pt>
                <c:pt idx="579">
                  <c:v>240756</c:v>
                </c:pt>
                <c:pt idx="580">
                  <c:v>241836</c:v>
                </c:pt>
                <c:pt idx="581">
                  <c:v>241794</c:v>
                </c:pt>
                <c:pt idx="582">
                  <c:v>241848</c:v>
                </c:pt>
                <c:pt idx="583">
                  <c:v>241584</c:v>
                </c:pt>
                <c:pt idx="584">
                  <c:v>240726</c:v>
                </c:pt>
                <c:pt idx="585">
                  <c:v>239940</c:v>
                </c:pt>
                <c:pt idx="586">
                  <c:v>238926</c:v>
                </c:pt>
                <c:pt idx="587">
                  <c:v>237822</c:v>
                </c:pt>
                <c:pt idx="588">
                  <c:v>239850</c:v>
                </c:pt>
                <c:pt idx="589">
                  <c:v>239544</c:v>
                </c:pt>
                <c:pt idx="590">
                  <c:v>239184</c:v>
                </c:pt>
                <c:pt idx="591">
                  <c:v>238998</c:v>
                </c:pt>
                <c:pt idx="592">
                  <c:v>237264</c:v>
                </c:pt>
                <c:pt idx="593">
                  <c:v>236352</c:v>
                </c:pt>
                <c:pt idx="594">
                  <c:v>236154</c:v>
                </c:pt>
                <c:pt idx="595">
                  <c:v>236154</c:v>
                </c:pt>
                <c:pt idx="596">
                  <c:v>236154</c:v>
                </c:pt>
                <c:pt idx="597">
                  <c:v>236430</c:v>
                </c:pt>
                <c:pt idx="598">
                  <c:v>242406</c:v>
                </c:pt>
                <c:pt idx="599">
                  <c:v>243210</c:v>
                </c:pt>
                <c:pt idx="600">
                  <c:v>248526</c:v>
                </c:pt>
                <c:pt idx="601">
                  <c:v>248310</c:v>
                </c:pt>
                <c:pt idx="602">
                  <c:v>247890</c:v>
                </c:pt>
                <c:pt idx="603">
                  <c:v>246984</c:v>
                </c:pt>
                <c:pt idx="604">
                  <c:v>246768</c:v>
                </c:pt>
                <c:pt idx="605">
                  <c:v>246738</c:v>
                </c:pt>
                <c:pt idx="606">
                  <c:v>246738</c:v>
                </c:pt>
                <c:pt idx="607">
                  <c:v>246318</c:v>
                </c:pt>
                <c:pt idx="608">
                  <c:v>247608</c:v>
                </c:pt>
                <c:pt idx="609">
                  <c:v>247506</c:v>
                </c:pt>
                <c:pt idx="610">
                  <c:v>247926</c:v>
                </c:pt>
                <c:pt idx="611">
                  <c:v>247926</c:v>
                </c:pt>
                <c:pt idx="612">
                  <c:v>247956</c:v>
                </c:pt>
                <c:pt idx="613">
                  <c:v>248640</c:v>
                </c:pt>
                <c:pt idx="614">
                  <c:v>249114</c:v>
                </c:pt>
                <c:pt idx="615">
                  <c:v>248286</c:v>
                </c:pt>
                <c:pt idx="616">
                  <c:v>247548</c:v>
                </c:pt>
                <c:pt idx="617">
                  <c:v>248826</c:v>
                </c:pt>
                <c:pt idx="618">
                  <c:v>249162</c:v>
                </c:pt>
                <c:pt idx="619">
                  <c:v>249156</c:v>
                </c:pt>
                <c:pt idx="620">
                  <c:v>248556</c:v>
                </c:pt>
                <c:pt idx="621">
                  <c:v>248976</c:v>
                </c:pt>
                <c:pt idx="622">
                  <c:v>248766</c:v>
                </c:pt>
                <c:pt idx="623">
                  <c:v>255438</c:v>
                </c:pt>
                <c:pt idx="624">
                  <c:v>254748</c:v>
                </c:pt>
                <c:pt idx="625">
                  <c:v>253566</c:v>
                </c:pt>
                <c:pt idx="626">
                  <c:v>253566</c:v>
                </c:pt>
                <c:pt idx="627">
                  <c:v>252276</c:v>
                </c:pt>
                <c:pt idx="628">
                  <c:v>250974</c:v>
                </c:pt>
                <c:pt idx="629">
                  <c:v>257256</c:v>
                </c:pt>
                <c:pt idx="630">
                  <c:v>256650</c:v>
                </c:pt>
                <c:pt idx="631">
                  <c:v>255510</c:v>
                </c:pt>
                <c:pt idx="632">
                  <c:v>254250</c:v>
                </c:pt>
                <c:pt idx="633">
                  <c:v>254250</c:v>
                </c:pt>
                <c:pt idx="634">
                  <c:v>253404</c:v>
                </c:pt>
                <c:pt idx="635">
                  <c:v>252426</c:v>
                </c:pt>
                <c:pt idx="636">
                  <c:v>251430</c:v>
                </c:pt>
                <c:pt idx="637">
                  <c:v>251382</c:v>
                </c:pt>
                <c:pt idx="638">
                  <c:v>252030</c:v>
                </c:pt>
                <c:pt idx="639">
                  <c:v>252504</c:v>
                </c:pt>
                <c:pt idx="640">
                  <c:v>252468</c:v>
                </c:pt>
                <c:pt idx="641">
                  <c:v>253590</c:v>
                </c:pt>
                <c:pt idx="642">
                  <c:v>253590</c:v>
                </c:pt>
                <c:pt idx="643">
                  <c:v>253440</c:v>
                </c:pt>
                <c:pt idx="644">
                  <c:v>253254</c:v>
                </c:pt>
                <c:pt idx="645">
                  <c:v>253116</c:v>
                </c:pt>
                <c:pt idx="646">
                  <c:v>253272</c:v>
                </c:pt>
                <c:pt idx="647">
                  <c:v>253074</c:v>
                </c:pt>
                <c:pt idx="648">
                  <c:v>252438</c:v>
                </c:pt>
                <c:pt idx="649">
                  <c:v>251370</c:v>
                </c:pt>
                <c:pt idx="650">
                  <c:v>250728</c:v>
                </c:pt>
                <c:pt idx="651">
                  <c:v>249960</c:v>
                </c:pt>
                <c:pt idx="652">
                  <c:v>249234</c:v>
                </c:pt>
                <c:pt idx="653">
                  <c:v>248898</c:v>
                </c:pt>
                <c:pt idx="654">
                  <c:v>251178</c:v>
                </c:pt>
                <c:pt idx="655">
                  <c:v>251496</c:v>
                </c:pt>
                <c:pt idx="656">
                  <c:v>251496</c:v>
                </c:pt>
                <c:pt idx="657">
                  <c:v>251250</c:v>
                </c:pt>
                <c:pt idx="658">
                  <c:v>252606</c:v>
                </c:pt>
                <c:pt idx="659">
                  <c:v>252282</c:v>
                </c:pt>
                <c:pt idx="660">
                  <c:v>251646</c:v>
                </c:pt>
                <c:pt idx="661">
                  <c:v>251460</c:v>
                </c:pt>
                <c:pt idx="662">
                  <c:v>252540</c:v>
                </c:pt>
                <c:pt idx="663">
                  <c:v>253956</c:v>
                </c:pt>
                <c:pt idx="664">
                  <c:v>255186</c:v>
                </c:pt>
                <c:pt idx="665">
                  <c:v>254802</c:v>
                </c:pt>
                <c:pt idx="666">
                  <c:v>254472</c:v>
                </c:pt>
                <c:pt idx="667">
                  <c:v>254424</c:v>
                </c:pt>
                <c:pt idx="668">
                  <c:v>255324</c:v>
                </c:pt>
                <c:pt idx="669">
                  <c:v>255366</c:v>
                </c:pt>
                <c:pt idx="670">
                  <c:v>254190</c:v>
                </c:pt>
                <c:pt idx="671">
                  <c:v>253326</c:v>
                </c:pt>
                <c:pt idx="672">
                  <c:v>253326</c:v>
                </c:pt>
                <c:pt idx="673">
                  <c:v>253626</c:v>
                </c:pt>
                <c:pt idx="674">
                  <c:v>253434</c:v>
                </c:pt>
                <c:pt idx="675">
                  <c:v>253434</c:v>
                </c:pt>
                <c:pt idx="676">
                  <c:v>253488</c:v>
                </c:pt>
                <c:pt idx="677">
                  <c:v>252630</c:v>
                </c:pt>
                <c:pt idx="678">
                  <c:v>253086</c:v>
                </c:pt>
                <c:pt idx="679">
                  <c:v>252924</c:v>
                </c:pt>
                <c:pt idx="680">
                  <c:v>255324</c:v>
                </c:pt>
                <c:pt idx="681">
                  <c:v>254916</c:v>
                </c:pt>
                <c:pt idx="682">
                  <c:v>263574</c:v>
                </c:pt>
                <c:pt idx="683">
                  <c:v>264876</c:v>
                </c:pt>
                <c:pt idx="684">
                  <c:v>264846</c:v>
                </c:pt>
                <c:pt idx="685">
                  <c:v>264846</c:v>
                </c:pt>
                <c:pt idx="686">
                  <c:v>264846</c:v>
                </c:pt>
                <c:pt idx="687">
                  <c:v>265692</c:v>
                </c:pt>
                <c:pt idx="688">
                  <c:v>266316</c:v>
                </c:pt>
                <c:pt idx="689">
                  <c:v>266280</c:v>
                </c:pt>
                <c:pt idx="690">
                  <c:v>268830</c:v>
                </c:pt>
                <c:pt idx="691">
                  <c:v>268830</c:v>
                </c:pt>
                <c:pt idx="692">
                  <c:v>267468</c:v>
                </c:pt>
                <c:pt idx="693">
                  <c:v>266340</c:v>
                </c:pt>
                <c:pt idx="694">
                  <c:v>269670</c:v>
                </c:pt>
                <c:pt idx="695">
                  <c:v>269802</c:v>
                </c:pt>
                <c:pt idx="696">
                  <c:v>268374</c:v>
                </c:pt>
                <c:pt idx="697">
                  <c:v>266736</c:v>
                </c:pt>
                <c:pt idx="698">
                  <c:v>265164</c:v>
                </c:pt>
                <c:pt idx="699">
                  <c:v>266028</c:v>
                </c:pt>
                <c:pt idx="700">
                  <c:v>267798</c:v>
                </c:pt>
                <c:pt idx="701">
                  <c:v>266046</c:v>
                </c:pt>
                <c:pt idx="702">
                  <c:v>266094</c:v>
                </c:pt>
                <c:pt idx="703">
                  <c:v>267102</c:v>
                </c:pt>
                <c:pt idx="704">
                  <c:v>268038</c:v>
                </c:pt>
                <c:pt idx="705">
                  <c:v>268548</c:v>
                </c:pt>
                <c:pt idx="706">
                  <c:v>268038</c:v>
                </c:pt>
                <c:pt idx="707">
                  <c:v>268164</c:v>
                </c:pt>
                <c:pt idx="708">
                  <c:v>267096</c:v>
                </c:pt>
                <c:pt idx="709">
                  <c:v>266454</c:v>
                </c:pt>
                <c:pt idx="710">
                  <c:v>267726</c:v>
                </c:pt>
                <c:pt idx="711">
                  <c:v>267528</c:v>
                </c:pt>
                <c:pt idx="712">
                  <c:v>270462</c:v>
                </c:pt>
                <c:pt idx="713">
                  <c:v>273318</c:v>
                </c:pt>
                <c:pt idx="714">
                  <c:v>273534</c:v>
                </c:pt>
                <c:pt idx="715">
                  <c:v>271122</c:v>
                </c:pt>
                <c:pt idx="716">
                  <c:v>273522</c:v>
                </c:pt>
                <c:pt idx="717">
                  <c:v>271764</c:v>
                </c:pt>
                <c:pt idx="718">
                  <c:v>277950</c:v>
                </c:pt>
                <c:pt idx="719">
                  <c:v>278238</c:v>
                </c:pt>
                <c:pt idx="720">
                  <c:v>278124</c:v>
                </c:pt>
                <c:pt idx="721">
                  <c:v>277206</c:v>
                </c:pt>
                <c:pt idx="722">
                  <c:v>276798</c:v>
                </c:pt>
                <c:pt idx="723">
                  <c:v>276702</c:v>
                </c:pt>
                <c:pt idx="724">
                  <c:v>280284</c:v>
                </c:pt>
                <c:pt idx="725">
                  <c:v>280770</c:v>
                </c:pt>
                <c:pt idx="726">
                  <c:v>281298</c:v>
                </c:pt>
                <c:pt idx="727">
                  <c:v>281256</c:v>
                </c:pt>
                <c:pt idx="728">
                  <c:v>280878</c:v>
                </c:pt>
                <c:pt idx="729">
                  <c:v>282672</c:v>
                </c:pt>
                <c:pt idx="730">
                  <c:v>285498</c:v>
                </c:pt>
                <c:pt idx="731">
                  <c:v>284508</c:v>
                </c:pt>
                <c:pt idx="732">
                  <c:v>284148</c:v>
                </c:pt>
                <c:pt idx="733">
                  <c:v>287550</c:v>
                </c:pt>
                <c:pt idx="734">
                  <c:v>286494</c:v>
                </c:pt>
                <c:pt idx="735">
                  <c:v>286170</c:v>
                </c:pt>
                <c:pt idx="736">
                  <c:v>285966</c:v>
                </c:pt>
                <c:pt idx="737">
                  <c:v>285396</c:v>
                </c:pt>
                <c:pt idx="738">
                  <c:v>284994</c:v>
                </c:pt>
                <c:pt idx="739">
                  <c:v>285468</c:v>
                </c:pt>
                <c:pt idx="740">
                  <c:v>288750</c:v>
                </c:pt>
                <c:pt idx="741">
                  <c:v>288090</c:v>
                </c:pt>
                <c:pt idx="742">
                  <c:v>287970</c:v>
                </c:pt>
                <c:pt idx="743">
                  <c:v>287430</c:v>
                </c:pt>
                <c:pt idx="744">
                  <c:v>290610</c:v>
                </c:pt>
                <c:pt idx="745">
                  <c:v>290184</c:v>
                </c:pt>
                <c:pt idx="746">
                  <c:v>289776</c:v>
                </c:pt>
                <c:pt idx="747">
                  <c:v>289296</c:v>
                </c:pt>
                <c:pt idx="748">
                  <c:v>292638</c:v>
                </c:pt>
                <c:pt idx="749">
                  <c:v>292458</c:v>
                </c:pt>
                <c:pt idx="750">
                  <c:v>292110</c:v>
                </c:pt>
                <c:pt idx="751">
                  <c:v>291936</c:v>
                </c:pt>
                <c:pt idx="752">
                  <c:v>291522</c:v>
                </c:pt>
                <c:pt idx="753">
                  <c:v>295344</c:v>
                </c:pt>
                <c:pt idx="754">
                  <c:v>295314</c:v>
                </c:pt>
                <c:pt idx="755">
                  <c:v>293874</c:v>
                </c:pt>
                <c:pt idx="756">
                  <c:v>292188</c:v>
                </c:pt>
                <c:pt idx="757">
                  <c:v>291660</c:v>
                </c:pt>
                <c:pt idx="758">
                  <c:v>293004</c:v>
                </c:pt>
                <c:pt idx="759">
                  <c:v>292740</c:v>
                </c:pt>
                <c:pt idx="760">
                  <c:v>292716</c:v>
                </c:pt>
                <c:pt idx="761">
                  <c:v>291540</c:v>
                </c:pt>
                <c:pt idx="762">
                  <c:v>291204</c:v>
                </c:pt>
                <c:pt idx="763">
                  <c:v>293136</c:v>
                </c:pt>
                <c:pt idx="764">
                  <c:v>293136</c:v>
                </c:pt>
                <c:pt idx="765">
                  <c:v>292656</c:v>
                </c:pt>
                <c:pt idx="766">
                  <c:v>292290</c:v>
                </c:pt>
                <c:pt idx="767">
                  <c:v>291702</c:v>
                </c:pt>
                <c:pt idx="768">
                  <c:v>293334</c:v>
                </c:pt>
                <c:pt idx="769">
                  <c:v>293376</c:v>
                </c:pt>
                <c:pt idx="770">
                  <c:v>291924</c:v>
                </c:pt>
                <c:pt idx="771">
                  <c:v>292854</c:v>
                </c:pt>
                <c:pt idx="772">
                  <c:v>294396</c:v>
                </c:pt>
                <c:pt idx="773">
                  <c:v>295164</c:v>
                </c:pt>
                <c:pt idx="774">
                  <c:v>293382</c:v>
                </c:pt>
                <c:pt idx="775">
                  <c:v>293016</c:v>
                </c:pt>
                <c:pt idx="776">
                  <c:v>293016</c:v>
                </c:pt>
                <c:pt idx="777">
                  <c:v>293016</c:v>
                </c:pt>
                <c:pt idx="778">
                  <c:v>292008</c:v>
                </c:pt>
                <c:pt idx="779">
                  <c:v>291396</c:v>
                </c:pt>
                <c:pt idx="780">
                  <c:v>289272</c:v>
                </c:pt>
                <c:pt idx="781">
                  <c:v>289272</c:v>
                </c:pt>
                <c:pt idx="782">
                  <c:v>288480</c:v>
                </c:pt>
                <c:pt idx="783">
                  <c:v>288078</c:v>
                </c:pt>
                <c:pt idx="784">
                  <c:v>288258</c:v>
                </c:pt>
                <c:pt idx="785">
                  <c:v>288048</c:v>
                </c:pt>
                <c:pt idx="786">
                  <c:v>291612</c:v>
                </c:pt>
                <c:pt idx="787">
                  <c:v>290334</c:v>
                </c:pt>
                <c:pt idx="788">
                  <c:v>289302</c:v>
                </c:pt>
                <c:pt idx="789">
                  <c:v>291852</c:v>
                </c:pt>
                <c:pt idx="790">
                  <c:v>290442</c:v>
                </c:pt>
                <c:pt idx="791">
                  <c:v>289590</c:v>
                </c:pt>
                <c:pt idx="792">
                  <c:v>289608</c:v>
                </c:pt>
                <c:pt idx="793">
                  <c:v>290376</c:v>
                </c:pt>
                <c:pt idx="794">
                  <c:v>287964</c:v>
                </c:pt>
                <c:pt idx="795">
                  <c:v>287232</c:v>
                </c:pt>
                <c:pt idx="796">
                  <c:v>289212</c:v>
                </c:pt>
                <c:pt idx="797">
                  <c:v>289344</c:v>
                </c:pt>
                <c:pt idx="798">
                  <c:v>288672</c:v>
                </c:pt>
                <c:pt idx="799">
                  <c:v>288684</c:v>
                </c:pt>
                <c:pt idx="800">
                  <c:v>288510</c:v>
                </c:pt>
                <c:pt idx="801">
                  <c:v>288126</c:v>
                </c:pt>
                <c:pt idx="802">
                  <c:v>286800</c:v>
                </c:pt>
                <c:pt idx="803">
                  <c:v>284844</c:v>
                </c:pt>
                <c:pt idx="804">
                  <c:v>283974</c:v>
                </c:pt>
                <c:pt idx="805">
                  <c:v>282336</c:v>
                </c:pt>
                <c:pt idx="806">
                  <c:v>279600</c:v>
                </c:pt>
                <c:pt idx="807">
                  <c:v>278520</c:v>
                </c:pt>
                <c:pt idx="808">
                  <c:v>276216</c:v>
                </c:pt>
                <c:pt idx="809">
                  <c:v>273006</c:v>
                </c:pt>
                <c:pt idx="810">
                  <c:v>271782</c:v>
                </c:pt>
                <c:pt idx="811">
                  <c:v>270810</c:v>
                </c:pt>
                <c:pt idx="812">
                  <c:v>268728</c:v>
                </c:pt>
                <c:pt idx="813">
                  <c:v>268446</c:v>
                </c:pt>
                <c:pt idx="814">
                  <c:v>269700</c:v>
                </c:pt>
                <c:pt idx="815">
                  <c:v>269088</c:v>
                </c:pt>
                <c:pt idx="816">
                  <c:v>269082</c:v>
                </c:pt>
                <c:pt idx="817">
                  <c:v>267408</c:v>
                </c:pt>
                <c:pt idx="818">
                  <c:v>267168</c:v>
                </c:pt>
                <c:pt idx="819">
                  <c:v>267096</c:v>
                </c:pt>
                <c:pt idx="820">
                  <c:v>266424</c:v>
                </c:pt>
                <c:pt idx="821">
                  <c:v>266346</c:v>
                </c:pt>
                <c:pt idx="822">
                  <c:v>266214</c:v>
                </c:pt>
                <c:pt idx="823">
                  <c:v>266016</c:v>
                </c:pt>
                <c:pt idx="824">
                  <c:v>265968</c:v>
                </c:pt>
                <c:pt idx="825">
                  <c:v>264894</c:v>
                </c:pt>
                <c:pt idx="826">
                  <c:v>264528</c:v>
                </c:pt>
                <c:pt idx="827">
                  <c:v>263094</c:v>
                </c:pt>
                <c:pt idx="828">
                  <c:v>261828</c:v>
                </c:pt>
                <c:pt idx="829">
                  <c:v>262392</c:v>
                </c:pt>
                <c:pt idx="830">
                  <c:v>260892</c:v>
                </c:pt>
                <c:pt idx="831">
                  <c:v>258762</c:v>
                </c:pt>
                <c:pt idx="832">
                  <c:v>258432</c:v>
                </c:pt>
                <c:pt idx="833">
                  <c:v>257766</c:v>
                </c:pt>
                <c:pt idx="834">
                  <c:v>257784</c:v>
                </c:pt>
                <c:pt idx="835">
                  <c:v>257316</c:v>
                </c:pt>
                <c:pt idx="836">
                  <c:v>256566</c:v>
                </c:pt>
                <c:pt idx="837">
                  <c:v>255408</c:v>
                </c:pt>
                <c:pt idx="838">
                  <c:v>257388</c:v>
                </c:pt>
                <c:pt idx="839">
                  <c:v>257658</c:v>
                </c:pt>
                <c:pt idx="840">
                  <c:v>257448</c:v>
                </c:pt>
                <c:pt idx="841">
                  <c:v>256644</c:v>
                </c:pt>
                <c:pt idx="842">
                  <c:v>256278</c:v>
                </c:pt>
                <c:pt idx="843">
                  <c:v>255294</c:v>
                </c:pt>
                <c:pt idx="844">
                  <c:v>255246</c:v>
                </c:pt>
                <c:pt idx="845">
                  <c:v>255246</c:v>
                </c:pt>
                <c:pt idx="846">
                  <c:v>255246</c:v>
                </c:pt>
                <c:pt idx="847">
                  <c:v>254970</c:v>
                </c:pt>
                <c:pt idx="848">
                  <c:v>253464</c:v>
                </c:pt>
                <c:pt idx="849">
                  <c:v>253344</c:v>
                </c:pt>
                <c:pt idx="850">
                  <c:v>252264</c:v>
                </c:pt>
                <c:pt idx="851">
                  <c:v>250938</c:v>
                </c:pt>
                <c:pt idx="852">
                  <c:v>249534</c:v>
                </c:pt>
                <c:pt idx="853">
                  <c:v>249534</c:v>
                </c:pt>
                <c:pt idx="854">
                  <c:v>248856</c:v>
                </c:pt>
                <c:pt idx="855">
                  <c:v>247056</c:v>
                </c:pt>
                <c:pt idx="856">
                  <c:v>245976</c:v>
                </c:pt>
                <c:pt idx="857">
                  <c:v>245928</c:v>
                </c:pt>
                <c:pt idx="858">
                  <c:v>247296</c:v>
                </c:pt>
                <c:pt idx="859">
                  <c:v>246048</c:v>
                </c:pt>
                <c:pt idx="860">
                  <c:v>244698</c:v>
                </c:pt>
                <c:pt idx="861">
                  <c:v>244998</c:v>
                </c:pt>
                <c:pt idx="862">
                  <c:v>244626</c:v>
                </c:pt>
                <c:pt idx="863">
                  <c:v>243474</c:v>
                </c:pt>
                <c:pt idx="864">
                  <c:v>242436</c:v>
                </c:pt>
                <c:pt idx="865">
                  <c:v>240840</c:v>
                </c:pt>
                <c:pt idx="866">
                  <c:v>240456</c:v>
                </c:pt>
                <c:pt idx="867">
                  <c:v>240294</c:v>
                </c:pt>
                <c:pt idx="868">
                  <c:v>240294</c:v>
                </c:pt>
                <c:pt idx="869">
                  <c:v>249210</c:v>
                </c:pt>
                <c:pt idx="870">
                  <c:v>248478</c:v>
                </c:pt>
                <c:pt idx="871">
                  <c:v>248478</c:v>
                </c:pt>
                <c:pt idx="872">
                  <c:v>247284</c:v>
                </c:pt>
                <c:pt idx="873">
                  <c:v>247140</c:v>
                </c:pt>
                <c:pt idx="874">
                  <c:v>246408</c:v>
                </c:pt>
                <c:pt idx="875">
                  <c:v>245412</c:v>
                </c:pt>
                <c:pt idx="876">
                  <c:v>245328</c:v>
                </c:pt>
                <c:pt idx="877">
                  <c:v>242430</c:v>
                </c:pt>
                <c:pt idx="878">
                  <c:v>241620</c:v>
                </c:pt>
                <c:pt idx="879">
                  <c:v>240036</c:v>
                </c:pt>
                <c:pt idx="880">
                  <c:v>239730</c:v>
                </c:pt>
                <c:pt idx="881">
                  <c:v>237714</c:v>
                </c:pt>
                <c:pt idx="882">
                  <c:v>234744</c:v>
                </c:pt>
                <c:pt idx="883">
                  <c:v>232404</c:v>
                </c:pt>
                <c:pt idx="884">
                  <c:v>231720</c:v>
                </c:pt>
                <c:pt idx="885">
                  <c:v>231204</c:v>
                </c:pt>
                <c:pt idx="886">
                  <c:v>231204</c:v>
                </c:pt>
                <c:pt idx="887">
                  <c:v>229758</c:v>
                </c:pt>
                <c:pt idx="888">
                  <c:v>227634</c:v>
                </c:pt>
                <c:pt idx="889">
                  <c:v>227436</c:v>
                </c:pt>
                <c:pt idx="890">
                  <c:v>224478</c:v>
                </c:pt>
                <c:pt idx="891">
                  <c:v>223650</c:v>
                </c:pt>
                <c:pt idx="892">
                  <c:v>218136</c:v>
                </c:pt>
                <c:pt idx="893">
                  <c:v>217050</c:v>
                </c:pt>
                <c:pt idx="894">
                  <c:v>215748</c:v>
                </c:pt>
                <c:pt idx="895">
                  <c:v>215952</c:v>
                </c:pt>
                <c:pt idx="896">
                  <c:v>216126</c:v>
                </c:pt>
                <c:pt idx="897">
                  <c:v>215142</c:v>
                </c:pt>
                <c:pt idx="898">
                  <c:v>214170</c:v>
                </c:pt>
                <c:pt idx="899">
                  <c:v>213504</c:v>
                </c:pt>
                <c:pt idx="900">
                  <c:v>213576</c:v>
                </c:pt>
                <c:pt idx="901">
                  <c:v>212976</c:v>
                </c:pt>
                <c:pt idx="902">
                  <c:v>212922</c:v>
                </c:pt>
                <c:pt idx="903">
                  <c:v>212922</c:v>
                </c:pt>
                <c:pt idx="904">
                  <c:v>212928</c:v>
                </c:pt>
                <c:pt idx="905">
                  <c:v>211926</c:v>
                </c:pt>
                <c:pt idx="906">
                  <c:v>211734</c:v>
                </c:pt>
                <c:pt idx="907">
                  <c:v>211668</c:v>
                </c:pt>
                <c:pt idx="908">
                  <c:v>211578</c:v>
                </c:pt>
                <c:pt idx="909">
                  <c:v>211362</c:v>
                </c:pt>
                <c:pt idx="910">
                  <c:v>211224</c:v>
                </c:pt>
                <c:pt idx="911">
                  <c:v>210456</c:v>
                </c:pt>
                <c:pt idx="912">
                  <c:v>208644</c:v>
                </c:pt>
                <c:pt idx="913">
                  <c:v>207984</c:v>
                </c:pt>
                <c:pt idx="914">
                  <c:v>207234</c:v>
                </c:pt>
                <c:pt idx="915">
                  <c:v>206094</c:v>
                </c:pt>
                <c:pt idx="916">
                  <c:v>205326</c:v>
                </c:pt>
                <c:pt idx="917">
                  <c:v>203802</c:v>
                </c:pt>
                <c:pt idx="918">
                  <c:v>203028</c:v>
                </c:pt>
                <c:pt idx="919">
                  <c:v>203562</c:v>
                </c:pt>
                <c:pt idx="920">
                  <c:v>203484</c:v>
                </c:pt>
                <c:pt idx="921">
                  <c:v>203454</c:v>
                </c:pt>
                <c:pt idx="922">
                  <c:v>203244</c:v>
                </c:pt>
                <c:pt idx="923">
                  <c:v>202428</c:v>
                </c:pt>
                <c:pt idx="924">
                  <c:v>201138</c:v>
                </c:pt>
                <c:pt idx="925">
                  <c:v>199374</c:v>
                </c:pt>
                <c:pt idx="926">
                  <c:v>200844</c:v>
                </c:pt>
                <c:pt idx="927">
                  <c:v>200844</c:v>
                </c:pt>
                <c:pt idx="928">
                  <c:v>200526</c:v>
                </c:pt>
                <c:pt idx="929">
                  <c:v>199506</c:v>
                </c:pt>
                <c:pt idx="930">
                  <c:v>197856</c:v>
                </c:pt>
                <c:pt idx="931">
                  <c:v>197616</c:v>
                </c:pt>
                <c:pt idx="932">
                  <c:v>197832</c:v>
                </c:pt>
                <c:pt idx="933">
                  <c:v>196050</c:v>
                </c:pt>
                <c:pt idx="934">
                  <c:v>196050</c:v>
                </c:pt>
                <c:pt idx="935">
                  <c:v>195924</c:v>
                </c:pt>
                <c:pt idx="936">
                  <c:v>195618</c:v>
                </c:pt>
                <c:pt idx="937">
                  <c:v>195432</c:v>
                </c:pt>
                <c:pt idx="938">
                  <c:v>194664</c:v>
                </c:pt>
                <c:pt idx="939">
                  <c:v>193878</c:v>
                </c:pt>
                <c:pt idx="940">
                  <c:v>193722</c:v>
                </c:pt>
                <c:pt idx="941">
                  <c:v>192948</c:v>
                </c:pt>
                <c:pt idx="942">
                  <c:v>192900</c:v>
                </c:pt>
                <c:pt idx="943">
                  <c:v>192810</c:v>
                </c:pt>
                <c:pt idx="944">
                  <c:v>192060</c:v>
                </c:pt>
                <c:pt idx="945">
                  <c:v>191046</c:v>
                </c:pt>
                <c:pt idx="946">
                  <c:v>190302</c:v>
                </c:pt>
                <c:pt idx="947">
                  <c:v>189720</c:v>
                </c:pt>
                <c:pt idx="948">
                  <c:v>188340</c:v>
                </c:pt>
                <c:pt idx="949">
                  <c:v>188250</c:v>
                </c:pt>
                <c:pt idx="950">
                  <c:v>187542</c:v>
                </c:pt>
                <c:pt idx="951">
                  <c:v>187542</c:v>
                </c:pt>
                <c:pt idx="952">
                  <c:v>186450</c:v>
                </c:pt>
                <c:pt idx="953">
                  <c:v>185694</c:v>
                </c:pt>
                <c:pt idx="954">
                  <c:v>185280</c:v>
                </c:pt>
                <c:pt idx="955">
                  <c:v>184410</c:v>
                </c:pt>
                <c:pt idx="956">
                  <c:v>184170</c:v>
                </c:pt>
                <c:pt idx="957">
                  <c:v>183948</c:v>
                </c:pt>
                <c:pt idx="958">
                  <c:v>183150</c:v>
                </c:pt>
                <c:pt idx="959">
                  <c:v>182904</c:v>
                </c:pt>
                <c:pt idx="960">
                  <c:v>182514</c:v>
                </c:pt>
                <c:pt idx="961">
                  <c:v>183372</c:v>
                </c:pt>
                <c:pt idx="962">
                  <c:v>183174</c:v>
                </c:pt>
                <c:pt idx="963">
                  <c:v>182772</c:v>
                </c:pt>
                <c:pt idx="964">
                  <c:v>182436</c:v>
                </c:pt>
                <c:pt idx="965">
                  <c:v>182412</c:v>
                </c:pt>
                <c:pt idx="966">
                  <c:v>181098</c:v>
                </c:pt>
                <c:pt idx="967">
                  <c:v>180954</c:v>
                </c:pt>
                <c:pt idx="968">
                  <c:v>181032</c:v>
                </c:pt>
                <c:pt idx="969">
                  <c:v>181092</c:v>
                </c:pt>
                <c:pt idx="970">
                  <c:v>180066</c:v>
                </c:pt>
                <c:pt idx="971">
                  <c:v>179712</c:v>
                </c:pt>
                <c:pt idx="972">
                  <c:v>179706</c:v>
                </c:pt>
                <c:pt idx="973">
                  <c:v>179802</c:v>
                </c:pt>
                <c:pt idx="974">
                  <c:v>179568</c:v>
                </c:pt>
                <c:pt idx="975">
                  <c:v>179304</c:v>
                </c:pt>
                <c:pt idx="976">
                  <c:v>179262</c:v>
                </c:pt>
                <c:pt idx="977">
                  <c:v>179892</c:v>
                </c:pt>
                <c:pt idx="978">
                  <c:v>179874</c:v>
                </c:pt>
                <c:pt idx="979">
                  <c:v>179526</c:v>
                </c:pt>
                <c:pt idx="980">
                  <c:v>179238</c:v>
                </c:pt>
                <c:pt idx="981">
                  <c:v>177810</c:v>
                </c:pt>
                <c:pt idx="982">
                  <c:v>177666</c:v>
                </c:pt>
                <c:pt idx="983">
                  <c:v>177252</c:v>
                </c:pt>
                <c:pt idx="984">
                  <c:v>176676</c:v>
                </c:pt>
                <c:pt idx="985">
                  <c:v>175974</c:v>
                </c:pt>
                <c:pt idx="986">
                  <c:v>173868</c:v>
                </c:pt>
                <c:pt idx="987">
                  <c:v>173586</c:v>
                </c:pt>
                <c:pt idx="988">
                  <c:v>172116</c:v>
                </c:pt>
                <c:pt idx="989">
                  <c:v>171648</c:v>
                </c:pt>
                <c:pt idx="990">
                  <c:v>171702</c:v>
                </c:pt>
                <c:pt idx="991">
                  <c:v>171462</c:v>
                </c:pt>
                <c:pt idx="992">
                  <c:v>171528</c:v>
                </c:pt>
                <c:pt idx="993">
                  <c:v>171234</c:v>
                </c:pt>
                <c:pt idx="994">
                  <c:v>171522</c:v>
                </c:pt>
                <c:pt idx="995">
                  <c:v>171390</c:v>
                </c:pt>
                <c:pt idx="996">
                  <c:v>171192</c:v>
                </c:pt>
                <c:pt idx="997">
                  <c:v>171162</c:v>
                </c:pt>
                <c:pt idx="998">
                  <c:v>171150</c:v>
                </c:pt>
                <c:pt idx="999">
                  <c:v>171204</c:v>
                </c:pt>
                <c:pt idx="1000">
                  <c:v>171108</c:v>
                </c:pt>
                <c:pt idx="1001">
                  <c:v>170868</c:v>
                </c:pt>
                <c:pt idx="1002">
                  <c:v>170124</c:v>
                </c:pt>
                <c:pt idx="1003">
                  <c:v>170112</c:v>
                </c:pt>
                <c:pt idx="1004">
                  <c:v>170040</c:v>
                </c:pt>
                <c:pt idx="1005">
                  <c:v>169560</c:v>
                </c:pt>
                <c:pt idx="1006">
                  <c:v>169428</c:v>
                </c:pt>
                <c:pt idx="1007">
                  <c:v>169416</c:v>
                </c:pt>
                <c:pt idx="1008">
                  <c:v>169230</c:v>
                </c:pt>
                <c:pt idx="1009">
                  <c:v>169152</c:v>
                </c:pt>
                <c:pt idx="1010">
                  <c:v>168420</c:v>
                </c:pt>
                <c:pt idx="1011">
                  <c:v>168552</c:v>
                </c:pt>
                <c:pt idx="1012">
                  <c:v>169020</c:v>
                </c:pt>
                <c:pt idx="1013">
                  <c:v>168828</c:v>
                </c:pt>
                <c:pt idx="1014">
                  <c:v>168492</c:v>
                </c:pt>
                <c:pt idx="1015">
                  <c:v>168234</c:v>
                </c:pt>
                <c:pt idx="1016">
                  <c:v>168072</c:v>
                </c:pt>
                <c:pt idx="1017">
                  <c:v>167886</c:v>
                </c:pt>
                <c:pt idx="1018">
                  <c:v>167886</c:v>
                </c:pt>
                <c:pt idx="1019">
                  <c:v>167838</c:v>
                </c:pt>
                <c:pt idx="1020">
                  <c:v>167880</c:v>
                </c:pt>
                <c:pt idx="1021">
                  <c:v>167280</c:v>
                </c:pt>
                <c:pt idx="1022">
                  <c:v>167280</c:v>
                </c:pt>
                <c:pt idx="1023">
                  <c:v>166368</c:v>
                </c:pt>
                <c:pt idx="1024">
                  <c:v>165960</c:v>
                </c:pt>
                <c:pt idx="1025">
                  <c:v>165960</c:v>
                </c:pt>
                <c:pt idx="1026">
                  <c:v>165936</c:v>
                </c:pt>
                <c:pt idx="1027">
                  <c:v>165372</c:v>
                </c:pt>
                <c:pt idx="1028">
                  <c:v>166536</c:v>
                </c:pt>
                <c:pt idx="1029">
                  <c:v>165792</c:v>
                </c:pt>
                <c:pt idx="1030">
                  <c:v>165132</c:v>
                </c:pt>
                <c:pt idx="1031">
                  <c:v>165036</c:v>
                </c:pt>
                <c:pt idx="1032">
                  <c:v>165228</c:v>
                </c:pt>
                <c:pt idx="1033">
                  <c:v>165312</c:v>
                </c:pt>
                <c:pt idx="1034">
                  <c:v>164832</c:v>
                </c:pt>
                <c:pt idx="1035">
                  <c:v>164760</c:v>
                </c:pt>
                <c:pt idx="1036">
                  <c:v>164910</c:v>
                </c:pt>
                <c:pt idx="1037">
                  <c:v>164910</c:v>
                </c:pt>
                <c:pt idx="1038">
                  <c:v>164910</c:v>
                </c:pt>
                <c:pt idx="1039">
                  <c:v>164808</c:v>
                </c:pt>
                <c:pt idx="1040">
                  <c:v>164154</c:v>
                </c:pt>
                <c:pt idx="1041">
                  <c:v>163560</c:v>
                </c:pt>
                <c:pt idx="1042">
                  <c:v>163560</c:v>
                </c:pt>
                <c:pt idx="1043">
                  <c:v>163272</c:v>
                </c:pt>
                <c:pt idx="1044">
                  <c:v>163272</c:v>
                </c:pt>
                <c:pt idx="1045">
                  <c:v>163494</c:v>
                </c:pt>
                <c:pt idx="1046">
                  <c:v>162798</c:v>
                </c:pt>
                <c:pt idx="1047">
                  <c:v>162798</c:v>
                </c:pt>
                <c:pt idx="1048">
                  <c:v>162570</c:v>
                </c:pt>
                <c:pt idx="1049">
                  <c:v>161250</c:v>
                </c:pt>
                <c:pt idx="1050">
                  <c:v>159090</c:v>
                </c:pt>
                <c:pt idx="1051">
                  <c:v>157536</c:v>
                </c:pt>
                <c:pt idx="1052">
                  <c:v>155970</c:v>
                </c:pt>
                <c:pt idx="1053">
                  <c:v>159408</c:v>
                </c:pt>
                <c:pt idx="1054">
                  <c:v>159414</c:v>
                </c:pt>
                <c:pt idx="1055">
                  <c:v>159282</c:v>
                </c:pt>
                <c:pt idx="1056">
                  <c:v>159084</c:v>
                </c:pt>
                <c:pt idx="1057">
                  <c:v>161304</c:v>
                </c:pt>
                <c:pt idx="1058">
                  <c:v>161256</c:v>
                </c:pt>
                <c:pt idx="1059">
                  <c:v>162042</c:v>
                </c:pt>
                <c:pt idx="1060">
                  <c:v>161784</c:v>
                </c:pt>
                <c:pt idx="1061">
                  <c:v>161790</c:v>
                </c:pt>
                <c:pt idx="1062">
                  <c:v>162060</c:v>
                </c:pt>
                <c:pt idx="1063">
                  <c:v>162060</c:v>
                </c:pt>
                <c:pt idx="1064">
                  <c:v>162060</c:v>
                </c:pt>
                <c:pt idx="1065">
                  <c:v>161994</c:v>
                </c:pt>
                <c:pt idx="1066">
                  <c:v>161382</c:v>
                </c:pt>
                <c:pt idx="1067">
                  <c:v>161166</c:v>
                </c:pt>
                <c:pt idx="1068">
                  <c:v>161166</c:v>
                </c:pt>
                <c:pt idx="1069">
                  <c:v>161166</c:v>
                </c:pt>
                <c:pt idx="1070">
                  <c:v>161166</c:v>
                </c:pt>
                <c:pt idx="1071">
                  <c:v>161166</c:v>
                </c:pt>
                <c:pt idx="1072">
                  <c:v>160422</c:v>
                </c:pt>
                <c:pt idx="1073">
                  <c:v>160482</c:v>
                </c:pt>
                <c:pt idx="1074">
                  <c:v>161610</c:v>
                </c:pt>
                <c:pt idx="1075">
                  <c:v>161964</c:v>
                </c:pt>
                <c:pt idx="1076">
                  <c:v>161724</c:v>
                </c:pt>
                <c:pt idx="1077">
                  <c:v>161970</c:v>
                </c:pt>
                <c:pt idx="1078">
                  <c:v>161808</c:v>
                </c:pt>
                <c:pt idx="1079">
                  <c:v>161712</c:v>
                </c:pt>
                <c:pt idx="1080">
                  <c:v>161544</c:v>
                </c:pt>
                <c:pt idx="1081">
                  <c:v>160482</c:v>
                </c:pt>
                <c:pt idx="1082">
                  <c:v>159600</c:v>
                </c:pt>
                <c:pt idx="1083">
                  <c:v>159450</c:v>
                </c:pt>
                <c:pt idx="1084">
                  <c:v>159072</c:v>
                </c:pt>
                <c:pt idx="1085">
                  <c:v>158922</c:v>
                </c:pt>
                <c:pt idx="1086">
                  <c:v>158682</c:v>
                </c:pt>
                <c:pt idx="1087">
                  <c:v>158646</c:v>
                </c:pt>
                <c:pt idx="1088">
                  <c:v>158202</c:v>
                </c:pt>
                <c:pt idx="1089">
                  <c:v>157584</c:v>
                </c:pt>
                <c:pt idx="1090">
                  <c:v>157272</c:v>
                </c:pt>
                <c:pt idx="1091">
                  <c:v>157032</c:v>
                </c:pt>
                <c:pt idx="1092">
                  <c:v>156240</c:v>
                </c:pt>
                <c:pt idx="1093">
                  <c:v>156102</c:v>
                </c:pt>
                <c:pt idx="1094">
                  <c:v>155772</c:v>
                </c:pt>
                <c:pt idx="1095">
                  <c:v>154860</c:v>
                </c:pt>
                <c:pt idx="1096">
                  <c:v>154566</c:v>
                </c:pt>
                <c:pt idx="1097">
                  <c:v>154470</c:v>
                </c:pt>
                <c:pt idx="1098">
                  <c:v>154134</c:v>
                </c:pt>
                <c:pt idx="1099">
                  <c:v>153432</c:v>
                </c:pt>
                <c:pt idx="1100">
                  <c:v>151674</c:v>
                </c:pt>
                <c:pt idx="1101">
                  <c:v>150576</c:v>
                </c:pt>
                <c:pt idx="1102">
                  <c:v>150096</c:v>
                </c:pt>
                <c:pt idx="1103">
                  <c:v>149964</c:v>
                </c:pt>
                <c:pt idx="1104">
                  <c:v>149940</c:v>
                </c:pt>
                <c:pt idx="1105">
                  <c:v>149610</c:v>
                </c:pt>
                <c:pt idx="1106">
                  <c:v>149502</c:v>
                </c:pt>
                <c:pt idx="1107">
                  <c:v>149298</c:v>
                </c:pt>
                <c:pt idx="1108">
                  <c:v>148848</c:v>
                </c:pt>
                <c:pt idx="1109">
                  <c:v>148740</c:v>
                </c:pt>
                <c:pt idx="1110">
                  <c:v>148740</c:v>
                </c:pt>
                <c:pt idx="1111">
                  <c:v>147936</c:v>
                </c:pt>
                <c:pt idx="1112">
                  <c:v>148098</c:v>
                </c:pt>
                <c:pt idx="1113">
                  <c:v>148098</c:v>
                </c:pt>
                <c:pt idx="1114">
                  <c:v>148074</c:v>
                </c:pt>
                <c:pt idx="1115">
                  <c:v>147486</c:v>
                </c:pt>
                <c:pt idx="1116">
                  <c:v>146328</c:v>
                </c:pt>
                <c:pt idx="1117">
                  <c:v>145818</c:v>
                </c:pt>
                <c:pt idx="1118">
                  <c:v>145614</c:v>
                </c:pt>
                <c:pt idx="1119">
                  <c:v>145038</c:v>
                </c:pt>
                <c:pt idx="1120">
                  <c:v>145038</c:v>
                </c:pt>
                <c:pt idx="1121">
                  <c:v>145038</c:v>
                </c:pt>
                <c:pt idx="1122">
                  <c:v>144696</c:v>
                </c:pt>
                <c:pt idx="1123">
                  <c:v>144498</c:v>
                </c:pt>
                <c:pt idx="1124">
                  <c:v>144288</c:v>
                </c:pt>
                <c:pt idx="1125">
                  <c:v>144210</c:v>
                </c:pt>
                <c:pt idx="1126">
                  <c:v>144084</c:v>
                </c:pt>
                <c:pt idx="1127">
                  <c:v>143766</c:v>
                </c:pt>
                <c:pt idx="1128">
                  <c:v>143556</c:v>
                </c:pt>
                <c:pt idx="1129">
                  <c:v>143556</c:v>
                </c:pt>
                <c:pt idx="1130">
                  <c:v>143400</c:v>
                </c:pt>
                <c:pt idx="1131">
                  <c:v>143400</c:v>
                </c:pt>
                <c:pt idx="1132">
                  <c:v>143286</c:v>
                </c:pt>
                <c:pt idx="1133">
                  <c:v>142152</c:v>
                </c:pt>
                <c:pt idx="1134">
                  <c:v>141822</c:v>
                </c:pt>
                <c:pt idx="1135">
                  <c:v>141564</c:v>
                </c:pt>
                <c:pt idx="1136">
                  <c:v>141366</c:v>
                </c:pt>
                <c:pt idx="1137">
                  <c:v>140466</c:v>
                </c:pt>
                <c:pt idx="1138">
                  <c:v>139554</c:v>
                </c:pt>
                <c:pt idx="1139">
                  <c:v>138534</c:v>
                </c:pt>
                <c:pt idx="1140">
                  <c:v>137796</c:v>
                </c:pt>
                <c:pt idx="1141">
                  <c:v>137814</c:v>
                </c:pt>
                <c:pt idx="1142">
                  <c:v>138576</c:v>
                </c:pt>
                <c:pt idx="1143">
                  <c:v>139068</c:v>
                </c:pt>
                <c:pt idx="1144">
                  <c:v>139044</c:v>
                </c:pt>
                <c:pt idx="1145">
                  <c:v>138972</c:v>
                </c:pt>
                <c:pt idx="1146">
                  <c:v>138972</c:v>
                </c:pt>
                <c:pt idx="1147">
                  <c:v>140466</c:v>
                </c:pt>
                <c:pt idx="1148">
                  <c:v>138606</c:v>
                </c:pt>
                <c:pt idx="1149">
                  <c:v>136920</c:v>
                </c:pt>
                <c:pt idx="1150">
                  <c:v>135390</c:v>
                </c:pt>
                <c:pt idx="1151">
                  <c:v>135714</c:v>
                </c:pt>
                <c:pt idx="1152">
                  <c:v>135684</c:v>
                </c:pt>
                <c:pt idx="1153">
                  <c:v>140808</c:v>
                </c:pt>
                <c:pt idx="1154">
                  <c:v>140742</c:v>
                </c:pt>
                <c:pt idx="1155">
                  <c:v>140724</c:v>
                </c:pt>
                <c:pt idx="1156">
                  <c:v>140676</c:v>
                </c:pt>
                <c:pt idx="1157">
                  <c:v>140676</c:v>
                </c:pt>
                <c:pt idx="1158">
                  <c:v>140814</c:v>
                </c:pt>
                <c:pt idx="1159">
                  <c:v>140526</c:v>
                </c:pt>
                <c:pt idx="1160">
                  <c:v>139980</c:v>
                </c:pt>
                <c:pt idx="1161">
                  <c:v>144006</c:v>
                </c:pt>
                <c:pt idx="1162">
                  <c:v>143916</c:v>
                </c:pt>
                <c:pt idx="1163">
                  <c:v>146622</c:v>
                </c:pt>
                <c:pt idx="1164">
                  <c:v>145620</c:v>
                </c:pt>
                <c:pt idx="1165">
                  <c:v>145392</c:v>
                </c:pt>
                <c:pt idx="1166">
                  <c:v>145242</c:v>
                </c:pt>
                <c:pt idx="1167">
                  <c:v>145176</c:v>
                </c:pt>
                <c:pt idx="1168">
                  <c:v>144276</c:v>
                </c:pt>
                <c:pt idx="1169">
                  <c:v>144624</c:v>
                </c:pt>
                <c:pt idx="1170">
                  <c:v>143880</c:v>
                </c:pt>
                <c:pt idx="1171">
                  <c:v>143280</c:v>
                </c:pt>
                <c:pt idx="1172">
                  <c:v>143118</c:v>
                </c:pt>
                <c:pt idx="1173">
                  <c:v>140328</c:v>
                </c:pt>
                <c:pt idx="1174">
                  <c:v>139932</c:v>
                </c:pt>
                <c:pt idx="1175">
                  <c:v>140208</c:v>
                </c:pt>
                <c:pt idx="1176">
                  <c:v>139512</c:v>
                </c:pt>
                <c:pt idx="1177">
                  <c:v>139428</c:v>
                </c:pt>
                <c:pt idx="1178">
                  <c:v>139332</c:v>
                </c:pt>
                <c:pt idx="1179">
                  <c:v>139692</c:v>
                </c:pt>
                <c:pt idx="1180">
                  <c:v>139398</c:v>
                </c:pt>
                <c:pt idx="1181">
                  <c:v>138978</c:v>
                </c:pt>
                <c:pt idx="1182">
                  <c:v>137976</c:v>
                </c:pt>
                <c:pt idx="1183">
                  <c:v>137028</c:v>
                </c:pt>
                <c:pt idx="1184">
                  <c:v>136902</c:v>
                </c:pt>
                <c:pt idx="1185">
                  <c:v>136818</c:v>
                </c:pt>
                <c:pt idx="1186">
                  <c:v>136872</c:v>
                </c:pt>
                <c:pt idx="1187">
                  <c:v>136332</c:v>
                </c:pt>
                <c:pt idx="1188">
                  <c:v>136284</c:v>
                </c:pt>
                <c:pt idx="1189">
                  <c:v>137112</c:v>
                </c:pt>
                <c:pt idx="1190">
                  <c:v>137040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0-B27D-4FA6-A3F0-A16492949999}"/>
            </c:ext>
          </c:extLst>
        </c:ser>
        <c:ser>
          <c:idx val="3"/>
          <c:order val="3"/>
          <c:tx>
            <c:strRef>
              <c:f>'Commodities Data'!$F$2</c:f>
              <c:strCache>
                <c:ptCount val="1"/>
                <c:pt idx="0">
                  <c:v>LME Ni inventory (other forms)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>
              <a:outerShdw blurRad="63500" dist="38100" dir="5400000" rotWithShape="0">
                <a:srgbClr val="000000">
                  <a:alpha val="45000"/>
                </a:srgbClr>
              </a:outerShdw>
            </a:effectLst>
            <a:scene3d>
              <a:camera prst="orthographicFront">
                <a:rot lat="0" lon="0" rev="0"/>
              </a:camera>
              <a:lightRig rig="glow" dir="t">
                <a:rot lat="0" lon="0" rev="6360000"/>
              </a:lightRig>
            </a:scene3d>
            <a:sp3d contourW="1000" prstMaterial="flat">
              <a:bevelT w="95250" h="101600"/>
              <a:contourClr>
                <a:scrgbClr r="0" g="0" b="0">
                  <a:satMod val="300000"/>
                </a:scrgbClr>
              </a:contourClr>
            </a:sp3d>
          </c:spPr>
          <c:cat>
            <c:numRef>
              <c:f>'Commodities Data'!$B$8:$B$1198</c:f>
              <c:numCache>
                <c:formatCode>[$-409]mmm\-yy;@</c:formatCode>
                <c:ptCount val="1191"/>
                <c:pt idx="0">
                  <c:v>42006</c:v>
                </c:pt>
                <c:pt idx="1">
                  <c:v>42009</c:v>
                </c:pt>
                <c:pt idx="2">
                  <c:v>42010</c:v>
                </c:pt>
                <c:pt idx="3">
                  <c:v>42011</c:v>
                </c:pt>
                <c:pt idx="4">
                  <c:v>42012</c:v>
                </c:pt>
                <c:pt idx="5">
                  <c:v>42013</c:v>
                </c:pt>
                <c:pt idx="6">
                  <c:v>42016</c:v>
                </c:pt>
                <c:pt idx="7">
                  <c:v>42017</c:v>
                </c:pt>
                <c:pt idx="8">
                  <c:v>42018</c:v>
                </c:pt>
                <c:pt idx="9">
                  <c:v>42019</c:v>
                </c:pt>
                <c:pt idx="10">
                  <c:v>42020</c:v>
                </c:pt>
                <c:pt idx="11">
                  <c:v>42023</c:v>
                </c:pt>
                <c:pt idx="12">
                  <c:v>42024</c:v>
                </c:pt>
                <c:pt idx="13">
                  <c:v>42025</c:v>
                </c:pt>
                <c:pt idx="14">
                  <c:v>42026</c:v>
                </c:pt>
                <c:pt idx="15">
                  <c:v>42027</c:v>
                </c:pt>
                <c:pt idx="16">
                  <c:v>42030</c:v>
                </c:pt>
                <c:pt idx="17">
                  <c:v>42031</c:v>
                </c:pt>
                <c:pt idx="18">
                  <c:v>42032</c:v>
                </c:pt>
                <c:pt idx="19">
                  <c:v>42033</c:v>
                </c:pt>
                <c:pt idx="20">
                  <c:v>42034</c:v>
                </c:pt>
                <c:pt idx="21">
                  <c:v>42037</c:v>
                </c:pt>
                <c:pt idx="22">
                  <c:v>42038</c:v>
                </c:pt>
                <c:pt idx="23">
                  <c:v>42039</c:v>
                </c:pt>
                <c:pt idx="24">
                  <c:v>42040</c:v>
                </c:pt>
                <c:pt idx="25">
                  <c:v>42041</c:v>
                </c:pt>
                <c:pt idx="26">
                  <c:v>42044</c:v>
                </c:pt>
                <c:pt idx="27">
                  <c:v>42045</c:v>
                </c:pt>
                <c:pt idx="28">
                  <c:v>42046</c:v>
                </c:pt>
                <c:pt idx="29">
                  <c:v>42047</c:v>
                </c:pt>
                <c:pt idx="30">
                  <c:v>42048</c:v>
                </c:pt>
                <c:pt idx="31">
                  <c:v>42051</c:v>
                </c:pt>
                <c:pt idx="32">
                  <c:v>42052</c:v>
                </c:pt>
                <c:pt idx="33">
                  <c:v>42053</c:v>
                </c:pt>
                <c:pt idx="34">
                  <c:v>42054</c:v>
                </c:pt>
                <c:pt idx="35">
                  <c:v>42055</c:v>
                </c:pt>
                <c:pt idx="36">
                  <c:v>42058</c:v>
                </c:pt>
                <c:pt idx="37">
                  <c:v>42059</c:v>
                </c:pt>
                <c:pt idx="38">
                  <c:v>42060</c:v>
                </c:pt>
                <c:pt idx="39">
                  <c:v>42061</c:v>
                </c:pt>
                <c:pt idx="40">
                  <c:v>42062</c:v>
                </c:pt>
                <c:pt idx="41">
                  <c:v>42065</c:v>
                </c:pt>
                <c:pt idx="42">
                  <c:v>42066</c:v>
                </c:pt>
                <c:pt idx="43">
                  <c:v>42067</c:v>
                </c:pt>
                <c:pt idx="44">
                  <c:v>42068</c:v>
                </c:pt>
                <c:pt idx="45">
                  <c:v>42069</c:v>
                </c:pt>
                <c:pt idx="46">
                  <c:v>42072</c:v>
                </c:pt>
                <c:pt idx="47">
                  <c:v>42073</c:v>
                </c:pt>
                <c:pt idx="48">
                  <c:v>42074</c:v>
                </c:pt>
                <c:pt idx="49">
                  <c:v>42075</c:v>
                </c:pt>
                <c:pt idx="50">
                  <c:v>42076</c:v>
                </c:pt>
                <c:pt idx="51">
                  <c:v>42079</c:v>
                </c:pt>
                <c:pt idx="52">
                  <c:v>42080</c:v>
                </c:pt>
                <c:pt idx="53">
                  <c:v>42081</c:v>
                </c:pt>
                <c:pt idx="54">
                  <c:v>42082</c:v>
                </c:pt>
                <c:pt idx="55">
                  <c:v>42083</c:v>
                </c:pt>
                <c:pt idx="56">
                  <c:v>42086</c:v>
                </c:pt>
                <c:pt idx="57">
                  <c:v>42087</c:v>
                </c:pt>
                <c:pt idx="58">
                  <c:v>42088</c:v>
                </c:pt>
                <c:pt idx="59">
                  <c:v>42089</c:v>
                </c:pt>
                <c:pt idx="60">
                  <c:v>42090</c:v>
                </c:pt>
                <c:pt idx="61">
                  <c:v>42093</c:v>
                </c:pt>
                <c:pt idx="62">
                  <c:v>42094</c:v>
                </c:pt>
                <c:pt idx="63">
                  <c:v>42095</c:v>
                </c:pt>
                <c:pt idx="64">
                  <c:v>42096</c:v>
                </c:pt>
                <c:pt idx="65">
                  <c:v>42097</c:v>
                </c:pt>
                <c:pt idx="66">
                  <c:v>42100</c:v>
                </c:pt>
                <c:pt idx="67">
                  <c:v>42101</c:v>
                </c:pt>
                <c:pt idx="68">
                  <c:v>42102</c:v>
                </c:pt>
                <c:pt idx="69">
                  <c:v>42103</c:v>
                </c:pt>
                <c:pt idx="70">
                  <c:v>42104</c:v>
                </c:pt>
                <c:pt idx="71">
                  <c:v>42107</c:v>
                </c:pt>
                <c:pt idx="72">
                  <c:v>42108</c:v>
                </c:pt>
                <c:pt idx="73">
                  <c:v>42109</c:v>
                </c:pt>
                <c:pt idx="74">
                  <c:v>42110</c:v>
                </c:pt>
                <c:pt idx="75">
                  <c:v>42111</c:v>
                </c:pt>
                <c:pt idx="76">
                  <c:v>42114</c:v>
                </c:pt>
                <c:pt idx="77">
                  <c:v>42115</c:v>
                </c:pt>
                <c:pt idx="78">
                  <c:v>42116</c:v>
                </c:pt>
                <c:pt idx="79">
                  <c:v>42117</c:v>
                </c:pt>
                <c:pt idx="80">
                  <c:v>42118</c:v>
                </c:pt>
                <c:pt idx="81">
                  <c:v>42121</c:v>
                </c:pt>
                <c:pt idx="82">
                  <c:v>42122</c:v>
                </c:pt>
                <c:pt idx="83">
                  <c:v>42123</c:v>
                </c:pt>
                <c:pt idx="84">
                  <c:v>42124</c:v>
                </c:pt>
                <c:pt idx="85">
                  <c:v>42125</c:v>
                </c:pt>
                <c:pt idx="86">
                  <c:v>42128</c:v>
                </c:pt>
                <c:pt idx="87">
                  <c:v>42129</c:v>
                </c:pt>
                <c:pt idx="88">
                  <c:v>42130</c:v>
                </c:pt>
                <c:pt idx="89">
                  <c:v>42131</c:v>
                </c:pt>
                <c:pt idx="90">
                  <c:v>42132</c:v>
                </c:pt>
                <c:pt idx="91">
                  <c:v>42135</c:v>
                </c:pt>
                <c:pt idx="92">
                  <c:v>42136</c:v>
                </c:pt>
                <c:pt idx="93">
                  <c:v>42137</c:v>
                </c:pt>
                <c:pt idx="94">
                  <c:v>42138</c:v>
                </c:pt>
                <c:pt idx="95">
                  <c:v>42139</c:v>
                </c:pt>
                <c:pt idx="96">
                  <c:v>42142</c:v>
                </c:pt>
                <c:pt idx="97">
                  <c:v>42143</c:v>
                </c:pt>
                <c:pt idx="98">
                  <c:v>42144</c:v>
                </c:pt>
                <c:pt idx="99">
                  <c:v>42145</c:v>
                </c:pt>
                <c:pt idx="100">
                  <c:v>42146</c:v>
                </c:pt>
                <c:pt idx="101">
                  <c:v>42149</c:v>
                </c:pt>
                <c:pt idx="102">
                  <c:v>42150</c:v>
                </c:pt>
                <c:pt idx="103">
                  <c:v>42151</c:v>
                </c:pt>
                <c:pt idx="104">
                  <c:v>42152</c:v>
                </c:pt>
                <c:pt idx="105">
                  <c:v>42153</c:v>
                </c:pt>
                <c:pt idx="106">
                  <c:v>42156</c:v>
                </c:pt>
                <c:pt idx="107">
                  <c:v>42157</c:v>
                </c:pt>
                <c:pt idx="108">
                  <c:v>42158</c:v>
                </c:pt>
                <c:pt idx="109">
                  <c:v>42159</c:v>
                </c:pt>
                <c:pt idx="110">
                  <c:v>42160</c:v>
                </c:pt>
                <c:pt idx="111">
                  <c:v>42163</c:v>
                </c:pt>
                <c:pt idx="112">
                  <c:v>42164</c:v>
                </c:pt>
                <c:pt idx="113">
                  <c:v>42165</c:v>
                </c:pt>
                <c:pt idx="114">
                  <c:v>42166</c:v>
                </c:pt>
                <c:pt idx="115">
                  <c:v>42167</c:v>
                </c:pt>
                <c:pt idx="116">
                  <c:v>42170</c:v>
                </c:pt>
                <c:pt idx="117">
                  <c:v>42171</c:v>
                </c:pt>
                <c:pt idx="118">
                  <c:v>42172</c:v>
                </c:pt>
                <c:pt idx="119">
                  <c:v>42173</c:v>
                </c:pt>
                <c:pt idx="120">
                  <c:v>42174</c:v>
                </c:pt>
                <c:pt idx="121">
                  <c:v>42177</c:v>
                </c:pt>
                <c:pt idx="122">
                  <c:v>42178</c:v>
                </c:pt>
                <c:pt idx="123">
                  <c:v>42179</c:v>
                </c:pt>
                <c:pt idx="124">
                  <c:v>42180</c:v>
                </c:pt>
                <c:pt idx="125">
                  <c:v>42181</c:v>
                </c:pt>
                <c:pt idx="126">
                  <c:v>42184</c:v>
                </c:pt>
                <c:pt idx="127">
                  <c:v>42185</c:v>
                </c:pt>
                <c:pt idx="128">
                  <c:v>42186</c:v>
                </c:pt>
                <c:pt idx="129">
                  <c:v>42187</c:v>
                </c:pt>
                <c:pt idx="130">
                  <c:v>42188</c:v>
                </c:pt>
                <c:pt idx="131">
                  <c:v>42191</c:v>
                </c:pt>
                <c:pt idx="132">
                  <c:v>42192</c:v>
                </c:pt>
                <c:pt idx="133">
                  <c:v>42193</c:v>
                </c:pt>
                <c:pt idx="134">
                  <c:v>42194</c:v>
                </c:pt>
                <c:pt idx="135">
                  <c:v>42195</c:v>
                </c:pt>
                <c:pt idx="136">
                  <c:v>42198</c:v>
                </c:pt>
                <c:pt idx="137">
                  <c:v>42199</c:v>
                </c:pt>
                <c:pt idx="138">
                  <c:v>42200</c:v>
                </c:pt>
                <c:pt idx="139">
                  <c:v>42201</c:v>
                </c:pt>
                <c:pt idx="140">
                  <c:v>42202</c:v>
                </c:pt>
                <c:pt idx="141">
                  <c:v>42205</c:v>
                </c:pt>
                <c:pt idx="142">
                  <c:v>42206</c:v>
                </c:pt>
                <c:pt idx="143">
                  <c:v>42207</c:v>
                </c:pt>
                <c:pt idx="144">
                  <c:v>42208</c:v>
                </c:pt>
                <c:pt idx="145">
                  <c:v>42209</c:v>
                </c:pt>
                <c:pt idx="146">
                  <c:v>42212</c:v>
                </c:pt>
                <c:pt idx="147">
                  <c:v>42213</c:v>
                </c:pt>
                <c:pt idx="148">
                  <c:v>42214</c:v>
                </c:pt>
                <c:pt idx="149">
                  <c:v>42215</c:v>
                </c:pt>
                <c:pt idx="150">
                  <c:v>42216</c:v>
                </c:pt>
                <c:pt idx="151">
                  <c:v>42219</c:v>
                </c:pt>
                <c:pt idx="152">
                  <c:v>42220</c:v>
                </c:pt>
                <c:pt idx="153">
                  <c:v>42221</c:v>
                </c:pt>
                <c:pt idx="154">
                  <c:v>42222</c:v>
                </c:pt>
                <c:pt idx="155">
                  <c:v>42223</c:v>
                </c:pt>
                <c:pt idx="156">
                  <c:v>42226</c:v>
                </c:pt>
                <c:pt idx="157">
                  <c:v>42227</c:v>
                </c:pt>
                <c:pt idx="158">
                  <c:v>42228</c:v>
                </c:pt>
                <c:pt idx="159">
                  <c:v>42229</c:v>
                </c:pt>
                <c:pt idx="160">
                  <c:v>42230</c:v>
                </c:pt>
                <c:pt idx="161">
                  <c:v>42233</c:v>
                </c:pt>
                <c:pt idx="162">
                  <c:v>42234</c:v>
                </c:pt>
                <c:pt idx="163">
                  <c:v>42235</c:v>
                </c:pt>
                <c:pt idx="164">
                  <c:v>42236</c:v>
                </c:pt>
                <c:pt idx="165">
                  <c:v>42237</c:v>
                </c:pt>
                <c:pt idx="166">
                  <c:v>42240</c:v>
                </c:pt>
                <c:pt idx="167">
                  <c:v>42241</c:v>
                </c:pt>
                <c:pt idx="168">
                  <c:v>42242</c:v>
                </c:pt>
                <c:pt idx="169">
                  <c:v>42243</c:v>
                </c:pt>
                <c:pt idx="170">
                  <c:v>42244</c:v>
                </c:pt>
                <c:pt idx="171">
                  <c:v>42247</c:v>
                </c:pt>
                <c:pt idx="172">
                  <c:v>42248</c:v>
                </c:pt>
                <c:pt idx="173">
                  <c:v>42249</c:v>
                </c:pt>
                <c:pt idx="174">
                  <c:v>42250</c:v>
                </c:pt>
                <c:pt idx="175">
                  <c:v>42251</c:v>
                </c:pt>
                <c:pt idx="176">
                  <c:v>42254</c:v>
                </c:pt>
                <c:pt idx="177">
                  <c:v>42255</c:v>
                </c:pt>
                <c:pt idx="178">
                  <c:v>42256</c:v>
                </c:pt>
                <c:pt idx="179">
                  <c:v>42257</c:v>
                </c:pt>
                <c:pt idx="180">
                  <c:v>42258</c:v>
                </c:pt>
                <c:pt idx="181">
                  <c:v>42261</c:v>
                </c:pt>
                <c:pt idx="182">
                  <c:v>42262</c:v>
                </c:pt>
                <c:pt idx="183">
                  <c:v>42263</c:v>
                </c:pt>
                <c:pt idx="184">
                  <c:v>42264</c:v>
                </c:pt>
                <c:pt idx="185">
                  <c:v>42265</c:v>
                </c:pt>
                <c:pt idx="186">
                  <c:v>42268</c:v>
                </c:pt>
                <c:pt idx="187">
                  <c:v>42269</c:v>
                </c:pt>
                <c:pt idx="188">
                  <c:v>42270</c:v>
                </c:pt>
                <c:pt idx="189">
                  <c:v>42271</c:v>
                </c:pt>
                <c:pt idx="190">
                  <c:v>42272</c:v>
                </c:pt>
                <c:pt idx="191">
                  <c:v>42275</c:v>
                </c:pt>
                <c:pt idx="192">
                  <c:v>42276</c:v>
                </c:pt>
                <c:pt idx="193">
                  <c:v>42277</c:v>
                </c:pt>
                <c:pt idx="194">
                  <c:v>42278</c:v>
                </c:pt>
                <c:pt idx="195">
                  <c:v>42279</c:v>
                </c:pt>
                <c:pt idx="196">
                  <c:v>42282</c:v>
                </c:pt>
                <c:pt idx="197">
                  <c:v>42283</c:v>
                </c:pt>
                <c:pt idx="198">
                  <c:v>42284</c:v>
                </c:pt>
                <c:pt idx="199">
                  <c:v>42285</c:v>
                </c:pt>
                <c:pt idx="200">
                  <c:v>42286</c:v>
                </c:pt>
                <c:pt idx="201">
                  <c:v>42289</c:v>
                </c:pt>
                <c:pt idx="202">
                  <c:v>42290</c:v>
                </c:pt>
                <c:pt idx="203">
                  <c:v>42291</c:v>
                </c:pt>
                <c:pt idx="204">
                  <c:v>42292</c:v>
                </c:pt>
                <c:pt idx="205">
                  <c:v>42293</c:v>
                </c:pt>
                <c:pt idx="206">
                  <c:v>42296</c:v>
                </c:pt>
                <c:pt idx="207">
                  <c:v>42297</c:v>
                </c:pt>
                <c:pt idx="208">
                  <c:v>42298</c:v>
                </c:pt>
                <c:pt idx="209">
                  <c:v>42299</c:v>
                </c:pt>
                <c:pt idx="210">
                  <c:v>42300</c:v>
                </c:pt>
                <c:pt idx="211">
                  <c:v>42303</c:v>
                </c:pt>
                <c:pt idx="212">
                  <c:v>42304</c:v>
                </c:pt>
                <c:pt idx="213">
                  <c:v>42305</c:v>
                </c:pt>
                <c:pt idx="214">
                  <c:v>42306</c:v>
                </c:pt>
                <c:pt idx="215">
                  <c:v>42307</c:v>
                </c:pt>
                <c:pt idx="216">
                  <c:v>42310</c:v>
                </c:pt>
                <c:pt idx="217">
                  <c:v>42311</c:v>
                </c:pt>
                <c:pt idx="218">
                  <c:v>42312</c:v>
                </c:pt>
                <c:pt idx="219">
                  <c:v>42313</c:v>
                </c:pt>
                <c:pt idx="220">
                  <c:v>42314</c:v>
                </c:pt>
                <c:pt idx="221">
                  <c:v>42317</c:v>
                </c:pt>
                <c:pt idx="222">
                  <c:v>42318</c:v>
                </c:pt>
                <c:pt idx="223">
                  <c:v>42319</c:v>
                </c:pt>
                <c:pt idx="224">
                  <c:v>42320</c:v>
                </c:pt>
                <c:pt idx="225">
                  <c:v>42321</c:v>
                </c:pt>
                <c:pt idx="226">
                  <c:v>42324</c:v>
                </c:pt>
                <c:pt idx="227">
                  <c:v>42325</c:v>
                </c:pt>
                <c:pt idx="228">
                  <c:v>42326</c:v>
                </c:pt>
                <c:pt idx="229">
                  <c:v>42327</c:v>
                </c:pt>
                <c:pt idx="230">
                  <c:v>42328</c:v>
                </c:pt>
                <c:pt idx="231">
                  <c:v>42331</c:v>
                </c:pt>
                <c:pt idx="232">
                  <c:v>42332</c:v>
                </c:pt>
                <c:pt idx="233">
                  <c:v>42333</c:v>
                </c:pt>
                <c:pt idx="234">
                  <c:v>42334</c:v>
                </c:pt>
                <c:pt idx="235">
                  <c:v>42335</c:v>
                </c:pt>
                <c:pt idx="236">
                  <c:v>42338</c:v>
                </c:pt>
                <c:pt idx="237">
                  <c:v>42339</c:v>
                </c:pt>
                <c:pt idx="238">
                  <c:v>42340</c:v>
                </c:pt>
                <c:pt idx="239">
                  <c:v>42341</c:v>
                </c:pt>
                <c:pt idx="240">
                  <c:v>42342</c:v>
                </c:pt>
                <c:pt idx="241">
                  <c:v>42345</c:v>
                </c:pt>
                <c:pt idx="242">
                  <c:v>42346</c:v>
                </c:pt>
                <c:pt idx="243">
                  <c:v>42347</c:v>
                </c:pt>
                <c:pt idx="244">
                  <c:v>42348</c:v>
                </c:pt>
                <c:pt idx="245">
                  <c:v>42349</c:v>
                </c:pt>
                <c:pt idx="246">
                  <c:v>42352</c:v>
                </c:pt>
                <c:pt idx="247">
                  <c:v>42353</c:v>
                </c:pt>
                <c:pt idx="248">
                  <c:v>42354</c:v>
                </c:pt>
                <c:pt idx="249">
                  <c:v>42355</c:v>
                </c:pt>
                <c:pt idx="250">
                  <c:v>42356</c:v>
                </c:pt>
                <c:pt idx="251">
                  <c:v>42359</c:v>
                </c:pt>
                <c:pt idx="252">
                  <c:v>42360</c:v>
                </c:pt>
                <c:pt idx="253">
                  <c:v>42361</c:v>
                </c:pt>
                <c:pt idx="254">
                  <c:v>42362</c:v>
                </c:pt>
                <c:pt idx="255">
                  <c:v>42363</c:v>
                </c:pt>
                <c:pt idx="256">
                  <c:v>42366</c:v>
                </c:pt>
                <c:pt idx="257">
                  <c:v>42367</c:v>
                </c:pt>
                <c:pt idx="258">
                  <c:v>42368</c:v>
                </c:pt>
                <c:pt idx="259">
                  <c:v>42369</c:v>
                </c:pt>
                <c:pt idx="260">
                  <c:v>42370</c:v>
                </c:pt>
                <c:pt idx="261">
                  <c:v>42373</c:v>
                </c:pt>
                <c:pt idx="262">
                  <c:v>42374</c:v>
                </c:pt>
                <c:pt idx="263">
                  <c:v>42375</c:v>
                </c:pt>
                <c:pt idx="264">
                  <c:v>42376</c:v>
                </c:pt>
                <c:pt idx="265">
                  <c:v>42377</c:v>
                </c:pt>
                <c:pt idx="266">
                  <c:v>42380</c:v>
                </c:pt>
                <c:pt idx="267">
                  <c:v>42381</c:v>
                </c:pt>
                <c:pt idx="268">
                  <c:v>42382</c:v>
                </c:pt>
                <c:pt idx="269">
                  <c:v>42383</c:v>
                </c:pt>
                <c:pt idx="270">
                  <c:v>42384</c:v>
                </c:pt>
                <c:pt idx="271">
                  <c:v>42387</c:v>
                </c:pt>
                <c:pt idx="272">
                  <c:v>42388</c:v>
                </c:pt>
                <c:pt idx="273">
                  <c:v>42389</c:v>
                </c:pt>
                <c:pt idx="274">
                  <c:v>42390</c:v>
                </c:pt>
                <c:pt idx="275">
                  <c:v>42391</c:v>
                </c:pt>
                <c:pt idx="276">
                  <c:v>42394</c:v>
                </c:pt>
                <c:pt idx="277">
                  <c:v>42395</c:v>
                </c:pt>
                <c:pt idx="278">
                  <c:v>42396</c:v>
                </c:pt>
                <c:pt idx="279">
                  <c:v>42397</c:v>
                </c:pt>
                <c:pt idx="280">
                  <c:v>42398</c:v>
                </c:pt>
                <c:pt idx="281">
                  <c:v>42401</c:v>
                </c:pt>
                <c:pt idx="282">
                  <c:v>42402</c:v>
                </c:pt>
                <c:pt idx="283">
                  <c:v>42403</c:v>
                </c:pt>
                <c:pt idx="284">
                  <c:v>42404</c:v>
                </c:pt>
                <c:pt idx="285">
                  <c:v>42405</c:v>
                </c:pt>
                <c:pt idx="286">
                  <c:v>42408</c:v>
                </c:pt>
                <c:pt idx="287">
                  <c:v>42409</c:v>
                </c:pt>
                <c:pt idx="288">
                  <c:v>42410</c:v>
                </c:pt>
                <c:pt idx="289">
                  <c:v>42411</c:v>
                </c:pt>
                <c:pt idx="290">
                  <c:v>42412</c:v>
                </c:pt>
                <c:pt idx="291">
                  <c:v>42415</c:v>
                </c:pt>
                <c:pt idx="292">
                  <c:v>42416</c:v>
                </c:pt>
                <c:pt idx="293">
                  <c:v>42417</c:v>
                </c:pt>
                <c:pt idx="294">
                  <c:v>42418</c:v>
                </c:pt>
                <c:pt idx="295">
                  <c:v>42419</c:v>
                </c:pt>
                <c:pt idx="296">
                  <c:v>42422</c:v>
                </c:pt>
                <c:pt idx="297">
                  <c:v>42423</c:v>
                </c:pt>
                <c:pt idx="298">
                  <c:v>42424</c:v>
                </c:pt>
                <c:pt idx="299">
                  <c:v>42425</c:v>
                </c:pt>
                <c:pt idx="300">
                  <c:v>42426</c:v>
                </c:pt>
                <c:pt idx="301">
                  <c:v>42429</c:v>
                </c:pt>
                <c:pt idx="302">
                  <c:v>42430</c:v>
                </c:pt>
                <c:pt idx="303">
                  <c:v>42431</c:v>
                </c:pt>
                <c:pt idx="304">
                  <c:v>42432</c:v>
                </c:pt>
                <c:pt idx="305">
                  <c:v>42433</c:v>
                </c:pt>
                <c:pt idx="306">
                  <c:v>42436</c:v>
                </c:pt>
                <c:pt idx="307">
                  <c:v>42437</c:v>
                </c:pt>
                <c:pt idx="308">
                  <c:v>42438</c:v>
                </c:pt>
                <c:pt idx="309">
                  <c:v>42439</c:v>
                </c:pt>
                <c:pt idx="310">
                  <c:v>42440</c:v>
                </c:pt>
                <c:pt idx="311">
                  <c:v>42443</c:v>
                </c:pt>
                <c:pt idx="312">
                  <c:v>42444</c:v>
                </c:pt>
                <c:pt idx="313">
                  <c:v>42445</c:v>
                </c:pt>
                <c:pt idx="314">
                  <c:v>42446</c:v>
                </c:pt>
                <c:pt idx="315">
                  <c:v>42447</c:v>
                </c:pt>
                <c:pt idx="316">
                  <c:v>42450</c:v>
                </c:pt>
                <c:pt idx="317">
                  <c:v>42451</c:v>
                </c:pt>
                <c:pt idx="318">
                  <c:v>42452</c:v>
                </c:pt>
                <c:pt idx="319">
                  <c:v>42453</c:v>
                </c:pt>
                <c:pt idx="320">
                  <c:v>42454</c:v>
                </c:pt>
                <c:pt idx="321">
                  <c:v>42457</c:v>
                </c:pt>
                <c:pt idx="322">
                  <c:v>42458</c:v>
                </c:pt>
                <c:pt idx="323">
                  <c:v>42459</c:v>
                </c:pt>
                <c:pt idx="324">
                  <c:v>42460</c:v>
                </c:pt>
                <c:pt idx="325">
                  <c:v>42461</c:v>
                </c:pt>
                <c:pt idx="326">
                  <c:v>42464</c:v>
                </c:pt>
                <c:pt idx="327">
                  <c:v>42465</c:v>
                </c:pt>
                <c:pt idx="328">
                  <c:v>42466</c:v>
                </c:pt>
                <c:pt idx="329">
                  <c:v>42467</c:v>
                </c:pt>
                <c:pt idx="330">
                  <c:v>42468</c:v>
                </c:pt>
                <c:pt idx="331">
                  <c:v>42471</c:v>
                </c:pt>
                <c:pt idx="332">
                  <c:v>42472</c:v>
                </c:pt>
                <c:pt idx="333">
                  <c:v>42473</c:v>
                </c:pt>
                <c:pt idx="334">
                  <c:v>42474</c:v>
                </c:pt>
                <c:pt idx="335">
                  <c:v>42475</c:v>
                </c:pt>
                <c:pt idx="336">
                  <c:v>42478</c:v>
                </c:pt>
                <c:pt idx="337">
                  <c:v>42479</c:v>
                </c:pt>
                <c:pt idx="338">
                  <c:v>42480</c:v>
                </c:pt>
                <c:pt idx="339">
                  <c:v>42481</c:v>
                </c:pt>
                <c:pt idx="340">
                  <c:v>42482</c:v>
                </c:pt>
                <c:pt idx="341">
                  <c:v>42485</c:v>
                </c:pt>
                <c:pt idx="342">
                  <c:v>42486</c:v>
                </c:pt>
                <c:pt idx="343">
                  <c:v>42487</c:v>
                </c:pt>
                <c:pt idx="344">
                  <c:v>42488</c:v>
                </c:pt>
                <c:pt idx="345">
                  <c:v>42489</c:v>
                </c:pt>
                <c:pt idx="346">
                  <c:v>42492</c:v>
                </c:pt>
                <c:pt idx="347">
                  <c:v>42493</c:v>
                </c:pt>
                <c:pt idx="348">
                  <c:v>42494</c:v>
                </c:pt>
                <c:pt idx="349">
                  <c:v>42495</c:v>
                </c:pt>
                <c:pt idx="350">
                  <c:v>42496</c:v>
                </c:pt>
                <c:pt idx="351">
                  <c:v>42499</c:v>
                </c:pt>
                <c:pt idx="352">
                  <c:v>42500</c:v>
                </c:pt>
                <c:pt idx="353">
                  <c:v>42501</c:v>
                </c:pt>
                <c:pt idx="354">
                  <c:v>42502</c:v>
                </c:pt>
                <c:pt idx="355">
                  <c:v>42503</c:v>
                </c:pt>
                <c:pt idx="356">
                  <c:v>42506</c:v>
                </c:pt>
                <c:pt idx="357">
                  <c:v>42507</c:v>
                </c:pt>
                <c:pt idx="358">
                  <c:v>42508</c:v>
                </c:pt>
                <c:pt idx="359">
                  <c:v>42509</c:v>
                </c:pt>
                <c:pt idx="360">
                  <c:v>42510</c:v>
                </c:pt>
                <c:pt idx="361">
                  <c:v>42513</c:v>
                </c:pt>
                <c:pt idx="362">
                  <c:v>42514</c:v>
                </c:pt>
                <c:pt idx="363">
                  <c:v>42515</c:v>
                </c:pt>
                <c:pt idx="364">
                  <c:v>42516</c:v>
                </c:pt>
                <c:pt idx="365">
                  <c:v>42517</c:v>
                </c:pt>
                <c:pt idx="366">
                  <c:v>42520</c:v>
                </c:pt>
                <c:pt idx="367">
                  <c:v>42521</c:v>
                </c:pt>
                <c:pt idx="368">
                  <c:v>42522</c:v>
                </c:pt>
                <c:pt idx="369">
                  <c:v>42523</c:v>
                </c:pt>
                <c:pt idx="370">
                  <c:v>42524</c:v>
                </c:pt>
                <c:pt idx="371">
                  <c:v>42527</c:v>
                </c:pt>
                <c:pt idx="372">
                  <c:v>42528</c:v>
                </c:pt>
                <c:pt idx="373">
                  <c:v>42529</c:v>
                </c:pt>
                <c:pt idx="374">
                  <c:v>42530</c:v>
                </c:pt>
                <c:pt idx="375">
                  <c:v>42531</c:v>
                </c:pt>
                <c:pt idx="376">
                  <c:v>42534</c:v>
                </c:pt>
                <c:pt idx="377">
                  <c:v>42535</c:v>
                </c:pt>
                <c:pt idx="378">
                  <c:v>42536</c:v>
                </c:pt>
                <c:pt idx="379">
                  <c:v>42537</c:v>
                </c:pt>
                <c:pt idx="380">
                  <c:v>42538</c:v>
                </c:pt>
                <c:pt idx="381">
                  <c:v>42541</c:v>
                </c:pt>
                <c:pt idx="382">
                  <c:v>42542</c:v>
                </c:pt>
                <c:pt idx="383">
                  <c:v>42543</c:v>
                </c:pt>
                <c:pt idx="384">
                  <c:v>42544</c:v>
                </c:pt>
                <c:pt idx="385">
                  <c:v>42545</c:v>
                </c:pt>
                <c:pt idx="386">
                  <c:v>42548</c:v>
                </c:pt>
                <c:pt idx="387">
                  <c:v>42549</c:v>
                </c:pt>
                <c:pt idx="388">
                  <c:v>42550</c:v>
                </c:pt>
                <c:pt idx="389">
                  <c:v>42551</c:v>
                </c:pt>
                <c:pt idx="390">
                  <c:v>42552</c:v>
                </c:pt>
                <c:pt idx="391">
                  <c:v>42555</c:v>
                </c:pt>
                <c:pt idx="392">
                  <c:v>42556</c:v>
                </c:pt>
                <c:pt idx="393">
                  <c:v>42557</c:v>
                </c:pt>
                <c:pt idx="394">
                  <c:v>42558</c:v>
                </c:pt>
                <c:pt idx="395">
                  <c:v>42559</c:v>
                </c:pt>
                <c:pt idx="396">
                  <c:v>42562</c:v>
                </c:pt>
                <c:pt idx="397">
                  <c:v>42563</c:v>
                </c:pt>
                <c:pt idx="398">
                  <c:v>42564</c:v>
                </c:pt>
                <c:pt idx="399">
                  <c:v>42565</c:v>
                </c:pt>
                <c:pt idx="400">
                  <c:v>42566</c:v>
                </c:pt>
                <c:pt idx="401">
                  <c:v>42569</c:v>
                </c:pt>
                <c:pt idx="402">
                  <c:v>42570</c:v>
                </c:pt>
                <c:pt idx="403">
                  <c:v>42571</c:v>
                </c:pt>
                <c:pt idx="404">
                  <c:v>42572</c:v>
                </c:pt>
                <c:pt idx="405">
                  <c:v>42573</c:v>
                </c:pt>
                <c:pt idx="406">
                  <c:v>42576</c:v>
                </c:pt>
                <c:pt idx="407">
                  <c:v>42577</c:v>
                </c:pt>
                <c:pt idx="408">
                  <c:v>42578</c:v>
                </c:pt>
                <c:pt idx="409">
                  <c:v>42579</c:v>
                </c:pt>
                <c:pt idx="410">
                  <c:v>42580</c:v>
                </c:pt>
                <c:pt idx="411">
                  <c:v>42583</c:v>
                </c:pt>
                <c:pt idx="412">
                  <c:v>42584</c:v>
                </c:pt>
                <c:pt idx="413">
                  <c:v>42585</c:v>
                </c:pt>
                <c:pt idx="414">
                  <c:v>42586</c:v>
                </c:pt>
                <c:pt idx="415">
                  <c:v>42587</c:v>
                </c:pt>
                <c:pt idx="416">
                  <c:v>42590</c:v>
                </c:pt>
                <c:pt idx="417">
                  <c:v>42591</c:v>
                </c:pt>
                <c:pt idx="418">
                  <c:v>42592</c:v>
                </c:pt>
                <c:pt idx="419">
                  <c:v>42593</c:v>
                </c:pt>
                <c:pt idx="420">
                  <c:v>42594</c:v>
                </c:pt>
                <c:pt idx="421">
                  <c:v>42597</c:v>
                </c:pt>
                <c:pt idx="422">
                  <c:v>42598</c:v>
                </c:pt>
                <c:pt idx="423">
                  <c:v>42599</c:v>
                </c:pt>
                <c:pt idx="424">
                  <c:v>42600</c:v>
                </c:pt>
                <c:pt idx="425">
                  <c:v>42601</c:v>
                </c:pt>
                <c:pt idx="426">
                  <c:v>42604</c:v>
                </c:pt>
                <c:pt idx="427">
                  <c:v>42605</c:v>
                </c:pt>
                <c:pt idx="428">
                  <c:v>42606</c:v>
                </c:pt>
                <c:pt idx="429">
                  <c:v>42607</c:v>
                </c:pt>
                <c:pt idx="430">
                  <c:v>42608</c:v>
                </c:pt>
                <c:pt idx="431">
                  <c:v>42611</c:v>
                </c:pt>
                <c:pt idx="432">
                  <c:v>42612</c:v>
                </c:pt>
                <c:pt idx="433">
                  <c:v>42613</c:v>
                </c:pt>
                <c:pt idx="434">
                  <c:v>42614</c:v>
                </c:pt>
                <c:pt idx="435">
                  <c:v>42615</c:v>
                </c:pt>
                <c:pt idx="436">
                  <c:v>42618</c:v>
                </c:pt>
                <c:pt idx="437">
                  <c:v>42619</c:v>
                </c:pt>
                <c:pt idx="438">
                  <c:v>42620</c:v>
                </c:pt>
                <c:pt idx="439">
                  <c:v>42621</c:v>
                </c:pt>
                <c:pt idx="440">
                  <c:v>42622</c:v>
                </c:pt>
                <c:pt idx="441">
                  <c:v>42625</c:v>
                </c:pt>
                <c:pt idx="442">
                  <c:v>42626</c:v>
                </c:pt>
                <c:pt idx="443">
                  <c:v>42627</c:v>
                </c:pt>
                <c:pt idx="444">
                  <c:v>42628</c:v>
                </c:pt>
                <c:pt idx="445">
                  <c:v>42629</c:v>
                </c:pt>
                <c:pt idx="446">
                  <c:v>42632</c:v>
                </c:pt>
                <c:pt idx="447">
                  <c:v>42633</c:v>
                </c:pt>
                <c:pt idx="448">
                  <c:v>42634</c:v>
                </c:pt>
                <c:pt idx="449">
                  <c:v>42635</c:v>
                </c:pt>
                <c:pt idx="450">
                  <c:v>42636</c:v>
                </c:pt>
                <c:pt idx="451">
                  <c:v>42639</c:v>
                </c:pt>
                <c:pt idx="452">
                  <c:v>42640</c:v>
                </c:pt>
                <c:pt idx="453">
                  <c:v>42641</c:v>
                </c:pt>
                <c:pt idx="454">
                  <c:v>42642</c:v>
                </c:pt>
                <c:pt idx="455">
                  <c:v>42643</c:v>
                </c:pt>
                <c:pt idx="456">
                  <c:v>42646</c:v>
                </c:pt>
                <c:pt idx="457">
                  <c:v>42647</c:v>
                </c:pt>
                <c:pt idx="458">
                  <c:v>42648</c:v>
                </c:pt>
                <c:pt idx="459">
                  <c:v>42649</c:v>
                </c:pt>
                <c:pt idx="460">
                  <c:v>42650</c:v>
                </c:pt>
                <c:pt idx="461">
                  <c:v>42653</c:v>
                </c:pt>
                <c:pt idx="462">
                  <c:v>42654</c:v>
                </c:pt>
                <c:pt idx="463">
                  <c:v>42655</c:v>
                </c:pt>
                <c:pt idx="464">
                  <c:v>42656</c:v>
                </c:pt>
                <c:pt idx="465">
                  <c:v>42657</c:v>
                </c:pt>
                <c:pt idx="466">
                  <c:v>42660</c:v>
                </c:pt>
                <c:pt idx="467">
                  <c:v>42661</c:v>
                </c:pt>
                <c:pt idx="468">
                  <c:v>42662</c:v>
                </c:pt>
                <c:pt idx="469">
                  <c:v>42663</c:v>
                </c:pt>
                <c:pt idx="470">
                  <c:v>42664</c:v>
                </c:pt>
                <c:pt idx="471">
                  <c:v>42667</c:v>
                </c:pt>
                <c:pt idx="472">
                  <c:v>42668</c:v>
                </c:pt>
                <c:pt idx="473">
                  <c:v>42669</c:v>
                </c:pt>
                <c:pt idx="474">
                  <c:v>42670</c:v>
                </c:pt>
                <c:pt idx="475">
                  <c:v>42671</c:v>
                </c:pt>
                <c:pt idx="476">
                  <c:v>42674</c:v>
                </c:pt>
                <c:pt idx="477">
                  <c:v>42675</c:v>
                </c:pt>
                <c:pt idx="478">
                  <c:v>42676</c:v>
                </c:pt>
                <c:pt idx="479">
                  <c:v>42677</c:v>
                </c:pt>
                <c:pt idx="480">
                  <c:v>42678</c:v>
                </c:pt>
                <c:pt idx="481">
                  <c:v>42681</c:v>
                </c:pt>
                <c:pt idx="482">
                  <c:v>42682</c:v>
                </c:pt>
                <c:pt idx="483">
                  <c:v>42683</c:v>
                </c:pt>
                <c:pt idx="484">
                  <c:v>42684</c:v>
                </c:pt>
                <c:pt idx="485">
                  <c:v>42685</c:v>
                </c:pt>
                <c:pt idx="486">
                  <c:v>42688</c:v>
                </c:pt>
                <c:pt idx="487">
                  <c:v>42689</c:v>
                </c:pt>
                <c:pt idx="488">
                  <c:v>42690</c:v>
                </c:pt>
                <c:pt idx="489">
                  <c:v>42691</c:v>
                </c:pt>
                <c:pt idx="490">
                  <c:v>42692</c:v>
                </c:pt>
                <c:pt idx="491">
                  <c:v>42695</c:v>
                </c:pt>
                <c:pt idx="492">
                  <c:v>42696</c:v>
                </c:pt>
                <c:pt idx="493">
                  <c:v>42697</c:v>
                </c:pt>
                <c:pt idx="494">
                  <c:v>42698</c:v>
                </c:pt>
                <c:pt idx="495">
                  <c:v>42699</c:v>
                </c:pt>
                <c:pt idx="496">
                  <c:v>42702</c:v>
                </c:pt>
                <c:pt idx="497">
                  <c:v>42703</c:v>
                </c:pt>
                <c:pt idx="498">
                  <c:v>42704</c:v>
                </c:pt>
                <c:pt idx="499">
                  <c:v>42705</c:v>
                </c:pt>
                <c:pt idx="500">
                  <c:v>42706</c:v>
                </c:pt>
                <c:pt idx="501">
                  <c:v>42709</c:v>
                </c:pt>
                <c:pt idx="502">
                  <c:v>42710</c:v>
                </c:pt>
                <c:pt idx="503">
                  <c:v>42711</c:v>
                </c:pt>
                <c:pt idx="504">
                  <c:v>42712</c:v>
                </c:pt>
                <c:pt idx="505">
                  <c:v>42713</c:v>
                </c:pt>
                <c:pt idx="506">
                  <c:v>42716</c:v>
                </c:pt>
                <c:pt idx="507">
                  <c:v>42717</c:v>
                </c:pt>
                <c:pt idx="508">
                  <c:v>42718</c:v>
                </c:pt>
                <c:pt idx="509">
                  <c:v>42719</c:v>
                </c:pt>
                <c:pt idx="510">
                  <c:v>42720</c:v>
                </c:pt>
                <c:pt idx="511">
                  <c:v>42723</c:v>
                </c:pt>
                <c:pt idx="512">
                  <c:v>42724</c:v>
                </c:pt>
                <c:pt idx="513">
                  <c:v>42725</c:v>
                </c:pt>
                <c:pt idx="514">
                  <c:v>42726</c:v>
                </c:pt>
                <c:pt idx="515">
                  <c:v>42727</c:v>
                </c:pt>
                <c:pt idx="516">
                  <c:v>42730</c:v>
                </c:pt>
                <c:pt idx="517">
                  <c:v>42731</c:v>
                </c:pt>
                <c:pt idx="518">
                  <c:v>42732</c:v>
                </c:pt>
                <c:pt idx="519">
                  <c:v>42733</c:v>
                </c:pt>
                <c:pt idx="520">
                  <c:v>42734</c:v>
                </c:pt>
                <c:pt idx="521">
                  <c:v>42737</c:v>
                </c:pt>
                <c:pt idx="522">
                  <c:v>42738</c:v>
                </c:pt>
                <c:pt idx="523">
                  <c:v>42739</c:v>
                </c:pt>
                <c:pt idx="524">
                  <c:v>42740</c:v>
                </c:pt>
                <c:pt idx="525">
                  <c:v>42741</c:v>
                </c:pt>
                <c:pt idx="526">
                  <c:v>42744</c:v>
                </c:pt>
                <c:pt idx="527">
                  <c:v>42745</c:v>
                </c:pt>
                <c:pt idx="528">
                  <c:v>42746</c:v>
                </c:pt>
                <c:pt idx="529">
                  <c:v>42747</c:v>
                </c:pt>
                <c:pt idx="530">
                  <c:v>42748</c:v>
                </c:pt>
                <c:pt idx="531">
                  <c:v>42751</c:v>
                </c:pt>
                <c:pt idx="532">
                  <c:v>42752</c:v>
                </c:pt>
                <c:pt idx="533">
                  <c:v>42753</c:v>
                </c:pt>
                <c:pt idx="534">
                  <c:v>42754</c:v>
                </c:pt>
                <c:pt idx="535">
                  <c:v>42755</c:v>
                </c:pt>
                <c:pt idx="536">
                  <c:v>42758</c:v>
                </c:pt>
                <c:pt idx="537">
                  <c:v>42759</c:v>
                </c:pt>
                <c:pt idx="538">
                  <c:v>42760</c:v>
                </c:pt>
                <c:pt idx="539">
                  <c:v>42761</c:v>
                </c:pt>
                <c:pt idx="540">
                  <c:v>42762</c:v>
                </c:pt>
                <c:pt idx="541">
                  <c:v>42765</c:v>
                </c:pt>
                <c:pt idx="542">
                  <c:v>42766</c:v>
                </c:pt>
                <c:pt idx="543">
                  <c:v>42767</c:v>
                </c:pt>
                <c:pt idx="544">
                  <c:v>42768</c:v>
                </c:pt>
                <c:pt idx="545">
                  <c:v>42769</c:v>
                </c:pt>
                <c:pt idx="546">
                  <c:v>42772</c:v>
                </c:pt>
                <c:pt idx="547">
                  <c:v>42773</c:v>
                </c:pt>
                <c:pt idx="548">
                  <c:v>42774</c:v>
                </c:pt>
                <c:pt idx="549">
                  <c:v>42775</c:v>
                </c:pt>
                <c:pt idx="550">
                  <c:v>42776</c:v>
                </c:pt>
                <c:pt idx="551">
                  <c:v>42779</c:v>
                </c:pt>
                <c:pt idx="552">
                  <c:v>42780</c:v>
                </c:pt>
                <c:pt idx="553">
                  <c:v>42781</c:v>
                </c:pt>
                <c:pt idx="554">
                  <c:v>42782</c:v>
                </c:pt>
                <c:pt idx="555">
                  <c:v>42783</c:v>
                </c:pt>
                <c:pt idx="556">
                  <c:v>42786</c:v>
                </c:pt>
                <c:pt idx="557">
                  <c:v>42787</c:v>
                </c:pt>
                <c:pt idx="558">
                  <c:v>42788</c:v>
                </c:pt>
                <c:pt idx="559">
                  <c:v>42789</c:v>
                </c:pt>
                <c:pt idx="560">
                  <c:v>42790</c:v>
                </c:pt>
                <c:pt idx="561">
                  <c:v>42793</c:v>
                </c:pt>
                <c:pt idx="562">
                  <c:v>42794</c:v>
                </c:pt>
                <c:pt idx="563">
                  <c:v>42795</c:v>
                </c:pt>
                <c:pt idx="564">
                  <c:v>42796</c:v>
                </c:pt>
                <c:pt idx="565">
                  <c:v>42797</c:v>
                </c:pt>
                <c:pt idx="566">
                  <c:v>42800</c:v>
                </c:pt>
                <c:pt idx="567">
                  <c:v>42801</c:v>
                </c:pt>
                <c:pt idx="568">
                  <c:v>42802</c:v>
                </c:pt>
                <c:pt idx="569">
                  <c:v>42803</c:v>
                </c:pt>
                <c:pt idx="570">
                  <c:v>42804</c:v>
                </c:pt>
                <c:pt idx="571">
                  <c:v>42807</c:v>
                </c:pt>
                <c:pt idx="572">
                  <c:v>42808</c:v>
                </c:pt>
                <c:pt idx="573">
                  <c:v>42809</c:v>
                </c:pt>
                <c:pt idx="574">
                  <c:v>42810</c:v>
                </c:pt>
                <c:pt idx="575">
                  <c:v>42811</c:v>
                </c:pt>
                <c:pt idx="576">
                  <c:v>42814</c:v>
                </c:pt>
                <c:pt idx="577">
                  <c:v>42815</c:v>
                </c:pt>
                <c:pt idx="578">
                  <c:v>42816</c:v>
                </c:pt>
                <c:pt idx="579">
                  <c:v>42817</c:v>
                </c:pt>
                <c:pt idx="580">
                  <c:v>42818</c:v>
                </c:pt>
                <c:pt idx="581">
                  <c:v>42821</c:v>
                </c:pt>
                <c:pt idx="582">
                  <c:v>42822</c:v>
                </c:pt>
                <c:pt idx="583">
                  <c:v>42823</c:v>
                </c:pt>
                <c:pt idx="584">
                  <c:v>42824</c:v>
                </c:pt>
                <c:pt idx="585">
                  <c:v>42825</c:v>
                </c:pt>
                <c:pt idx="586">
                  <c:v>42828</c:v>
                </c:pt>
                <c:pt idx="587">
                  <c:v>42829</c:v>
                </c:pt>
                <c:pt idx="588">
                  <c:v>42830</c:v>
                </c:pt>
                <c:pt idx="589">
                  <c:v>42831</c:v>
                </c:pt>
                <c:pt idx="590">
                  <c:v>42832</c:v>
                </c:pt>
                <c:pt idx="591">
                  <c:v>42835</c:v>
                </c:pt>
                <c:pt idx="592">
                  <c:v>42836</c:v>
                </c:pt>
                <c:pt idx="593">
                  <c:v>42837</c:v>
                </c:pt>
                <c:pt idx="594">
                  <c:v>42838</c:v>
                </c:pt>
                <c:pt idx="595">
                  <c:v>42839</c:v>
                </c:pt>
                <c:pt idx="596">
                  <c:v>42842</c:v>
                </c:pt>
                <c:pt idx="597">
                  <c:v>42843</c:v>
                </c:pt>
                <c:pt idx="598">
                  <c:v>42844</c:v>
                </c:pt>
                <c:pt idx="599">
                  <c:v>42845</c:v>
                </c:pt>
                <c:pt idx="600">
                  <c:v>42846</c:v>
                </c:pt>
                <c:pt idx="601">
                  <c:v>42849</c:v>
                </c:pt>
                <c:pt idx="602">
                  <c:v>42850</c:v>
                </c:pt>
                <c:pt idx="603">
                  <c:v>42851</c:v>
                </c:pt>
                <c:pt idx="604">
                  <c:v>42852</c:v>
                </c:pt>
                <c:pt idx="605">
                  <c:v>42853</c:v>
                </c:pt>
                <c:pt idx="606">
                  <c:v>42856</c:v>
                </c:pt>
                <c:pt idx="607">
                  <c:v>42857</c:v>
                </c:pt>
                <c:pt idx="608">
                  <c:v>42858</c:v>
                </c:pt>
                <c:pt idx="609">
                  <c:v>42859</c:v>
                </c:pt>
                <c:pt idx="610">
                  <c:v>42860</c:v>
                </c:pt>
                <c:pt idx="611">
                  <c:v>42863</c:v>
                </c:pt>
                <c:pt idx="612">
                  <c:v>42864</c:v>
                </c:pt>
                <c:pt idx="613">
                  <c:v>42865</c:v>
                </c:pt>
                <c:pt idx="614">
                  <c:v>42866</c:v>
                </c:pt>
                <c:pt idx="615">
                  <c:v>42867</c:v>
                </c:pt>
                <c:pt idx="616">
                  <c:v>42870</c:v>
                </c:pt>
                <c:pt idx="617">
                  <c:v>42871</c:v>
                </c:pt>
                <c:pt idx="618">
                  <c:v>42872</c:v>
                </c:pt>
                <c:pt idx="619">
                  <c:v>42873</c:v>
                </c:pt>
                <c:pt idx="620">
                  <c:v>42874</c:v>
                </c:pt>
                <c:pt idx="621">
                  <c:v>42877</c:v>
                </c:pt>
                <c:pt idx="622">
                  <c:v>42878</c:v>
                </c:pt>
                <c:pt idx="623">
                  <c:v>42879</c:v>
                </c:pt>
                <c:pt idx="624">
                  <c:v>42880</c:v>
                </c:pt>
                <c:pt idx="625">
                  <c:v>42881</c:v>
                </c:pt>
                <c:pt idx="626">
                  <c:v>42884</c:v>
                </c:pt>
                <c:pt idx="627">
                  <c:v>42885</c:v>
                </c:pt>
                <c:pt idx="628">
                  <c:v>42886</c:v>
                </c:pt>
                <c:pt idx="629">
                  <c:v>42887</c:v>
                </c:pt>
                <c:pt idx="630">
                  <c:v>42888</c:v>
                </c:pt>
                <c:pt idx="631">
                  <c:v>42891</c:v>
                </c:pt>
                <c:pt idx="632">
                  <c:v>42892</c:v>
                </c:pt>
                <c:pt idx="633">
                  <c:v>42893</c:v>
                </c:pt>
                <c:pt idx="634">
                  <c:v>42894</c:v>
                </c:pt>
                <c:pt idx="635">
                  <c:v>42895</c:v>
                </c:pt>
                <c:pt idx="636">
                  <c:v>42898</c:v>
                </c:pt>
                <c:pt idx="637">
                  <c:v>42899</c:v>
                </c:pt>
                <c:pt idx="638">
                  <c:v>42900</c:v>
                </c:pt>
                <c:pt idx="639">
                  <c:v>42901</c:v>
                </c:pt>
                <c:pt idx="640">
                  <c:v>42902</c:v>
                </c:pt>
                <c:pt idx="641">
                  <c:v>42905</c:v>
                </c:pt>
                <c:pt idx="642">
                  <c:v>42906</c:v>
                </c:pt>
                <c:pt idx="643">
                  <c:v>42907</c:v>
                </c:pt>
                <c:pt idx="644">
                  <c:v>42908</c:v>
                </c:pt>
                <c:pt idx="645">
                  <c:v>42909</c:v>
                </c:pt>
                <c:pt idx="646">
                  <c:v>42912</c:v>
                </c:pt>
                <c:pt idx="647">
                  <c:v>42913</c:v>
                </c:pt>
                <c:pt idx="648">
                  <c:v>42914</c:v>
                </c:pt>
                <c:pt idx="649">
                  <c:v>42915</c:v>
                </c:pt>
                <c:pt idx="650">
                  <c:v>42916</c:v>
                </c:pt>
                <c:pt idx="651">
                  <c:v>42919</c:v>
                </c:pt>
                <c:pt idx="652">
                  <c:v>42920</c:v>
                </c:pt>
                <c:pt idx="653">
                  <c:v>42921</c:v>
                </c:pt>
                <c:pt idx="654">
                  <c:v>42922</c:v>
                </c:pt>
                <c:pt idx="655">
                  <c:v>42923</c:v>
                </c:pt>
                <c:pt idx="656">
                  <c:v>42926</c:v>
                </c:pt>
                <c:pt idx="657">
                  <c:v>42927</c:v>
                </c:pt>
                <c:pt idx="658">
                  <c:v>42928</c:v>
                </c:pt>
                <c:pt idx="659">
                  <c:v>42929</c:v>
                </c:pt>
                <c:pt idx="660">
                  <c:v>42930</c:v>
                </c:pt>
                <c:pt idx="661">
                  <c:v>42933</c:v>
                </c:pt>
                <c:pt idx="662">
                  <c:v>42934</c:v>
                </c:pt>
                <c:pt idx="663">
                  <c:v>42935</c:v>
                </c:pt>
                <c:pt idx="664">
                  <c:v>42936</c:v>
                </c:pt>
                <c:pt idx="665">
                  <c:v>42937</c:v>
                </c:pt>
                <c:pt idx="666">
                  <c:v>42940</c:v>
                </c:pt>
                <c:pt idx="667">
                  <c:v>42941</c:v>
                </c:pt>
                <c:pt idx="668">
                  <c:v>42942</c:v>
                </c:pt>
                <c:pt idx="669">
                  <c:v>42943</c:v>
                </c:pt>
                <c:pt idx="670">
                  <c:v>42944</c:v>
                </c:pt>
                <c:pt idx="671">
                  <c:v>42947</c:v>
                </c:pt>
                <c:pt idx="672">
                  <c:v>42948</c:v>
                </c:pt>
                <c:pt idx="673">
                  <c:v>42949</c:v>
                </c:pt>
                <c:pt idx="674">
                  <c:v>42950</c:v>
                </c:pt>
                <c:pt idx="675">
                  <c:v>42951</c:v>
                </c:pt>
                <c:pt idx="676">
                  <c:v>42954</c:v>
                </c:pt>
                <c:pt idx="677">
                  <c:v>42955</c:v>
                </c:pt>
                <c:pt idx="678">
                  <c:v>42956</c:v>
                </c:pt>
                <c:pt idx="679">
                  <c:v>42957</c:v>
                </c:pt>
                <c:pt idx="680">
                  <c:v>42958</c:v>
                </c:pt>
                <c:pt idx="681">
                  <c:v>42961</c:v>
                </c:pt>
                <c:pt idx="682">
                  <c:v>42962</c:v>
                </c:pt>
                <c:pt idx="683">
                  <c:v>42963</c:v>
                </c:pt>
                <c:pt idx="684">
                  <c:v>42964</c:v>
                </c:pt>
                <c:pt idx="685">
                  <c:v>42965</c:v>
                </c:pt>
                <c:pt idx="686">
                  <c:v>42968</c:v>
                </c:pt>
                <c:pt idx="687">
                  <c:v>42969</c:v>
                </c:pt>
                <c:pt idx="688">
                  <c:v>42970</c:v>
                </c:pt>
                <c:pt idx="689">
                  <c:v>42971</c:v>
                </c:pt>
                <c:pt idx="690">
                  <c:v>42972</c:v>
                </c:pt>
                <c:pt idx="691">
                  <c:v>42975</c:v>
                </c:pt>
                <c:pt idx="692">
                  <c:v>42976</c:v>
                </c:pt>
                <c:pt idx="693">
                  <c:v>42977</c:v>
                </c:pt>
                <c:pt idx="694">
                  <c:v>42978</c:v>
                </c:pt>
                <c:pt idx="695">
                  <c:v>42979</c:v>
                </c:pt>
                <c:pt idx="696">
                  <c:v>42982</c:v>
                </c:pt>
                <c:pt idx="697">
                  <c:v>42983</c:v>
                </c:pt>
                <c:pt idx="698">
                  <c:v>42984</c:v>
                </c:pt>
                <c:pt idx="699">
                  <c:v>42985</c:v>
                </c:pt>
                <c:pt idx="700">
                  <c:v>42986</c:v>
                </c:pt>
                <c:pt idx="701">
                  <c:v>42989</c:v>
                </c:pt>
                <c:pt idx="702">
                  <c:v>42990</c:v>
                </c:pt>
                <c:pt idx="703">
                  <c:v>42991</c:v>
                </c:pt>
                <c:pt idx="704">
                  <c:v>42992</c:v>
                </c:pt>
                <c:pt idx="705">
                  <c:v>42993</c:v>
                </c:pt>
                <c:pt idx="706">
                  <c:v>42996</c:v>
                </c:pt>
                <c:pt idx="707">
                  <c:v>42997</c:v>
                </c:pt>
                <c:pt idx="708">
                  <c:v>42998</c:v>
                </c:pt>
                <c:pt idx="709">
                  <c:v>42999</c:v>
                </c:pt>
                <c:pt idx="710">
                  <c:v>43000</c:v>
                </c:pt>
                <c:pt idx="711">
                  <c:v>43003</c:v>
                </c:pt>
                <c:pt idx="712">
                  <c:v>43004</c:v>
                </c:pt>
                <c:pt idx="713">
                  <c:v>43005</c:v>
                </c:pt>
                <c:pt idx="714">
                  <c:v>43006</c:v>
                </c:pt>
                <c:pt idx="715">
                  <c:v>43007</c:v>
                </c:pt>
                <c:pt idx="716">
                  <c:v>43010</c:v>
                </c:pt>
                <c:pt idx="717">
                  <c:v>43011</c:v>
                </c:pt>
                <c:pt idx="718">
                  <c:v>43012</c:v>
                </c:pt>
                <c:pt idx="719">
                  <c:v>43013</c:v>
                </c:pt>
                <c:pt idx="720">
                  <c:v>43014</c:v>
                </c:pt>
                <c:pt idx="721">
                  <c:v>43017</c:v>
                </c:pt>
                <c:pt idx="722">
                  <c:v>43018</c:v>
                </c:pt>
                <c:pt idx="723">
                  <c:v>43019</c:v>
                </c:pt>
                <c:pt idx="724">
                  <c:v>43020</c:v>
                </c:pt>
                <c:pt idx="725">
                  <c:v>43021</c:v>
                </c:pt>
                <c:pt idx="726">
                  <c:v>43024</c:v>
                </c:pt>
                <c:pt idx="727">
                  <c:v>43025</c:v>
                </c:pt>
                <c:pt idx="728">
                  <c:v>43026</c:v>
                </c:pt>
                <c:pt idx="729">
                  <c:v>43027</c:v>
                </c:pt>
                <c:pt idx="730">
                  <c:v>43028</c:v>
                </c:pt>
                <c:pt idx="731">
                  <c:v>43031</c:v>
                </c:pt>
                <c:pt idx="732">
                  <c:v>43032</c:v>
                </c:pt>
                <c:pt idx="733">
                  <c:v>43033</c:v>
                </c:pt>
                <c:pt idx="734">
                  <c:v>43034</c:v>
                </c:pt>
                <c:pt idx="735">
                  <c:v>43035</c:v>
                </c:pt>
                <c:pt idx="736">
                  <c:v>43038</c:v>
                </c:pt>
                <c:pt idx="737">
                  <c:v>43039</c:v>
                </c:pt>
                <c:pt idx="738">
                  <c:v>43040</c:v>
                </c:pt>
                <c:pt idx="739">
                  <c:v>43041</c:v>
                </c:pt>
                <c:pt idx="740">
                  <c:v>43042</c:v>
                </c:pt>
                <c:pt idx="741">
                  <c:v>43045</c:v>
                </c:pt>
                <c:pt idx="742">
                  <c:v>43046</c:v>
                </c:pt>
                <c:pt idx="743">
                  <c:v>43047</c:v>
                </c:pt>
                <c:pt idx="744">
                  <c:v>43048</c:v>
                </c:pt>
                <c:pt idx="745">
                  <c:v>43049</c:v>
                </c:pt>
                <c:pt idx="746">
                  <c:v>43052</c:v>
                </c:pt>
                <c:pt idx="747">
                  <c:v>43053</c:v>
                </c:pt>
                <c:pt idx="748">
                  <c:v>43054</c:v>
                </c:pt>
                <c:pt idx="749">
                  <c:v>43055</c:v>
                </c:pt>
                <c:pt idx="750">
                  <c:v>43056</c:v>
                </c:pt>
                <c:pt idx="751">
                  <c:v>43059</c:v>
                </c:pt>
                <c:pt idx="752">
                  <c:v>43060</c:v>
                </c:pt>
                <c:pt idx="753">
                  <c:v>43061</c:v>
                </c:pt>
                <c:pt idx="754">
                  <c:v>43062</c:v>
                </c:pt>
                <c:pt idx="755">
                  <c:v>43063</c:v>
                </c:pt>
                <c:pt idx="756">
                  <c:v>43066</c:v>
                </c:pt>
                <c:pt idx="757">
                  <c:v>43067</c:v>
                </c:pt>
                <c:pt idx="758">
                  <c:v>43068</c:v>
                </c:pt>
                <c:pt idx="759">
                  <c:v>43069</c:v>
                </c:pt>
                <c:pt idx="760">
                  <c:v>43070</c:v>
                </c:pt>
                <c:pt idx="761">
                  <c:v>43073</c:v>
                </c:pt>
                <c:pt idx="762">
                  <c:v>43074</c:v>
                </c:pt>
                <c:pt idx="763">
                  <c:v>43075</c:v>
                </c:pt>
                <c:pt idx="764">
                  <c:v>43076</c:v>
                </c:pt>
                <c:pt idx="765">
                  <c:v>43077</c:v>
                </c:pt>
                <c:pt idx="766">
                  <c:v>43080</c:v>
                </c:pt>
                <c:pt idx="767">
                  <c:v>43081</c:v>
                </c:pt>
                <c:pt idx="768">
                  <c:v>43082</c:v>
                </c:pt>
                <c:pt idx="769">
                  <c:v>43083</c:v>
                </c:pt>
                <c:pt idx="770">
                  <c:v>43084</c:v>
                </c:pt>
                <c:pt idx="771">
                  <c:v>43087</c:v>
                </c:pt>
                <c:pt idx="772">
                  <c:v>43088</c:v>
                </c:pt>
                <c:pt idx="773">
                  <c:v>43089</c:v>
                </c:pt>
                <c:pt idx="774">
                  <c:v>43090</c:v>
                </c:pt>
                <c:pt idx="775">
                  <c:v>43091</c:v>
                </c:pt>
                <c:pt idx="776">
                  <c:v>43094</c:v>
                </c:pt>
                <c:pt idx="777">
                  <c:v>43095</c:v>
                </c:pt>
                <c:pt idx="778">
                  <c:v>43096</c:v>
                </c:pt>
                <c:pt idx="779">
                  <c:v>43097</c:v>
                </c:pt>
                <c:pt idx="780">
                  <c:v>43098</c:v>
                </c:pt>
                <c:pt idx="781">
                  <c:v>43101</c:v>
                </c:pt>
                <c:pt idx="782">
                  <c:v>43102</c:v>
                </c:pt>
                <c:pt idx="783">
                  <c:v>43103</c:v>
                </c:pt>
                <c:pt idx="784">
                  <c:v>43104</c:v>
                </c:pt>
                <c:pt idx="785">
                  <c:v>43105</c:v>
                </c:pt>
                <c:pt idx="786">
                  <c:v>43108</c:v>
                </c:pt>
                <c:pt idx="787">
                  <c:v>43109</c:v>
                </c:pt>
                <c:pt idx="788">
                  <c:v>43110</c:v>
                </c:pt>
                <c:pt idx="789">
                  <c:v>43111</c:v>
                </c:pt>
                <c:pt idx="790">
                  <c:v>43112</c:v>
                </c:pt>
                <c:pt idx="791">
                  <c:v>43115</c:v>
                </c:pt>
                <c:pt idx="792">
                  <c:v>43116</c:v>
                </c:pt>
                <c:pt idx="793">
                  <c:v>43117</c:v>
                </c:pt>
                <c:pt idx="794">
                  <c:v>43118</c:v>
                </c:pt>
                <c:pt idx="795">
                  <c:v>43119</c:v>
                </c:pt>
                <c:pt idx="796">
                  <c:v>43122</c:v>
                </c:pt>
                <c:pt idx="797">
                  <c:v>43123</c:v>
                </c:pt>
                <c:pt idx="798">
                  <c:v>43124</c:v>
                </c:pt>
                <c:pt idx="799">
                  <c:v>43125</c:v>
                </c:pt>
                <c:pt idx="800">
                  <c:v>43126</c:v>
                </c:pt>
                <c:pt idx="801">
                  <c:v>43129</c:v>
                </c:pt>
                <c:pt idx="802">
                  <c:v>43130</c:v>
                </c:pt>
                <c:pt idx="803">
                  <c:v>43131</c:v>
                </c:pt>
                <c:pt idx="804">
                  <c:v>43132</c:v>
                </c:pt>
                <c:pt idx="805">
                  <c:v>43133</c:v>
                </c:pt>
                <c:pt idx="806">
                  <c:v>43136</c:v>
                </c:pt>
                <c:pt idx="807">
                  <c:v>43137</c:v>
                </c:pt>
                <c:pt idx="808">
                  <c:v>43138</c:v>
                </c:pt>
                <c:pt idx="809">
                  <c:v>43139</c:v>
                </c:pt>
                <c:pt idx="810">
                  <c:v>43140</c:v>
                </c:pt>
                <c:pt idx="811">
                  <c:v>43143</c:v>
                </c:pt>
                <c:pt idx="812">
                  <c:v>43144</c:v>
                </c:pt>
                <c:pt idx="813">
                  <c:v>43145</c:v>
                </c:pt>
                <c:pt idx="814">
                  <c:v>43146</c:v>
                </c:pt>
                <c:pt idx="815">
                  <c:v>43147</c:v>
                </c:pt>
                <c:pt idx="816">
                  <c:v>43150</c:v>
                </c:pt>
                <c:pt idx="817">
                  <c:v>43151</c:v>
                </c:pt>
                <c:pt idx="818">
                  <c:v>43152</c:v>
                </c:pt>
                <c:pt idx="819">
                  <c:v>43153</c:v>
                </c:pt>
                <c:pt idx="820">
                  <c:v>43154</c:v>
                </c:pt>
                <c:pt idx="821">
                  <c:v>43157</c:v>
                </c:pt>
                <c:pt idx="822">
                  <c:v>43158</c:v>
                </c:pt>
                <c:pt idx="823">
                  <c:v>43159</c:v>
                </c:pt>
                <c:pt idx="824">
                  <c:v>43160</c:v>
                </c:pt>
                <c:pt idx="825">
                  <c:v>43161</c:v>
                </c:pt>
                <c:pt idx="826">
                  <c:v>43164</c:v>
                </c:pt>
                <c:pt idx="827">
                  <c:v>43165</c:v>
                </c:pt>
                <c:pt idx="828">
                  <c:v>43166</c:v>
                </c:pt>
                <c:pt idx="829">
                  <c:v>43167</c:v>
                </c:pt>
                <c:pt idx="830">
                  <c:v>43168</c:v>
                </c:pt>
                <c:pt idx="831">
                  <c:v>43171</c:v>
                </c:pt>
                <c:pt idx="832">
                  <c:v>43172</c:v>
                </c:pt>
                <c:pt idx="833">
                  <c:v>43173</c:v>
                </c:pt>
                <c:pt idx="834">
                  <c:v>43174</c:v>
                </c:pt>
                <c:pt idx="835">
                  <c:v>43175</c:v>
                </c:pt>
                <c:pt idx="836">
                  <c:v>43178</c:v>
                </c:pt>
                <c:pt idx="837">
                  <c:v>43179</c:v>
                </c:pt>
                <c:pt idx="838">
                  <c:v>43180</c:v>
                </c:pt>
                <c:pt idx="839">
                  <c:v>43181</c:v>
                </c:pt>
                <c:pt idx="840">
                  <c:v>43182</c:v>
                </c:pt>
                <c:pt idx="841">
                  <c:v>43185</c:v>
                </c:pt>
                <c:pt idx="842">
                  <c:v>43186</c:v>
                </c:pt>
                <c:pt idx="843">
                  <c:v>43187</c:v>
                </c:pt>
                <c:pt idx="844">
                  <c:v>43188</c:v>
                </c:pt>
                <c:pt idx="845">
                  <c:v>43189</c:v>
                </c:pt>
                <c:pt idx="846">
                  <c:v>43192</c:v>
                </c:pt>
                <c:pt idx="847">
                  <c:v>43193</c:v>
                </c:pt>
                <c:pt idx="848">
                  <c:v>43194</c:v>
                </c:pt>
                <c:pt idx="849">
                  <c:v>43195</c:v>
                </c:pt>
                <c:pt idx="850">
                  <c:v>43196</c:v>
                </c:pt>
                <c:pt idx="851">
                  <c:v>43199</c:v>
                </c:pt>
                <c:pt idx="852">
                  <c:v>43200</c:v>
                </c:pt>
                <c:pt idx="853">
                  <c:v>43201</c:v>
                </c:pt>
                <c:pt idx="854">
                  <c:v>43202</c:v>
                </c:pt>
                <c:pt idx="855">
                  <c:v>43203</c:v>
                </c:pt>
                <c:pt idx="856">
                  <c:v>43206</c:v>
                </c:pt>
                <c:pt idx="857">
                  <c:v>43207</c:v>
                </c:pt>
                <c:pt idx="858">
                  <c:v>43208</c:v>
                </c:pt>
                <c:pt idx="859">
                  <c:v>43209</c:v>
                </c:pt>
                <c:pt idx="860">
                  <c:v>43210</c:v>
                </c:pt>
                <c:pt idx="861">
                  <c:v>43213</c:v>
                </c:pt>
                <c:pt idx="862">
                  <c:v>43214</c:v>
                </c:pt>
                <c:pt idx="863">
                  <c:v>43215</c:v>
                </c:pt>
                <c:pt idx="864">
                  <c:v>43216</c:v>
                </c:pt>
                <c:pt idx="865">
                  <c:v>43217</c:v>
                </c:pt>
                <c:pt idx="866">
                  <c:v>43220</c:v>
                </c:pt>
                <c:pt idx="867">
                  <c:v>43221</c:v>
                </c:pt>
                <c:pt idx="868">
                  <c:v>43222</c:v>
                </c:pt>
                <c:pt idx="869">
                  <c:v>43223</c:v>
                </c:pt>
                <c:pt idx="870">
                  <c:v>43224</c:v>
                </c:pt>
                <c:pt idx="871">
                  <c:v>43227</c:v>
                </c:pt>
                <c:pt idx="872">
                  <c:v>43228</c:v>
                </c:pt>
                <c:pt idx="873">
                  <c:v>43229</c:v>
                </c:pt>
                <c:pt idx="874">
                  <c:v>43230</c:v>
                </c:pt>
                <c:pt idx="875">
                  <c:v>43231</c:v>
                </c:pt>
                <c:pt idx="876">
                  <c:v>43234</c:v>
                </c:pt>
                <c:pt idx="877">
                  <c:v>43235</c:v>
                </c:pt>
                <c:pt idx="878">
                  <c:v>43236</c:v>
                </c:pt>
                <c:pt idx="879">
                  <c:v>43237</c:v>
                </c:pt>
                <c:pt idx="880">
                  <c:v>43238</c:v>
                </c:pt>
                <c:pt idx="881">
                  <c:v>43241</c:v>
                </c:pt>
                <c:pt idx="882">
                  <c:v>43242</c:v>
                </c:pt>
                <c:pt idx="883">
                  <c:v>43243</c:v>
                </c:pt>
                <c:pt idx="884">
                  <c:v>43244</c:v>
                </c:pt>
                <c:pt idx="885">
                  <c:v>43245</c:v>
                </c:pt>
                <c:pt idx="886">
                  <c:v>43248</c:v>
                </c:pt>
                <c:pt idx="887">
                  <c:v>43249</c:v>
                </c:pt>
                <c:pt idx="888">
                  <c:v>43250</c:v>
                </c:pt>
                <c:pt idx="889">
                  <c:v>43251</c:v>
                </c:pt>
                <c:pt idx="890">
                  <c:v>43252</c:v>
                </c:pt>
                <c:pt idx="891">
                  <c:v>43255</c:v>
                </c:pt>
                <c:pt idx="892">
                  <c:v>43256</c:v>
                </c:pt>
                <c:pt idx="893">
                  <c:v>43257</c:v>
                </c:pt>
                <c:pt idx="894">
                  <c:v>43258</c:v>
                </c:pt>
                <c:pt idx="895">
                  <c:v>43259</c:v>
                </c:pt>
                <c:pt idx="896">
                  <c:v>43262</c:v>
                </c:pt>
                <c:pt idx="897">
                  <c:v>43263</c:v>
                </c:pt>
                <c:pt idx="898">
                  <c:v>43264</c:v>
                </c:pt>
                <c:pt idx="899">
                  <c:v>43265</c:v>
                </c:pt>
                <c:pt idx="900">
                  <c:v>43266</c:v>
                </c:pt>
                <c:pt idx="901">
                  <c:v>43269</c:v>
                </c:pt>
                <c:pt idx="902">
                  <c:v>43270</c:v>
                </c:pt>
                <c:pt idx="903">
                  <c:v>43271</c:v>
                </c:pt>
                <c:pt idx="904">
                  <c:v>43272</c:v>
                </c:pt>
                <c:pt idx="905">
                  <c:v>43273</c:v>
                </c:pt>
                <c:pt idx="906">
                  <c:v>43276</c:v>
                </c:pt>
                <c:pt idx="907">
                  <c:v>43277</c:v>
                </c:pt>
                <c:pt idx="908">
                  <c:v>43278</c:v>
                </c:pt>
                <c:pt idx="909">
                  <c:v>43279</c:v>
                </c:pt>
                <c:pt idx="910">
                  <c:v>43280</c:v>
                </c:pt>
                <c:pt idx="911">
                  <c:v>43283</c:v>
                </c:pt>
                <c:pt idx="912">
                  <c:v>43284</c:v>
                </c:pt>
                <c:pt idx="913">
                  <c:v>43285</c:v>
                </c:pt>
                <c:pt idx="914">
                  <c:v>43286</c:v>
                </c:pt>
                <c:pt idx="915">
                  <c:v>43287</c:v>
                </c:pt>
                <c:pt idx="916">
                  <c:v>43290</c:v>
                </c:pt>
                <c:pt idx="917">
                  <c:v>43291</c:v>
                </c:pt>
                <c:pt idx="918">
                  <c:v>43292</c:v>
                </c:pt>
                <c:pt idx="919">
                  <c:v>43293</c:v>
                </c:pt>
                <c:pt idx="920">
                  <c:v>43294</c:v>
                </c:pt>
                <c:pt idx="921">
                  <c:v>43297</c:v>
                </c:pt>
                <c:pt idx="922">
                  <c:v>43298</c:v>
                </c:pt>
                <c:pt idx="923">
                  <c:v>43299</c:v>
                </c:pt>
                <c:pt idx="924">
                  <c:v>43300</c:v>
                </c:pt>
                <c:pt idx="925">
                  <c:v>43301</c:v>
                </c:pt>
                <c:pt idx="926">
                  <c:v>43304</c:v>
                </c:pt>
                <c:pt idx="927">
                  <c:v>43305</c:v>
                </c:pt>
                <c:pt idx="928">
                  <c:v>43306</c:v>
                </c:pt>
                <c:pt idx="929">
                  <c:v>43307</c:v>
                </c:pt>
                <c:pt idx="930">
                  <c:v>43308</c:v>
                </c:pt>
                <c:pt idx="931">
                  <c:v>43311</c:v>
                </c:pt>
                <c:pt idx="932">
                  <c:v>43312</c:v>
                </c:pt>
                <c:pt idx="933">
                  <c:v>43313</c:v>
                </c:pt>
                <c:pt idx="934">
                  <c:v>43314</c:v>
                </c:pt>
                <c:pt idx="935">
                  <c:v>43315</c:v>
                </c:pt>
                <c:pt idx="936">
                  <c:v>43318</c:v>
                </c:pt>
                <c:pt idx="937">
                  <c:v>43319</c:v>
                </c:pt>
                <c:pt idx="938">
                  <c:v>43320</c:v>
                </c:pt>
                <c:pt idx="939">
                  <c:v>43321</c:v>
                </c:pt>
                <c:pt idx="940">
                  <c:v>43322</c:v>
                </c:pt>
                <c:pt idx="941">
                  <c:v>43325</c:v>
                </c:pt>
                <c:pt idx="942">
                  <c:v>43326</c:v>
                </c:pt>
                <c:pt idx="943">
                  <c:v>43327</c:v>
                </c:pt>
                <c:pt idx="944">
                  <c:v>43328</c:v>
                </c:pt>
                <c:pt idx="945">
                  <c:v>43329</c:v>
                </c:pt>
                <c:pt idx="946">
                  <c:v>43332</c:v>
                </c:pt>
                <c:pt idx="947">
                  <c:v>43333</c:v>
                </c:pt>
                <c:pt idx="948">
                  <c:v>43334</c:v>
                </c:pt>
                <c:pt idx="949">
                  <c:v>43335</c:v>
                </c:pt>
                <c:pt idx="950">
                  <c:v>43336</c:v>
                </c:pt>
                <c:pt idx="951">
                  <c:v>43339</c:v>
                </c:pt>
                <c:pt idx="952">
                  <c:v>43340</c:v>
                </c:pt>
                <c:pt idx="953">
                  <c:v>43341</c:v>
                </c:pt>
                <c:pt idx="954">
                  <c:v>43342</c:v>
                </c:pt>
                <c:pt idx="955">
                  <c:v>43343</c:v>
                </c:pt>
                <c:pt idx="956">
                  <c:v>43346</c:v>
                </c:pt>
                <c:pt idx="957">
                  <c:v>43347</c:v>
                </c:pt>
                <c:pt idx="958">
                  <c:v>43348</c:v>
                </c:pt>
                <c:pt idx="959">
                  <c:v>43349</c:v>
                </c:pt>
                <c:pt idx="960">
                  <c:v>43350</c:v>
                </c:pt>
                <c:pt idx="961">
                  <c:v>43353</c:v>
                </c:pt>
                <c:pt idx="962">
                  <c:v>43354</c:v>
                </c:pt>
                <c:pt idx="963">
                  <c:v>43355</c:v>
                </c:pt>
                <c:pt idx="964">
                  <c:v>43356</c:v>
                </c:pt>
                <c:pt idx="965">
                  <c:v>43357</c:v>
                </c:pt>
                <c:pt idx="966">
                  <c:v>43360</c:v>
                </c:pt>
                <c:pt idx="967">
                  <c:v>43361</c:v>
                </c:pt>
                <c:pt idx="968">
                  <c:v>43362</c:v>
                </c:pt>
                <c:pt idx="969">
                  <c:v>43363</c:v>
                </c:pt>
                <c:pt idx="970">
                  <c:v>43364</c:v>
                </c:pt>
                <c:pt idx="971">
                  <c:v>43367</c:v>
                </c:pt>
                <c:pt idx="972">
                  <c:v>43368</c:v>
                </c:pt>
                <c:pt idx="973">
                  <c:v>43369</c:v>
                </c:pt>
                <c:pt idx="974">
                  <c:v>43370</c:v>
                </c:pt>
                <c:pt idx="975">
                  <c:v>43371</c:v>
                </c:pt>
                <c:pt idx="976">
                  <c:v>43374</c:v>
                </c:pt>
                <c:pt idx="977">
                  <c:v>43375</c:v>
                </c:pt>
                <c:pt idx="978">
                  <c:v>43376</c:v>
                </c:pt>
                <c:pt idx="979">
                  <c:v>43377</c:v>
                </c:pt>
                <c:pt idx="980">
                  <c:v>43378</c:v>
                </c:pt>
                <c:pt idx="981">
                  <c:v>43381</c:v>
                </c:pt>
                <c:pt idx="982">
                  <c:v>43382</c:v>
                </c:pt>
                <c:pt idx="983">
                  <c:v>43383</c:v>
                </c:pt>
                <c:pt idx="984">
                  <c:v>43384</c:v>
                </c:pt>
                <c:pt idx="985">
                  <c:v>43385</c:v>
                </c:pt>
                <c:pt idx="986">
                  <c:v>43388</c:v>
                </c:pt>
                <c:pt idx="987">
                  <c:v>43389</c:v>
                </c:pt>
                <c:pt idx="988">
                  <c:v>43390</c:v>
                </c:pt>
                <c:pt idx="989">
                  <c:v>43391</c:v>
                </c:pt>
                <c:pt idx="990">
                  <c:v>43392</c:v>
                </c:pt>
                <c:pt idx="991">
                  <c:v>43395</c:v>
                </c:pt>
                <c:pt idx="992">
                  <c:v>43396</c:v>
                </c:pt>
                <c:pt idx="993">
                  <c:v>43397</c:v>
                </c:pt>
                <c:pt idx="994">
                  <c:v>43398</c:v>
                </c:pt>
                <c:pt idx="995">
                  <c:v>43399</c:v>
                </c:pt>
                <c:pt idx="996">
                  <c:v>43402</c:v>
                </c:pt>
                <c:pt idx="997">
                  <c:v>43403</c:v>
                </c:pt>
                <c:pt idx="998">
                  <c:v>43404</c:v>
                </c:pt>
                <c:pt idx="999">
                  <c:v>43405</c:v>
                </c:pt>
                <c:pt idx="1000">
                  <c:v>43406</c:v>
                </c:pt>
                <c:pt idx="1001">
                  <c:v>43409</c:v>
                </c:pt>
                <c:pt idx="1002">
                  <c:v>43410</c:v>
                </c:pt>
                <c:pt idx="1003">
                  <c:v>43411</c:v>
                </c:pt>
                <c:pt idx="1004">
                  <c:v>43412</c:v>
                </c:pt>
                <c:pt idx="1005">
                  <c:v>43413</c:v>
                </c:pt>
                <c:pt idx="1006">
                  <c:v>43416</c:v>
                </c:pt>
                <c:pt idx="1007">
                  <c:v>43417</c:v>
                </c:pt>
                <c:pt idx="1008">
                  <c:v>43418</c:v>
                </c:pt>
                <c:pt idx="1009">
                  <c:v>43419</c:v>
                </c:pt>
                <c:pt idx="1010">
                  <c:v>43420</c:v>
                </c:pt>
                <c:pt idx="1011">
                  <c:v>43423</c:v>
                </c:pt>
                <c:pt idx="1012">
                  <c:v>43424</c:v>
                </c:pt>
                <c:pt idx="1013">
                  <c:v>43425</c:v>
                </c:pt>
                <c:pt idx="1014">
                  <c:v>43426</c:v>
                </c:pt>
                <c:pt idx="1015">
                  <c:v>43427</c:v>
                </c:pt>
                <c:pt idx="1016">
                  <c:v>43430</c:v>
                </c:pt>
                <c:pt idx="1017">
                  <c:v>43431</c:v>
                </c:pt>
                <c:pt idx="1018">
                  <c:v>43432</c:v>
                </c:pt>
                <c:pt idx="1019">
                  <c:v>43433</c:v>
                </c:pt>
                <c:pt idx="1020">
                  <c:v>43434</c:v>
                </c:pt>
                <c:pt idx="1021">
                  <c:v>43437</c:v>
                </c:pt>
                <c:pt idx="1022">
                  <c:v>43438</c:v>
                </c:pt>
                <c:pt idx="1023">
                  <c:v>43439</c:v>
                </c:pt>
                <c:pt idx="1024">
                  <c:v>43440</c:v>
                </c:pt>
                <c:pt idx="1025">
                  <c:v>43441</c:v>
                </c:pt>
                <c:pt idx="1026">
                  <c:v>43444</c:v>
                </c:pt>
                <c:pt idx="1027">
                  <c:v>43445</c:v>
                </c:pt>
                <c:pt idx="1028">
                  <c:v>43446</c:v>
                </c:pt>
                <c:pt idx="1029">
                  <c:v>43447</c:v>
                </c:pt>
                <c:pt idx="1030">
                  <c:v>43448</c:v>
                </c:pt>
                <c:pt idx="1031">
                  <c:v>43451</c:v>
                </c:pt>
                <c:pt idx="1032">
                  <c:v>43452</c:v>
                </c:pt>
                <c:pt idx="1033">
                  <c:v>43453</c:v>
                </c:pt>
                <c:pt idx="1034">
                  <c:v>43454</c:v>
                </c:pt>
                <c:pt idx="1035">
                  <c:v>43455</c:v>
                </c:pt>
                <c:pt idx="1036">
                  <c:v>43458</c:v>
                </c:pt>
                <c:pt idx="1037">
                  <c:v>43459</c:v>
                </c:pt>
                <c:pt idx="1038">
                  <c:v>43460</c:v>
                </c:pt>
                <c:pt idx="1039">
                  <c:v>43461</c:v>
                </c:pt>
                <c:pt idx="1040">
                  <c:v>43462</c:v>
                </c:pt>
                <c:pt idx="1041">
                  <c:v>43465</c:v>
                </c:pt>
                <c:pt idx="1042">
                  <c:v>43466</c:v>
                </c:pt>
                <c:pt idx="1043">
                  <c:v>43467</c:v>
                </c:pt>
                <c:pt idx="1044">
                  <c:v>43468</c:v>
                </c:pt>
                <c:pt idx="1045">
                  <c:v>43469</c:v>
                </c:pt>
                <c:pt idx="1046">
                  <c:v>43472</c:v>
                </c:pt>
                <c:pt idx="1047">
                  <c:v>43473</c:v>
                </c:pt>
                <c:pt idx="1048">
                  <c:v>43474</c:v>
                </c:pt>
                <c:pt idx="1049">
                  <c:v>43475</c:v>
                </c:pt>
                <c:pt idx="1050">
                  <c:v>43476</c:v>
                </c:pt>
                <c:pt idx="1051">
                  <c:v>43479</c:v>
                </c:pt>
                <c:pt idx="1052">
                  <c:v>43480</c:v>
                </c:pt>
                <c:pt idx="1053">
                  <c:v>43481</c:v>
                </c:pt>
                <c:pt idx="1054">
                  <c:v>43482</c:v>
                </c:pt>
                <c:pt idx="1055">
                  <c:v>43483</c:v>
                </c:pt>
                <c:pt idx="1056">
                  <c:v>43486</c:v>
                </c:pt>
                <c:pt idx="1057">
                  <c:v>43487</c:v>
                </c:pt>
                <c:pt idx="1058">
                  <c:v>43488</c:v>
                </c:pt>
                <c:pt idx="1059">
                  <c:v>43489</c:v>
                </c:pt>
                <c:pt idx="1060">
                  <c:v>43490</c:v>
                </c:pt>
                <c:pt idx="1061">
                  <c:v>43493</c:v>
                </c:pt>
                <c:pt idx="1062">
                  <c:v>43494</c:v>
                </c:pt>
                <c:pt idx="1063">
                  <c:v>43495</c:v>
                </c:pt>
                <c:pt idx="1064">
                  <c:v>43496</c:v>
                </c:pt>
                <c:pt idx="1065">
                  <c:v>43497</c:v>
                </c:pt>
                <c:pt idx="1066">
                  <c:v>43500</c:v>
                </c:pt>
                <c:pt idx="1067">
                  <c:v>43501</c:v>
                </c:pt>
                <c:pt idx="1068">
                  <c:v>43502</c:v>
                </c:pt>
                <c:pt idx="1069">
                  <c:v>43503</c:v>
                </c:pt>
                <c:pt idx="1070">
                  <c:v>43504</c:v>
                </c:pt>
                <c:pt idx="1071">
                  <c:v>43507</c:v>
                </c:pt>
                <c:pt idx="1072">
                  <c:v>43508</c:v>
                </c:pt>
                <c:pt idx="1073">
                  <c:v>43509</c:v>
                </c:pt>
                <c:pt idx="1074">
                  <c:v>43510</c:v>
                </c:pt>
                <c:pt idx="1075">
                  <c:v>43511</c:v>
                </c:pt>
                <c:pt idx="1076">
                  <c:v>43514</c:v>
                </c:pt>
                <c:pt idx="1077">
                  <c:v>43515</c:v>
                </c:pt>
                <c:pt idx="1078">
                  <c:v>43516</c:v>
                </c:pt>
                <c:pt idx="1079">
                  <c:v>43517</c:v>
                </c:pt>
                <c:pt idx="1080">
                  <c:v>43518</c:v>
                </c:pt>
                <c:pt idx="1081">
                  <c:v>43521</c:v>
                </c:pt>
                <c:pt idx="1082">
                  <c:v>43522</c:v>
                </c:pt>
                <c:pt idx="1083">
                  <c:v>43523</c:v>
                </c:pt>
                <c:pt idx="1084">
                  <c:v>43524</c:v>
                </c:pt>
                <c:pt idx="1085">
                  <c:v>43525</c:v>
                </c:pt>
                <c:pt idx="1086">
                  <c:v>43528</c:v>
                </c:pt>
                <c:pt idx="1087">
                  <c:v>43529</c:v>
                </c:pt>
                <c:pt idx="1088">
                  <c:v>43530</c:v>
                </c:pt>
                <c:pt idx="1089">
                  <c:v>43531</c:v>
                </c:pt>
                <c:pt idx="1090">
                  <c:v>43532</c:v>
                </c:pt>
                <c:pt idx="1091">
                  <c:v>43535</c:v>
                </c:pt>
                <c:pt idx="1092">
                  <c:v>43536</c:v>
                </c:pt>
                <c:pt idx="1093">
                  <c:v>43537</c:v>
                </c:pt>
                <c:pt idx="1094">
                  <c:v>43538</c:v>
                </c:pt>
                <c:pt idx="1095">
                  <c:v>43539</c:v>
                </c:pt>
                <c:pt idx="1096">
                  <c:v>43542</c:v>
                </c:pt>
                <c:pt idx="1097">
                  <c:v>43543</c:v>
                </c:pt>
                <c:pt idx="1098">
                  <c:v>43544</c:v>
                </c:pt>
                <c:pt idx="1099">
                  <c:v>43545</c:v>
                </c:pt>
                <c:pt idx="1100">
                  <c:v>43546</c:v>
                </c:pt>
                <c:pt idx="1101">
                  <c:v>43549</c:v>
                </c:pt>
                <c:pt idx="1102">
                  <c:v>43550</c:v>
                </c:pt>
                <c:pt idx="1103">
                  <c:v>43551</c:v>
                </c:pt>
                <c:pt idx="1104">
                  <c:v>43552</c:v>
                </c:pt>
                <c:pt idx="1105">
                  <c:v>43553</c:v>
                </c:pt>
                <c:pt idx="1106">
                  <c:v>43556</c:v>
                </c:pt>
                <c:pt idx="1107">
                  <c:v>43557</c:v>
                </c:pt>
                <c:pt idx="1108">
                  <c:v>43558</c:v>
                </c:pt>
                <c:pt idx="1109">
                  <c:v>43559</c:v>
                </c:pt>
                <c:pt idx="1110">
                  <c:v>43560</c:v>
                </c:pt>
                <c:pt idx="1111">
                  <c:v>43563</c:v>
                </c:pt>
                <c:pt idx="1112">
                  <c:v>43564</c:v>
                </c:pt>
                <c:pt idx="1113">
                  <c:v>43565</c:v>
                </c:pt>
                <c:pt idx="1114">
                  <c:v>43566</c:v>
                </c:pt>
                <c:pt idx="1115">
                  <c:v>43567</c:v>
                </c:pt>
                <c:pt idx="1116">
                  <c:v>43570</c:v>
                </c:pt>
                <c:pt idx="1117">
                  <c:v>43571</c:v>
                </c:pt>
                <c:pt idx="1118">
                  <c:v>43572</c:v>
                </c:pt>
                <c:pt idx="1119">
                  <c:v>43573</c:v>
                </c:pt>
                <c:pt idx="1120">
                  <c:v>43574</c:v>
                </c:pt>
                <c:pt idx="1121">
                  <c:v>43577</c:v>
                </c:pt>
                <c:pt idx="1122">
                  <c:v>43578</c:v>
                </c:pt>
                <c:pt idx="1123">
                  <c:v>43579</c:v>
                </c:pt>
                <c:pt idx="1124">
                  <c:v>43580</c:v>
                </c:pt>
                <c:pt idx="1125">
                  <c:v>43581</c:v>
                </c:pt>
                <c:pt idx="1126">
                  <c:v>43584</c:v>
                </c:pt>
                <c:pt idx="1127">
                  <c:v>43585</c:v>
                </c:pt>
                <c:pt idx="1128">
                  <c:v>43586</c:v>
                </c:pt>
                <c:pt idx="1129">
                  <c:v>43587</c:v>
                </c:pt>
                <c:pt idx="1130">
                  <c:v>43588</c:v>
                </c:pt>
                <c:pt idx="1131">
                  <c:v>43591</c:v>
                </c:pt>
                <c:pt idx="1132">
                  <c:v>43592</c:v>
                </c:pt>
                <c:pt idx="1133">
                  <c:v>43593</c:v>
                </c:pt>
                <c:pt idx="1134">
                  <c:v>43594</c:v>
                </c:pt>
                <c:pt idx="1135">
                  <c:v>43595</c:v>
                </c:pt>
                <c:pt idx="1136">
                  <c:v>43598</c:v>
                </c:pt>
                <c:pt idx="1137">
                  <c:v>43599</c:v>
                </c:pt>
                <c:pt idx="1138">
                  <c:v>43600</c:v>
                </c:pt>
                <c:pt idx="1139">
                  <c:v>43601</c:v>
                </c:pt>
                <c:pt idx="1140">
                  <c:v>43602</c:v>
                </c:pt>
                <c:pt idx="1141">
                  <c:v>43605</c:v>
                </c:pt>
                <c:pt idx="1142">
                  <c:v>43606</c:v>
                </c:pt>
                <c:pt idx="1143">
                  <c:v>43607</c:v>
                </c:pt>
                <c:pt idx="1144">
                  <c:v>43608</c:v>
                </c:pt>
                <c:pt idx="1145">
                  <c:v>43609</c:v>
                </c:pt>
                <c:pt idx="1146">
                  <c:v>43612</c:v>
                </c:pt>
                <c:pt idx="1147">
                  <c:v>43613</c:v>
                </c:pt>
                <c:pt idx="1148">
                  <c:v>43614</c:v>
                </c:pt>
                <c:pt idx="1149">
                  <c:v>43615</c:v>
                </c:pt>
                <c:pt idx="1150">
                  <c:v>43616</c:v>
                </c:pt>
                <c:pt idx="1151">
                  <c:v>43619</c:v>
                </c:pt>
                <c:pt idx="1152">
                  <c:v>43620</c:v>
                </c:pt>
                <c:pt idx="1153">
                  <c:v>43621</c:v>
                </c:pt>
                <c:pt idx="1154">
                  <c:v>43622</c:v>
                </c:pt>
                <c:pt idx="1155">
                  <c:v>43623</c:v>
                </c:pt>
                <c:pt idx="1156">
                  <c:v>43626</c:v>
                </c:pt>
                <c:pt idx="1157">
                  <c:v>43627</c:v>
                </c:pt>
                <c:pt idx="1158">
                  <c:v>43628</c:v>
                </c:pt>
                <c:pt idx="1159">
                  <c:v>43629</c:v>
                </c:pt>
                <c:pt idx="1160">
                  <c:v>43630</c:v>
                </c:pt>
                <c:pt idx="1161">
                  <c:v>43633</c:v>
                </c:pt>
                <c:pt idx="1162">
                  <c:v>43634</c:v>
                </c:pt>
                <c:pt idx="1163">
                  <c:v>43635</c:v>
                </c:pt>
                <c:pt idx="1164">
                  <c:v>43636</c:v>
                </c:pt>
                <c:pt idx="1165">
                  <c:v>43637</c:v>
                </c:pt>
                <c:pt idx="1166">
                  <c:v>43640</c:v>
                </c:pt>
                <c:pt idx="1167">
                  <c:v>43641</c:v>
                </c:pt>
                <c:pt idx="1168">
                  <c:v>43642</c:v>
                </c:pt>
                <c:pt idx="1169">
                  <c:v>43643</c:v>
                </c:pt>
                <c:pt idx="1170">
                  <c:v>43644</c:v>
                </c:pt>
                <c:pt idx="1171">
                  <c:v>43647</c:v>
                </c:pt>
                <c:pt idx="1172">
                  <c:v>43648</c:v>
                </c:pt>
                <c:pt idx="1173">
                  <c:v>43649</c:v>
                </c:pt>
                <c:pt idx="1174">
                  <c:v>43650</c:v>
                </c:pt>
                <c:pt idx="1175">
                  <c:v>43651</c:v>
                </c:pt>
                <c:pt idx="1176">
                  <c:v>43654</c:v>
                </c:pt>
                <c:pt idx="1177">
                  <c:v>43655</c:v>
                </c:pt>
                <c:pt idx="1178">
                  <c:v>43656</c:v>
                </c:pt>
                <c:pt idx="1179">
                  <c:v>43657</c:v>
                </c:pt>
                <c:pt idx="1180">
                  <c:v>43658</c:v>
                </c:pt>
                <c:pt idx="1181">
                  <c:v>43661</c:v>
                </c:pt>
                <c:pt idx="1182">
                  <c:v>43662</c:v>
                </c:pt>
                <c:pt idx="1183">
                  <c:v>43663</c:v>
                </c:pt>
                <c:pt idx="1184">
                  <c:v>43664</c:v>
                </c:pt>
                <c:pt idx="1185">
                  <c:v>43665</c:v>
                </c:pt>
                <c:pt idx="1186">
                  <c:v>43668</c:v>
                </c:pt>
                <c:pt idx="1187">
                  <c:v>43669</c:v>
                </c:pt>
                <c:pt idx="1188">
                  <c:v>43670</c:v>
                </c:pt>
                <c:pt idx="1189">
                  <c:v>43671</c:v>
                </c:pt>
                <c:pt idx="1190">
                  <c:v>43672</c:v>
                </c:pt>
              </c:numCache>
            </c:numRef>
          </c:cat>
          <c:val>
            <c:numRef>
              <c:f>'Commodities Data'!$F$8:$F$1198</c:f>
              <c:numCache>
                <c:formatCode>#,##0</c:formatCode>
                <c:ptCount val="1191"/>
                <c:pt idx="0">
                  <c:v>249180</c:v>
                </c:pt>
                <c:pt idx="1">
                  <c:v>248784</c:v>
                </c:pt>
                <c:pt idx="2">
                  <c:v>248832</c:v>
                </c:pt>
                <c:pt idx="3">
                  <c:v>248718</c:v>
                </c:pt>
                <c:pt idx="4">
                  <c:v>248718</c:v>
                </c:pt>
                <c:pt idx="5">
                  <c:v>248346</c:v>
                </c:pt>
                <c:pt idx="6">
                  <c:v>248178</c:v>
                </c:pt>
                <c:pt idx="7">
                  <c:v>249192</c:v>
                </c:pt>
                <c:pt idx="8">
                  <c:v>251178</c:v>
                </c:pt>
                <c:pt idx="9">
                  <c:v>251232</c:v>
                </c:pt>
                <c:pt idx="10">
                  <c:v>252048</c:v>
                </c:pt>
                <c:pt idx="11">
                  <c:v>251910</c:v>
                </c:pt>
                <c:pt idx="12">
                  <c:v>252408</c:v>
                </c:pt>
                <c:pt idx="13">
                  <c:v>253170</c:v>
                </c:pt>
                <c:pt idx="14">
                  <c:v>254022</c:v>
                </c:pt>
                <c:pt idx="15">
                  <c:v>254916</c:v>
                </c:pt>
                <c:pt idx="16">
                  <c:v>255444</c:v>
                </c:pt>
                <c:pt idx="17">
                  <c:v>255822</c:v>
                </c:pt>
                <c:pt idx="18">
                  <c:v>256146</c:v>
                </c:pt>
                <c:pt idx="19">
                  <c:v>257784</c:v>
                </c:pt>
                <c:pt idx="20">
                  <c:v>258930</c:v>
                </c:pt>
                <c:pt idx="21">
                  <c:v>258780</c:v>
                </c:pt>
                <c:pt idx="22">
                  <c:v>259110</c:v>
                </c:pt>
                <c:pt idx="23">
                  <c:v>259326</c:v>
                </c:pt>
                <c:pt idx="24">
                  <c:v>259410</c:v>
                </c:pt>
                <c:pt idx="25">
                  <c:v>260508</c:v>
                </c:pt>
                <c:pt idx="26">
                  <c:v>261738</c:v>
                </c:pt>
                <c:pt idx="27">
                  <c:v>261630</c:v>
                </c:pt>
                <c:pt idx="28">
                  <c:v>261816</c:v>
                </c:pt>
                <c:pt idx="29">
                  <c:v>261852</c:v>
                </c:pt>
                <c:pt idx="30">
                  <c:v>261570</c:v>
                </c:pt>
                <c:pt idx="31">
                  <c:v>261312</c:v>
                </c:pt>
                <c:pt idx="32">
                  <c:v>260934</c:v>
                </c:pt>
                <c:pt idx="33">
                  <c:v>260790</c:v>
                </c:pt>
                <c:pt idx="34">
                  <c:v>260604</c:v>
                </c:pt>
                <c:pt idx="35">
                  <c:v>260886</c:v>
                </c:pt>
                <c:pt idx="36">
                  <c:v>259884</c:v>
                </c:pt>
                <c:pt idx="37">
                  <c:v>259860</c:v>
                </c:pt>
                <c:pt idx="38">
                  <c:v>260694</c:v>
                </c:pt>
                <c:pt idx="39">
                  <c:v>262002</c:v>
                </c:pt>
                <c:pt idx="40">
                  <c:v>262842</c:v>
                </c:pt>
                <c:pt idx="41">
                  <c:v>264498</c:v>
                </c:pt>
                <c:pt idx="42">
                  <c:v>264630</c:v>
                </c:pt>
                <c:pt idx="43">
                  <c:v>264582</c:v>
                </c:pt>
                <c:pt idx="44">
                  <c:v>264450</c:v>
                </c:pt>
                <c:pt idx="45">
                  <c:v>264198</c:v>
                </c:pt>
                <c:pt idx="46">
                  <c:v>264150</c:v>
                </c:pt>
                <c:pt idx="47">
                  <c:v>264924</c:v>
                </c:pt>
                <c:pt idx="48">
                  <c:v>264996</c:v>
                </c:pt>
                <c:pt idx="49">
                  <c:v>264780</c:v>
                </c:pt>
                <c:pt idx="50">
                  <c:v>264648</c:v>
                </c:pt>
                <c:pt idx="51">
                  <c:v>263898</c:v>
                </c:pt>
                <c:pt idx="52">
                  <c:v>267486</c:v>
                </c:pt>
                <c:pt idx="53">
                  <c:v>267540</c:v>
                </c:pt>
                <c:pt idx="54">
                  <c:v>268926</c:v>
                </c:pt>
                <c:pt idx="55">
                  <c:v>268680</c:v>
                </c:pt>
                <c:pt idx="56">
                  <c:v>268230</c:v>
                </c:pt>
                <c:pt idx="57">
                  <c:v>269448</c:v>
                </c:pt>
                <c:pt idx="58">
                  <c:v>271992</c:v>
                </c:pt>
                <c:pt idx="59">
                  <c:v>271746</c:v>
                </c:pt>
                <c:pt idx="60">
                  <c:v>273036</c:v>
                </c:pt>
                <c:pt idx="61">
                  <c:v>274248</c:v>
                </c:pt>
                <c:pt idx="62">
                  <c:v>273450</c:v>
                </c:pt>
                <c:pt idx="63">
                  <c:v>273474</c:v>
                </c:pt>
                <c:pt idx="64">
                  <c:v>272520</c:v>
                </c:pt>
                <c:pt idx="65">
                  <c:v>272520</c:v>
                </c:pt>
                <c:pt idx="66">
                  <c:v>272520</c:v>
                </c:pt>
                <c:pt idx="67">
                  <c:v>271560</c:v>
                </c:pt>
                <c:pt idx="68">
                  <c:v>271116</c:v>
                </c:pt>
                <c:pt idx="69">
                  <c:v>270690</c:v>
                </c:pt>
                <c:pt idx="70">
                  <c:v>270810</c:v>
                </c:pt>
                <c:pt idx="71">
                  <c:v>270732</c:v>
                </c:pt>
                <c:pt idx="72">
                  <c:v>270564</c:v>
                </c:pt>
                <c:pt idx="73">
                  <c:v>270546</c:v>
                </c:pt>
                <c:pt idx="74">
                  <c:v>270036</c:v>
                </c:pt>
                <c:pt idx="75">
                  <c:v>270612</c:v>
                </c:pt>
                <c:pt idx="76">
                  <c:v>270294</c:v>
                </c:pt>
                <c:pt idx="77">
                  <c:v>270516</c:v>
                </c:pt>
                <c:pt idx="78">
                  <c:v>270930</c:v>
                </c:pt>
                <c:pt idx="79">
                  <c:v>270966</c:v>
                </c:pt>
                <c:pt idx="80">
                  <c:v>271716</c:v>
                </c:pt>
                <c:pt idx="81">
                  <c:v>272400</c:v>
                </c:pt>
                <c:pt idx="82">
                  <c:v>277044</c:v>
                </c:pt>
                <c:pt idx="83">
                  <c:v>277344</c:v>
                </c:pt>
                <c:pt idx="84">
                  <c:v>278250</c:v>
                </c:pt>
                <c:pt idx="85">
                  <c:v>278190</c:v>
                </c:pt>
                <c:pt idx="86">
                  <c:v>278190</c:v>
                </c:pt>
                <c:pt idx="87">
                  <c:v>277788</c:v>
                </c:pt>
                <c:pt idx="88">
                  <c:v>277572</c:v>
                </c:pt>
                <c:pt idx="89">
                  <c:v>276864</c:v>
                </c:pt>
                <c:pt idx="90">
                  <c:v>275994</c:v>
                </c:pt>
                <c:pt idx="91">
                  <c:v>275934</c:v>
                </c:pt>
                <c:pt idx="92">
                  <c:v>273072</c:v>
                </c:pt>
                <c:pt idx="93">
                  <c:v>273066</c:v>
                </c:pt>
                <c:pt idx="94">
                  <c:v>272808</c:v>
                </c:pt>
                <c:pt idx="95">
                  <c:v>273024</c:v>
                </c:pt>
                <c:pt idx="96">
                  <c:v>272166</c:v>
                </c:pt>
                <c:pt idx="97">
                  <c:v>272538</c:v>
                </c:pt>
                <c:pt idx="98">
                  <c:v>272928</c:v>
                </c:pt>
                <c:pt idx="99">
                  <c:v>273102</c:v>
                </c:pt>
                <c:pt idx="100">
                  <c:v>282024</c:v>
                </c:pt>
                <c:pt idx="101">
                  <c:v>282024</c:v>
                </c:pt>
                <c:pt idx="102">
                  <c:v>289860</c:v>
                </c:pt>
                <c:pt idx="103">
                  <c:v>290568</c:v>
                </c:pt>
                <c:pt idx="104">
                  <c:v>288954</c:v>
                </c:pt>
                <c:pt idx="105">
                  <c:v>288264</c:v>
                </c:pt>
                <c:pt idx="106">
                  <c:v>288264</c:v>
                </c:pt>
                <c:pt idx="107">
                  <c:v>288216</c:v>
                </c:pt>
                <c:pt idx="108">
                  <c:v>286956</c:v>
                </c:pt>
                <c:pt idx="109">
                  <c:v>286620</c:v>
                </c:pt>
                <c:pt idx="110">
                  <c:v>286512</c:v>
                </c:pt>
                <c:pt idx="111">
                  <c:v>286032</c:v>
                </c:pt>
                <c:pt idx="112">
                  <c:v>288852</c:v>
                </c:pt>
                <c:pt idx="113">
                  <c:v>287328</c:v>
                </c:pt>
                <c:pt idx="114">
                  <c:v>286008</c:v>
                </c:pt>
                <c:pt idx="115">
                  <c:v>285114</c:v>
                </c:pt>
                <c:pt idx="116">
                  <c:v>284640</c:v>
                </c:pt>
                <c:pt idx="117">
                  <c:v>284010</c:v>
                </c:pt>
                <c:pt idx="118">
                  <c:v>282684</c:v>
                </c:pt>
                <c:pt idx="119">
                  <c:v>282798</c:v>
                </c:pt>
                <c:pt idx="120">
                  <c:v>282180</c:v>
                </c:pt>
                <c:pt idx="121">
                  <c:v>283800</c:v>
                </c:pt>
                <c:pt idx="122">
                  <c:v>284130</c:v>
                </c:pt>
                <c:pt idx="123">
                  <c:v>284994</c:v>
                </c:pt>
                <c:pt idx="124">
                  <c:v>283926</c:v>
                </c:pt>
                <c:pt idx="125">
                  <c:v>283704</c:v>
                </c:pt>
                <c:pt idx="126">
                  <c:v>283728</c:v>
                </c:pt>
                <c:pt idx="127">
                  <c:v>283518</c:v>
                </c:pt>
                <c:pt idx="128">
                  <c:v>283992</c:v>
                </c:pt>
                <c:pt idx="129">
                  <c:v>284052</c:v>
                </c:pt>
                <c:pt idx="130">
                  <c:v>284052</c:v>
                </c:pt>
                <c:pt idx="131">
                  <c:v>283902</c:v>
                </c:pt>
                <c:pt idx="132">
                  <c:v>283254</c:v>
                </c:pt>
                <c:pt idx="133">
                  <c:v>283350</c:v>
                </c:pt>
                <c:pt idx="134">
                  <c:v>283398</c:v>
                </c:pt>
                <c:pt idx="135">
                  <c:v>282606</c:v>
                </c:pt>
                <c:pt idx="136">
                  <c:v>281868</c:v>
                </c:pt>
                <c:pt idx="137">
                  <c:v>281436</c:v>
                </c:pt>
                <c:pt idx="138">
                  <c:v>281640</c:v>
                </c:pt>
                <c:pt idx="139">
                  <c:v>280110</c:v>
                </c:pt>
                <c:pt idx="140">
                  <c:v>279864</c:v>
                </c:pt>
                <c:pt idx="141">
                  <c:v>279684</c:v>
                </c:pt>
                <c:pt idx="142">
                  <c:v>279660</c:v>
                </c:pt>
                <c:pt idx="143">
                  <c:v>279450</c:v>
                </c:pt>
                <c:pt idx="144">
                  <c:v>279384</c:v>
                </c:pt>
                <c:pt idx="145">
                  <c:v>279012</c:v>
                </c:pt>
                <c:pt idx="146">
                  <c:v>278796</c:v>
                </c:pt>
                <c:pt idx="147">
                  <c:v>279480</c:v>
                </c:pt>
                <c:pt idx="148">
                  <c:v>282360</c:v>
                </c:pt>
                <c:pt idx="149">
                  <c:v>284964</c:v>
                </c:pt>
                <c:pt idx="150">
                  <c:v>283764</c:v>
                </c:pt>
                <c:pt idx="151">
                  <c:v>282732</c:v>
                </c:pt>
                <c:pt idx="152">
                  <c:v>282660</c:v>
                </c:pt>
                <c:pt idx="153">
                  <c:v>282660</c:v>
                </c:pt>
                <c:pt idx="154">
                  <c:v>283224</c:v>
                </c:pt>
                <c:pt idx="155">
                  <c:v>282060</c:v>
                </c:pt>
                <c:pt idx="156">
                  <c:v>282090</c:v>
                </c:pt>
                <c:pt idx="157">
                  <c:v>282090</c:v>
                </c:pt>
                <c:pt idx="158">
                  <c:v>281268</c:v>
                </c:pt>
                <c:pt idx="159">
                  <c:v>281208</c:v>
                </c:pt>
                <c:pt idx="160">
                  <c:v>280284</c:v>
                </c:pt>
                <c:pt idx="161">
                  <c:v>280614</c:v>
                </c:pt>
                <c:pt idx="162">
                  <c:v>281250</c:v>
                </c:pt>
                <c:pt idx="163">
                  <c:v>281658</c:v>
                </c:pt>
                <c:pt idx="164">
                  <c:v>281382</c:v>
                </c:pt>
                <c:pt idx="165">
                  <c:v>281064</c:v>
                </c:pt>
                <c:pt idx="166">
                  <c:v>281754</c:v>
                </c:pt>
                <c:pt idx="167">
                  <c:v>282768</c:v>
                </c:pt>
                <c:pt idx="168">
                  <c:v>283326</c:v>
                </c:pt>
                <c:pt idx="169">
                  <c:v>283656</c:v>
                </c:pt>
                <c:pt idx="170">
                  <c:v>284256</c:v>
                </c:pt>
                <c:pt idx="171">
                  <c:v>284256</c:v>
                </c:pt>
                <c:pt idx="172">
                  <c:v>283842</c:v>
                </c:pt>
                <c:pt idx="173">
                  <c:v>283062</c:v>
                </c:pt>
                <c:pt idx="174">
                  <c:v>282072</c:v>
                </c:pt>
                <c:pt idx="175">
                  <c:v>281292</c:v>
                </c:pt>
                <c:pt idx="176">
                  <c:v>279624</c:v>
                </c:pt>
                <c:pt idx="177">
                  <c:v>279018</c:v>
                </c:pt>
                <c:pt idx="178">
                  <c:v>278706</c:v>
                </c:pt>
                <c:pt idx="179">
                  <c:v>277386</c:v>
                </c:pt>
                <c:pt idx="180">
                  <c:v>276912</c:v>
                </c:pt>
                <c:pt idx="181">
                  <c:v>277260</c:v>
                </c:pt>
                <c:pt idx="182">
                  <c:v>278370</c:v>
                </c:pt>
                <c:pt idx="183">
                  <c:v>279414</c:v>
                </c:pt>
                <c:pt idx="184">
                  <c:v>280278</c:v>
                </c:pt>
                <c:pt idx="185">
                  <c:v>282072</c:v>
                </c:pt>
                <c:pt idx="186">
                  <c:v>283242</c:v>
                </c:pt>
                <c:pt idx="187">
                  <c:v>281424</c:v>
                </c:pt>
                <c:pt idx="188">
                  <c:v>282756</c:v>
                </c:pt>
                <c:pt idx="189">
                  <c:v>282822</c:v>
                </c:pt>
                <c:pt idx="190">
                  <c:v>282822</c:v>
                </c:pt>
                <c:pt idx="191">
                  <c:v>281154</c:v>
                </c:pt>
                <c:pt idx="192">
                  <c:v>281808</c:v>
                </c:pt>
                <c:pt idx="193">
                  <c:v>281910</c:v>
                </c:pt>
                <c:pt idx="194">
                  <c:v>282486</c:v>
                </c:pt>
                <c:pt idx="195">
                  <c:v>282510</c:v>
                </c:pt>
                <c:pt idx="196">
                  <c:v>282714</c:v>
                </c:pt>
                <c:pt idx="197">
                  <c:v>282384</c:v>
                </c:pt>
                <c:pt idx="198">
                  <c:v>281262</c:v>
                </c:pt>
                <c:pt idx="199">
                  <c:v>279318</c:v>
                </c:pt>
                <c:pt idx="200">
                  <c:v>277872</c:v>
                </c:pt>
                <c:pt idx="201">
                  <c:v>277110</c:v>
                </c:pt>
                <c:pt idx="202">
                  <c:v>277566</c:v>
                </c:pt>
                <c:pt idx="203">
                  <c:v>277500</c:v>
                </c:pt>
                <c:pt idx="204">
                  <c:v>276990</c:v>
                </c:pt>
                <c:pt idx="205">
                  <c:v>275376</c:v>
                </c:pt>
                <c:pt idx="206">
                  <c:v>274860</c:v>
                </c:pt>
                <c:pt idx="207">
                  <c:v>274704</c:v>
                </c:pt>
                <c:pt idx="208">
                  <c:v>275076</c:v>
                </c:pt>
                <c:pt idx="209">
                  <c:v>273906</c:v>
                </c:pt>
                <c:pt idx="210">
                  <c:v>270918</c:v>
                </c:pt>
                <c:pt idx="211">
                  <c:v>270966</c:v>
                </c:pt>
                <c:pt idx="212">
                  <c:v>271062</c:v>
                </c:pt>
                <c:pt idx="213">
                  <c:v>271500</c:v>
                </c:pt>
                <c:pt idx="214">
                  <c:v>270984</c:v>
                </c:pt>
                <c:pt idx="215">
                  <c:v>270858</c:v>
                </c:pt>
                <c:pt idx="216">
                  <c:v>270612</c:v>
                </c:pt>
                <c:pt idx="217">
                  <c:v>270936</c:v>
                </c:pt>
                <c:pt idx="218">
                  <c:v>270948</c:v>
                </c:pt>
                <c:pt idx="219">
                  <c:v>270402</c:v>
                </c:pt>
                <c:pt idx="220">
                  <c:v>267774</c:v>
                </c:pt>
                <c:pt idx="221">
                  <c:v>267792</c:v>
                </c:pt>
                <c:pt idx="222">
                  <c:v>268092</c:v>
                </c:pt>
                <c:pt idx="223">
                  <c:v>268146</c:v>
                </c:pt>
                <c:pt idx="224">
                  <c:v>268104</c:v>
                </c:pt>
                <c:pt idx="225">
                  <c:v>268164</c:v>
                </c:pt>
                <c:pt idx="226">
                  <c:v>267582</c:v>
                </c:pt>
                <c:pt idx="227">
                  <c:v>267510</c:v>
                </c:pt>
                <c:pt idx="228">
                  <c:v>267756</c:v>
                </c:pt>
                <c:pt idx="229">
                  <c:v>267876</c:v>
                </c:pt>
                <c:pt idx="230">
                  <c:v>267660</c:v>
                </c:pt>
                <c:pt idx="231">
                  <c:v>267282</c:v>
                </c:pt>
                <c:pt idx="232">
                  <c:v>267288</c:v>
                </c:pt>
                <c:pt idx="233">
                  <c:v>267354</c:v>
                </c:pt>
                <c:pt idx="234">
                  <c:v>268422</c:v>
                </c:pt>
                <c:pt idx="235">
                  <c:v>268512</c:v>
                </c:pt>
                <c:pt idx="236">
                  <c:v>268296</c:v>
                </c:pt>
                <c:pt idx="237">
                  <c:v>268338</c:v>
                </c:pt>
                <c:pt idx="238">
                  <c:v>267108</c:v>
                </c:pt>
                <c:pt idx="239">
                  <c:v>265218</c:v>
                </c:pt>
                <c:pt idx="240">
                  <c:v>262704</c:v>
                </c:pt>
                <c:pt idx="241">
                  <c:v>261570</c:v>
                </c:pt>
                <c:pt idx="242">
                  <c:v>261624</c:v>
                </c:pt>
                <c:pt idx="243">
                  <c:v>261630</c:v>
                </c:pt>
                <c:pt idx="244">
                  <c:v>262416</c:v>
                </c:pt>
                <c:pt idx="245">
                  <c:v>265332</c:v>
                </c:pt>
                <c:pt idx="246">
                  <c:v>263406</c:v>
                </c:pt>
                <c:pt idx="247">
                  <c:v>263268</c:v>
                </c:pt>
                <c:pt idx="248">
                  <c:v>262326</c:v>
                </c:pt>
                <c:pt idx="249">
                  <c:v>259854</c:v>
                </c:pt>
                <c:pt idx="250">
                  <c:v>257694</c:v>
                </c:pt>
                <c:pt idx="251">
                  <c:v>256368</c:v>
                </c:pt>
                <c:pt idx="252">
                  <c:v>253140</c:v>
                </c:pt>
                <c:pt idx="253">
                  <c:v>252804</c:v>
                </c:pt>
                <c:pt idx="254">
                  <c:v>252210</c:v>
                </c:pt>
                <c:pt idx="255">
                  <c:v>252210</c:v>
                </c:pt>
                <c:pt idx="256">
                  <c:v>252210</c:v>
                </c:pt>
                <c:pt idx="257">
                  <c:v>252126</c:v>
                </c:pt>
                <c:pt idx="258">
                  <c:v>251460</c:v>
                </c:pt>
                <c:pt idx="259">
                  <c:v>248286</c:v>
                </c:pt>
                <c:pt idx="260">
                  <c:v>248286</c:v>
                </c:pt>
                <c:pt idx="261">
                  <c:v>248214</c:v>
                </c:pt>
                <c:pt idx="262">
                  <c:v>248070</c:v>
                </c:pt>
                <c:pt idx="263">
                  <c:v>247698</c:v>
                </c:pt>
                <c:pt idx="264">
                  <c:v>246816</c:v>
                </c:pt>
                <c:pt idx="265">
                  <c:v>246522</c:v>
                </c:pt>
                <c:pt idx="266">
                  <c:v>244980</c:v>
                </c:pt>
                <c:pt idx="267">
                  <c:v>244788</c:v>
                </c:pt>
                <c:pt idx="268">
                  <c:v>243552</c:v>
                </c:pt>
                <c:pt idx="269">
                  <c:v>240816</c:v>
                </c:pt>
                <c:pt idx="270">
                  <c:v>240792</c:v>
                </c:pt>
                <c:pt idx="271">
                  <c:v>240492</c:v>
                </c:pt>
                <c:pt idx="272">
                  <c:v>240846</c:v>
                </c:pt>
                <c:pt idx="273">
                  <c:v>241134</c:v>
                </c:pt>
                <c:pt idx="274">
                  <c:v>241074</c:v>
                </c:pt>
                <c:pt idx="275">
                  <c:v>240756</c:v>
                </c:pt>
                <c:pt idx="276">
                  <c:v>240528</c:v>
                </c:pt>
                <c:pt idx="277">
                  <c:v>242922</c:v>
                </c:pt>
                <c:pt idx="278">
                  <c:v>243114</c:v>
                </c:pt>
                <c:pt idx="279">
                  <c:v>242934</c:v>
                </c:pt>
                <c:pt idx="280">
                  <c:v>240816</c:v>
                </c:pt>
                <c:pt idx="281">
                  <c:v>240474</c:v>
                </c:pt>
                <c:pt idx="282">
                  <c:v>240396</c:v>
                </c:pt>
                <c:pt idx="283">
                  <c:v>239976</c:v>
                </c:pt>
                <c:pt idx="284">
                  <c:v>239514</c:v>
                </c:pt>
                <c:pt idx="285">
                  <c:v>239106</c:v>
                </c:pt>
                <c:pt idx="286">
                  <c:v>238434</c:v>
                </c:pt>
                <c:pt idx="287">
                  <c:v>238362</c:v>
                </c:pt>
                <c:pt idx="288">
                  <c:v>238362</c:v>
                </c:pt>
                <c:pt idx="289">
                  <c:v>238032</c:v>
                </c:pt>
                <c:pt idx="290">
                  <c:v>237174</c:v>
                </c:pt>
                <c:pt idx="291">
                  <c:v>237144</c:v>
                </c:pt>
                <c:pt idx="292">
                  <c:v>237396</c:v>
                </c:pt>
                <c:pt idx="293">
                  <c:v>237192</c:v>
                </c:pt>
                <c:pt idx="294">
                  <c:v>236382</c:v>
                </c:pt>
                <c:pt idx="295">
                  <c:v>236154</c:v>
                </c:pt>
                <c:pt idx="296">
                  <c:v>235926</c:v>
                </c:pt>
                <c:pt idx="297">
                  <c:v>236052</c:v>
                </c:pt>
                <c:pt idx="298">
                  <c:v>235872</c:v>
                </c:pt>
                <c:pt idx="299">
                  <c:v>234504</c:v>
                </c:pt>
                <c:pt idx="300">
                  <c:v>232200</c:v>
                </c:pt>
                <c:pt idx="301">
                  <c:v>231678</c:v>
                </c:pt>
                <c:pt idx="302">
                  <c:v>229686</c:v>
                </c:pt>
                <c:pt idx="303">
                  <c:v>229074</c:v>
                </c:pt>
                <c:pt idx="304">
                  <c:v>227088</c:v>
                </c:pt>
                <c:pt idx="305">
                  <c:v>220998</c:v>
                </c:pt>
                <c:pt idx="306">
                  <c:v>219258</c:v>
                </c:pt>
                <c:pt idx="307">
                  <c:v>217080</c:v>
                </c:pt>
                <c:pt idx="308">
                  <c:v>215010</c:v>
                </c:pt>
                <c:pt idx="309">
                  <c:v>213138</c:v>
                </c:pt>
                <c:pt idx="310">
                  <c:v>210474</c:v>
                </c:pt>
                <c:pt idx="311">
                  <c:v>208368</c:v>
                </c:pt>
                <c:pt idx="312">
                  <c:v>206382</c:v>
                </c:pt>
                <c:pt idx="313">
                  <c:v>207948</c:v>
                </c:pt>
                <c:pt idx="314">
                  <c:v>207222</c:v>
                </c:pt>
                <c:pt idx="315">
                  <c:v>207294</c:v>
                </c:pt>
                <c:pt idx="316">
                  <c:v>206742</c:v>
                </c:pt>
                <c:pt idx="317">
                  <c:v>206712</c:v>
                </c:pt>
                <c:pt idx="318">
                  <c:v>207900</c:v>
                </c:pt>
                <c:pt idx="319">
                  <c:v>208758</c:v>
                </c:pt>
                <c:pt idx="320">
                  <c:v>208758</c:v>
                </c:pt>
                <c:pt idx="321">
                  <c:v>208758</c:v>
                </c:pt>
                <c:pt idx="322">
                  <c:v>211422</c:v>
                </c:pt>
                <c:pt idx="323">
                  <c:v>212262</c:v>
                </c:pt>
                <c:pt idx="324">
                  <c:v>211590</c:v>
                </c:pt>
                <c:pt idx="325">
                  <c:v>210510</c:v>
                </c:pt>
                <c:pt idx="326">
                  <c:v>210198</c:v>
                </c:pt>
                <c:pt idx="327">
                  <c:v>209010</c:v>
                </c:pt>
                <c:pt idx="328">
                  <c:v>209328</c:v>
                </c:pt>
                <c:pt idx="329">
                  <c:v>208146</c:v>
                </c:pt>
                <c:pt idx="330">
                  <c:v>206370</c:v>
                </c:pt>
                <c:pt idx="331">
                  <c:v>205530</c:v>
                </c:pt>
                <c:pt idx="332">
                  <c:v>205284</c:v>
                </c:pt>
                <c:pt idx="333">
                  <c:v>205128</c:v>
                </c:pt>
                <c:pt idx="334">
                  <c:v>204126</c:v>
                </c:pt>
                <c:pt idx="335">
                  <c:v>202290</c:v>
                </c:pt>
                <c:pt idx="336">
                  <c:v>202332</c:v>
                </c:pt>
                <c:pt idx="337">
                  <c:v>201978</c:v>
                </c:pt>
                <c:pt idx="338">
                  <c:v>201900</c:v>
                </c:pt>
                <c:pt idx="339">
                  <c:v>200028</c:v>
                </c:pt>
                <c:pt idx="340">
                  <c:v>197850</c:v>
                </c:pt>
                <c:pt idx="341">
                  <c:v>196812</c:v>
                </c:pt>
                <c:pt idx="342">
                  <c:v>195834</c:v>
                </c:pt>
                <c:pt idx="343">
                  <c:v>193854</c:v>
                </c:pt>
                <c:pt idx="344">
                  <c:v>193338</c:v>
                </c:pt>
                <c:pt idx="345">
                  <c:v>192198</c:v>
                </c:pt>
                <c:pt idx="346">
                  <c:v>192198</c:v>
                </c:pt>
                <c:pt idx="347">
                  <c:v>191910</c:v>
                </c:pt>
                <c:pt idx="348">
                  <c:v>190878</c:v>
                </c:pt>
                <c:pt idx="349">
                  <c:v>189444</c:v>
                </c:pt>
                <c:pt idx="350">
                  <c:v>189594</c:v>
                </c:pt>
                <c:pt idx="351">
                  <c:v>188376</c:v>
                </c:pt>
                <c:pt idx="352">
                  <c:v>188406</c:v>
                </c:pt>
                <c:pt idx="353">
                  <c:v>188250</c:v>
                </c:pt>
                <c:pt idx="354">
                  <c:v>188172</c:v>
                </c:pt>
                <c:pt idx="355">
                  <c:v>187230</c:v>
                </c:pt>
                <c:pt idx="356">
                  <c:v>182844</c:v>
                </c:pt>
                <c:pt idx="357">
                  <c:v>182070</c:v>
                </c:pt>
                <c:pt idx="358">
                  <c:v>181272</c:v>
                </c:pt>
                <c:pt idx="359">
                  <c:v>181692</c:v>
                </c:pt>
                <c:pt idx="360">
                  <c:v>181614</c:v>
                </c:pt>
                <c:pt idx="361">
                  <c:v>179910</c:v>
                </c:pt>
                <c:pt idx="362">
                  <c:v>179748</c:v>
                </c:pt>
                <c:pt idx="363">
                  <c:v>179148</c:v>
                </c:pt>
                <c:pt idx="364">
                  <c:v>178254</c:v>
                </c:pt>
                <c:pt idx="365">
                  <c:v>176496</c:v>
                </c:pt>
                <c:pt idx="366">
                  <c:v>176496</c:v>
                </c:pt>
                <c:pt idx="367">
                  <c:v>175788</c:v>
                </c:pt>
                <c:pt idx="368">
                  <c:v>174282</c:v>
                </c:pt>
                <c:pt idx="369">
                  <c:v>173478</c:v>
                </c:pt>
                <c:pt idx="370">
                  <c:v>172056</c:v>
                </c:pt>
                <c:pt idx="371">
                  <c:v>171990</c:v>
                </c:pt>
                <c:pt idx="372">
                  <c:v>172188</c:v>
                </c:pt>
                <c:pt idx="373">
                  <c:v>171978</c:v>
                </c:pt>
                <c:pt idx="374">
                  <c:v>171954</c:v>
                </c:pt>
                <c:pt idx="375">
                  <c:v>171756</c:v>
                </c:pt>
                <c:pt idx="376">
                  <c:v>171396</c:v>
                </c:pt>
                <c:pt idx="377">
                  <c:v>170244</c:v>
                </c:pt>
                <c:pt idx="378">
                  <c:v>169866</c:v>
                </c:pt>
                <c:pt idx="379">
                  <c:v>169428</c:v>
                </c:pt>
                <c:pt idx="380">
                  <c:v>168912</c:v>
                </c:pt>
                <c:pt idx="381">
                  <c:v>168528</c:v>
                </c:pt>
                <c:pt idx="382">
                  <c:v>168924</c:v>
                </c:pt>
                <c:pt idx="383">
                  <c:v>168426</c:v>
                </c:pt>
                <c:pt idx="384">
                  <c:v>167196</c:v>
                </c:pt>
                <c:pt idx="385">
                  <c:v>166356</c:v>
                </c:pt>
                <c:pt idx="386">
                  <c:v>166284</c:v>
                </c:pt>
                <c:pt idx="387">
                  <c:v>166086</c:v>
                </c:pt>
                <c:pt idx="388">
                  <c:v>165894</c:v>
                </c:pt>
                <c:pt idx="389">
                  <c:v>165450</c:v>
                </c:pt>
                <c:pt idx="390">
                  <c:v>164736</c:v>
                </c:pt>
                <c:pt idx="391">
                  <c:v>163944</c:v>
                </c:pt>
                <c:pt idx="392">
                  <c:v>162726</c:v>
                </c:pt>
                <c:pt idx="393">
                  <c:v>162600</c:v>
                </c:pt>
                <c:pt idx="394">
                  <c:v>163260</c:v>
                </c:pt>
                <c:pt idx="395">
                  <c:v>163056</c:v>
                </c:pt>
                <c:pt idx="396">
                  <c:v>162804</c:v>
                </c:pt>
                <c:pt idx="397">
                  <c:v>162804</c:v>
                </c:pt>
                <c:pt idx="398">
                  <c:v>162780</c:v>
                </c:pt>
                <c:pt idx="399">
                  <c:v>163422</c:v>
                </c:pt>
                <c:pt idx="400">
                  <c:v>163176</c:v>
                </c:pt>
                <c:pt idx="401">
                  <c:v>163050</c:v>
                </c:pt>
                <c:pt idx="402">
                  <c:v>162720</c:v>
                </c:pt>
                <c:pt idx="403">
                  <c:v>162558</c:v>
                </c:pt>
                <c:pt idx="404">
                  <c:v>162132</c:v>
                </c:pt>
                <c:pt idx="405">
                  <c:v>161802</c:v>
                </c:pt>
                <c:pt idx="406">
                  <c:v>161604</c:v>
                </c:pt>
                <c:pt idx="407">
                  <c:v>161580</c:v>
                </c:pt>
                <c:pt idx="408">
                  <c:v>161544</c:v>
                </c:pt>
                <c:pt idx="409">
                  <c:v>161478</c:v>
                </c:pt>
                <c:pt idx="410">
                  <c:v>159432</c:v>
                </c:pt>
                <c:pt idx="411">
                  <c:v>159138</c:v>
                </c:pt>
                <c:pt idx="412">
                  <c:v>158940</c:v>
                </c:pt>
                <c:pt idx="413">
                  <c:v>158580</c:v>
                </c:pt>
                <c:pt idx="414">
                  <c:v>158742</c:v>
                </c:pt>
                <c:pt idx="415">
                  <c:v>158478</c:v>
                </c:pt>
                <c:pt idx="416">
                  <c:v>158316</c:v>
                </c:pt>
                <c:pt idx="417">
                  <c:v>158316</c:v>
                </c:pt>
                <c:pt idx="418">
                  <c:v>158322</c:v>
                </c:pt>
                <c:pt idx="419">
                  <c:v>157566</c:v>
                </c:pt>
                <c:pt idx="420">
                  <c:v>157560</c:v>
                </c:pt>
                <c:pt idx="421">
                  <c:v>157410</c:v>
                </c:pt>
                <c:pt idx="422">
                  <c:v>157752</c:v>
                </c:pt>
                <c:pt idx="423">
                  <c:v>157752</c:v>
                </c:pt>
                <c:pt idx="424">
                  <c:v>157752</c:v>
                </c:pt>
                <c:pt idx="425">
                  <c:v>157224</c:v>
                </c:pt>
                <c:pt idx="426">
                  <c:v>157056</c:v>
                </c:pt>
                <c:pt idx="427">
                  <c:v>157020</c:v>
                </c:pt>
                <c:pt idx="428">
                  <c:v>156870</c:v>
                </c:pt>
                <c:pt idx="429">
                  <c:v>156870</c:v>
                </c:pt>
                <c:pt idx="430">
                  <c:v>156192</c:v>
                </c:pt>
                <c:pt idx="431">
                  <c:v>156192</c:v>
                </c:pt>
                <c:pt idx="432">
                  <c:v>156156</c:v>
                </c:pt>
                <c:pt idx="433">
                  <c:v>156012</c:v>
                </c:pt>
                <c:pt idx="434">
                  <c:v>155712</c:v>
                </c:pt>
                <c:pt idx="435">
                  <c:v>155568</c:v>
                </c:pt>
                <c:pt idx="436">
                  <c:v>155346</c:v>
                </c:pt>
                <c:pt idx="437">
                  <c:v>155088</c:v>
                </c:pt>
                <c:pt idx="438">
                  <c:v>154956</c:v>
                </c:pt>
                <c:pt idx="439">
                  <c:v>154956</c:v>
                </c:pt>
                <c:pt idx="440">
                  <c:v>154968</c:v>
                </c:pt>
                <c:pt idx="441">
                  <c:v>154968</c:v>
                </c:pt>
                <c:pt idx="442">
                  <c:v>154968</c:v>
                </c:pt>
                <c:pt idx="443">
                  <c:v>154968</c:v>
                </c:pt>
                <c:pt idx="444">
                  <c:v>154968</c:v>
                </c:pt>
                <c:pt idx="445">
                  <c:v>154386</c:v>
                </c:pt>
                <c:pt idx="446">
                  <c:v>154362</c:v>
                </c:pt>
                <c:pt idx="447">
                  <c:v>154152</c:v>
                </c:pt>
                <c:pt idx="448">
                  <c:v>153384</c:v>
                </c:pt>
                <c:pt idx="449">
                  <c:v>153144</c:v>
                </c:pt>
                <c:pt idx="450">
                  <c:v>152658</c:v>
                </c:pt>
                <c:pt idx="451">
                  <c:v>152562</c:v>
                </c:pt>
                <c:pt idx="452">
                  <c:v>152562</c:v>
                </c:pt>
                <c:pt idx="453">
                  <c:v>152562</c:v>
                </c:pt>
                <c:pt idx="454">
                  <c:v>153126</c:v>
                </c:pt>
                <c:pt idx="455">
                  <c:v>152670</c:v>
                </c:pt>
                <c:pt idx="456">
                  <c:v>152958</c:v>
                </c:pt>
                <c:pt idx="457">
                  <c:v>152988</c:v>
                </c:pt>
                <c:pt idx="458">
                  <c:v>152958</c:v>
                </c:pt>
                <c:pt idx="459">
                  <c:v>152958</c:v>
                </c:pt>
                <c:pt idx="460">
                  <c:v>152958</c:v>
                </c:pt>
                <c:pt idx="461">
                  <c:v>152958</c:v>
                </c:pt>
                <c:pt idx="462">
                  <c:v>152922</c:v>
                </c:pt>
                <c:pt idx="463">
                  <c:v>152922</c:v>
                </c:pt>
                <c:pt idx="464">
                  <c:v>152826</c:v>
                </c:pt>
                <c:pt idx="465">
                  <c:v>152754</c:v>
                </c:pt>
                <c:pt idx="466">
                  <c:v>152730</c:v>
                </c:pt>
                <c:pt idx="467">
                  <c:v>152730</c:v>
                </c:pt>
                <c:pt idx="468">
                  <c:v>152724</c:v>
                </c:pt>
                <c:pt idx="469">
                  <c:v>152724</c:v>
                </c:pt>
                <c:pt idx="470">
                  <c:v>152700</c:v>
                </c:pt>
                <c:pt idx="471">
                  <c:v>152700</c:v>
                </c:pt>
                <c:pt idx="472">
                  <c:v>152436</c:v>
                </c:pt>
                <c:pt idx="473">
                  <c:v>152274</c:v>
                </c:pt>
                <c:pt idx="474">
                  <c:v>152040</c:v>
                </c:pt>
                <c:pt idx="475">
                  <c:v>152040</c:v>
                </c:pt>
                <c:pt idx="476">
                  <c:v>152304</c:v>
                </c:pt>
                <c:pt idx="477">
                  <c:v>151770</c:v>
                </c:pt>
                <c:pt idx="478">
                  <c:v>151698</c:v>
                </c:pt>
                <c:pt idx="479">
                  <c:v>151698</c:v>
                </c:pt>
                <c:pt idx="480">
                  <c:v>151602</c:v>
                </c:pt>
                <c:pt idx="481">
                  <c:v>151080</c:v>
                </c:pt>
                <c:pt idx="482">
                  <c:v>150912</c:v>
                </c:pt>
                <c:pt idx="483">
                  <c:v>151104</c:v>
                </c:pt>
                <c:pt idx="484">
                  <c:v>151104</c:v>
                </c:pt>
                <c:pt idx="485">
                  <c:v>151104</c:v>
                </c:pt>
                <c:pt idx="486">
                  <c:v>151104</c:v>
                </c:pt>
                <c:pt idx="487">
                  <c:v>151086</c:v>
                </c:pt>
                <c:pt idx="488">
                  <c:v>151086</c:v>
                </c:pt>
                <c:pt idx="489">
                  <c:v>151134</c:v>
                </c:pt>
                <c:pt idx="490">
                  <c:v>151134</c:v>
                </c:pt>
                <c:pt idx="491">
                  <c:v>151326</c:v>
                </c:pt>
                <c:pt idx="492">
                  <c:v>151326</c:v>
                </c:pt>
                <c:pt idx="493">
                  <c:v>151326</c:v>
                </c:pt>
                <c:pt idx="494">
                  <c:v>151038</c:v>
                </c:pt>
                <c:pt idx="495">
                  <c:v>151038</c:v>
                </c:pt>
                <c:pt idx="496">
                  <c:v>150324</c:v>
                </c:pt>
                <c:pt idx="497">
                  <c:v>150366</c:v>
                </c:pt>
                <c:pt idx="498">
                  <c:v>150222</c:v>
                </c:pt>
                <c:pt idx="499">
                  <c:v>150396</c:v>
                </c:pt>
                <c:pt idx="500">
                  <c:v>150276</c:v>
                </c:pt>
                <c:pt idx="501">
                  <c:v>150276</c:v>
                </c:pt>
                <c:pt idx="502">
                  <c:v>150000</c:v>
                </c:pt>
                <c:pt idx="503">
                  <c:v>149952</c:v>
                </c:pt>
                <c:pt idx="504">
                  <c:v>149952</c:v>
                </c:pt>
                <c:pt idx="505">
                  <c:v>149874</c:v>
                </c:pt>
                <c:pt idx="506">
                  <c:v>149406</c:v>
                </c:pt>
                <c:pt idx="507">
                  <c:v>149334</c:v>
                </c:pt>
                <c:pt idx="508">
                  <c:v>149634</c:v>
                </c:pt>
                <c:pt idx="509">
                  <c:v>149280</c:v>
                </c:pt>
                <c:pt idx="510">
                  <c:v>149280</c:v>
                </c:pt>
                <c:pt idx="511">
                  <c:v>149280</c:v>
                </c:pt>
                <c:pt idx="512">
                  <c:v>148944</c:v>
                </c:pt>
                <c:pt idx="513">
                  <c:v>148488</c:v>
                </c:pt>
                <c:pt idx="514">
                  <c:v>148488</c:v>
                </c:pt>
                <c:pt idx="515">
                  <c:v>148416</c:v>
                </c:pt>
                <c:pt idx="516">
                  <c:v>148416</c:v>
                </c:pt>
                <c:pt idx="517">
                  <c:v>148416</c:v>
                </c:pt>
                <c:pt idx="518">
                  <c:v>148416</c:v>
                </c:pt>
                <c:pt idx="519">
                  <c:v>148368</c:v>
                </c:pt>
                <c:pt idx="520">
                  <c:v>148368</c:v>
                </c:pt>
                <c:pt idx="521">
                  <c:v>148368</c:v>
                </c:pt>
                <c:pt idx="522">
                  <c:v>148998</c:v>
                </c:pt>
                <c:pt idx="523">
                  <c:v>148692</c:v>
                </c:pt>
                <c:pt idx="524">
                  <c:v>148668</c:v>
                </c:pt>
                <c:pt idx="525">
                  <c:v>148668</c:v>
                </c:pt>
                <c:pt idx="526">
                  <c:v>148668</c:v>
                </c:pt>
                <c:pt idx="527">
                  <c:v>148620</c:v>
                </c:pt>
                <c:pt idx="528">
                  <c:v>148560</c:v>
                </c:pt>
                <c:pt idx="529">
                  <c:v>148464</c:v>
                </c:pt>
                <c:pt idx="530">
                  <c:v>147828</c:v>
                </c:pt>
                <c:pt idx="531">
                  <c:v>147336</c:v>
                </c:pt>
                <c:pt idx="532">
                  <c:v>147000</c:v>
                </c:pt>
                <c:pt idx="533">
                  <c:v>146994</c:v>
                </c:pt>
                <c:pt idx="534">
                  <c:v>146994</c:v>
                </c:pt>
                <c:pt idx="535">
                  <c:v>147972</c:v>
                </c:pt>
                <c:pt idx="536">
                  <c:v>147984</c:v>
                </c:pt>
                <c:pt idx="537">
                  <c:v>148356</c:v>
                </c:pt>
                <c:pt idx="538">
                  <c:v>148176</c:v>
                </c:pt>
                <c:pt idx="539">
                  <c:v>148068</c:v>
                </c:pt>
                <c:pt idx="540">
                  <c:v>147798</c:v>
                </c:pt>
                <c:pt idx="541">
                  <c:v>147090</c:v>
                </c:pt>
                <c:pt idx="542">
                  <c:v>146706</c:v>
                </c:pt>
                <c:pt idx="543">
                  <c:v>147036</c:v>
                </c:pt>
                <c:pt idx="544">
                  <c:v>146544</c:v>
                </c:pt>
                <c:pt idx="545">
                  <c:v>146520</c:v>
                </c:pt>
                <c:pt idx="546">
                  <c:v>146166</c:v>
                </c:pt>
                <c:pt idx="547">
                  <c:v>146892</c:v>
                </c:pt>
                <c:pt idx="548">
                  <c:v>146832</c:v>
                </c:pt>
                <c:pt idx="549">
                  <c:v>146556</c:v>
                </c:pt>
                <c:pt idx="550">
                  <c:v>146520</c:v>
                </c:pt>
                <c:pt idx="551">
                  <c:v>146262</c:v>
                </c:pt>
                <c:pt idx="552">
                  <c:v>146052</c:v>
                </c:pt>
                <c:pt idx="553">
                  <c:v>145254</c:v>
                </c:pt>
                <c:pt idx="554">
                  <c:v>144780</c:v>
                </c:pt>
                <c:pt idx="555">
                  <c:v>144174</c:v>
                </c:pt>
                <c:pt idx="556">
                  <c:v>143778</c:v>
                </c:pt>
                <c:pt idx="557">
                  <c:v>143778</c:v>
                </c:pt>
                <c:pt idx="558">
                  <c:v>143586</c:v>
                </c:pt>
                <c:pt idx="559">
                  <c:v>143148</c:v>
                </c:pt>
                <c:pt idx="560">
                  <c:v>142548</c:v>
                </c:pt>
                <c:pt idx="561">
                  <c:v>141198</c:v>
                </c:pt>
                <c:pt idx="562">
                  <c:v>140430</c:v>
                </c:pt>
                <c:pt idx="563">
                  <c:v>140592</c:v>
                </c:pt>
                <c:pt idx="564">
                  <c:v>140220</c:v>
                </c:pt>
                <c:pt idx="565">
                  <c:v>139434</c:v>
                </c:pt>
                <c:pt idx="566">
                  <c:v>139176</c:v>
                </c:pt>
                <c:pt idx="567">
                  <c:v>139194</c:v>
                </c:pt>
                <c:pt idx="568">
                  <c:v>143952</c:v>
                </c:pt>
                <c:pt idx="569">
                  <c:v>143664</c:v>
                </c:pt>
                <c:pt idx="570">
                  <c:v>143544</c:v>
                </c:pt>
                <c:pt idx="571">
                  <c:v>143058</c:v>
                </c:pt>
                <c:pt idx="572">
                  <c:v>142908</c:v>
                </c:pt>
                <c:pt idx="573">
                  <c:v>143118</c:v>
                </c:pt>
                <c:pt idx="574">
                  <c:v>143118</c:v>
                </c:pt>
                <c:pt idx="575">
                  <c:v>142872</c:v>
                </c:pt>
                <c:pt idx="576">
                  <c:v>142872</c:v>
                </c:pt>
                <c:pt idx="577">
                  <c:v>142620</c:v>
                </c:pt>
                <c:pt idx="578">
                  <c:v>141594</c:v>
                </c:pt>
                <c:pt idx="579">
                  <c:v>141420</c:v>
                </c:pt>
                <c:pt idx="580">
                  <c:v>140430</c:v>
                </c:pt>
                <c:pt idx="581">
                  <c:v>140364</c:v>
                </c:pt>
                <c:pt idx="582">
                  <c:v>139332</c:v>
                </c:pt>
                <c:pt idx="583">
                  <c:v>138282</c:v>
                </c:pt>
                <c:pt idx="584">
                  <c:v>137676</c:v>
                </c:pt>
                <c:pt idx="585">
                  <c:v>137574</c:v>
                </c:pt>
                <c:pt idx="586">
                  <c:v>137550</c:v>
                </c:pt>
                <c:pt idx="587">
                  <c:v>137142</c:v>
                </c:pt>
                <c:pt idx="588">
                  <c:v>137022</c:v>
                </c:pt>
                <c:pt idx="589">
                  <c:v>137022</c:v>
                </c:pt>
                <c:pt idx="590">
                  <c:v>136518</c:v>
                </c:pt>
                <c:pt idx="591">
                  <c:v>135534</c:v>
                </c:pt>
                <c:pt idx="592">
                  <c:v>133608</c:v>
                </c:pt>
                <c:pt idx="593">
                  <c:v>133326</c:v>
                </c:pt>
                <c:pt idx="594">
                  <c:v>133284</c:v>
                </c:pt>
                <c:pt idx="595">
                  <c:v>133284</c:v>
                </c:pt>
                <c:pt idx="596">
                  <c:v>133284</c:v>
                </c:pt>
                <c:pt idx="597">
                  <c:v>132924</c:v>
                </c:pt>
                <c:pt idx="598">
                  <c:v>132546</c:v>
                </c:pt>
                <c:pt idx="599">
                  <c:v>132528</c:v>
                </c:pt>
                <c:pt idx="600">
                  <c:v>132420</c:v>
                </c:pt>
                <c:pt idx="601">
                  <c:v>132186</c:v>
                </c:pt>
                <c:pt idx="602">
                  <c:v>132282</c:v>
                </c:pt>
                <c:pt idx="603">
                  <c:v>132354</c:v>
                </c:pt>
                <c:pt idx="604">
                  <c:v>132234</c:v>
                </c:pt>
                <c:pt idx="605">
                  <c:v>132906</c:v>
                </c:pt>
                <c:pt idx="606">
                  <c:v>132906</c:v>
                </c:pt>
                <c:pt idx="607">
                  <c:v>132864</c:v>
                </c:pt>
                <c:pt idx="608">
                  <c:v>132864</c:v>
                </c:pt>
                <c:pt idx="609">
                  <c:v>132996</c:v>
                </c:pt>
                <c:pt idx="610">
                  <c:v>132786</c:v>
                </c:pt>
                <c:pt idx="611">
                  <c:v>132786</c:v>
                </c:pt>
                <c:pt idx="612">
                  <c:v>132762</c:v>
                </c:pt>
                <c:pt idx="613">
                  <c:v>132738</c:v>
                </c:pt>
                <c:pt idx="614">
                  <c:v>132720</c:v>
                </c:pt>
                <c:pt idx="615">
                  <c:v>132324</c:v>
                </c:pt>
                <c:pt idx="616">
                  <c:v>132090</c:v>
                </c:pt>
                <c:pt idx="617">
                  <c:v>131424</c:v>
                </c:pt>
                <c:pt idx="618">
                  <c:v>131178</c:v>
                </c:pt>
                <c:pt idx="619">
                  <c:v>130668</c:v>
                </c:pt>
                <c:pt idx="620">
                  <c:v>130338</c:v>
                </c:pt>
                <c:pt idx="621">
                  <c:v>129882</c:v>
                </c:pt>
                <c:pt idx="622">
                  <c:v>129648</c:v>
                </c:pt>
                <c:pt idx="623">
                  <c:v>129360</c:v>
                </c:pt>
                <c:pt idx="624">
                  <c:v>129096</c:v>
                </c:pt>
                <c:pt idx="625">
                  <c:v>128538</c:v>
                </c:pt>
                <c:pt idx="626">
                  <c:v>128538</c:v>
                </c:pt>
                <c:pt idx="627">
                  <c:v>128016</c:v>
                </c:pt>
                <c:pt idx="628">
                  <c:v>128010</c:v>
                </c:pt>
                <c:pt idx="629">
                  <c:v>127710</c:v>
                </c:pt>
                <c:pt idx="630">
                  <c:v>126642</c:v>
                </c:pt>
                <c:pt idx="631">
                  <c:v>125970</c:v>
                </c:pt>
                <c:pt idx="632">
                  <c:v>125682</c:v>
                </c:pt>
                <c:pt idx="633">
                  <c:v>125322</c:v>
                </c:pt>
                <c:pt idx="634">
                  <c:v>124770</c:v>
                </c:pt>
                <c:pt idx="635">
                  <c:v>124488</c:v>
                </c:pt>
                <c:pt idx="636">
                  <c:v>124440</c:v>
                </c:pt>
                <c:pt idx="637">
                  <c:v>124440</c:v>
                </c:pt>
                <c:pt idx="638">
                  <c:v>124422</c:v>
                </c:pt>
                <c:pt idx="639">
                  <c:v>124482</c:v>
                </c:pt>
                <c:pt idx="640">
                  <c:v>124482</c:v>
                </c:pt>
                <c:pt idx="641">
                  <c:v>123882</c:v>
                </c:pt>
                <c:pt idx="642">
                  <c:v>123882</c:v>
                </c:pt>
                <c:pt idx="643">
                  <c:v>123654</c:v>
                </c:pt>
                <c:pt idx="644">
                  <c:v>123390</c:v>
                </c:pt>
                <c:pt idx="645">
                  <c:v>122736</c:v>
                </c:pt>
                <c:pt idx="646">
                  <c:v>121680</c:v>
                </c:pt>
                <c:pt idx="647">
                  <c:v>121560</c:v>
                </c:pt>
                <c:pt idx="648">
                  <c:v>121476</c:v>
                </c:pt>
                <c:pt idx="649">
                  <c:v>121500</c:v>
                </c:pt>
                <c:pt idx="650">
                  <c:v>121500</c:v>
                </c:pt>
                <c:pt idx="651">
                  <c:v>121500</c:v>
                </c:pt>
                <c:pt idx="652">
                  <c:v>121386</c:v>
                </c:pt>
                <c:pt idx="653">
                  <c:v>121386</c:v>
                </c:pt>
                <c:pt idx="654">
                  <c:v>121464</c:v>
                </c:pt>
                <c:pt idx="655">
                  <c:v>121380</c:v>
                </c:pt>
                <c:pt idx="656">
                  <c:v>121380</c:v>
                </c:pt>
                <c:pt idx="657">
                  <c:v>121338</c:v>
                </c:pt>
                <c:pt idx="658">
                  <c:v>123870</c:v>
                </c:pt>
                <c:pt idx="659">
                  <c:v>123366</c:v>
                </c:pt>
                <c:pt idx="660">
                  <c:v>122898</c:v>
                </c:pt>
                <c:pt idx="661">
                  <c:v>121746</c:v>
                </c:pt>
                <c:pt idx="662">
                  <c:v>121428</c:v>
                </c:pt>
                <c:pt idx="663">
                  <c:v>121428</c:v>
                </c:pt>
                <c:pt idx="664">
                  <c:v>121380</c:v>
                </c:pt>
                <c:pt idx="665">
                  <c:v>121380</c:v>
                </c:pt>
                <c:pt idx="666">
                  <c:v>120768</c:v>
                </c:pt>
                <c:pt idx="667">
                  <c:v>120714</c:v>
                </c:pt>
                <c:pt idx="668">
                  <c:v>120714</c:v>
                </c:pt>
                <c:pt idx="669">
                  <c:v>120714</c:v>
                </c:pt>
                <c:pt idx="670">
                  <c:v>120288</c:v>
                </c:pt>
                <c:pt idx="671">
                  <c:v>119706</c:v>
                </c:pt>
                <c:pt idx="672">
                  <c:v>119610</c:v>
                </c:pt>
                <c:pt idx="673">
                  <c:v>119748</c:v>
                </c:pt>
                <c:pt idx="674">
                  <c:v>119652</c:v>
                </c:pt>
                <c:pt idx="675">
                  <c:v>119652</c:v>
                </c:pt>
                <c:pt idx="676">
                  <c:v>121794</c:v>
                </c:pt>
                <c:pt idx="677">
                  <c:v>121362</c:v>
                </c:pt>
                <c:pt idx="678">
                  <c:v>121458</c:v>
                </c:pt>
                <c:pt idx="679">
                  <c:v>121458</c:v>
                </c:pt>
                <c:pt idx="680">
                  <c:v>120372</c:v>
                </c:pt>
                <c:pt idx="681">
                  <c:v>120372</c:v>
                </c:pt>
                <c:pt idx="682">
                  <c:v>120684</c:v>
                </c:pt>
                <c:pt idx="683">
                  <c:v>120684</c:v>
                </c:pt>
                <c:pt idx="684">
                  <c:v>120348</c:v>
                </c:pt>
                <c:pt idx="685">
                  <c:v>120018</c:v>
                </c:pt>
                <c:pt idx="686">
                  <c:v>119748</c:v>
                </c:pt>
                <c:pt idx="687">
                  <c:v>119844</c:v>
                </c:pt>
                <c:pt idx="688">
                  <c:v>119658</c:v>
                </c:pt>
                <c:pt idx="689">
                  <c:v>118920</c:v>
                </c:pt>
                <c:pt idx="690">
                  <c:v>118620</c:v>
                </c:pt>
                <c:pt idx="691">
                  <c:v>118620</c:v>
                </c:pt>
                <c:pt idx="692">
                  <c:v>120972</c:v>
                </c:pt>
                <c:pt idx="693">
                  <c:v>120210</c:v>
                </c:pt>
                <c:pt idx="694">
                  <c:v>119484</c:v>
                </c:pt>
                <c:pt idx="695">
                  <c:v>119022</c:v>
                </c:pt>
                <c:pt idx="696">
                  <c:v>118872</c:v>
                </c:pt>
                <c:pt idx="697">
                  <c:v>118656</c:v>
                </c:pt>
                <c:pt idx="698">
                  <c:v>118206</c:v>
                </c:pt>
                <c:pt idx="699">
                  <c:v>118122</c:v>
                </c:pt>
                <c:pt idx="700">
                  <c:v>117180</c:v>
                </c:pt>
                <c:pt idx="701">
                  <c:v>116832</c:v>
                </c:pt>
                <c:pt idx="702">
                  <c:v>116796</c:v>
                </c:pt>
                <c:pt idx="703">
                  <c:v>116154</c:v>
                </c:pt>
                <c:pt idx="704">
                  <c:v>115602</c:v>
                </c:pt>
                <c:pt idx="705">
                  <c:v>115530</c:v>
                </c:pt>
                <c:pt idx="706">
                  <c:v>115434</c:v>
                </c:pt>
                <c:pt idx="707">
                  <c:v>115338</c:v>
                </c:pt>
                <c:pt idx="708">
                  <c:v>113640</c:v>
                </c:pt>
                <c:pt idx="709">
                  <c:v>113604</c:v>
                </c:pt>
                <c:pt idx="710">
                  <c:v>113604</c:v>
                </c:pt>
                <c:pt idx="711">
                  <c:v>113034</c:v>
                </c:pt>
                <c:pt idx="712">
                  <c:v>112836</c:v>
                </c:pt>
                <c:pt idx="713">
                  <c:v>111840</c:v>
                </c:pt>
                <c:pt idx="714">
                  <c:v>111408</c:v>
                </c:pt>
                <c:pt idx="715">
                  <c:v>110820</c:v>
                </c:pt>
                <c:pt idx="716">
                  <c:v>110994</c:v>
                </c:pt>
                <c:pt idx="717">
                  <c:v>110970</c:v>
                </c:pt>
                <c:pt idx="718">
                  <c:v>109878</c:v>
                </c:pt>
                <c:pt idx="719">
                  <c:v>108984</c:v>
                </c:pt>
                <c:pt idx="720">
                  <c:v>108378</c:v>
                </c:pt>
                <c:pt idx="721">
                  <c:v>107658</c:v>
                </c:pt>
                <c:pt idx="722">
                  <c:v>107022</c:v>
                </c:pt>
                <c:pt idx="723">
                  <c:v>106446</c:v>
                </c:pt>
                <c:pt idx="724">
                  <c:v>105546</c:v>
                </c:pt>
                <c:pt idx="725">
                  <c:v>104802</c:v>
                </c:pt>
                <c:pt idx="726">
                  <c:v>104490</c:v>
                </c:pt>
                <c:pt idx="727">
                  <c:v>104400</c:v>
                </c:pt>
                <c:pt idx="728">
                  <c:v>104340</c:v>
                </c:pt>
                <c:pt idx="729">
                  <c:v>103746</c:v>
                </c:pt>
                <c:pt idx="730">
                  <c:v>102444</c:v>
                </c:pt>
                <c:pt idx="731">
                  <c:v>101448</c:v>
                </c:pt>
                <c:pt idx="732">
                  <c:v>101136</c:v>
                </c:pt>
                <c:pt idx="733">
                  <c:v>100398</c:v>
                </c:pt>
                <c:pt idx="734">
                  <c:v>99462</c:v>
                </c:pt>
                <c:pt idx="735">
                  <c:v>98124</c:v>
                </c:pt>
                <c:pt idx="736">
                  <c:v>96906</c:v>
                </c:pt>
                <c:pt idx="737">
                  <c:v>96510</c:v>
                </c:pt>
                <c:pt idx="738">
                  <c:v>96450</c:v>
                </c:pt>
                <c:pt idx="739">
                  <c:v>96102</c:v>
                </c:pt>
                <c:pt idx="740">
                  <c:v>95304</c:v>
                </c:pt>
                <c:pt idx="741">
                  <c:v>95280</c:v>
                </c:pt>
                <c:pt idx="742">
                  <c:v>94386</c:v>
                </c:pt>
                <c:pt idx="743">
                  <c:v>93198</c:v>
                </c:pt>
                <c:pt idx="744">
                  <c:v>92370</c:v>
                </c:pt>
                <c:pt idx="745">
                  <c:v>92340</c:v>
                </c:pt>
                <c:pt idx="746">
                  <c:v>90318</c:v>
                </c:pt>
                <c:pt idx="747">
                  <c:v>90294</c:v>
                </c:pt>
                <c:pt idx="748">
                  <c:v>90012</c:v>
                </c:pt>
                <c:pt idx="749">
                  <c:v>89988</c:v>
                </c:pt>
                <c:pt idx="750">
                  <c:v>89148</c:v>
                </c:pt>
                <c:pt idx="751">
                  <c:v>87954</c:v>
                </c:pt>
                <c:pt idx="752">
                  <c:v>87756</c:v>
                </c:pt>
                <c:pt idx="753">
                  <c:v>88860</c:v>
                </c:pt>
                <c:pt idx="754">
                  <c:v>88452</c:v>
                </c:pt>
                <c:pt idx="755">
                  <c:v>88488</c:v>
                </c:pt>
                <c:pt idx="756">
                  <c:v>88020</c:v>
                </c:pt>
                <c:pt idx="757">
                  <c:v>87660</c:v>
                </c:pt>
                <c:pt idx="758">
                  <c:v>87444</c:v>
                </c:pt>
                <c:pt idx="759">
                  <c:v>87396</c:v>
                </c:pt>
                <c:pt idx="760">
                  <c:v>87384</c:v>
                </c:pt>
                <c:pt idx="761">
                  <c:v>86988</c:v>
                </c:pt>
                <c:pt idx="762">
                  <c:v>85440</c:v>
                </c:pt>
                <c:pt idx="763">
                  <c:v>85296</c:v>
                </c:pt>
                <c:pt idx="764">
                  <c:v>84708</c:v>
                </c:pt>
                <c:pt idx="765">
                  <c:v>84282</c:v>
                </c:pt>
                <c:pt idx="766">
                  <c:v>83862</c:v>
                </c:pt>
                <c:pt idx="767">
                  <c:v>83862</c:v>
                </c:pt>
                <c:pt idx="768">
                  <c:v>83832</c:v>
                </c:pt>
                <c:pt idx="769">
                  <c:v>83502</c:v>
                </c:pt>
                <c:pt idx="770">
                  <c:v>82926</c:v>
                </c:pt>
                <c:pt idx="771">
                  <c:v>80460</c:v>
                </c:pt>
                <c:pt idx="772">
                  <c:v>80106</c:v>
                </c:pt>
                <c:pt idx="773">
                  <c:v>79770</c:v>
                </c:pt>
                <c:pt idx="774">
                  <c:v>80028</c:v>
                </c:pt>
                <c:pt idx="775">
                  <c:v>81120</c:v>
                </c:pt>
                <c:pt idx="776">
                  <c:v>81120</c:v>
                </c:pt>
                <c:pt idx="777">
                  <c:v>81120</c:v>
                </c:pt>
                <c:pt idx="778">
                  <c:v>80250</c:v>
                </c:pt>
                <c:pt idx="779">
                  <c:v>79440</c:v>
                </c:pt>
                <c:pt idx="780">
                  <c:v>78504</c:v>
                </c:pt>
                <c:pt idx="781">
                  <c:v>78504</c:v>
                </c:pt>
                <c:pt idx="782">
                  <c:v>78132</c:v>
                </c:pt>
                <c:pt idx="783">
                  <c:v>77994</c:v>
                </c:pt>
                <c:pt idx="784">
                  <c:v>77676</c:v>
                </c:pt>
                <c:pt idx="785">
                  <c:v>77022</c:v>
                </c:pt>
                <c:pt idx="786">
                  <c:v>76818</c:v>
                </c:pt>
                <c:pt idx="787">
                  <c:v>76722</c:v>
                </c:pt>
                <c:pt idx="788">
                  <c:v>76566</c:v>
                </c:pt>
                <c:pt idx="789">
                  <c:v>76440</c:v>
                </c:pt>
                <c:pt idx="790">
                  <c:v>75552</c:v>
                </c:pt>
                <c:pt idx="791">
                  <c:v>74658</c:v>
                </c:pt>
                <c:pt idx="792">
                  <c:v>74610</c:v>
                </c:pt>
                <c:pt idx="793">
                  <c:v>74592</c:v>
                </c:pt>
                <c:pt idx="794">
                  <c:v>74568</c:v>
                </c:pt>
                <c:pt idx="795">
                  <c:v>74268</c:v>
                </c:pt>
                <c:pt idx="796">
                  <c:v>73956</c:v>
                </c:pt>
                <c:pt idx="797">
                  <c:v>73524</c:v>
                </c:pt>
                <c:pt idx="798">
                  <c:v>73524</c:v>
                </c:pt>
                <c:pt idx="799">
                  <c:v>73374</c:v>
                </c:pt>
                <c:pt idx="800">
                  <c:v>73272</c:v>
                </c:pt>
                <c:pt idx="801">
                  <c:v>72588</c:v>
                </c:pt>
                <c:pt idx="802">
                  <c:v>72492</c:v>
                </c:pt>
                <c:pt idx="803">
                  <c:v>72168</c:v>
                </c:pt>
                <c:pt idx="804">
                  <c:v>71292</c:v>
                </c:pt>
                <c:pt idx="805">
                  <c:v>71256</c:v>
                </c:pt>
                <c:pt idx="806">
                  <c:v>71052</c:v>
                </c:pt>
                <c:pt idx="807">
                  <c:v>70956</c:v>
                </c:pt>
                <c:pt idx="808">
                  <c:v>70932</c:v>
                </c:pt>
                <c:pt idx="809">
                  <c:v>70890</c:v>
                </c:pt>
                <c:pt idx="810">
                  <c:v>70422</c:v>
                </c:pt>
                <c:pt idx="811">
                  <c:v>70350</c:v>
                </c:pt>
                <c:pt idx="812">
                  <c:v>70278</c:v>
                </c:pt>
                <c:pt idx="813">
                  <c:v>70206</c:v>
                </c:pt>
                <c:pt idx="814">
                  <c:v>70008</c:v>
                </c:pt>
                <c:pt idx="815">
                  <c:v>69870</c:v>
                </c:pt>
                <c:pt idx="816">
                  <c:v>69846</c:v>
                </c:pt>
                <c:pt idx="817">
                  <c:v>69822</c:v>
                </c:pt>
                <c:pt idx="818">
                  <c:v>69816</c:v>
                </c:pt>
                <c:pt idx="819">
                  <c:v>69912</c:v>
                </c:pt>
                <c:pt idx="820">
                  <c:v>69840</c:v>
                </c:pt>
                <c:pt idx="821">
                  <c:v>69648</c:v>
                </c:pt>
                <c:pt idx="822">
                  <c:v>69372</c:v>
                </c:pt>
                <c:pt idx="823">
                  <c:v>69264</c:v>
                </c:pt>
                <c:pt idx="824">
                  <c:v>69540</c:v>
                </c:pt>
                <c:pt idx="825">
                  <c:v>69222</c:v>
                </c:pt>
                <c:pt idx="826">
                  <c:v>69120</c:v>
                </c:pt>
                <c:pt idx="827">
                  <c:v>69000</c:v>
                </c:pt>
                <c:pt idx="828">
                  <c:v>68610</c:v>
                </c:pt>
                <c:pt idx="829">
                  <c:v>68496</c:v>
                </c:pt>
                <c:pt idx="830">
                  <c:v>68106</c:v>
                </c:pt>
                <c:pt idx="831">
                  <c:v>68028</c:v>
                </c:pt>
                <c:pt idx="832">
                  <c:v>67932</c:v>
                </c:pt>
                <c:pt idx="833">
                  <c:v>67668</c:v>
                </c:pt>
                <c:pt idx="834">
                  <c:v>67602</c:v>
                </c:pt>
                <c:pt idx="835">
                  <c:v>67578</c:v>
                </c:pt>
                <c:pt idx="836">
                  <c:v>67530</c:v>
                </c:pt>
                <c:pt idx="837">
                  <c:v>67476</c:v>
                </c:pt>
                <c:pt idx="838">
                  <c:v>68424</c:v>
                </c:pt>
                <c:pt idx="839">
                  <c:v>68178</c:v>
                </c:pt>
                <c:pt idx="840">
                  <c:v>67422</c:v>
                </c:pt>
                <c:pt idx="841">
                  <c:v>67236</c:v>
                </c:pt>
                <c:pt idx="842">
                  <c:v>67122</c:v>
                </c:pt>
                <c:pt idx="843">
                  <c:v>66942</c:v>
                </c:pt>
                <c:pt idx="844">
                  <c:v>65340</c:v>
                </c:pt>
                <c:pt idx="845">
                  <c:v>65340</c:v>
                </c:pt>
                <c:pt idx="846">
                  <c:v>65340</c:v>
                </c:pt>
                <c:pt idx="847">
                  <c:v>65298</c:v>
                </c:pt>
                <c:pt idx="848">
                  <c:v>65256</c:v>
                </c:pt>
                <c:pt idx="849">
                  <c:v>65088</c:v>
                </c:pt>
                <c:pt idx="850">
                  <c:v>65064</c:v>
                </c:pt>
                <c:pt idx="851">
                  <c:v>64932</c:v>
                </c:pt>
                <c:pt idx="852">
                  <c:v>65652</c:v>
                </c:pt>
                <c:pt idx="853">
                  <c:v>66300</c:v>
                </c:pt>
                <c:pt idx="854">
                  <c:v>66090</c:v>
                </c:pt>
                <c:pt idx="855">
                  <c:v>65898</c:v>
                </c:pt>
                <c:pt idx="856">
                  <c:v>66012</c:v>
                </c:pt>
                <c:pt idx="857">
                  <c:v>68526</c:v>
                </c:pt>
                <c:pt idx="858">
                  <c:v>68382</c:v>
                </c:pt>
                <c:pt idx="859">
                  <c:v>68280</c:v>
                </c:pt>
                <c:pt idx="860">
                  <c:v>68196</c:v>
                </c:pt>
                <c:pt idx="861">
                  <c:v>67914</c:v>
                </c:pt>
                <c:pt idx="862">
                  <c:v>67698</c:v>
                </c:pt>
                <c:pt idx="863">
                  <c:v>67446</c:v>
                </c:pt>
                <c:pt idx="864">
                  <c:v>67158</c:v>
                </c:pt>
                <c:pt idx="865">
                  <c:v>66828</c:v>
                </c:pt>
                <c:pt idx="866">
                  <c:v>66828</c:v>
                </c:pt>
                <c:pt idx="867">
                  <c:v>66468</c:v>
                </c:pt>
                <c:pt idx="868">
                  <c:v>66468</c:v>
                </c:pt>
                <c:pt idx="869">
                  <c:v>66486</c:v>
                </c:pt>
                <c:pt idx="870">
                  <c:v>66384</c:v>
                </c:pt>
                <c:pt idx="871">
                  <c:v>66384</c:v>
                </c:pt>
                <c:pt idx="872">
                  <c:v>66360</c:v>
                </c:pt>
                <c:pt idx="873">
                  <c:v>66306</c:v>
                </c:pt>
                <c:pt idx="874">
                  <c:v>66234</c:v>
                </c:pt>
                <c:pt idx="875">
                  <c:v>66192</c:v>
                </c:pt>
                <c:pt idx="876">
                  <c:v>66120</c:v>
                </c:pt>
                <c:pt idx="877">
                  <c:v>66048</c:v>
                </c:pt>
                <c:pt idx="878">
                  <c:v>66048</c:v>
                </c:pt>
                <c:pt idx="879">
                  <c:v>66018</c:v>
                </c:pt>
                <c:pt idx="880">
                  <c:v>66018</c:v>
                </c:pt>
                <c:pt idx="881">
                  <c:v>65862</c:v>
                </c:pt>
                <c:pt idx="882">
                  <c:v>65382</c:v>
                </c:pt>
                <c:pt idx="883">
                  <c:v>65268</c:v>
                </c:pt>
                <c:pt idx="884">
                  <c:v>65178</c:v>
                </c:pt>
                <c:pt idx="885">
                  <c:v>65112</c:v>
                </c:pt>
                <c:pt idx="886">
                  <c:v>65112</c:v>
                </c:pt>
                <c:pt idx="887">
                  <c:v>65046</c:v>
                </c:pt>
                <c:pt idx="888">
                  <c:v>64464</c:v>
                </c:pt>
                <c:pt idx="889">
                  <c:v>63168</c:v>
                </c:pt>
                <c:pt idx="890">
                  <c:v>63168</c:v>
                </c:pt>
                <c:pt idx="891">
                  <c:v>63102</c:v>
                </c:pt>
                <c:pt idx="892">
                  <c:v>63078</c:v>
                </c:pt>
                <c:pt idx="893">
                  <c:v>63066</c:v>
                </c:pt>
                <c:pt idx="894">
                  <c:v>63042</c:v>
                </c:pt>
                <c:pt idx="895">
                  <c:v>63042</c:v>
                </c:pt>
                <c:pt idx="896">
                  <c:v>62994</c:v>
                </c:pt>
                <c:pt idx="897">
                  <c:v>62844</c:v>
                </c:pt>
                <c:pt idx="898">
                  <c:v>62844</c:v>
                </c:pt>
                <c:pt idx="899">
                  <c:v>62808</c:v>
                </c:pt>
                <c:pt idx="900">
                  <c:v>62808</c:v>
                </c:pt>
                <c:pt idx="901">
                  <c:v>62736</c:v>
                </c:pt>
                <c:pt idx="902">
                  <c:v>62736</c:v>
                </c:pt>
                <c:pt idx="903">
                  <c:v>62694</c:v>
                </c:pt>
                <c:pt idx="904">
                  <c:v>62616</c:v>
                </c:pt>
                <c:pt idx="905">
                  <c:v>62550</c:v>
                </c:pt>
                <c:pt idx="906">
                  <c:v>62508</c:v>
                </c:pt>
                <c:pt idx="907">
                  <c:v>62508</c:v>
                </c:pt>
                <c:pt idx="908">
                  <c:v>61404</c:v>
                </c:pt>
                <c:pt idx="909">
                  <c:v>61392</c:v>
                </c:pt>
                <c:pt idx="910">
                  <c:v>61392</c:v>
                </c:pt>
                <c:pt idx="911">
                  <c:v>61350</c:v>
                </c:pt>
                <c:pt idx="912">
                  <c:v>61254</c:v>
                </c:pt>
                <c:pt idx="913">
                  <c:v>61182</c:v>
                </c:pt>
                <c:pt idx="914">
                  <c:v>61158</c:v>
                </c:pt>
                <c:pt idx="915">
                  <c:v>60774</c:v>
                </c:pt>
                <c:pt idx="916">
                  <c:v>60216</c:v>
                </c:pt>
                <c:pt idx="917">
                  <c:v>60192</c:v>
                </c:pt>
                <c:pt idx="918">
                  <c:v>60192</c:v>
                </c:pt>
                <c:pt idx="919">
                  <c:v>60168</c:v>
                </c:pt>
                <c:pt idx="920">
                  <c:v>60162</c:v>
                </c:pt>
                <c:pt idx="921">
                  <c:v>60066</c:v>
                </c:pt>
                <c:pt idx="922">
                  <c:v>60054</c:v>
                </c:pt>
                <c:pt idx="923">
                  <c:v>59988</c:v>
                </c:pt>
                <c:pt idx="924">
                  <c:v>59970</c:v>
                </c:pt>
                <c:pt idx="925">
                  <c:v>59892</c:v>
                </c:pt>
                <c:pt idx="926">
                  <c:v>59874</c:v>
                </c:pt>
                <c:pt idx="927">
                  <c:v>59874</c:v>
                </c:pt>
                <c:pt idx="928">
                  <c:v>59874</c:v>
                </c:pt>
                <c:pt idx="929">
                  <c:v>59826</c:v>
                </c:pt>
                <c:pt idx="930">
                  <c:v>59646</c:v>
                </c:pt>
                <c:pt idx="931">
                  <c:v>58542</c:v>
                </c:pt>
                <c:pt idx="932">
                  <c:v>58212</c:v>
                </c:pt>
                <c:pt idx="933">
                  <c:v>58212</c:v>
                </c:pt>
                <c:pt idx="934">
                  <c:v>58020</c:v>
                </c:pt>
                <c:pt idx="935">
                  <c:v>57354</c:v>
                </c:pt>
                <c:pt idx="936">
                  <c:v>56220</c:v>
                </c:pt>
                <c:pt idx="937">
                  <c:v>56034</c:v>
                </c:pt>
                <c:pt idx="938">
                  <c:v>55884</c:v>
                </c:pt>
                <c:pt idx="939">
                  <c:v>55842</c:v>
                </c:pt>
                <c:pt idx="940">
                  <c:v>55824</c:v>
                </c:pt>
                <c:pt idx="941">
                  <c:v>55824</c:v>
                </c:pt>
                <c:pt idx="942">
                  <c:v>55812</c:v>
                </c:pt>
                <c:pt idx="943">
                  <c:v>55518</c:v>
                </c:pt>
                <c:pt idx="944">
                  <c:v>55488</c:v>
                </c:pt>
                <c:pt idx="945">
                  <c:v>55488</c:v>
                </c:pt>
                <c:pt idx="946">
                  <c:v>55422</c:v>
                </c:pt>
                <c:pt idx="947">
                  <c:v>55374</c:v>
                </c:pt>
                <c:pt idx="948">
                  <c:v>55326</c:v>
                </c:pt>
                <c:pt idx="949">
                  <c:v>55302</c:v>
                </c:pt>
                <c:pt idx="950">
                  <c:v>55062</c:v>
                </c:pt>
                <c:pt idx="951">
                  <c:v>55062</c:v>
                </c:pt>
                <c:pt idx="952">
                  <c:v>55038</c:v>
                </c:pt>
                <c:pt idx="953">
                  <c:v>54972</c:v>
                </c:pt>
                <c:pt idx="954">
                  <c:v>55398</c:v>
                </c:pt>
                <c:pt idx="955">
                  <c:v>54372</c:v>
                </c:pt>
                <c:pt idx="956">
                  <c:v>54324</c:v>
                </c:pt>
                <c:pt idx="957">
                  <c:v>54036</c:v>
                </c:pt>
                <c:pt idx="958">
                  <c:v>53880</c:v>
                </c:pt>
                <c:pt idx="959">
                  <c:v>53802</c:v>
                </c:pt>
                <c:pt idx="960">
                  <c:v>53736</c:v>
                </c:pt>
                <c:pt idx="961">
                  <c:v>53694</c:v>
                </c:pt>
                <c:pt idx="962">
                  <c:v>53166</c:v>
                </c:pt>
                <c:pt idx="963">
                  <c:v>53064</c:v>
                </c:pt>
                <c:pt idx="964">
                  <c:v>51552</c:v>
                </c:pt>
                <c:pt idx="965">
                  <c:v>51180</c:v>
                </c:pt>
                <c:pt idx="966">
                  <c:v>51114</c:v>
                </c:pt>
                <c:pt idx="967">
                  <c:v>51114</c:v>
                </c:pt>
                <c:pt idx="968">
                  <c:v>51036</c:v>
                </c:pt>
                <c:pt idx="969">
                  <c:v>51006</c:v>
                </c:pt>
                <c:pt idx="970">
                  <c:v>50958</c:v>
                </c:pt>
                <c:pt idx="971">
                  <c:v>50010</c:v>
                </c:pt>
                <c:pt idx="972">
                  <c:v>49758</c:v>
                </c:pt>
                <c:pt idx="973">
                  <c:v>49350</c:v>
                </c:pt>
                <c:pt idx="974">
                  <c:v>49302</c:v>
                </c:pt>
                <c:pt idx="975">
                  <c:v>49260</c:v>
                </c:pt>
                <c:pt idx="976">
                  <c:v>48948</c:v>
                </c:pt>
                <c:pt idx="977">
                  <c:v>48564</c:v>
                </c:pt>
                <c:pt idx="978">
                  <c:v>48564</c:v>
                </c:pt>
                <c:pt idx="979">
                  <c:v>48564</c:v>
                </c:pt>
                <c:pt idx="980">
                  <c:v>48564</c:v>
                </c:pt>
                <c:pt idx="981">
                  <c:v>48666</c:v>
                </c:pt>
                <c:pt idx="982">
                  <c:v>48378</c:v>
                </c:pt>
                <c:pt idx="983">
                  <c:v>48276</c:v>
                </c:pt>
                <c:pt idx="984">
                  <c:v>48252</c:v>
                </c:pt>
                <c:pt idx="985">
                  <c:v>48252</c:v>
                </c:pt>
                <c:pt idx="986">
                  <c:v>48234</c:v>
                </c:pt>
                <c:pt idx="987">
                  <c:v>48312</c:v>
                </c:pt>
                <c:pt idx="988">
                  <c:v>48306</c:v>
                </c:pt>
                <c:pt idx="989">
                  <c:v>48276</c:v>
                </c:pt>
                <c:pt idx="990">
                  <c:v>48276</c:v>
                </c:pt>
                <c:pt idx="991">
                  <c:v>48174</c:v>
                </c:pt>
                <c:pt idx="992">
                  <c:v>48132</c:v>
                </c:pt>
                <c:pt idx="993">
                  <c:v>48132</c:v>
                </c:pt>
                <c:pt idx="994">
                  <c:v>48132</c:v>
                </c:pt>
                <c:pt idx="995">
                  <c:v>48066</c:v>
                </c:pt>
                <c:pt idx="996">
                  <c:v>47922</c:v>
                </c:pt>
                <c:pt idx="997">
                  <c:v>47808</c:v>
                </c:pt>
                <c:pt idx="998">
                  <c:v>47712</c:v>
                </c:pt>
                <c:pt idx="999">
                  <c:v>47664</c:v>
                </c:pt>
                <c:pt idx="1000">
                  <c:v>47664</c:v>
                </c:pt>
                <c:pt idx="1001">
                  <c:v>47562</c:v>
                </c:pt>
                <c:pt idx="1002">
                  <c:v>47562</c:v>
                </c:pt>
                <c:pt idx="1003">
                  <c:v>47298</c:v>
                </c:pt>
                <c:pt idx="1004">
                  <c:v>47274</c:v>
                </c:pt>
                <c:pt idx="1005">
                  <c:v>47274</c:v>
                </c:pt>
                <c:pt idx="1006">
                  <c:v>47184</c:v>
                </c:pt>
                <c:pt idx="1007">
                  <c:v>47184</c:v>
                </c:pt>
                <c:pt idx="1008">
                  <c:v>47076</c:v>
                </c:pt>
                <c:pt idx="1009">
                  <c:v>47022</c:v>
                </c:pt>
                <c:pt idx="1010">
                  <c:v>47022</c:v>
                </c:pt>
                <c:pt idx="1011">
                  <c:v>46776</c:v>
                </c:pt>
                <c:pt idx="1012">
                  <c:v>46542</c:v>
                </c:pt>
                <c:pt idx="1013">
                  <c:v>46494</c:v>
                </c:pt>
                <c:pt idx="1014">
                  <c:v>46470</c:v>
                </c:pt>
                <c:pt idx="1015">
                  <c:v>45954</c:v>
                </c:pt>
                <c:pt idx="1016">
                  <c:v>45912</c:v>
                </c:pt>
                <c:pt idx="1017">
                  <c:v>45888</c:v>
                </c:pt>
                <c:pt idx="1018">
                  <c:v>45888</c:v>
                </c:pt>
                <c:pt idx="1019">
                  <c:v>45882</c:v>
                </c:pt>
                <c:pt idx="1020">
                  <c:v>45690</c:v>
                </c:pt>
                <c:pt idx="1021">
                  <c:v>45564</c:v>
                </c:pt>
                <c:pt idx="1022">
                  <c:v>45516</c:v>
                </c:pt>
                <c:pt idx="1023">
                  <c:v>44916</c:v>
                </c:pt>
                <c:pt idx="1024">
                  <c:v>44916</c:v>
                </c:pt>
                <c:pt idx="1025">
                  <c:v>44910</c:v>
                </c:pt>
                <c:pt idx="1026">
                  <c:v>44910</c:v>
                </c:pt>
                <c:pt idx="1027">
                  <c:v>44886</c:v>
                </c:pt>
                <c:pt idx="1028">
                  <c:v>44574</c:v>
                </c:pt>
                <c:pt idx="1029">
                  <c:v>44556</c:v>
                </c:pt>
                <c:pt idx="1030">
                  <c:v>44556</c:v>
                </c:pt>
                <c:pt idx="1031">
                  <c:v>44556</c:v>
                </c:pt>
                <c:pt idx="1032">
                  <c:v>44556</c:v>
                </c:pt>
                <c:pt idx="1033">
                  <c:v>44322</c:v>
                </c:pt>
                <c:pt idx="1034">
                  <c:v>44316</c:v>
                </c:pt>
                <c:pt idx="1035">
                  <c:v>44292</c:v>
                </c:pt>
                <c:pt idx="1036">
                  <c:v>44292</c:v>
                </c:pt>
                <c:pt idx="1037">
                  <c:v>44292</c:v>
                </c:pt>
                <c:pt idx="1038">
                  <c:v>44292</c:v>
                </c:pt>
                <c:pt idx="1039">
                  <c:v>44262</c:v>
                </c:pt>
                <c:pt idx="1040">
                  <c:v>43770</c:v>
                </c:pt>
                <c:pt idx="1041">
                  <c:v>43770</c:v>
                </c:pt>
                <c:pt idx="1042">
                  <c:v>43770</c:v>
                </c:pt>
                <c:pt idx="1043">
                  <c:v>43128</c:v>
                </c:pt>
                <c:pt idx="1044">
                  <c:v>42828</c:v>
                </c:pt>
                <c:pt idx="1045">
                  <c:v>42258</c:v>
                </c:pt>
                <c:pt idx="1046">
                  <c:v>42054</c:v>
                </c:pt>
                <c:pt idx="1047">
                  <c:v>42054</c:v>
                </c:pt>
                <c:pt idx="1048">
                  <c:v>42048</c:v>
                </c:pt>
                <c:pt idx="1049">
                  <c:v>42024</c:v>
                </c:pt>
                <c:pt idx="1050">
                  <c:v>42006</c:v>
                </c:pt>
                <c:pt idx="1051">
                  <c:v>42006</c:v>
                </c:pt>
                <c:pt idx="1052">
                  <c:v>41982</c:v>
                </c:pt>
                <c:pt idx="1053">
                  <c:v>41970</c:v>
                </c:pt>
                <c:pt idx="1054">
                  <c:v>41970</c:v>
                </c:pt>
                <c:pt idx="1055">
                  <c:v>41946</c:v>
                </c:pt>
                <c:pt idx="1056">
                  <c:v>41382</c:v>
                </c:pt>
                <c:pt idx="1057">
                  <c:v>41364</c:v>
                </c:pt>
                <c:pt idx="1058">
                  <c:v>41046</c:v>
                </c:pt>
                <c:pt idx="1059">
                  <c:v>41046</c:v>
                </c:pt>
                <c:pt idx="1060">
                  <c:v>40992</c:v>
                </c:pt>
                <c:pt idx="1061">
                  <c:v>40992</c:v>
                </c:pt>
                <c:pt idx="1062">
                  <c:v>40998</c:v>
                </c:pt>
                <c:pt idx="1063">
                  <c:v>39972</c:v>
                </c:pt>
                <c:pt idx="1064">
                  <c:v>39972</c:v>
                </c:pt>
                <c:pt idx="1065">
                  <c:v>39708</c:v>
                </c:pt>
                <c:pt idx="1066">
                  <c:v>39708</c:v>
                </c:pt>
                <c:pt idx="1067">
                  <c:v>39588</c:v>
                </c:pt>
                <c:pt idx="1068">
                  <c:v>39588</c:v>
                </c:pt>
                <c:pt idx="1069">
                  <c:v>39588</c:v>
                </c:pt>
                <c:pt idx="1070">
                  <c:v>39324</c:v>
                </c:pt>
                <c:pt idx="1071">
                  <c:v>39282</c:v>
                </c:pt>
                <c:pt idx="1072">
                  <c:v>39180</c:v>
                </c:pt>
                <c:pt idx="1073">
                  <c:v>38994</c:v>
                </c:pt>
                <c:pt idx="1074">
                  <c:v>38472</c:v>
                </c:pt>
                <c:pt idx="1075">
                  <c:v>38598</c:v>
                </c:pt>
                <c:pt idx="1076">
                  <c:v>38598</c:v>
                </c:pt>
                <c:pt idx="1077">
                  <c:v>38598</c:v>
                </c:pt>
                <c:pt idx="1078">
                  <c:v>38514</c:v>
                </c:pt>
                <c:pt idx="1079">
                  <c:v>38472</c:v>
                </c:pt>
                <c:pt idx="1080">
                  <c:v>38430</c:v>
                </c:pt>
                <c:pt idx="1081">
                  <c:v>38430</c:v>
                </c:pt>
                <c:pt idx="1082">
                  <c:v>38430</c:v>
                </c:pt>
                <c:pt idx="1083">
                  <c:v>38232</c:v>
                </c:pt>
                <c:pt idx="1084">
                  <c:v>37860</c:v>
                </c:pt>
                <c:pt idx="1085">
                  <c:v>37860</c:v>
                </c:pt>
                <c:pt idx="1086">
                  <c:v>37860</c:v>
                </c:pt>
                <c:pt idx="1087">
                  <c:v>37764</c:v>
                </c:pt>
                <c:pt idx="1088">
                  <c:v>37716</c:v>
                </c:pt>
                <c:pt idx="1089">
                  <c:v>37038</c:v>
                </c:pt>
                <c:pt idx="1090">
                  <c:v>37014</c:v>
                </c:pt>
                <c:pt idx="1091">
                  <c:v>37014</c:v>
                </c:pt>
                <c:pt idx="1092">
                  <c:v>37014</c:v>
                </c:pt>
                <c:pt idx="1093">
                  <c:v>37014</c:v>
                </c:pt>
                <c:pt idx="1094">
                  <c:v>36930</c:v>
                </c:pt>
                <c:pt idx="1095">
                  <c:v>36480</c:v>
                </c:pt>
                <c:pt idx="1096">
                  <c:v>36282</c:v>
                </c:pt>
                <c:pt idx="1097">
                  <c:v>35964</c:v>
                </c:pt>
                <c:pt idx="1098">
                  <c:v>34224</c:v>
                </c:pt>
                <c:pt idx="1099">
                  <c:v>33684</c:v>
                </c:pt>
                <c:pt idx="1100">
                  <c:v>33684</c:v>
                </c:pt>
                <c:pt idx="1101">
                  <c:v>33684</c:v>
                </c:pt>
                <c:pt idx="1102">
                  <c:v>33486</c:v>
                </c:pt>
                <c:pt idx="1103">
                  <c:v>33162</c:v>
                </c:pt>
                <c:pt idx="1104">
                  <c:v>33162</c:v>
                </c:pt>
                <c:pt idx="1105">
                  <c:v>32964</c:v>
                </c:pt>
                <c:pt idx="1106">
                  <c:v>32964</c:v>
                </c:pt>
                <c:pt idx="1107">
                  <c:v>32796</c:v>
                </c:pt>
                <c:pt idx="1108">
                  <c:v>32796</c:v>
                </c:pt>
                <c:pt idx="1109">
                  <c:v>32316</c:v>
                </c:pt>
                <c:pt idx="1110">
                  <c:v>31812</c:v>
                </c:pt>
                <c:pt idx="1111">
                  <c:v>31392</c:v>
                </c:pt>
                <c:pt idx="1112">
                  <c:v>31344</c:v>
                </c:pt>
                <c:pt idx="1113">
                  <c:v>31344</c:v>
                </c:pt>
                <c:pt idx="1114">
                  <c:v>31248</c:v>
                </c:pt>
                <c:pt idx="1115">
                  <c:v>31380</c:v>
                </c:pt>
                <c:pt idx="1116">
                  <c:v>31380</c:v>
                </c:pt>
                <c:pt idx="1117">
                  <c:v>31380</c:v>
                </c:pt>
                <c:pt idx="1118">
                  <c:v>31332</c:v>
                </c:pt>
                <c:pt idx="1119">
                  <c:v>31254</c:v>
                </c:pt>
                <c:pt idx="1120">
                  <c:v>31254</c:v>
                </c:pt>
                <c:pt idx="1121">
                  <c:v>31254</c:v>
                </c:pt>
                <c:pt idx="1122">
                  <c:v>30960</c:v>
                </c:pt>
                <c:pt idx="1123">
                  <c:v>30354</c:v>
                </c:pt>
                <c:pt idx="1124">
                  <c:v>30240</c:v>
                </c:pt>
                <c:pt idx="1125">
                  <c:v>30150</c:v>
                </c:pt>
                <c:pt idx="1126">
                  <c:v>29550</c:v>
                </c:pt>
                <c:pt idx="1127">
                  <c:v>29502</c:v>
                </c:pt>
                <c:pt idx="1128">
                  <c:v>29502</c:v>
                </c:pt>
                <c:pt idx="1129">
                  <c:v>29502</c:v>
                </c:pt>
                <c:pt idx="1130">
                  <c:v>29502</c:v>
                </c:pt>
                <c:pt idx="1131">
                  <c:v>29502</c:v>
                </c:pt>
                <c:pt idx="1132">
                  <c:v>29502</c:v>
                </c:pt>
                <c:pt idx="1133">
                  <c:v>28956</c:v>
                </c:pt>
                <c:pt idx="1134">
                  <c:v>28614</c:v>
                </c:pt>
                <c:pt idx="1135">
                  <c:v>28014</c:v>
                </c:pt>
                <c:pt idx="1136">
                  <c:v>27852</c:v>
                </c:pt>
                <c:pt idx="1137">
                  <c:v>28278</c:v>
                </c:pt>
                <c:pt idx="1138">
                  <c:v>27714</c:v>
                </c:pt>
                <c:pt idx="1139">
                  <c:v>26940</c:v>
                </c:pt>
                <c:pt idx="1140">
                  <c:v>26604</c:v>
                </c:pt>
                <c:pt idx="1141">
                  <c:v>26286</c:v>
                </c:pt>
                <c:pt idx="1142">
                  <c:v>25956</c:v>
                </c:pt>
                <c:pt idx="1143">
                  <c:v>26064</c:v>
                </c:pt>
                <c:pt idx="1144">
                  <c:v>25992</c:v>
                </c:pt>
                <c:pt idx="1145">
                  <c:v>25086</c:v>
                </c:pt>
                <c:pt idx="1146">
                  <c:v>25086</c:v>
                </c:pt>
                <c:pt idx="1147">
                  <c:v>25098</c:v>
                </c:pt>
                <c:pt idx="1148">
                  <c:v>24498</c:v>
                </c:pt>
                <c:pt idx="1149">
                  <c:v>23370</c:v>
                </c:pt>
                <c:pt idx="1150">
                  <c:v>23214</c:v>
                </c:pt>
                <c:pt idx="1151">
                  <c:v>23232</c:v>
                </c:pt>
                <c:pt idx="1152">
                  <c:v>23232</c:v>
                </c:pt>
                <c:pt idx="1153">
                  <c:v>23244</c:v>
                </c:pt>
                <c:pt idx="1154">
                  <c:v>23244</c:v>
                </c:pt>
                <c:pt idx="1155">
                  <c:v>23244</c:v>
                </c:pt>
                <c:pt idx="1156">
                  <c:v>23220</c:v>
                </c:pt>
                <c:pt idx="1157">
                  <c:v>23202</c:v>
                </c:pt>
                <c:pt idx="1158">
                  <c:v>23178</c:v>
                </c:pt>
                <c:pt idx="1159">
                  <c:v>23178</c:v>
                </c:pt>
                <c:pt idx="1160">
                  <c:v>23142</c:v>
                </c:pt>
                <c:pt idx="1161">
                  <c:v>23142</c:v>
                </c:pt>
                <c:pt idx="1162">
                  <c:v>23214</c:v>
                </c:pt>
                <c:pt idx="1163">
                  <c:v>23466</c:v>
                </c:pt>
                <c:pt idx="1164">
                  <c:v>23466</c:v>
                </c:pt>
                <c:pt idx="1165">
                  <c:v>23292</c:v>
                </c:pt>
                <c:pt idx="1166">
                  <c:v>23634</c:v>
                </c:pt>
                <c:pt idx="1167">
                  <c:v>23076</c:v>
                </c:pt>
                <c:pt idx="1168">
                  <c:v>20562</c:v>
                </c:pt>
                <c:pt idx="1169">
                  <c:v>20856</c:v>
                </c:pt>
                <c:pt idx="1170">
                  <c:v>20838</c:v>
                </c:pt>
                <c:pt idx="1171">
                  <c:v>18378</c:v>
                </c:pt>
                <c:pt idx="1172">
                  <c:v>18330</c:v>
                </c:pt>
                <c:pt idx="1173">
                  <c:v>290568</c:v>
                </c:pt>
                <c:pt idx="1174">
                  <c:v>18330</c:v>
                </c:pt>
                <c:pt idx="1175">
                  <c:v>17256</c:v>
                </c:pt>
                <c:pt idx="1176">
                  <c:v>15228</c:v>
                </c:pt>
                <c:pt idx="1177">
                  <c:v>14676</c:v>
                </c:pt>
                <c:pt idx="1178">
                  <c:v>14280</c:v>
                </c:pt>
                <c:pt idx="1179">
                  <c:v>13728</c:v>
                </c:pt>
                <c:pt idx="1180">
                  <c:v>11442</c:v>
                </c:pt>
                <c:pt idx="1181">
                  <c:v>11346</c:v>
                </c:pt>
                <c:pt idx="1182">
                  <c:v>11346</c:v>
                </c:pt>
                <c:pt idx="1183">
                  <c:v>11346</c:v>
                </c:pt>
                <c:pt idx="1184">
                  <c:v>11328</c:v>
                </c:pt>
                <c:pt idx="1185">
                  <c:v>11124</c:v>
                </c:pt>
                <c:pt idx="1186">
                  <c:v>10752</c:v>
                </c:pt>
                <c:pt idx="1187">
                  <c:v>10338</c:v>
                </c:pt>
                <c:pt idx="1188">
                  <c:v>8772</c:v>
                </c:pt>
                <c:pt idx="1189">
                  <c:v>8388</c:v>
                </c:pt>
                <c:pt idx="1190">
                  <c:v>8022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1-B27D-4FA6-A3F0-A164929499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1475984"/>
        <c:axId val="1131475656"/>
      </c:areaChart>
      <c:lineChart>
        <c:grouping val="standard"/>
        <c:varyColors val="0"/>
        <c:ser>
          <c:idx val="0"/>
          <c:order val="0"/>
          <c:tx>
            <c:strRef>
              <c:f>'Commodities Data'!$C$2</c:f>
              <c:strCache>
                <c:ptCount val="1"/>
                <c:pt idx="0">
                  <c:v>LME Ni cash price</c:v>
                </c:pt>
              </c:strCache>
            </c:strRef>
          </c:tx>
          <c:spPr>
            <a:ln w="25400" cap="rnd">
              <a:solidFill>
                <a:srgbClr val="0000FF"/>
              </a:solidFill>
              <a:round/>
            </a:ln>
            <a:effectLst>
              <a:outerShdw blurRad="63500" dist="38100" dir="5400000" rotWithShape="0">
                <a:srgbClr val="000000">
                  <a:alpha val="45000"/>
                </a:srgbClr>
              </a:outerShdw>
            </a:effectLst>
          </c:spPr>
          <c:marker>
            <c:symbol val="none"/>
          </c:marker>
          <c:cat>
            <c:numRef>
              <c:f>'Commodities Data'!$B$8:$B$1198</c:f>
              <c:numCache>
                <c:formatCode>[$-409]mmm\-yy;@</c:formatCode>
                <c:ptCount val="1191"/>
                <c:pt idx="0">
                  <c:v>42006</c:v>
                </c:pt>
                <c:pt idx="1">
                  <c:v>42009</c:v>
                </c:pt>
                <c:pt idx="2">
                  <c:v>42010</c:v>
                </c:pt>
                <c:pt idx="3">
                  <c:v>42011</c:v>
                </c:pt>
                <c:pt idx="4">
                  <c:v>42012</c:v>
                </c:pt>
                <c:pt idx="5">
                  <c:v>42013</c:v>
                </c:pt>
                <c:pt idx="6">
                  <c:v>42016</c:v>
                </c:pt>
                <c:pt idx="7">
                  <c:v>42017</c:v>
                </c:pt>
                <c:pt idx="8">
                  <c:v>42018</c:v>
                </c:pt>
                <c:pt idx="9">
                  <c:v>42019</c:v>
                </c:pt>
                <c:pt idx="10">
                  <c:v>42020</c:v>
                </c:pt>
                <c:pt idx="11">
                  <c:v>42023</c:v>
                </c:pt>
                <c:pt idx="12">
                  <c:v>42024</c:v>
                </c:pt>
                <c:pt idx="13">
                  <c:v>42025</c:v>
                </c:pt>
                <c:pt idx="14">
                  <c:v>42026</c:v>
                </c:pt>
                <c:pt idx="15">
                  <c:v>42027</c:v>
                </c:pt>
                <c:pt idx="16">
                  <c:v>42030</c:v>
                </c:pt>
                <c:pt idx="17">
                  <c:v>42031</c:v>
                </c:pt>
                <c:pt idx="18">
                  <c:v>42032</c:v>
                </c:pt>
                <c:pt idx="19">
                  <c:v>42033</c:v>
                </c:pt>
                <c:pt idx="20">
                  <c:v>42034</c:v>
                </c:pt>
                <c:pt idx="21">
                  <c:v>42037</c:v>
                </c:pt>
                <c:pt idx="22">
                  <c:v>42038</c:v>
                </c:pt>
                <c:pt idx="23">
                  <c:v>42039</c:v>
                </c:pt>
                <c:pt idx="24">
                  <c:v>42040</c:v>
                </c:pt>
                <c:pt idx="25">
                  <c:v>42041</c:v>
                </c:pt>
                <c:pt idx="26">
                  <c:v>42044</c:v>
                </c:pt>
                <c:pt idx="27">
                  <c:v>42045</c:v>
                </c:pt>
                <c:pt idx="28">
                  <c:v>42046</c:v>
                </c:pt>
                <c:pt idx="29">
                  <c:v>42047</c:v>
                </c:pt>
                <c:pt idx="30">
                  <c:v>42048</c:v>
                </c:pt>
                <c:pt idx="31">
                  <c:v>42051</c:v>
                </c:pt>
                <c:pt idx="32">
                  <c:v>42052</c:v>
                </c:pt>
                <c:pt idx="33">
                  <c:v>42053</c:v>
                </c:pt>
                <c:pt idx="34">
                  <c:v>42054</c:v>
                </c:pt>
                <c:pt idx="35">
                  <c:v>42055</c:v>
                </c:pt>
                <c:pt idx="36">
                  <c:v>42058</c:v>
                </c:pt>
                <c:pt idx="37">
                  <c:v>42059</c:v>
                </c:pt>
                <c:pt idx="38">
                  <c:v>42060</c:v>
                </c:pt>
                <c:pt idx="39">
                  <c:v>42061</c:v>
                </c:pt>
                <c:pt idx="40">
                  <c:v>42062</c:v>
                </c:pt>
                <c:pt idx="41">
                  <c:v>42065</c:v>
                </c:pt>
                <c:pt idx="42">
                  <c:v>42066</c:v>
                </c:pt>
                <c:pt idx="43">
                  <c:v>42067</c:v>
                </c:pt>
                <c:pt idx="44">
                  <c:v>42068</c:v>
                </c:pt>
                <c:pt idx="45">
                  <c:v>42069</c:v>
                </c:pt>
                <c:pt idx="46">
                  <c:v>42072</c:v>
                </c:pt>
                <c:pt idx="47">
                  <c:v>42073</c:v>
                </c:pt>
                <c:pt idx="48">
                  <c:v>42074</c:v>
                </c:pt>
                <c:pt idx="49">
                  <c:v>42075</c:v>
                </c:pt>
                <c:pt idx="50">
                  <c:v>42076</c:v>
                </c:pt>
                <c:pt idx="51">
                  <c:v>42079</c:v>
                </c:pt>
                <c:pt idx="52">
                  <c:v>42080</c:v>
                </c:pt>
                <c:pt idx="53">
                  <c:v>42081</c:v>
                </c:pt>
                <c:pt idx="54">
                  <c:v>42082</c:v>
                </c:pt>
                <c:pt idx="55">
                  <c:v>42083</c:v>
                </c:pt>
                <c:pt idx="56">
                  <c:v>42086</c:v>
                </c:pt>
                <c:pt idx="57">
                  <c:v>42087</c:v>
                </c:pt>
                <c:pt idx="58">
                  <c:v>42088</c:v>
                </c:pt>
                <c:pt idx="59">
                  <c:v>42089</c:v>
                </c:pt>
                <c:pt idx="60">
                  <c:v>42090</c:v>
                </c:pt>
                <c:pt idx="61">
                  <c:v>42093</c:v>
                </c:pt>
                <c:pt idx="62">
                  <c:v>42094</c:v>
                </c:pt>
                <c:pt idx="63">
                  <c:v>42095</c:v>
                </c:pt>
                <c:pt idx="64">
                  <c:v>42096</c:v>
                </c:pt>
                <c:pt idx="65">
                  <c:v>42097</c:v>
                </c:pt>
                <c:pt idx="66">
                  <c:v>42100</c:v>
                </c:pt>
                <c:pt idx="67">
                  <c:v>42101</c:v>
                </c:pt>
                <c:pt idx="68">
                  <c:v>42102</c:v>
                </c:pt>
                <c:pt idx="69">
                  <c:v>42103</c:v>
                </c:pt>
                <c:pt idx="70">
                  <c:v>42104</c:v>
                </c:pt>
                <c:pt idx="71">
                  <c:v>42107</c:v>
                </c:pt>
                <c:pt idx="72">
                  <c:v>42108</c:v>
                </c:pt>
                <c:pt idx="73">
                  <c:v>42109</c:v>
                </c:pt>
                <c:pt idx="74">
                  <c:v>42110</c:v>
                </c:pt>
                <c:pt idx="75">
                  <c:v>42111</c:v>
                </c:pt>
                <c:pt idx="76">
                  <c:v>42114</c:v>
                </c:pt>
                <c:pt idx="77">
                  <c:v>42115</c:v>
                </c:pt>
                <c:pt idx="78">
                  <c:v>42116</c:v>
                </c:pt>
                <c:pt idx="79">
                  <c:v>42117</c:v>
                </c:pt>
                <c:pt idx="80">
                  <c:v>42118</c:v>
                </c:pt>
                <c:pt idx="81">
                  <c:v>42121</c:v>
                </c:pt>
                <c:pt idx="82">
                  <c:v>42122</c:v>
                </c:pt>
                <c:pt idx="83">
                  <c:v>42123</c:v>
                </c:pt>
                <c:pt idx="84">
                  <c:v>42124</c:v>
                </c:pt>
                <c:pt idx="85">
                  <c:v>42125</c:v>
                </c:pt>
                <c:pt idx="86">
                  <c:v>42128</c:v>
                </c:pt>
                <c:pt idx="87">
                  <c:v>42129</c:v>
                </c:pt>
                <c:pt idx="88">
                  <c:v>42130</c:v>
                </c:pt>
                <c:pt idx="89">
                  <c:v>42131</c:v>
                </c:pt>
                <c:pt idx="90">
                  <c:v>42132</c:v>
                </c:pt>
                <c:pt idx="91">
                  <c:v>42135</c:v>
                </c:pt>
                <c:pt idx="92">
                  <c:v>42136</c:v>
                </c:pt>
                <c:pt idx="93">
                  <c:v>42137</c:v>
                </c:pt>
                <c:pt idx="94">
                  <c:v>42138</c:v>
                </c:pt>
                <c:pt idx="95">
                  <c:v>42139</c:v>
                </c:pt>
                <c:pt idx="96">
                  <c:v>42142</c:v>
                </c:pt>
                <c:pt idx="97">
                  <c:v>42143</c:v>
                </c:pt>
                <c:pt idx="98">
                  <c:v>42144</c:v>
                </c:pt>
                <c:pt idx="99">
                  <c:v>42145</c:v>
                </c:pt>
                <c:pt idx="100">
                  <c:v>42146</c:v>
                </c:pt>
                <c:pt idx="101">
                  <c:v>42149</c:v>
                </c:pt>
                <c:pt idx="102">
                  <c:v>42150</c:v>
                </c:pt>
                <c:pt idx="103">
                  <c:v>42151</c:v>
                </c:pt>
                <c:pt idx="104">
                  <c:v>42152</c:v>
                </c:pt>
                <c:pt idx="105">
                  <c:v>42153</c:v>
                </c:pt>
                <c:pt idx="106">
                  <c:v>42156</c:v>
                </c:pt>
                <c:pt idx="107">
                  <c:v>42157</c:v>
                </c:pt>
                <c:pt idx="108">
                  <c:v>42158</c:v>
                </c:pt>
                <c:pt idx="109">
                  <c:v>42159</c:v>
                </c:pt>
                <c:pt idx="110">
                  <c:v>42160</c:v>
                </c:pt>
                <c:pt idx="111">
                  <c:v>42163</c:v>
                </c:pt>
                <c:pt idx="112">
                  <c:v>42164</c:v>
                </c:pt>
                <c:pt idx="113">
                  <c:v>42165</c:v>
                </c:pt>
                <c:pt idx="114">
                  <c:v>42166</c:v>
                </c:pt>
                <c:pt idx="115">
                  <c:v>42167</c:v>
                </c:pt>
                <c:pt idx="116">
                  <c:v>42170</c:v>
                </c:pt>
                <c:pt idx="117">
                  <c:v>42171</c:v>
                </c:pt>
                <c:pt idx="118">
                  <c:v>42172</c:v>
                </c:pt>
                <c:pt idx="119">
                  <c:v>42173</c:v>
                </c:pt>
                <c:pt idx="120">
                  <c:v>42174</c:v>
                </c:pt>
                <c:pt idx="121">
                  <c:v>42177</c:v>
                </c:pt>
                <c:pt idx="122">
                  <c:v>42178</c:v>
                </c:pt>
                <c:pt idx="123">
                  <c:v>42179</c:v>
                </c:pt>
                <c:pt idx="124">
                  <c:v>42180</c:v>
                </c:pt>
                <c:pt idx="125">
                  <c:v>42181</c:v>
                </c:pt>
                <c:pt idx="126">
                  <c:v>42184</c:v>
                </c:pt>
                <c:pt idx="127">
                  <c:v>42185</c:v>
                </c:pt>
                <c:pt idx="128">
                  <c:v>42186</c:v>
                </c:pt>
                <c:pt idx="129">
                  <c:v>42187</c:v>
                </c:pt>
                <c:pt idx="130">
                  <c:v>42188</c:v>
                </c:pt>
                <c:pt idx="131">
                  <c:v>42191</c:v>
                </c:pt>
                <c:pt idx="132">
                  <c:v>42192</c:v>
                </c:pt>
                <c:pt idx="133">
                  <c:v>42193</c:v>
                </c:pt>
                <c:pt idx="134">
                  <c:v>42194</c:v>
                </c:pt>
                <c:pt idx="135">
                  <c:v>42195</c:v>
                </c:pt>
                <c:pt idx="136">
                  <c:v>42198</c:v>
                </c:pt>
                <c:pt idx="137">
                  <c:v>42199</c:v>
                </c:pt>
                <c:pt idx="138">
                  <c:v>42200</c:v>
                </c:pt>
                <c:pt idx="139">
                  <c:v>42201</c:v>
                </c:pt>
                <c:pt idx="140">
                  <c:v>42202</c:v>
                </c:pt>
                <c:pt idx="141">
                  <c:v>42205</c:v>
                </c:pt>
                <c:pt idx="142">
                  <c:v>42206</c:v>
                </c:pt>
                <c:pt idx="143">
                  <c:v>42207</c:v>
                </c:pt>
                <c:pt idx="144">
                  <c:v>42208</c:v>
                </c:pt>
                <c:pt idx="145">
                  <c:v>42209</c:v>
                </c:pt>
                <c:pt idx="146">
                  <c:v>42212</c:v>
                </c:pt>
                <c:pt idx="147">
                  <c:v>42213</c:v>
                </c:pt>
                <c:pt idx="148">
                  <c:v>42214</c:v>
                </c:pt>
                <c:pt idx="149">
                  <c:v>42215</c:v>
                </c:pt>
                <c:pt idx="150">
                  <c:v>42216</c:v>
                </c:pt>
                <c:pt idx="151">
                  <c:v>42219</c:v>
                </c:pt>
                <c:pt idx="152">
                  <c:v>42220</c:v>
                </c:pt>
                <c:pt idx="153">
                  <c:v>42221</c:v>
                </c:pt>
                <c:pt idx="154">
                  <c:v>42222</c:v>
                </c:pt>
                <c:pt idx="155">
                  <c:v>42223</c:v>
                </c:pt>
                <c:pt idx="156">
                  <c:v>42226</c:v>
                </c:pt>
                <c:pt idx="157">
                  <c:v>42227</c:v>
                </c:pt>
                <c:pt idx="158">
                  <c:v>42228</c:v>
                </c:pt>
                <c:pt idx="159">
                  <c:v>42229</c:v>
                </c:pt>
                <c:pt idx="160">
                  <c:v>42230</c:v>
                </c:pt>
                <c:pt idx="161">
                  <c:v>42233</c:v>
                </c:pt>
                <c:pt idx="162">
                  <c:v>42234</c:v>
                </c:pt>
                <c:pt idx="163">
                  <c:v>42235</c:v>
                </c:pt>
                <c:pt idx="164">
                  <c:v>42236</c:v>
                </c:pt>
                <c:pt idx="165">
                  <c:v>42237</c:v>
                </c:pt>
                <c:pt idx="166">
                  <c:v>42240</c:v>
                </c:pt>
                <c:pt idx="167">
                  <c:v>42241</c:v>
                </c:pt>
                <c:pt idx="168">
                  <c:v>42242</c:v>
                </c:pt>
                <c:pt idx="169">
                  <c:v>42243</c:v>
                </c:pt>
                <c:pt idx="170">
                  <c:v>42244</c:v>
                </c:pt>
                <c:pt idx="171">
                  <c:v>42247</c:v>
                </c:pt>
                <c:pt idx="172">
                  <c:v>42248</c:v>
                </c:pt>
                <c:pt idx="173">
                  <c:v>42249</c:v>
                </c:pt>
                <c:pt idx="174">
                  <c:v>42250</c:v>
                </c:pt>
                <c:pt idx="175">
                  <c:v>42251</c:v>
                </c:pt>
                <c:pt idx="176">
                  <c:v>42254</c:v>
                </c:pt>
                <c:pt idx="177">
                  <c:v>42255</c:v>
                </c:pt>
                <c:pt idx="178">
                  <c:v>42256</c:v>
                </c:pt>
                <c:pt idx="179">
                  <c:v>42257</c:v>
                </c:pt>
                <c:pt idx="180">
                  <c:v>42258</c:v>
                </c:pt>
                <c:pt idx="181">
                  <c:v>42261</c:v>
                </c:pt>
                <c:pt idx="182">
                  <c:v>42262</c:v>
                </c:pt>
                <c:pt idx="183">
                  <c:v>42263</c:v>
                </c:pt>
                <c:pt idx="184">
                  <c:v>42264</c:v>
                </c:pt>
                <c:pt idx="185">
                  <c:v>42265</c:v>
                </c:pt>
                <c:pt idx="186">
                  <c:v>42268</c:v>
                </c:pt>
                <c:pt idx="187">
                  <c:v>42269</c:v>
                </c:pt>
                <c:pt idx="188">
                  <c:v>42270</c:v>
                </c:pt>
                <c:pt idx="189">
                  <c:v>42271</c:v>
                </c:pt>
                <c:pt idx="190">
                  <c:v>42272</c:v>
                </c:pt>
                <c:pt idx="191">
                  <c:v>42275</c:v>
                </c:pt>
                <c:pt idx="192">
                  <c:v>42276</c:v>
                </c:pt>
                <c:pt idx="193">
                  <c:v>42277</c:v>
                </c:pt>
                <c:pt idx="194">
                  <c:v>42278</c:v>
                </c:pt>
                <c:pt idx="195">
                  <c:v>42279</c:v>
                </c:pt>
                <c:pt idx="196">
                  <c:v>42282</c:v>
                </c:pt>
                <c:pt idx="197">
                  <c:v>42283</c:v>
                </c:pt>
                <c:pt idx="198">
                  <c:v>42284</c:v>
                </c:pt>
                <c:pt idx="199">
                  <c:v>42285</c:v>
                </c:pt>
                <c:pt idx="200">
                  <c:v>42286</c:v>
                </c:pt>
                <c:pt idx="201">
                  <c:v>42289</c:v>
                </c:pt>
                <c:pt idx="202">
                  <c:v>42290</c:v>
                </c:pt>
                <c:pt idx="203">
                  <c:v>42291</c:v>
                </c:pt>
                <c:pt idx="204">
                  <c:v>42292</c:v>
                </c:pt>
                <c:pt idx="205">
                  <c:v>42293</c:v>
                </c:pt>
                <c:pt idx="206">
                  <c:v>42296</c:v>
                </c:pt>
                <c:pt idx="207">
                  <c:v>42297</c:v>
                </c:pt>
                <c:pt idx="208">
                  <c:v>42298</c:v>
                </c:pt>
                <c:pt idx="209">
                  <c:v>42299</c:v>
                </c:pt>
                <c:pt idx="210">
                  <c:v>42300</c:v>
                </c:pt>
                <c:pt idx="211">
                  <c:v>42303</c:v>
                </c:pt>
                <c:pt idx="212">
                  <c:v>42304</c:v>
                </c:pt>
                <c:pt idx="213">
                  <c:v>42305</c:v>
                </c:pt>
                <c:pt idx="214">
                  <c:v>42306</c:v>
                </c:pt>
                <c:pt idx="215">
                  <c:v>42307</c:v>
                </c:pt>
                <c:pt idx="216">
                  <c:v>42310</c:v>
                </c:pt>
                <c:pt idx="217">
                  <c:v>42311</c:v>
                </c:pt>
                <c:pt idx="218">
                  <c:v>42312</c:v>
                </c:pt>
                <c:pt idx="219">
                  <c:v>42313</c:v>
                </c:pt>
                <c:pt idx="220">
                  <c:v>42314</c:v>
                </c:pt>
                <c:pt idx="221">
                  <c:v>42317</c:v>
                </c:pt>
                <c:pt idx="222">
                  <c:v>42318</c:v>
                </c:pt>
                <c:pt idx="223">
                  <c:v>42319</c:v>
                </c:pt>
                <c:pt idx="224">
                  <c:v>42320</c:v>
                </c:pt>
                <c:pt idx="225">
                  <c:v>42321</c:v>
                </c:pt>
                <c:pt idx="226">
                  <c:v>42324</c:v>
                </c:pt>
                <c:pt idx="227">
                  <c:v>42325</c:v>
                </c:pt>
                <c:pt idx="228">
                  <c:v>42326</c:v>
                </c:pt>
                <c:pt idx="229">
                  <c:v>42327</c:v>
                </c:pt>
                <c:pt idx="230">
                  <c:v>42328</c:v>
                </c:pt>
                <c:pt idx="231">
                  <c:v>42331</c:v>
                </c:pt>
                <c:pt idx="232">
                  <c:v>42332</c:v>
                </c:pt>
                <c:pt idx="233">
                  <c:v>42333</c:v>
                </c:pt>
                <c:pt idx="234">
                  <c:v>42334</c:v>
                </c:pt>
                <c:pt idx="235">
                  <c:v>42335</c:v>
                </c:pt>
                <c:pt idx="236">
                  <c:v>42338</c:v>
                </c:pt>
                <c:pt idx="237">
                  <c:v>42339</c:v>
                </c:pt>
                <c:pt idx="238">
                  <c:v>42340</c:v>
                </c:pt>
                <c:pt idx="239">
                  <c:v>42341</c:v>
                </c:pt>
                <c:pt idx="240">
                  <c:v>42342</c:v>
                </c:pt>
                <c:pt idx="241">
                  <c:v>42345</c:v>
                </c:pt>
                <c:pt idx="242">
                  <c:v>42346</c:v>
                </c:pt>
                <c:pt idx="243">
                  <c:v>42347</c:v>
                </c:pt>
                <c:pt idx="244">
                  <c:v>42348</c:v>
                </c:pt>
                <c:pt idx="245">
                  <c:v>42349</c:v>
                </c:pt>
                <c:pt idx="246">
                  <c:v>42352</c:v>
                </c:pt>
                <c:pt idx="247">
                  <c:v>42353</c:v>
                </c:pt>
                <c:pt idx="248">
                  <c:v>42354</c:v>
                </c:pt>
                <c:pt idx="249">
                  <c:v>42355</c:v>
                </c:pt>
                <c:pt idx="250">
                  <c:v>42356</c:v>
                </c:pt>
                <c:pt idx="251">
                  <c:v>42359</c:v>
                </c:pt>
                <c:pt idx="252">
                  <c:v>42360</c:v>
                </c:pt>
                <c:pt idx="253">
                  <c:v>42361</c:v>
                </c:pt>
                <c:pt idx="254">
                  <c:v>42362</c:v>
                </c:pt>
                <c:pt idx="255">
                  <c:v>42363</c:v>
                </c:pt>
                <c:pt idx="256">
                  <c:v>42366</c:v>
                </c:pt>
                <c:pt idx="257">
                  <c:v>42367</c:v>
                </c:pt>
                <c:pt idx="258">
                  <c:v>42368</c:v>
                </c:pt>
                <c:pt idx="259">
                  <c:v>42369</c:v>
                </c:pt>
                <c:pt idx="260">
                  <c:v>42370</c:v>
                </c:pt>
                <c:pt idx="261">
                  <c:v>42373</c:v>
                </c:pt>
                <c:pt idx="262">
                  <c:v>42374</c:v>
                </c:pt>
                <c:pt idx="263">
                  <c:v>42375</c:v>
                </c:pt>
                <c:pt idx="264">
                  <c:v>42376</c:v>
                </c:pt>
                <c:pt idx="265">
                  <c:v>42377</c:v>
                </c:pt>
                <c:pt idx="266">
                  <c:v>42380</c:v>
                </c:pt>
                <c:pt idx="267">
                  <c:v>42381</c:v>
                </c:pt>
                <c:pt idx="268">
                  <c:v>42382</c:v>
                </c:pt>
                <c:pt idx="269">
                  <c:v>42383</c:v>
                </c:pt>
                <c:pt idx="270">
                  <c:v>42384</c:v>
                </c:pt>
                <c:pt idx="271">
                  <c:v>42387</c:v>
                </c:pt>
                <c:pt idx="272">
                  <c:v>42388</c:v>
                </c:pt>
                <c:pt idx="273">
                  <c:v>42389</c:v>
                </c:pt>
                <c:pt idx="274">
                  <c:v>42390</c:v>
                </c:pt>
                <c:pt idx="275">
                  <c:v>42391</c:v>
                </c:pt>
                <c:pt idx="276">
                  <c:v>42394</c:v>
                </c:pt>
                <c:pt idx="277">
                  <c:v>42395</c:v>
                </c:pt>
                <c:pt idx="278">
                  <c:v>42396</c:v>
                </c:pt>
                <c:pt idx="279">
                  <c:v>42397</c:v>
                </c:pt>
                <c:pt idx="280">
                  <c:v>42398</c:v>
                </c:pt>
                <c:pt idx="281">
                  <c:v>42401</c:v>
                </c:pt>
                <c:pt idx="282">
                  <c:v>42402</c:v>
                </c:pt>
                <c:pt idx="283">
                  <c:v>42403</c:v>
                </c:pt>
                <c:pt idx="284">
                  <c:v>42404</c:v>
                </c:pt>
                <c:pt idx="285">
                  <c:v>42405</c:v>
                </c:pt>
                <c:pt idx="286">
                  <c:v>42408</c:v>
                </c:pt>
                <c:pt idx="287">
                  <c:v>42409</c:v>
                </c:pt>
                <c:pt idx="288">
                  <c:v>42410</c:v>
                </c:pt>
                <c:pt idx="289">
                  <c:v>42411</c:v>
                </c:pt>
                <c:pt idx="290">
                  <c:v>42412</c:v>
                </c:pt>
                <c:pt idx="291">
                  <c:v>42415</c:v>
                </c:pt>
                <c:pt idx="292">
                  <c:v>42416</c:v>
                </c:pt>
                <c:pt idx="293">
                  <c:v>42417</c:v>
                </c:pt>
                <c:pt idx="294">
                  <c:v>42418</c:v>
                </c:pt>
                <c:pt idx="295">
                  <c:v>42419</c:v>
                </c:pt>
                <c:pt idx="296">
                  <c:v>42422</c:v>
                </c:pt>
                <c:pt idx="297">
                  <c:v>42423</c:v>
                </c:pt>
                <c:pt idx="298">
                  <c:v>42424</c:v>
                </c:pt>
                <c:pt idx="299">
                  <c:v>42425</c:v>
                </c:pt>
                <c:pt idx="300">
                  <c:v>42426</c:v>
                </c:pt>
                <c:pt idx="301">
                  <c:v>42429</c:v>
                </c:pt>
                <c:pt idx="302">
                  <c:v>42430</c:v>
                </c:pt>
                <c:pt idx="303">
                  <c:v>42431</c:v>
                </c:pt>
                <c:pt idx="304">
                  <c:v>42432</c:v>
                </c:pt>
                <c:pt idx="305">
                  <c:v>42433</c:v>
                </c:pt>
                <c:pt idx="306">
                  <c:v>42436</c:v>
                </c:pt>
                <c:pt idx="307">
                  <c:v>42437</c:v>
                </c:pt>
                <c:pt idx="308">
                  <c:v>42438</c:v>
                </c:pt>
                <c:pt idx="309">
                  <c:v>42439</c:v>
                </c:pt>
                <c:pt idx="310">
                  <c:v>42440</c:v>
                </c:pt>
                <c:pt idx="311">
                  <c:v>42443</c:v>
                </c:pt>
                <c:pt idx="312">
                  <c:v>42444</c:v>
                </c:pt>
                <c:pt idx="313">
                  <c:v>42445</c:v>
                </c:pt>
                <c:pt idx="314">
                  <c:v>42446</c:v>
                </c:pt>
                <c:pt idx="315">
                  <c:v>42447</c:v>
                </c:pt>
                <c:pt idx="316">
                  <c:v>42450</c:v>
                </c:pt>
                <c:pt idx="317">
                  <c:v>42451</c:v>
                </c:pt>
                <c:pt idx="318">
                  <c:v>42452</c:v>
                </c:pt>
                <c:pt idx="319">
                  <c:v>42453</c:v>
                </c:pt>
                <c:pt idx="320">
                  <c:v>42454</c:v>
                </c:pt>
                <c:pt idx="321">
                  <c:v>42457</c:v>
                </c:pt>
                <c:pt idx="322">
                  <c:v>42458</c:v>
                </c:pt>
                <c:pt idx="323">
                  <c:v>42459</c:v>
                </c:pt>
                <c:pt idx="324">
                  <c:v>42460</c:v>
                </c:pt>
                <c:pt idx="325">
                  <c:v>42461</c:v>
                </c:pt>
                <c:pt idx="326">
                  <c:v>42464</c:v>
                </c:pt>
                <c:pt idx="327">
                  <c:v>42465</c:v>
                </c:pt>
                <c:pt idx="328">
                  <c:v>42466</c:v>
                </c:pt>
                <c:pt idx="329">
                  <c:v>42467</c:v>
                </c:pt>
                <c:pt idx="330">
                  <c:v>42468</c:v>
                </c:pt>
                <c:pt idx="331">
                  <c:v>42471</c:v>
                </c:pt>
                <c:pt idx="332">
                  <c:v>42472</c:v>
                </c:pt>
                <c:pt idx="333">
                  <c:v>42473</c:v>
                </c:pt>
                <c:pt idx="334">
                  <c:v>42474</c:v>
                </c:pt>
                <c:pt idx="335">
                  <c:v>42475</c:v>
                </c:pt>
                <c:pt idx="336">
                  <c:v>42478</c:v>
                </c:pt>
                <c:pt idx="337">
                  <c:v>42479</c:v>
                </c:pt>
                <c:pt idx="338">
                  <c:v>42480</c:v>
                </c:pt>
                <c:pt idx="339">
                  <c:v>42481</c:v>
                </c:pt>
                <c:pt idx="340">
                  <c:v>42482</c:v>
                </c:pt>
                <c:pt idx="341">
                  <c:v>42485</c:v>
                </c:pt>
                <c:pt idx="342">
                  <c:v>42486</c:v>
                </c:pt>
                <c:pt idx="343">
                  <c:v>42487</c:v>
                </c:pt>
                <c:pt idx="344">
                  <c:v>42488</c:v>
                </c:pt>
                <c:pt idx="345">
                  <c:v>42489</c:v>
                </c:pt>
                <c:pt idx="346">
                  <c:v>42492</c:v>
                </c:pt>
                <c:pt idx="347">
                  <c:v>42493</c:v>
                </c:pt>
                <c:pt idx="348">
                  <c:v>42494</c:v>
                </c:pt>
                <c:pt idx="349">
                  <c:v>42495</c:v>
                </c:pt>
                <c:pt idx="350">
                  <c:v>42496</c:v>
                </c:pt>
                <c:pt idx="351">
                  <c:v>42499</c:v>
                </c:pt>
                <c:pt idx="352">
                  <c:v>42500</c:v>
                </c:pt>
                <c:pt idx="353">
                  <c:v>42501</c:v>
                </c:pt>
                <c:pt idx="354">
                  <c:v>42502</c:v>
                </c:pt>
                <c:pt idx="355">
                  <c:v>42503</c:v>
                </c:pt>
                <c:pt idx="356">
                  <c:v>42506</c:v>
                </c:pt>
                <c:pt idx="357">
                  <c:v>42507</c:v>
                </c:pt>
                <c:pt idx="358">
                  <c:v>42508</c:v>
                </c:pt>
                <c:pt idx="359">
                  <c:v>42509</c:v>
                </c:pt>
                <c:pt idx="360">
                  <c:v>42510</c:v>
                </c:pt>
                <c:pt idx="361">
                  <c:v>42513</c:v>
                </c:pt>
                <c:pt idx="362">
                  <c:v>42514</c:v>
                </c:pt>
                <c:pt idx="363">
                  <c:v>42515</c:v>
                </c:pt>
                <c:pt idx="364">
                  <c:v>42516</c:v>
                </c:pt>
                <c:pt idx="365">
                  <c:v>42517</c:v>
                </c:pt>
                <c:pt idx="366">
                  <c:v>42520</c:v>
                </c:pt>
                <c:pt idx="367">
                  <c:v>42521</c:v>
                </c:pt>
                <c:pt idx="368">
                  <c:v>42522</c:v>
                </c:pt>
                <c:pt idx="369">
                  <c:v>42523</c:v>
                </c:pt>
                <c:pt idx="370">
                  <c:v>42524</c:v>
                </c:pt>
                <c:pt idx="371">
                  <c:v>42527</c:v>
                </c:pt>
                <c:pt idx="372">
                  <c:v>42528</c:v>
                </c:pt>
                <c:pt idx="373">
                  <c:v>42529</c:v>
                </c:pt>
                <c:pt idx="374">
                  <c:v>42530</c:v>
                </c:pt>
                <c:pt idx="375">
                  <c:v>42531</c:v>
                </c:pt>
                <c:pt idx="376">
                  <c:v>42534</c:v>
                </c:pt>
                <c:pt idx="377">
                  <c:v>42535</c:v>
                </c:pt>
                <c:pt idx="378">
                  <c:v>42536</c:v>
                </c:pt>
                <c:pt idx="379">
                  <c:v>42537</c:v>
                </c:pt>
                <c:pt idx="380">
                  <c:v>42538</c:v>
                </c:pt>
                <c:pt idx="381">
                  <c:v>42541</c:v>
                </c:pt>
                <c:pt idx="382">
                  <c:v>42542</c:v>
                </c:pt>
                <c:pt idx="383">
                  <c:v>42543</c:v>
                </c:pt>
                <c:pt idx="384">
                  <c:v>42544</c:v>
                </c:pt>
                <c:pt idx="385">
                  <c:v>42545</c:v>
                </c:pt>
                <c:pt idx="386">
                  <c:v>42548</c:v>
                </c:pt>
                <c:pt idx="387">
                  <c:v>42549</c:v>
                </c:pt>
                <c:pt idx="388">
                  <c:v>42550</c:v>
                </c:pt>
                <c:pt idx="389">
                  <c:v>42551</c:v>
                </c:pt>
                <c:pt idx="390">
                  <c:v>42552</c:v>
                </c:pt>
                <c:pt idx="391">
                  <c:v>42555</c:v>
                </c:pt>
                <c:pt idx="392">
                  <c:v>42556</c:v>
                </c:pt>
                <c:pt idx="393">
                  <c:v>42557</c:v>
                </c:pt>
                <c:pt idx="394">
                  <c:v>42558</c:v>
                </c:pt>
                <c:pt idx="395">
                  <c:v>42559</c:v>
                </c:pt>
                <c:pt idx="396">
                  <c:v>42562</c:v>
                </c:pt>
                <c:pt idx="397">
                  <c:v>42563</c:v>
                </c:pt>
                <c:pt idx="398">
                  <c:v>42564</c:v>
                </c:pt>
                <c:pt idx="399">
                  <c:v>42565</c:v>
                </c:pt>
                <c:pt idx="400">
                  <c:v>42566</c:v>
                </c:pt>
                <c:pt idx="401">
                  <c:v>42569</c:v>
                </c:pt>
                <c:pt idx="402">
                  <c:v>42570</c:v>
                </c:pt>
                <c:pt idx="403">
                  <c:v>42571</c:v>
                </c:pt>
                <c:pt idx="404">
                  <c:v>42572</c:v>
                </c:pt>
                <c:pt idx="405">
                  <c:v>42573</c:v>
                </c:pt>
                <c:pt idx="406">
                  <c:v>42576</c:v>
                </c:pt>
                <c:pt idx="407">
                  <c:v>42577</c:v>
                </c:pt>
                <c:pt idx="408">
                  <c:v>42578</c:v>
                </c:pt>
                <c:pt idx="409">
                  <c:v>42579</c:v>
                </c:pt>
                <c:pt idx="410">
                  <c:v>42580</c:v>
                </c:pt>
                <c:pt idx="411">
                  <c:v>42583</c:v>
                </c:pt>
                <c:pt idx="412">
                  <c:v>42584</c:v>
                </c:pt>
                <c:pt idx="413">
                  <c:v>42585</c:v>
                </c:pt>
                <c:pt idx="414">
                  <c:v>42586</c:v>
                </c:pt>
                <c:pt idx="415">
                  <c:v>42587</c:v>
                </c:pt>
                <c:pt idx="416">
                  <c:v>42590</c:v>
                </c:pt>
                <c:pt idx="417">
                  <c:v>42591</c:v>
                </c:pt>
                <c:pt idx="418">
                  <c:v>42592</c:v>
                </c:pt>
                <c:pt idx="419">
                  <c:v>42593</c:v>
                </c:pt>
                <c:pt idx="420">
                  <c:v>42594</c:v>
                </c:pt>
                <c:pt idx="421">
                  <c:v>42597</c:v>
                </c:pt>
                <c:pt idx="422">
                  <c:v>42598</c:v>
                </c:pt>
                <c:pt idx="423">
                  <c:v>42599</c:v>
                </c:pt>
                <c:pt idx="424">
                  <c:v>42600</c:v>
                </c:pt>
                <c:pt idx="425">
                  <c:v>42601</c:v>
                </c:pt>
                <c:pt idx="426">
                  <c:v>42604</c:v>
                </c:pt>
                <c:pt idx="427">
                  <c:v>42605</c:v>
                </c:pt>
                <c:pt idx="428">
                  <c:v>42606</c:v>
                </c:pt>
                <c:pt idx="429">
                  <c:v>42607</c:v>
                </c:pt>
                <c:pt idx="430">
                  <c:v>42608</c:v>
                </c:pt>
                <c:pt idx="431">
                  <c:v>42611</c:v>
                </c:pt>
                <c:pt idx="432">
                  <c:v>42612</c:v>
                </c:pt>
                <c:pt idx="433">
                  <c:v>42613</c:v>
                </c:pt>
                <c:pt idx="434">
                  <c:v>42614</c:v>
                </c:pt>
                <c:pt idx="435">
                  <c:v>42615</c:v>
                </c:pt>
                <c:pt idx="436">
                  <c:v>42618</c:v>
                </c:pt>
                <c:pt idx="437">
                  <c:v>42619</c:v>
                </c:pt>
                <c:pt idx="438">
                  <c:v>42620</c:v>
                </c:pt>
                <c:pt idx="439">
                  <c:v>42621</c:v>
                </c:pt>
                <c:pt idx="440">
                  <c:v>42622</c:v>
                </c:pt>
                <c:pt idx="441">
                  <c:v>42625</c:v>
                </c:pt>
                <c:pt idx="442">
                  <c:v>42626</c:v>
                </c:pt>
                <c:pt idx="443">
                  <c:v>42627</c:v>
                </c:pt>
                <c:pt idx="444">
                  <c:v>42628</c:v>
                </c:pt>
                <c:pt idx="445">
                  <c:v>42629</c:v>
                </c:pt>
                <c:pt idx="446">
                  <c:v>42632</c:v>
                </c:pt>
                <c:pt idx="447">
                  <c:v>42633</c:v>
                </c:pt>
                <c:pt idx="448">
                  <c:v>42634</c:v>
                </c:pt>
                <c:pt idx="449">
                  <c:v>42635</c:v>
                </c:pt>
                <c:pt idx="450">
                  <c:v>42636</c:v>
                </c:pt>
                <c:pt idx="451">
                  <c:v>42639</c:v>
                </c:pt>
                <c:pt idx="452">
                  <c:v>42640</c:v>
                </c:pt>
                <c:pt idx="453">
                  <c:v>42641</c:v>
                </c:pt>
                <c:pt idx="454">
                  <c:v>42642</c:v>
                </c:pt>
                <c:pt idx="455">
                  <c:v>42643</c:v>
                </c:pt>
                <c:pt idx="456">
                  <c:v>42646</c:v>
                </c:pt>
                <c:pt idx="457">
                  <c:v>42647</c:v>
                </c:pt>
                <c:pt idx="458">
                  <c:v>42648</c:v>
                </c:pt>
                <c:pt idx="459">
                  <c:v>42649</c:v>
                </c:pt>
                <c:pt idx="460">
                  <c:v>42650</c:v>
                </c:pt>
                <c:pt idx="461">
                  <c:v>42653</c:v>
                </c:pt>
                <c:pt idx="462">
                  <c:v>42654</c:v>
                </c:pt>
                <c:pt idx="463">
                  <c:v>42655</c:v>
                </c:pt>
                <c:pt idx="464">
                  <c:v>42656</c:v>
                </c:pt>
                <c:pt idx="465">
                  <c:v>42657</c:v>
                </c:pt>
                <c:pt idx="466">
                  <c:v>42660</c:v>
                </c:pt>
                <c:pt idx="467">
                  <c:v>42661</c:v>
                </c:pt>
                <c:pt idx="468">
                  <c:v>42662</c:v>
                </c:pt>
                <c:pt idx="469">
                  <c:v>42663</c:v>
                </c:pt>
                <c:pt idx="470">
                  <c:v>42664</c:v>
                </c:pt>
                <c:pt idx="471">
                  <c:v>42667</c:v>
                </c:pt>
                <c:pt idx="472">
                  <c:v>42668</c:v>
                </c:pt>
                <c:pt idx="473">
                  <c:v>42669</c:v>
                </c:pt>
                <c:pt idx="474">
                  <c:v>42670</c:v>
                </c:pt>
                <c:pt idx="475">
                  <c:v>42671</c:v>
                </c:pt>
                <c:pt idx="476">
                  <c:v>42674</c:v>
                </c:pt>
                <c:pt idx="477">
                  <c:v>42675</c:v>
                </c:pt>
                <c:pt idx="478">
                  <c:v>42676</c:v>
                </c:pt>
                <c:pt idx="479">
                  <c:v>42677</c:v>
                </c:pt>
                <c:pt idx="480">
                  <c:v>42678</c:v>
                </c:pt>
                <c:pt idx="481">
                  <c:v>42681</c:v>
                </c:pt>
                <c:pt idx="482">
                  <c:v>42682</c:v>
                </c:pt>
                <c:pt idx="483">
                  <c:v>42683</c:v>
                </c:pt>
                <c:pt idx="484">
                  <c:v>42684</c:v>
                </c:pt>
                <c:pt idx="485">
                  <c:v>42685</c:v>
                </c:pt>
                <c:pt idx="486">
                  <c:v>42688</c:v>
                </c:pt>
                <c:pt idx="487">
                  <c:v>42689</c:v>
                </c:pt>
                <c:pt idx="488">
                  <c:v>42690</c:v>
                </c:pt>
                <c:pt idx="489">
                  <c:v>42691</c:v>
                </c:pt>
                <c:pt idx="490">
                  <c:v>42692</c:v>
                </c:pt>
                <c:pt idx="491">
                  <c:v>42695</c:v>
                </c:pt>
                <c:pt idx="492">
                  <c:v>42696</c:v>
                </c:pt>
                <c:pt idx="493">
                  <c:v>42697</c:v>
                </c:pt>
                <c:pt idx="494">
                  <c:v>42698</c:v>
                </c:pt>
                <c:pt idx="495">
                  <c:v>42699</c:v>
                </c:pt>
                <c:pt idx="496">
                  <c:v>42702</c:v>
                </c:pt>
                <c:pt idx="497">
                  <c:v>42703</c:v>
                </c:pt>
                <c:pt idx="498">
                  <c:v>42704</c:v>
                </c:pt>
                <c:pt idx="499">
                  <c:v>42705</c:v>
                </c:pt>
                <c:pt idx="500">
                  <c:v>42706</c:v>
                </c:pt>
                <c:pt idx="501">
                  <c:v>42709</c:v>
                </c:pt>
                <c:pt idx="502">
                  <c:v>42710</c:v>
                </c:pt>
                <c:pt idx="503">
                  <c:v>42711</c:v>
                </c:pt>
                <c:pt idx="504">
                  <c:v>42712</c:v>
                </c:pt>
                <c:pt idx="505">
                  <c:v>42713</c:v>
                </c:pt>
                <c:pt idx="506">
                  <c:v>42716</c:v>
                </c:pt>
                <c:pt idx="507">
                  <c:v>42717</c:v>
                </c:pt>
                <c:pt idx="508">
                  <c:v>42718</c:v>
                </c:pt>
                <c:pt idx="509">
                  <c:v>42719</c:v>
                </c:pt>
                <c:pt idx="510">
                  <c:v>42720</c:v>
                </c:pt>
                <c:pt idx="511">
                  <c:v>42723</c:v>
                </c:pt>
                <c:pt idx="512">
                  <c:v>42724</c:v>
                </c:pt>
                <c:pt idx="513">
                  <c:v>42725</c:v>
                </c:pt>
                <c:pt idx="514">
                  <c:v>42726</c:v>
                </c:pt>
                <c:pt idx="515">
                  <c:v>42727</c:v>
                </c:pt>
                <c:pt idx="516">
                  <c:v>42730</c:v>
                </c:pt>
                <c:pt idx="517">
                  <c:v>42731</c:v>
                </c:pt>
                <c:pt idx="518">
                  <c:v>42732</c:v>
                </c:pt>
                <c:pt idx="519">
                  <c:v>42733</c:v>
                </c:pt>
                <c:pt idx="520">
                  <c:v>42734</c:v>
                </c:pt>
                <c:pt idx="521">
                  <c:v>42737</c:v>
                </c:pt>
                <c:pt idx="522">
                  <c:v>42738</c:v>
                </c:pt>
                <c:pt idx="523">
                  <c:v>42739</c:v>
                </c:pt>
                <c:pt idx="524">
                  <c:v>42740</c:v>
                </c:pt>
                <c:pt idx="525">
                  <c:v>42741</c:v>
                </c:pt>
                <c:pt idx="526">
                  <c:v>42744</c:v>
                </c:pt>
                <c:pt idx="527">
                  <c:v>42745</c:v>
                </c:pt>
                <c:pt idx="528">
                  <c:v>42746</c:v>
                </c:pt>
                <c:pt idx="529">
                  <c:v>42747</c:v>
                </c:pt>
                <c:pt idx="530">
                  <c:v>42748</c:v>
                </c:pt>
                <c:pt idx="531">
                  <c:v>42751</c:v>
                </c:pt>
                <c:pt idx="532">
                  <c:v>42752</c:v>
                </c:pt>
                <c:pt idx="533">
                  <c:v>42753</c:v>
                </c:pt>
                <c:pt idx="534">
                  <c:v>42754</c:v>
                </c:pt>
                <c:pt idx="535">
                  <c:v>42755</c:v>
                </c:pt>
                <c:pt idx="536">
                  <c:v>42758</c:v>
                </c:pt>
                <c:pt idx="537">
                  <c:v>42759</c:v>
                </c:pt>
                <c:pt idx="538">
                  <c:v>42760</c:v>
                </c:pt>
                <c:pt idx="539">
                  <c:v>42761</c:v>
                </c:pt>
                <c:pt idx="540">
                  <c:v>42762</c:v>
                </c:pt>
                <c:pt idx="541">
                  <c:v>42765</c:v>
                </c:pt>
                <c:pt idx="542">
                  <c:v>42766</c:v>
                </c:pt>
                <c:pt idx="543">
                  <c:v>42767</c:v>
                </c:pt>
                <c:pt idx="544">
                  <c:v>42768</c:v>
                </c:pt>
                <c:pt idx="545">
                  <c:v>42769</c:v>
                </c:pt>
                <c:pt idx="546">
                  <c:v>42772</c:v>
                </c:pt>
                <c:pt idx="547">
                  <c:v>42773</c:v>
                </c:pt>
                <c:pt idx="548">
                  <c:v>42774</c:v>
                </c:pt>
                <c:pt idx="549">
                  <c:v>42775</c:v>
                </c:pt>
                <c:pt idx="550">
                  <c:v>42776</c:v>
                </c:pt>
                <c:pt idx="551">
                  <c:v>42779</c:v>
                </c:pt>
                <c:pt idx="552">
                  <c:v>42780</c:v>
                </c:pt>
                <c:pt idx="553">
                  <c:v>42781</c:v>
                </c:pt>
                <c:pt idx="554">
                  <c:v>42782</c:v>
                </c:pt>
                <c:pt idx="555">
                  <c:v>42783</c:v>
                </c:pt>
                <c:pt idx="556">
                  <c:v>42786</c:v>
                </c:pt>
                <c:pt idx="557">
                  <c:v>42787</c:v>
                </c:pt>
                <c:pt idx="558">
                  <c:v>42788</c:v>
                </c:pt>
                <c:pt idx="559">
                  <c:v>42789</c:v>
                </c:pt>
                <c:pt idx="560">
                  <c:v>42790</c:v>
                </c:pt>
                <c:pt idx="561">
                  <c:v>42793</c:v>
                </c:pt>
                <c:pt idx="562">
                  <c:v>42794</c:v>
                </c:pt>
                <c:pt idx="563">
                  <c:v>42795</c:v>
                </c:pt>
                <c:pt idx="564">
                  <c:v>42796</c:v>
                </c:pt>
                <c:pt idx="565">
                  <c:v>42797</c:v>
                </c:pt>
                <c:pt idx="566">
                  <c:v>42800</c:v>
                </c:pt>
                <c:pt idx="567">
                  <c:v>42801</c:v>
                </c:pt>
                <c:pt idx="568">
                  <c:v>42802</c:v>
                </c:pt>
                <c:pt idx="569">
                  <c:v>42803</c:v>
                </c:pt>
                <c:pt idx="570">
                  <c:v>42804</c:v>
                </c:pt>
                <c:pt idx="571">
                  <c:v>42807</c:v>
                </c:pt>
                <c:pt idx="572">
                  <c:v>42808</c:v>
                </c:pt>
                <c:pt idx="573">
                  <c:v>42809</c:v>
                </c:pt>
                <c:pt idx="574">
                  <c:v>42810</c:v>
                </c:pt>
                <c:pt idx="575">
                  <c:v>42811</c:v>
                </c:pt>
                <c:pt idx="576">
                  <c:v>42814</c:v>
                </c:pt>
                <c:pt idx="577">
                  <c:v>42815</c:v>
                </c:pt>
                <c:pt idx="578">
                  <c:v>42816</c:v>
                </c:pt>
                <c:pt idx="579">
                  <c:v>42817</c:v>
                </c:pt>
                <c:pt idx="580">
                  <c:v>42818</c:v>
                </c:pt>
                <c:pt idx="581">
                  <c:v>42821</c:v>
                </c:pt>
                <c:pt idx="582">
                  <c:v>42822</c:v>
                </c:pt>
                <c:pt idx="583">
                  <c:v>42823</c:v>
                </c:pt>
                <c:pt idx="584">
                  <c:v>42824</c:v>
                </c:pt>
                <c:pt idx="585">
                  <c:v>42825</c:v>
                </c:pt>
                <c:pt idx="586">
                  <c:v>42828</c:v>
                </c:pt>
                <c:pt idx="587">
                  <c:v>42829</c:v>
                </c:pt>
                <c:pt idx="588">
                  <c:v>42830</c:v>
                </c:pt>
                <c:pt idx="589">
                  <c:v>42831</c:v>
                </c:pt>
                <c:pt idx="590">
                  <c:v>42832</c:v>
                </c:pt>
                <c:pt idx="591">
                  <c:v>42835</c:v>
                </c:pt>
                <c:pt idx="592">
                  <c:v>42836</c:v>
                </c:pt>
                <c:pt idx="593">
                  <c:v>42837</c:v>
                </c:pt>
                <c:pt idx="594">
                  <c:v>42838</c:v>
                </c:pt>
                <c:pt idx="595">
                  <c:v>42839</c:v>
                </c:pt>
                <c:pt idx="596">
                  <c:v>42842</c:v>
                </c:pt>
                <c:pt idx="597">
                  <c:v>42843</c:v>
                </c:pt>
                <c:pt idx="598">
                  <c:v>42844</c:v>
                </c:pt>
                <c:pt idx="599">
                  <c:v>42845</c:v>
                </c:pt>
                <c:pt idx="600">
                  <c:v>42846</c:v>
                </c:pt>
                <c:pt idx="601">
                  <c:v>42849</c:v>
                </c:pt>
                <c:pt idx="602">
                  <c:v>42850</c:v>
                </c:pt>
                <c:pt idx="603">
                  <c:v>42851</c:v>
                </c:pt>
                <c:pt idx="604">
                  <c:v>42852</c:v>
                </c:pt>
                <c:pt idx="605">
                  <c:v>42853</c:v>
                </c:pt>
                <c:pt idx="606">
                  <c:v>42856</c:v>
                </c:pt>
                <c:pt idx="607">
                  <c:v>42857</c:v>
                </c:pt>
                <c:pt idx="608">
                  <c:v>42858</c:v>
                </c:pt>
                <c:pt idx="609">
                  <c:v>42859</c:v>
                </c:pt>
                <c:pt idx="610">
                  <c:v>42860</c:v>
                </c:pt>
                <c:pt idx="611">
                  <c:v>42863</c:v>
                </c:pt>
                <c:pt idx="612">
                  <c:v>42864</c:v>
                </c:pt>
                <c:pt idx="613">
                  <c:v>42865</c:v>
                </c:pt>
                <c:pt idx="614">
                  <c:v>42866</c:v>
                </c:pt>
                <c:pt idx="615">
                  <c:v>42867</c:v>
                </c:pt>
                <c:pt idx="616">
                  <c:v>42870</c:v>
                </c:pt>
                <c:pt idx="617">
                  <c:v>42871</c:v>
                </c:pt>
                <c:pt idx="618">
                  <c:v>42872</c:v>
                </c:pt>
                <c:pt idx="619">
                  <c:v>42873</c:v>
                </c:pt>
                <c:pt idx="620">
                  <c:v>42874</c:v>
                </c:pt>
                <c:pt idx="621">
                  <c:v>42877</c:v>
                </c:pt>
                <c:pt idx="622">
                  <c:v>42878</c:v>
                </c:pt>
                <c:pt idx="623">
                  <c:v>42879</c:v>
                </c:pt>
                <c:pt idx="624">
                  <c:v>42880</c:v>
                </c:pt>
                <c:pt idx="625">
                  <c:v>42881</c:v>
                </c:pt>
                <c:pt idx="626">
                  <c:v>42884</c:v>
                </c:pt>
                <c:pt idx="627">
                  <c:v>42885</c:v>
                </c:pt>
                <c:pt idx="628">
                  <c:v>42886</c:v>
                </c:pt>
                <c:pt idx="629">
                  <c:v>42887</c:v>
                </c:pt>
                <c:pt idx="630">
                  <c:v>42888</c:v>
                </c:pt>
                <c:pt idx="631">
                  <c:v>42891</c:v>
                </c:pt>
                <c:pt idx="632">
                  <c:v>42892</c:v>
                </c:pt>
                <c:pt idx="633">
                  <c:v>42893</c:v>
                </c:pt>
                <c:pt idx="634">
                  <c:v>42894</c:v>
                </c:pt>
                <c:pt idx="635">
                  <c:v>42895</c:v>
                </c:pt>
                <c:pt idx="636">
                  <c:v>42898</c:v>
                </c:pt>
                <c:pt idx="637">
                  <c:v>42899</c:v>
                </c:pt>
                <c:pt idx="638">
                  <c:v>42900</c:v>
                </c:pt>
                <c:pt idx="639">
                  <c:v>42901</c:v>
                </c:pt>
                <c:pt idx="640">
                  <c:v>42902</c:v>
                </c:pt>
                <c:pt idx="641">
                  <c:v>42905</c:v>
                </c:pt>
                <c:pt idx="642">
                  <c:v>42906</c:v>
                </c:pt>
                <c:pt idx="643">
                  <c:v>42907</c:v>
                </c:pt>
                <c:pt idx="644">
                  <c:v>42908</c:v>
                </c:pt>
                <c:pt idx="645">
                  <c:v>42909</c:v>
                </c:pt>
                <c:pt idx="646">
                  <c:v>42912</c:v>
                </c:pt>
                <c:pt idx="647">
                  <c:v>42913</c:v>
                </c:pt>
                <c:pt idx="648">
                  <c:v>42914</c:v>
                </c:pt>
                <c:pt idx="649">
                  <c:v>42915</c:v>
                </c:pt>
                <c:pt idx="650">
                  <c:v>42916</c:v>
                </c:pt>
                <c:pt idx="651">
                  <c:v>42919</c:v>
                </c:pt>
                <c:pt idx="652">
                  <c:v>42920</c:v>
                </c:pt>
                <c:pt idx="653">
                  <c:v>42921</c:v>
                </c:pt>
                <c:pt idx="654">
                  <c:v>42922</c:v>
                </c:pt>
                <c:pt idx="655">
                  <c:v>42923</c:v>
                </c:pt>
                <c:pt idx="656">
                  <c:v>42926</c:v>
                </c:pt>
                <c:pt idx="657">
                  <c:v>42927</c:v>
                </c:pt>
                <c:pt idx="658">
                  <c:v>42928</c:v>
                </c:pt>
                <c:pt idx="659">
                  <c:v>42929</c:v>
                </c:pt>
                <c:pt idx="660">
                  <c:v>42930</c:v>
                </c:pt>
                <c:pt idx="661">
                  <c:v>42933</c:v>
                </c:pt>
                <c:pt idx="662">
                  <c:v>42934</c:v>
                </c:pt>
                <c:pt idx="663">
                  <c:v>42935</c:v>
                </c:pt>
                <c:pt idx="664">
                  <c:v>42936</c:v>
                </c:pt>
                <c:pt idx="665">
                  <c:v>42937</c:v>
                </c:pt>
                <c:pt idx="666">
                  <c:v>42940</c:v>
                </c:pt>
                <c:pt idx="667">
                  <c:v>42941</c:v>
                </c:pt>
                <c:pt idx="668">
                  <c:v>42942</c:v>
                </c:pt>
                <c:pt idx="669">
                  <c:v>42943</c:v>
                </c:pt>
                <c:pt idx="670">
                  <c:v>42944</c:v>
                </c:pt>
                <c:pt idx="671">
                  <c:v>42947</c:v>
                </c:pt>
                <c:pt idx="672">
                  <c:v>42948</c:v>
                </c:pt>
                <c:pt idx="673">
                  <c:v>42949</c:v>
                </c:pt>
                <c:pt idx="674">
                  <c:v>42950</c:v>
                </c:pt>
                <c:pt idx="675">
                  <c:v>42951</c:v>
                </c:pt>
                <c:pt idx="676">
                  <c:v>42954</c:v>
                </c:pt>
                <c:pt idx="677">
                  <c:v>42955</c:v>
                </c:pt>
                <c:pt idx="678">
                  <c:v>42956</c:v>
                </c:pt>
                <c:pt idx="679">
                  <c:v>42957</c:v>
                </c:pt>
                <c:pt idx="680">
                  <c:v>42958</c:v>
                </c:pt>
                <c:pt idx="681">
                  <c:v>42961</c:v>
                </c:pt>
                <c:pt idx="682">
                  <c:v>42962</c:v>
                </c:pt>
                <c:pt idx="683">
                  <c:v>42963</c:v>
                </c:pt>
                <c:pt idx="684">
                  <c:v>42964</c:v>
                </c:pt>
                <c:pt idx="685">
                  <c:v>42965</c:v>
                </c:pt>
                <c:pt idx="686">
                  <c:v>42968</c:v>
                </c:pt>
                <c:pt idx="687">
                  <c:v>42969</c:v>
                </c:pt>
                <c:pt idx="688">
                  <c:v>42970</c:v>
                </c:pt>
                <c:pt idx="689">
                  <c:v>42971</c:v>
                </c:pt>
                <c:pt idx="690">
                  <c:v>42972</c:v>
                </c:pt>
                <c:pt idx="691">
                  <c:v>42975</c:v>
                </c:pt>
                <c:pt idx="692">
                  <c:v>42976</c:v>
                </c:pt>
                <c:pt idx="693">
                  <c:v>42977</c:v>
                </c:pt>
                <c:pt idx="694">
                  <c:v>42978</c:v>
                </c:pt>
                <c:pt idx="695">
                  <c:v>42979</c:v>
                </c:pt>
                <c:pt idx="696">
                  <c:v>42982</c:v>
                </c:pt>
                <c:pt idx="697">
                  <c:v>42983</c:v>
                </c:pt>
                <c:pt idx="698">
                  <c:v>42984</c:v>
                </c:pt>
                <c:pt idx="699">
                  <c:v>42985</c:v>
                </c:pt>
                <c:pt idx="700">
                  <c:v>42986</c:v>
                </c:pt>
                <c:pt idx="701">
                  <c:v>42989</c:v>
                </c:pt>
                <c:pt idx="702">
                  <c:v>42990</c:v>
                </c:pt>
                <c:pt idx="703">
                  <c:v>42991</c:v>
                </c:pt>
                <c:pt idx="704">
                  <c:v>42992</c:v>
                </c:pt>
                <c:pt idx="705">
                  <c:v>42993</c:v>
                </c:pt>
                <c:pt idx="706">
                  <c:v>42996</c:v>
                </c:pt>
                <c:pt idx="707">
                  <c:v>42997</c:v>
                </c:pt>
                <c:pt idx="708">
                  <c:v>42998</c:v>
                </c:pt>
                <c:pt idx="709">
                  <c:v>42999</c:v>
                </c:pt>
                <c:pt idx="710">
                  <c:v>43000</c:v>
                </c:pt>
                <c:pt idx="711">
                  <c:v>43003</c:v>
                </c:pt>
                <c:pt idx="712">
                  <c:v>43004</c:v>
                </c:pt>
                <c:pt idx="713">
                  <c:v>43005</c:v>
                </c:pt>
                <c:pt idx="714">
                  <c:v>43006</c:v>
                </c:pt>
                <c:pt idx="715">
                  <c:v>43007</c:v>
                </c:pt>
                <c:pt idx="716">
                  <c:v>43010</c:v>
                </c:pt>
                <c:pt idx="717">
                  <c:v>43011</c:v>
                </c:pt>
                <c:pt idx="718">
                  <c:v>43012</c:v>
                </c:pt>
                <c:pt idx="719">
                  <c:v>43013</c:v>
                </c:pt>
                <c:pt idx="720">
                  <c:v>43014</c:v>
                </c:pt>
                <c:pt idx="721">
                  <c:v>43017</c:v>
                </c:pt>
                <c:pt idx="722">
                  <c:v>43018</c:v>
                </c:pt>
                <c:pt idx="723">
                  <c:v>43019</c:v>
                </c:pt>
                <c:pt idx="724">
                  <c:v>43020</c:v>
                </c:pt>
                <c:pt idx="725">
                  <c:v>43021</c:v>
                </c:pt>
                <c:pt idx="726">
                  <c:v>43024</c:v>
                </c:pt>
                <c:pt idx="727">
                  <c:v>43025</c:v>
                </c:pt>
                <c:pt idx="728">
                  <c:v>43026</c:v>
                </c:pt>
                <c:pt idx="729">
                  <c:v>43027</c:v>
                </c:pt>
                <c:pt idx="730">
                  <c:v>43028</c:v>
                </c:pt>
                <c:pt idx="731">
                  <c:v>43031</c:v>
                </c:pt>
                <c:pt idx="732">
                  <c:v>43032</c:v>
                </c:pt>
                <c:pt idx="733">
                  <c:v>43033</c:v>
                </c:pt>
                <c:pt idx="734">
                  <c:v>43034</c:v>
                </c:pt>
                <c:pt idx="735">
                  <c:v>43035</c:v>
                </c:pt>
                <c:pt idx="736">
                  <c:v>43038</c:v>
                </c:pt>
                <c:pt idx="737">
                  <c:v>43039</c:v>
                </c:pt>
                <c:pt idx="738">
                  <c:v>43040</c:v>
                </c:pt>
                <c:pt idx="739">
                  <c:v>43041</c:v>
                </c:pt>
                <c:pt idx="740">
                  <c:v>43042</c:v>
                </c:pt>
                <c:pt idx="741">
                  <c:v>43045</c:v>
                </c:pt>
                <c:pt idx="742">
                  <c:v>43046</c:v>
                </c:pt>
                <c:pt idx="743">
                  <c:v>43047</c:v>
                </c:pt>
                <c:pt idx="744">
                  <c:v>43048</c:v>
                </c:pt>
                <c:pt idx="745">
                  <c:v>43049</c:v>
                </c:pt>
                <c:pt idx="746">
                  <c:v>43052</c:v>
                </c:pt>
                <c:pt idx="747">
                  <c:v>43053</c:v>
                </c:pt>
                <c:pt idx="748">
                  <c:v>43054</c:v>
                </c:pt>
                <c:pt idx="749">
                  <c:v>43055</c:v>
                </c:pt>
                <c:pt idx="750">
                  <c:v>43056</c:v>
                </c:pt>
                <c:pt idx="751">
                  <c:v>43059</c:v>
                </c:pt>
                <c:pt idx="752">
                  <c:v>43060</c:v>
                </c:pt>
                <c:pt idx="753">
                  <c:v>43061</c:v>
                </c:pt>
                <c:pt idx="754">
                  <c:v>43062</c:v>
                </c:pt>
                <c:pt idx="755">
                  <c:v>43063</c:v>
                </c:pt>
                <c:pt idx="756">
                  <c:v>43066</c:v>
                </c:pt>
                <c:pt idx="757">
                  <c:v>43067</c:v>
                </c:pt>
                <c:pt idx="758">
                  <c:v>43068</c:v>
                </c:pt>
                <c:pt idx="759">
                  <c:v>43069</c:v>
                </c:pt>
                <c:pt idx="760">
                  <c:v>43070</c:v>
                </c:pt>
                <c:pt idx="761">
                  <c:v>43073</c:v>
                </c:pt>
                <c:pt idx="762">
                  <c:v>43074</c:v>
                </c:pt>
                <c:pt idx="763">
                  <c:v>43075</c:v>
                </c:pt>
                <c:pt idx="764">
                  <c:v>43076</c:v>
                </c:pt>
                <c:pt idx="765">
                  <c:v>43077</c:v>
                </c:pt>
                <c:pt idx="766">
                  <c:v>43080</c:v>
                </c:pt>
                <c:pt idx="767">
                  <c:v>43081</c:v>
                </c:pt>
                <c:pt idx="768">
                  <c:v>43082</c:v>
                </c:pt>
                <c:pt idx="769">
                  <c:v>43083</c:v>
                </c:pt>
                <c:pt idx="770">
                  <c:v>43084</c:v>
                </c:pt>
                <c:pt idx="771">
                  <c:v>43087</c:v>
                </c:pt>
                <c:pt idx="772">
                  <c:v>43088</c:v>
                </c:pt>
                <c:pt idx="773">
                  <c:v>43089</c:v>
                </c:pt>
                <c:pt idx="774">
                  <c:v>43090</c:v>
                </c:pt>
                <c:pt idx="775">
                  <c:v>43091</c:v>
                </c:pt>
                <c:pt idx="776">
                  <c:v>43094</c:v>
                </c:pt>
                <c:pt idx="777">
                  <c:v>43095</c:v>
                </c:pt>
                <c:pt idx="778">
                  <c:v>43096</c:v>
                </c:pt>
                <c:pt idx="779">
                  <c:v>43097</c:v>
                </c:pt>
                <c:pt idx="780">
                  <c:v>43098</c:v>
                </c:pt>
                <c:pt idx="781">
                  <c:v>43101</c:v>
                </c:pt>
                <c:pt idx="782">
                  <c:v>43102</c:v>
                </c:pt>
                <c:pt idx="783">
                  <c:v>43103</c:v>
                </c:pt>
                <c:pt idx="784">
                  <c:v>43104</c:v>
                </c:pt>
                <c:pt idx="785">
                  <c:v>43105</c:v>
                </c:pt>
                <c:pt idx="786">
                  <c:v>43108</c:v>
                </c:pt>
                <c:pt idx="787">
                  <c:v>43109</c:v>
                </c:pt>
                <c:pt idx="788">
                  <c:v>43110</c:v>
                </c:pt>
                <c:pt idx="789">
                  <c:v>43111</c:v>
                </c:pt>
                <c:pt idx="790">
                  <c:v>43112</c:v>
                </c:pt>
                <c:pt idx="791">
                  <c:v>43115</c:v>
                </c:pt>
                <c:pt idx="792">
                  <c:v>43116</c:v>
                </c:pt>
                <c:pt idx="793">
                  <c:v>43117</c:v>
                </c:pt>
                <c:pt idx="794">
                  <c:v>43118</c:v>
                </c:pt>
                <c:pt idx="795">
                  <c:v>43119</c:v>
                </c:pt>
                <c:pt idx="796">
                  <c:v>43122</c:v>
                </c:pt>
                <c:pt idx="797">
                  <c:v>43123</c:v>
                </c:pt>
                <c:pt idx="798">
                  <c:v>43124</c:v>
                </c:pt>
                <c:pt idx="799">
                  <c:v>43125</c:v>
                </c:pt>
                <c:pt idx="800">
                  <c:v>43126</c:v>
                </c:pt>
                <c:pt idx="801">
                  <c:v>43129</c:v>
                </c:pt>
                <c:pt idx="802">
                  <c:v>43130</c:v>
                </c:pt>
                <c:pt idx="803">
                  <c:v>43131</c:v>
                </c:pt>
                <c:pt idx="804">
                  <c:v>43132</c:v>
                </c:pt>
                <c:pt idx="805">
                  <c:v>43133</c:v>
                </c:pt>
                <c:pt idx="806">
                  <c:v>43136</c:v>
                </c:pt>
                <c:pt idx="807">
                  <c:v>43137</c:v>
                </c:pt>
                <c:pt idx="808">
                  <c:v>43138</c:v>
                </c:pt>
                <c:pt idx="809">
                  <c:v>43139</c:v>
                </c:pt>
                <c:pt idx="810">
                  <c:v>43140</c:v>
                </c:pt>
                <c:pt idx="811">
                  <c:v>43143</c:v>
                </c:pt>
                <c:pt idx="812">
                  <c:v>43144</c:v>
                </c:pt>
                <c:pt idx="813">
                  <c:v>43145</c:v>
                </c:pt>
                <c:pt idx="814">
                  <c:v>43146</c:v>
                </c:pt>
                <c:pt idx="815">
                  <c:v>43147</c:v>
                </c:pt>
                <c:pt idx="816">
                  <c:v>43150</c:v>
                </c:pt>
                <c:pt idx="817">
                  <c:v>43151</c:v>
                </c:pt>
                <c:pt idx="818">
                  <c:v>43152</c:v>
                </c:pt>
                <c:pt idx="819">
                  <c:v>43153</c:v>
                </c:pt>
                <c:pt idx="820">
                  <c:v>43154</c:v>
                </c:pt>
                <c:pt idx="821">
                  <c:v>43157</c:v>
                </c:pt>
                <c:pt idx="822">
                  <c:v>43158</c:v>
                </c:pt>
                <c:pt idx="823">
                  <c:v>43159</c:v>
                </c:pt>
                <c:pt idx="824">
                  <c:v>43160</c:v>
                </c:pt>
                <c:pt idx="825">
                  <c:v>43161</c:v>
                </c:pt>
                <c:pt idx="826">
                  <c:v>43164</c:v>
                </c:pt>
                <c:pt idx="827">
                  <c:v>43165</c:v>
                </c:pt>
                <c:pt idx="828">
                  <c:v>43166</c:v>
                </c:pt>
                <c:pt idx="829">
                  <c:v>43167</c:v>
                </c:pt>
                <c:pt idx="830">
                  <c:v>43168</c:v>
                </c:pt>
                <c:pt idx="831">
                  <c:v>43171</c:v>
                </c:pt>
                <c:pt idx="832">
                  <c:v>43172</c:v>
                </c:pt>
                <c:pt idx="833">
                  <c:v>43173</c:v>
                </c:pt>
                <c:pt idx="834">
                  <c:v>43174</c:v>
                </c:pt>
                <c:pt idx="835">
                  <c:v>43175</c:v>
                </c:pt>
                <c:pt idx="836">
                  <c:v>43178</c:v>
                </c:pt>
                <c:pt idx="837">
                  <c:v>43179</c:v>
                </c:pt>
                <c:pt idx="838">
                  <c:v>43180</c:v>
                </c:pt>
                <c:pt idx="839">
                  <c:v>43181</c:v>
                </c:pt>
                <c:pt idx="840">
                  <c:v>43182</c:v>
                </c:pt>
                <c:pt idx="841">
                  <c:v>43185</c:v>
                </c:pt>
                <c:pt idx="842">
                  <c:v>43186</c:v>
                </c:pt>
                <c:pt idx="843">
                  <c:v>43187</c:v>
                </c:pt>
                <c:pt idx="844">
                  <c:v>43188</c:v>
                </c:pt>
                <c:pt idx="845">
                  <c:v>43189</c:v>
                </c:pt>
                <c:pt idx="846">
                  <c:v>43192</c:v>
                </c:pt>
                <c:pt idx="847">
                  <c:v>43193</c:v>
                </c:pt>
                <c:pt idx="848">
                  <c:v>43194</c:v>
                </c:pt>
                <c:pt idx="849">
                  <c:v>43195</c:v>
                </c:pt>
                <c:pt idx="850">
                  <c:v>43196</c:v>
                </c:pt>
                <c:pt idx="851">
                  <c:v>43199</c:v>
                </c:pt>
                <c:pt idx="852">
                  <c:v>43200</c:v>
                </c:pt>
                <c:pt idx="853">
                  <c:v>43201</c:v>
                </c:pt>
                <c:pt idx="854">
                  <c:v>43202</c:v>
                </c:pt>
                <c:pt idx="855">
                  <c:v>43203</c:v>
                </c:pt>
                <c:pt idx="856">
                  <c:v>43206</c:v>
                </c:pt>
                <c:pt idx="857">
                  <c:v>43207</c:v>
                </c:pt>
                <c:pt idx="858">
                  <c:v>43208</c:v>
                </c:pt>
                <c:pt idx="859">
                  <c:v>43209</c:v>
                </c:pt>
                <c:pt idx="860">
                  <c:v>43210</c:v>
                </c:pt>
                <c:pt idx="861">
                  <c:v>43213</c:v>
                </c:pt>
                <c:pt idx="862">
                  <c:v>43214</c:v>
                </c:pt>
                <c:pt idx="863">
                  <c:v>43215</c:v>
                </c:pt>
                <c:pt idx="864">
                  <c:v>43216</c:v>
                </c:pt>
                <c:pt idx="865">
                  <c:v>43217</c:v>
                </c:pt>
                <c:pt idx="866">
                  <c:v>43220</c:v>
                </c:pt>
                <c:pt idx="867">
                  <c:v>43221</c:v>
                </c:pt>
                <c:pt idx="868">
                  <c:v>43222</c:v>
                </c:pt>
                <c:pt idx="869">
                  <c:v>43223</c:v>
                </c:pt>
                <c:pt idx="870">
                  <c:v>43224</c:v>
                </c:pt>
                <c:pt idx="871">
                  <c:v>43227</c:v>
                </c:pt>
                <c:pt idx="872">
                  <c:v>43228</c:v>
                </c:pt>
                <c:pt idx="873">
                  <c:v>43229</c:v>
                </c:pt>
                <c:pt idx="874">
                  <c:v>43230</c:v>
                </c:pt>
                <c:pt idx="875">
                  <c:v>43231</c:v>
                </c:pt>
                <c:pt idx="876">
                  <c:v>43234</c:v>
                </c:pt>
                <c:pt idx="877">
                  <c:v>43235</c:v>
                </c:pt>
                <c:pt idx="878">
                  <c:v>43236</c:v>
                </c:pt>
                <c:pt idx="879">
                  <c:v>43237</c:v>
                </c:pt>
                <c:pt idx="880">
                  <c:v>43238</c:v>
                </c:pt>
                <c:pt idx="881">
                  <c:v>43241</c:v>
                </c:pt>
                <c:pt idx="882">
                  <c:v>43242</c:v>
                </c:pt>
                <c:pt idx="883">
                  <c:v>43243</c:v>
                </c:pt>
                <c:pt idx="884">
                  <c:v>43244</c:v>
                </c:pt>
                <c:pt idx="885">
                  <c:v>43245</c:v>
                </c:pt>
                <c:pt idx="886">
                  <c:v>43248</c:v>
                </c:pt>
                <c:pt idx="887">
                  <c:v>43249</c:v>
                </c:pt>
                <c:pt idx="888">
                  <c:v>43250</c:v>
                </c:pt>
                <c:pt idx="889">
                  <c:v>43251</c:v>
                </c:pt>
                <c:pt idx="890">
                  <c:v>43252</c:v>
                </c:pt>
                <c:pt idx="891">
                  <c:v>43255</c:v>
                </c:pt>
                <c:pt idx="892">
                  <c:v>43256</c:v>
                </c:pt>
                <c:pt idx="893">
                  <c:v>43257</c:v>
                </c:pt>
                <c:pt idx="894">
                  <c:v>43258</c:v>
                </c:pt>
                <c:pt idx="895">
                  <c:v>43259</c:v>
                </c:pt>
                <c:pt idx="896">
                  <c:v>43262</c:v>
                </c:pt>
                <c:pt idx="897">
                  <c:v>43263</c:v>
                </c:pt>
                <c:pt idx="898">
                  <c:v>43264</c:v>
                </c:pt>
                <c:pt idx="899">
                  <c:v>43265</c:v>
                </c:pt>
                <c:pt idx="900">
                  <c:v>43266</c:v>
                </c:pt>
                <c:pt idx="901">
                  <c:v>43269</c:v>
                </c:pt>
                <c:pt idx="902">
                  <c:v>43270</c:v>
                </c:pt>
                <c:pt idx="903">
                  <c:v>43271</c:v>
                </c:pt>
                <c:pt idx="904">
                  <c:v>43272</c:v>
                </c:pt>
                <c:pt idx="905">
                  <c:v>43273</c:v>
                </c:pt>
                <c:pt idx="906">
                  <c:v>43276</c:v>
                </c:pt>
                <c:pt idx="907">
                  <c:v>43277</c:v>
                </c:pt>
                <c:pt idx="908">
                  <c:v>43278</c:v>
                </c:pt>
                <c:pt idx="909">
                  <c:v>43279</c:v>
                </c:pt>
                <c:pt idx="910">
                  <c:v>43280</c:v>
                </c:pt>
                <c:pt idx="911">
                  <c:v>43283</c:v>
                </c:pt>
                <c:pt idx="912">
                  <c:v>43284</c:v>
                </c:pt>
                <c:pt idx="913">
                  <c:v>43285</c:v>
                </c:pt>
                <c:pt idx="914">
                  <c:v>43286</c:v>
                </c:pt>
                <c:pt idx="915">
                  <c:v>43287</c:v>
                </c:pt>
                <c:pt idx="916">
                  <c:v>43290</c:v>
                </c:pt>
                <c:pt idx="917">
                  <c:v>43291</c:v>
                </c:pt>
                <c:pt idx="918">
                  <c:v>43292</c:v>
                </c:pt>
                <c:pt idx="919">
                  <c:v>43293</c:v>
                </c:pt>
                <c:pt idx="920">
                  <c:v>43294</c:v>
                </c:pt>
                <c:pt idx="921">
                  <c:v>43297</c:v>
                </c:pt>
                <c:pt idx="922">
                  <c:v>43298</c:v>
                </c:pt>
                <c:pt idx="923">
                  <c:v>43299</c:v>
                </c:pt>
                <c:pt idx="924">
                  <c:v>43300</c:v>
                </c:pt>
                <c:pt idx="925">
                  <c:v>43301</c:v>
                </c:pt>
                <c:pt idx="926">
                  <c:v>43304</c:v>
                </c:pt>
                <c:pt idx="927">
                  <c:v>43305</c:v>
                </c:pt>
                <c:pt idx="928">
                  <c:v>43306</c:v>
                </c:pt>
                <c:pt idx="929">
                  <c:v>43307</c:v>
                </c:pt>
                <c:pt idx="930">
                  <c:v>43308</c:v>
                </c:pt>
                <c:pt idx="931">
                  <c:v>43311</c:v>
                </c:pt>
                <c:pt idx="932">
                  <c:v>43312</c:v>
                </c:pt>
                <c:pt idx="933">
                  <c:v>43313</c:v>
                </c:pt>
                <c:pt idx="934">
                  <c:v>43314</c:v>
                </c:pt>
                <c:pt idx="935">
                  <c:v>43315</c:v>
                </c:pt>
                <c:pt idx="936">
                  <c:v>43318</c:v>
                </c:pt>
                <c:pt idx="937">
                  <c:v>43319</c:v>
                </c:pt>
                <c:pt idx="938">
                  <c:v>43320</c:v>
                </c:pt>
                <c:pt idx="939">
                  <c:v>43321</c:v>
                </c:pt>
                <c:pt idx="940">
                  <c:v>43322</c:v>
                </c:pt>
                <c:pt idx="941">
                  <c:v>43325</c:v>
                </c:pt>
                <c:pt idx="942">
                  <c:v>43326</c:v>
                </c:pt>
                <c:pt idx="943">
                  <c:v>43327</c:v>
                </c:pt>
                <c:pt idx="944">
                  <c:v>43328</c:v>
                </c:pt>
                <c:pt idx="945">
                  <c:v>43329</c:v>
                </c:pt>
                <c:pt idx="946">
                  <c:v>43332</c:v>
                </c:pt>
                <c:pt idx="947">
                  <c:v>43333</c:v>
                </c:pt>
                <c:pt idx="948">
                  <c:v>43334</c:v>
                </c:pt>
                <c:pt idx="949">
                  <c:v>43335</c:v>
                </c:pt>
                <c:pt idx="950">
                  <c:v>43336</c:v>
                </c:pt>
                <c:pt idx="951">
                  <c:v>43339</c:v>
                </c:pt>
                <c:pt idx="952">
                  <c:v>43340</c:v>
                </c:pt>
                <c:pt idx="953">
                  <c:v>43341</c:v>
                </c:pt>
                <c:pt idx="954">
                  <c:v>43342</c:v>
                </c:pt>
                <c:pt idx="955">
                  <c:v>43343</c:v>
                </c:pt>
                <c:pt idx="956">
                  <c:v>43346</c:v>
                </c:pt>
                <c:pt idx="957">
                  <c:v>43347</c:v>
                </c:pt>
                <c:pt idx="958">
                  <c:v>43348</c:v>
                </c:pt>
                <c:pt idx="959">
                  <c:v>43349</c:v>
                </c:pt>
                <c:pt idx="960">
                  <c:v>43350</c:v>
                </c:pt>
                <c:pt idx="961">
                  <c:v>43353</c:v>
                </c:pt>
                <c:pt idx="962">
                  <c:v>43354</c:v>
                </c:pt>
                <c:pt idx="963">
                  <c:v>43355</c:v>
                </c:pt>
                <c:pt idx="964">
                  <c:v>43356</c:v>
                </c:pt>
                <c:pt idx="965">
                  <c:v>43357</c:v>
                </c:pt>
                <c:pt idx="966">
                  <c:v>43360</c:v>
                </c:pt>
                <c:pt idx="967">
                  <c:v>43361</c:v>
                </c:pt>
                <c:pt idx="968">
                  <c:v>43362</c:v>
                </c:pt>
                <c:pt idx="969">
                  <c:v>43363</c:v>
                </c:pt>
                <c:pt idx="970">
                  <c:v>43364</c:v>
                </c:pt>
                <c:pt idx="971">
                  <c:v>43367</c:v>
                </c:pt>
                <c:pt idx="972">
                  <c:v>43368</c:v>
                </c:pt>
                <c:pt idx="973">
                  <c:v>43369</c:v>
                </c:pt>
                <c:pt idx="974">
                  <c:v>43370</c:v>
                </c:pt>
                <c:pt idx="975">
                  <c:v>43371</c:v>
                </c:pt>
                <c:pt idx="976">
                  <c:v>43374</c:v>
                </c:pt>
                <c:pt idx="977">
                  <c:v>43375</c:v>
                </c:pt>
                <c:pt idx="978">
                  <c:v>43376</c:v>
                </c:pt>
                <c:pt idx="979">
                  <c:v>43377</c:v>
                </c:pt>
                <c:pt idx="980">
                  <c:v>43378</c:v>
                </c:pt>
                <c:pt idx="981">
                  <c:v>43381</c:v>
                </c:pt>
                <c:pt idx="982">
                  <c:v>43382</c:v>
                </c:pt>
                <c:pt idx="983">
                  <c:v>43383</c:v>
                </c:pt>
                <c:pt idx="984">
                  <c:v>43384</c:v>
                </c:pt>
                <c:pt idx="985">
                  <c:v>43385</c:v>
                </c:pt>
                <c:pt idx="986">
                  <c:v>43388</c:v>
                </c:pt>
                <c:pt idx="987">
                  <c:v>43389</c:v>
                </c:pt>
                <c:pt idx="988">
                  <c:v>43390</c:v>
                </c:pt>
                <c:pt idx="989">
                  <c:v>43391</c:v>
                </c:pt>
                <c:pt idx="990">
                  <c:v>43392</c:v>
                </c:pt>
                <c:pt idx="991">
                  <c:v>43395</c:v>
                </c:pt>
                <c:pt idx="992">
                  <c:v>43396</c:v>
                </c:pt>
                <c:pt idx="993">
                  <c:v>43397</c:v>
                </c:pt>
                <c:pt idx="994">
                  <c:v>43398</c:v>
                </c:pt>
                <c:pt idx="995">
                  <c:v>43399</c:v>
                </c:pt>
                <c:pt idx="996">
                  <c:v>43402</c:v>
                </c:pt>
                <c:pt idx="997">
                  <c:v>43403</c:v>
                </c:pt>
                <c:pt idx="998">
                  <c:v>43404</c:v>
                </c:pt>
                <c:pt idx="999">
                  <c:v>43405</c:v>
                </c:pt>
                <c:pt idx="1000">
                  <c:v>43406</c:v>
                </c:pt>
                <c:pt idx="1001">
                  <c:v>43409</c:v>
                </c:pt>
                <c:pt idx="1002">
                  <c:v>43410</c:v>
                </c:pt>
                <c:pt idx="1003">
                  <c:v>43411</c:v>
                </c:pt>
                <c:pt idx="1004">
                  <c:v>43412</c:v>
                </c:pt>
                <c:pt idx="1005">
                  <c:v>43413</c:v>
                </c:pt>
                <c:pt idx="1006">
                  <c:v>43416</c:v>
                </c:pt>
                <c:pt idx="1007">
                  <c:v>43417</c:v>
                </c:pt>
                <c:pt idx="1008">
                  <c:v>43418</c:v>
                </c:pt>
                <c:pt idx="1009">
                  <c:v>43419</c:v>
                </c:pt>
                <c:pt idx="1010">
                  <c:v>43420</c:v>
                </c:pt>
                <c:pt idx="1011">
                  <c:v>43423</c:v>
                </c:pt>
                <c:pt idx="1012">
                  <c:v>43424</c:v>
                </c:pt>
                <c:pt idx="1013">
                  <c:v>43425</c:v>
                </c:pt>
                <c:pt idx="1014">
                  <c:v>43426</c:v>
                </c:pt>
                <c:pt idx="1015">
                  <c:v>43427</c:v>
                </c:pt>
                <c:pt idx="1016">
                  <c:v>43430</c:v>
                </c:pt>
                <c:pt idx="1017">
                  <c:v>43431</c:v>
                </c:pt>
                <c:pt idx="1018">
                  <c:v>43432</c:v>
                </c:pt>
                <c:pt idx="1019">
                  <c:v>43433</c:v>
                </c:pt>
                <c:pt idx="1020">
                  <c:v>43434</c:v>
                </c:pt>
                <c:pt idx="1021">
                  <c:v>43437</c:v>
                </c:pt>
                <c:pt idx="1022">
                  <c:v>43438</c:v>
                </c:pt>
                <c:pt idx="1023">
                  <c:v>43439</c:v>
                </c:pt>
                <c:pt idx="1024">
                  <c:v>43440</c:v>
                </c:pt>
                <c:pt idx="1025">
                  <c:v>43441</c:v>
                </c:pt>
                <c:pt idx="1026">
                  <c:v>43444</c:v>
                </c:pt>
                <c:pt idx="1027">
                  <c:v>43445</c:v>
                </c:pt>
                <c:pt idx="1028">
                  <c:v>43446</c:v>
                </c:pt>
                <c:pt idx="1029">
                  <c:v>43447</c:v>
                </c:pt>
                <c:pt idx="1030">
                  <c:v>43448</c:v>
                </c:pt>
                <c:pt idx="1031">
                  <c:v>43451</c:v>
                </c:pt>
                <c:pt idx="1032">
                  <c:v>43452</c:v>
                </c:pt>
                <c:pt idx="1033">
                  <c:v>43453</c:v>
                </c:pt>
                <c:pt idx="1034">
                  <c:v>43454</c:v>
                </c:pt>
                <c:pt idx="1035">
                  <c:v>43455</c:v>
                </c:pt>
                <c:pt idx="1036">
                  <c:v>43458</c:v>
                </c:pt>
                <c:pt idx="1037">
                  <c:v>43459</c:v>
                </c:pt>
                <c:pt idx="1038">
                  <c:v>43460</c:v>
                </c:pt>
                <c:pt idx="1039">
                  <c:v>43461</c:v>
                </c:pt>
                <c:pt idx="1040">
                  <c:v>43462</c:v>
                </c:pt>
                <c:pt idx="1041">
                  <c:v>43465</c:v>
                </c:pt>
                <c:pt idx="1042">
                  <c:v>43466</c:v>
                </c:pt>
                <c:pt idx="1043">
                  <c:v>43467</c:v>
                </c:pt>
                <c:pt idx="1044">
                  <c:v>43468</c:v>
                </c:pt>
                <c:pt idx="1045">
                  <c:v>43469</c:v>
                </c:pt>
                <c:pt idx="1046">
                  <c:v>43472</c:v>
                </c:pt>
                <c:pt idx="1047">
                  <c:v>43473</c:v>
                </c:pt>
                <c:pt idx="1048">
                  <c:v>43474</c:v>
                </c:pt>
                <c:pt idx="1049">
                  <c:v>43475</c:v>
                </c:pt>
                <c:pt idx="1050">
                  <c:v>43476</c:v>
                </c:pt>
                <c:pt idx="1051">
                  <c:v>43479</c:v>
                </c:pt>
                <c:pt idx="1052">
                  <c:v>43480</c:v>
                </c:pt>
                <c:pt idx="1053">
                  <c:v>43481</c:v>
                </c:pt>
                <c:pt idx="1054">
                  <c:v>43482</c:v>
                </c:pt>
                <c:pt idx="1055">
                  <c:v>43483</c:v>
                </c:pt>
                <c:pt idx="1056">
                  <c:v>43486</c:v>
                </c:pt>
                <c:pt idx="1057">
                  <c:v>43487</c:v>
                </c:pt>
                <c:pt idx="1058">
                  <c:v>43488</c:v>
                </c:pt>
                <c:pt idx="1059">
                  <c:v>43489</c:v>
                </c:pt>
                <c:pt idx="1060">
                  <c:v>43490</c:v>
                </c:pt>
                <c:pt idx="1061">
                  <c:v>43493</c:v>
                </c:pt>
                <c:pt idx="1062">
                  <c:v>43494</c:v>
                </c:pt>
                <c:pt idx="1063">
                  <c:v>43495</c:v>
                </c:pt>
                <c:pt idx="1064">
                  <c:v>43496</c:v>
                </c:pt>
                <c:pt idx="1065">
                  <c:v>43497</c:v>
                </c:pt>
                <c:pt idx="1066">
                  <c:v>43500</c:v>
                </c:pt>
                <c:pt idx="1067">
                  <c:v>43501</c:v>
                </c:pt>
                <c:pt idx="1068">
                  <c:v>43502</c:v>
                </c:pt>
                <c:pt idx="1069">
                  <c:v>43503</c:v>
                </c:pt>
                <c:pt idx="1070">
                  <c:v>43504</c:v>
                </c:pt>
                <c:pt idx="1071">
                  <c:v>43507</c:v>
                </c:pt>
                <c:pt idx="1072">
                  <c:v>43508</c:v>
                </c:pt>
                <c:pt idx="1073">
                  <c:v>43509</c:v>
                </c:pt>
                <c:pt idx="1074">
                  <c:v>43510</c:v>
                </c:pt>
                <c:pt idx="1075">
                  <c:v>43511</c:v>
                </c:pt>
                <c:pt idx="1076">
                  <c:v>43514</c:v>
                </c:pt>
                <c:pt idx="1077">
                  <c:v>43515</c:v>
                </c:pt>
                <c:pt idx="1078">
                  <c:v>43516</c:v>
                </c:pt>
                <c:pt idx="1079">
                  <c:v>43517</c:v>
                </c:pt>
                <c:pt idx="1080">
                  <c:v>43518</c:v>
                </c:pt>
                <c:pt idx="1081">
                  <c:v>43521</c:v>
                </c:pt>
                <c:pt idx="1082">
                  <c:v>43522</c:v>
                </c:pt>
                <c:pt idx="1083">
                  <c:v>43523</c:v>
                </c:pt>
                <c:pt idx="1084">
                  <c:v>43524</c:v>
                </c:pt>
                <c:pt idx="1085">
                  <c:v>43525</c:v>
                </c:pt>
                <c:pt idx="1086">
                  <c:v>43528</c:v>
                </c:pt>
                <c:pt idx="1087">
                  <c:v>43529</c:v>
                </c:pt>
                <c:pt idx="1088">
                  <c:v>43530</c:v>
                </c:pt>
                <c:pt idx="1089">
                  <c:v>43531</c:v>
                </c:pt>
                <c:pt idx="1090">
                  <c:v>43532</c:v>
                </c:pt>
                <c:pt idx="1091">
                  <c:v>43535</c:v>
                </c:pt>
                <c:pt idx="1092">
                  <c:v>43536</c:v>
                </c:pt>
                <c:pt idx="1093">
                  <c:v>43537</c:v>
                </c:pt>
                <c:pt idx="1094">
                  <c:v>43538</c:v>
                </c:pt>
                <c:pt idx="1095">
                  <c:v>43539</c:v>
                </c:pt>
                <c:pt idx="1096">
                  <c:v>43542</c:v>
                </c:pt>
                <c:pt idx="1097">
                  <c:v>43543</c:v>
                </c:pt>
                <c:pt idx="1098">
                  <c:v>43544</c:v>
                </c:pt>
                <c:pt idx="1099">
                  <c:v>43545</c:v>
                </c:pt>
                <c:pt idx="1100">
                  <c:v>43546</c:v>
                </c:pt>
                <c:pt idx="1101">
                  <c:v>43549</c:v>
                </c:pt>
                <c:pt idx="1102">
                  <c:v>43550</c:v>
                </c:pt>
                <c:pt idx="1103">
                  <c:v>43551</c:v>
                </c:pt>
                <c:pt idx="1104">
                  <c:v>43552</c:v>
                </c:pt>
                <c:pt idx="1105">
                  <c:v>43553</c:v>
                </c:pt>
                <c:pt idx="1106">
                  <c:v>43556</c:v>
                </c:pt>
                <c:pt idx="1107">
                  <c:v>43557</c:v>
                </c:pt>
                <c:pt idx="1108">
                  <c:v>43558</c:v>
                </c:pt>
                <c:pt idx="1109">
                  <c:v>43559</c:v>
                </c:pt>
                <c:pt idx="1110">
                  <c:v>43560</c:v>
                </c:pt>
                <c:pt idx="1111">
                  <c:v>43563</c:v>
                </c:pt>
                <c:pt idx="1112">
                  <c:v>43564</c:v>
                </c:pt>
                <c:pt idx="1113">
                  <c:v>43565</c:v>
                </c:pt>
                <c:pt idx="1114">
                  <c:v>43566</c:v>
                </c:pt>
                <c:pt idx="1115">
                  <c:v>43567</c:v>
                </c:pt>
                <c:pt idx="1116">
                  <c:v>43570</c:v>
                </c:pt>
                <c:pt idx="1117">
                  <c:v>43571</c:v>
                </c:pt>
                <c:pt idx="1118">
                  <c:v>43572</c:v>
                </c:pt>
                <c:pt idx="1119">
                  <c:v>43573</c:v>
                </c:pt>
                <c:pt idx="1120">
                  <c:v>43574</c:v>
                </c:pt>
                <c:pt idx="1121">
                  <c:v>43577</c:v>
                </c:pt>
                <c:pt idx="1122">
                  <c:v>43578</c:v>
                </c:pt>
                <c:pt idx="1123">
                  <c:v>43579</c:v>
                </c:pt>
                <c:pt idx="1124">
                  <c:v>43580</c:v>
                </c:pt>
                <c:pt idx="1125">
                  <c:v>43581</c:v>
                </c:pt>
                <c:pt idx="1126">
                  <c:v>43584</c:v>
                </c:pt>
                <c:pt idx="1127">
                  <c:v>43585</c:v>
                </c:pt>
                <c:pt idx="1128">
                  <c:v>43586</c:v>
                </c:pt>
                <c:pt idx="1129">
                  <c:v>43587</c:v>
                </c:pt>
                <c:pt idx="1130">
                  <c:v>43588</c:v>
                </c:pt>
                <c:pt idx="1131">
                  <c:v>43591</c:v>
                </c:pt>
                <c:pt idx="1132">
                  <c:v>43592</c:v>
                </c:pt>
                <c:pt idx="1133">
                  <c:v>43593</c:v>
                </c:pt>
                <c:pt idx="1134">
                  <c:v>43594</c:v>
                </c:pt>
                <c:pt idx="1135">
                  <c:v>43595</c:v>
                </c:pt>
                <c:pt idx="1136">
                  <c:v>43598</c:v>
                </c:pt>
                <c:pt idx="1137">
                  <c:v>43599</c:v>
                </c:pt>
                <c:pt idx="1138">
                  <c:v>43600</c:v>
                </c:pt>
                <c:pt idx="1139">
                  <c:v>43601</c:v>
                </c:pt>
                <c:pt idx="1140">
                  <c:v>43602</c:v>
                </c:pt>
                <c:pt idx="1141">
                  <c:v>43605</c:v>
                </c:pt>
                <c:pt idx="1142">
                  <c:v>43606</c:v>
                </c:pt>
                <c:pt idx="1143">
                  <c:v>43607</c:v>
                </c:pt>
                <c:pt idx="1144">
                  <c:v>43608</c:v>
                </c:pt>
                <c:pt idx="1145">
                  <c:v>43609</c:v>
                </c:pt>
                <c:pt idx="1146">
                  <c:v>43612</c:v>
                </c:pt>
                <c:pt idx="1147">
                  <c:v>43613</c:v>
                </c:pt>
                <c:pt idx="1148">
                  <c:v>43614</c:v>
                </c:pt>
                <c:pt idx="1149">
                  <c:v>43615</c:v>
                </c:pt>
                <c:pt idx="1150">
                  <c:v>43616</c:v>
                </c:pt>
                <c:pt idx="1151">
                  <c:v>43619</c:v>
                </c:pt>
                <c:pt idx="1152">
                  <c:v>43620</c:v>
                </c:pt>
                <c:pt idx="1153">
                  <c:v>43621</c:v>
                </c:pt>
                <c:pt idx="1154">
                  <c:v>43622</c:v>
                </c:pt>
                <c:pt idx="1155">
                  <c:v>43623</c:v>
                </c:pt>
                <c:pt idx="1156">
                  <c:v>43626</c:v>
                </c:pt>
                <c:pt idx="1157">
                  <c:v>43627</c:v>
                </c:pt>
                <c:pt idx="1158">
                  <c:v>43628</c:v>
                </c:pt>
                <c:pt idx="1159">
                  <c:v>43629</c:v>
                </c:pt>
                <c:pt idx="1160">
                  <c:v>43630</c:v>
                </c:pt>
                <c:pt idx="1161">
                  <c:v>43633</c:v>
                </c:pt>
                <c:pt idx="1162">
                  <c:v>43634</c:v>
                </c:pt>
                <c:pt idx="1163">
                  <c:v>43635</c:v>
                </c:pt>
                <c:pt idx="1164">
                  <c:v>43636</c:v>
                </c:pt>
                <c:pt idx="1165">
                  <c:v>43637</c:v>
                </c:pt>
                <c:pt idx="1166">
                  <c:v>43640</c:v>
                </c:pt>
                <c:pt idx="1167">
                  <c:v>43641</c:v>
                </c:pt>
                <c:pt idx="1168">
                  <c:v>43642</c:v>
                </c:pt>
                <c:pt idx="1169">
                  <c:v>43643</c:v>
                </c:pt>
                <c:pt idx="1170">
                  <c:v>43644</c:v>
                </c:pt>
                <c:pt idx="1171">
                  <c:v>43647</c:v>
                </c:pt>
                <c:pt idx="1172">
                  <c:v>43648</c:v>
                </c:pt>
                <c:pt idx="1173">
                  <c:v>43649</c:v>
                </c:pt>
                <c:pt idx="1174">
                  <c:v>43650</c:v>
                </c:pt>
                <c:pt idx="1175">
                  <c:v>43651</c:v>
                </c:pt>
                <c:pt idx="1176">
                  <c:v>43654</c:v>
                </c:pt>
                <c:pt idx="1177">
                  <c:v>43655</c:v>
                </c:pt>
                <c:pt idx="1178">
                  <c:v>43656</c:v>
                </c:pt>
                <c:pt idx="1179">
                  <c:v>43657</c:v>
                </c:pt>
                <c:pt idx="1180">
                  <c:v>43658</c:v>
                </c:pt>
                <c:pt idx="1181">
                  <c:v>43661</c:v>
                </c:pt>
                <c:pt idx="1182">
                  <c:v>43662</c:v>
                </c:pt>
                <c:pt idx="1183">
                  <c:v>43663</c:v>
                </c:pt>
                <c:pt idx="1184">
                  <c:v>43664</c:v>
                </c:pt>
                <c:pt idx="1185">
                  <c:v>43665</c:v>
                </c:pt>
                <c:pt idx="1186">
                  <c:v>43668</c:v>
                </c:pt>
                <c:pt idx="1187">
                  <c:v>43669</c:v>
                </c:pt>
                <c:pt idx="1188">
                  <c:v>43670</c:v>
                </c:pt>
                <c:pt idx="1189">
                  <c:v>43671</c:v>
                </c:pt>
                <c:pt idx="1190">
                  <c:v>43672</c:v>
                </c:pt>
              </c:numCache>
            </c:numRef>
          </c:cat>
          <c:val>
            <c:numRef>
              <c:f>'Commodities Data'!$C$8:$C$1198</c:f>
              <c:numCache>
                <c:formatCode>_("$"* #,##0_);_("$"* \(#,##0\);_("$"* "-"??_);_(@_)</c:formatCode>
                <c:ptCount val="1191"/>
                <c:pt idx="0">
                  <c:v>14756</c:v>
                </c:pt>
                <c:pt idx="1">
                  <c:v>15126</c:v>
                </c:pt>
                <c:pt idx="2">
                  <c:v>15191</c:v>
                </c:pt>
                <c:pt idx="3">
                  <c:v>15483</c:v>
                </c:pt>
                <c:pt idx="4">
                  <c:v>15486</c:v>
                </c:pt>
                <c:pt idx="5">
                  <c:v>15235.5</c:v>
                </c:pt>
                <c:pt idx="6">
                  <c:v>15029</c:v>
                </c:pt>
                <c:pt idx="7">
                  <c:v>14585</c:v>
                </c:pt>
                <c:pt idx="8">
                  <c:v>14241</c:v>
                </c:pt>
                <c:pt idx="9">
                  <c:v>14413.5</c:v>
                </c:pt>
                <c:pt idx="10">
                  <c:v>14722</c:v>
                </c:pt>
                <c:pt idx="11">
                  <c:v>14417</c:v>
                </c:pt>
                <c:pt idx="12">
                  <c:v>14721</c:v>
                </c:pt>
                <c:pt idx="13">
                  <c:v>14971.5</c:v>
                </c:pt>
                <c:pt idx="14">
                  <c:v>14792</c:v>
                </c:pt>
                <c:pt idx="15">
                  <c:v>14293</c:v>
                </c:pt>
                <c:pt idx="16">
                  <c:v>14692</c:v>
                </c:pt>
                <c:pt idx="17">
                  <c:v>14730.5</c:v>
                </c:pt>
                <c:pt idx="18">
                  <c:v>14993</c:v>
                </c:pt>
                <c:pt idx="19">
                  <c:v>14846</c:v>
                </c:pt>
                <c:pt idx="20">
                  <c:v>15109</c:v>
                </c:pt>
                <c:pt idx="21">
                  <c:v>15274</c:v>
                </c:pt>
                <c:pt idx="22">
                  <c:v>15255.5</c:v>
                </c:pt>
                <c:pt idx="23">
                  <c:v>15070</c:v>
                </c:pt>
                <c:pt idx="24">
                  <c:v>15122.75</c:v>
                </c:pt>
                <c:pt idx="25">
                  <c:v>15179</c:v>
                </c:pt>
                <c:pt idx="26">
                  <c:v>15098.75</c:v>
                </c:pt>
                <c:pt idx="27">
                  <c:v>14764.75</c:v>
                </c:pt>
                <c:pt idx="28">
                  <c:v>14690.5</c:v>
                </c:pt>
                <c:pt idx="29">
                  <c:v>14648</c:v>
                </c:pt>
                <c:pt idx="30">
                  <c:v>14589</c:v>
                </c:pt>
                <c:pt idx="31">
                  <c:v>14542</c:v>
                </c:pt>
                <c:pt idx="32">
                  <c:v>14178.5</c:v>
                </c:pt>
                <c:pt idx="33">
                  <c:v>14194.5</c:v>
                </c:pt>
                <c:pt idx="34">
                  <c:v>13927.5</c:v>
                </c:pt>
                <c:pt idx="35">
                  <c:v>13898.5</c:v>
                </c:pt>
                <c:pt idx="36">
                  <c:v>14068</c:v>
                </c:pt>
                <c:pt idx="37">
                  <c:v>14291</c:v>
                </c:pt>
                <c:pt idx="38">
                  <c:v>14325</c:v>
                </c:pt>
                <c:pt idx="39">
                  <c:v>14322.5</c:v>
                </c:pt>
                <c:pt idx="40">
                  <c:v>14037</c:v>
                </c:pt>
                <c:pt idx="41">
                  <c:v>13793.5</c:v>
                </c:pt>
                <c:pt idx="42">
                  <c:v>13614.5</c:v>
                </c:pt>
                <c:pt idx="43">
                  <c:v>13878.5</c:v>
                </c:pt>
                <c:pt idx="44">
                  <c:v>14139.5</c:v>
                </c:pt>
                <c:pt idx="45">
                  <c:v>14311</c:v>
                </c:pt>
                <c:pt idx="46">
                  <c:v>14447</c:v>
                </c:pt>
                <c:pt idx="47">
                  <c:v>13992</c:v>
                </c:pt>
                <c:pt idx="48">
                  <c:v>13717</c:v>
                </c:pt>
                <c:pt idx="49">
                  <c:v>13848</c:v>
                </c:pt>
                <c:pt idx="50">
                  <c:v>14079.5</c:v>
                </c:pt>
                <c:pt idx="51">
                  <c:v>13871</c:v>
                </c:pt>
                <c:pt idx="52">
                  <c:v>13677.5</c:v>
                </c:pt>
                <c:pt idx="53">
                  <c:v>13466</c:v>
                </c:pt>
                <c:pt idx="54">
                  <c:v>13734.5</c:v>
                </c:pt>
                <c:pt idx="55">
                  <c:v>14210</c:v>
                </c:pt>
                <c:pt idx="56">
                  <c:v>14261.5</c:v>
                </c:pt>
                <c:pt idx="57">
                  <c:v>13907.5</c:v>
                </c:pt>
                <c:pt idx="58">
                  <c:v>13629</c:v>
                </c:pt>
                <c:pt idx="59">
                  <c:v>13647</c:v>
                </c:pt>
                <c:pt idx="60">
                  <c:v>13233</c:v>
                </c:pt>
                <c:pt idx="61">
                  <c:v>12824.5</c:v>
                </c:pt>
                <c:pt idx="62">
                  <c:v>12339</c:v>
                </c:pt>
                <c:pt idx="63">
                  <c:v>12659</c:v>
                </c:pt>
                <c:pt idx="64">
                  <c:v>12977</c:v>
                </c:pt>
                <c:pt idx="65">
                  <c:v>12977</c:v>
                </c:pt>
                <c:pt idx="66">
                  <c:v>12977</c:v>
                </c:pt>
                <c:pt idx="67">
                  <c:v>12496</c:v>
                </c:pt>
                <c:pt idx="68">
                  <c:v>12524.5</c:v>
                </c:pt>
                <c:pt idx="69">
                  <c:v>12483</c:v>
                </c:pt>
                <c:pt idx="70">
                  <c:v>12581.5</c:v>
                </c:pt>
                <c:pt idx="71">
                  <c:v>12356.5</c:v>
                </c:pt>
                <c:pt idx="72">
                  <c:v>12546</c:v>
                </c:pt>
                <c:pt idx="73">
                  <c:v>12635</c:v>
                </c:pt>
                <c:pt idx="74">
                  <c:v>12798</c:v>
                </c:pt>
                <c:pt idx="75">
                  <c:v>12508.5</c:v>
                </c:pt>
                <c:pt idx="76">
                  <c:v>12751</c:v>
                </c:pt>
                <c:pt idx="77">
                  <c:v>12628</c:v>
                </c:pt>
                <c:pt idx="78">
                  <c:v>12626.5</c:v>
                </c:pt>
                <c:pt idx="79">
                  <c:v>12658</c:v>
                </c:pt>
                <c:pt idx="80">
                  <c:v>13158</c:v>
                </c:pt>
                <c:pt idx="81">
                  <c:v>13516</c:v>
                </c:pt>
                <c:pt idx="82">
                  <c:v>13410</c:v>
                </c:pt>
                <c:pt idx="83">
                  <c:v>13391</c:v>
                </c:pt>
                <c:pt idx="84">
                  <c:v>13915</c:v>
                </c:pt>
                <c:pt idx="85">
                  <c:v>13708.5</c:v>
                </c:pt>
                <c:pt idx="86">
                  <c:v>13708.5</c:v>
                </c:pt>
                <c:pt idx="87">
                  <c:v>14258</c:v>
                </c:pt>
                <c:pt idx="88">
                  <c:v>13930.5</c:v>
                </c:pt>
                <c:pt idx="89">
                  <c:v>14099</c:v>
                </c:pt>
                <c:pt idx="90">
                  <c:v>14260</c:v>
                </c:pt>
                <c:pt idx="91">
                  <c:v>14241</c:v>
                </c:pt>
                <c:pt idx="92">
                  <c:v>14318</c:v>
                </c:pt>
                <c:pt idx="93">
                  <c:v>14014</c:v>
                </c:pt>
                <c:pt idx="94">
                  <c:v>13739</c:v>
                </c:pt>
                <c:pt idx="95">
                  <c:v>13941.5</c:v>
                </c:pt>
                <c:pt idx="96">
                  <c:v>13711.5</c:v>
                </c:pt>
                <c:pt idx="97">
                  <c:v>13048</c:v>
                </c:pt>
                <c:pt idx="98">
                  <c:v>13069</c:v>
                </c:pt>
                <c:pt idx="99">
                  <c:v>12957</c:v>
                </c:pt>
                <c:pt idx="100">
                  <c:v>12664</c:v>
                </c:pt>
                <c:pt idx="101">
                  <c:v>12664</c:v>
                </c:pt>
                <c:pt idx="102">
                  <c:v>12625.5</c:v>
                </c:pt>
                <c:pt idx="103">
                  <c:v>12776</c:v>
                </c:pt>
                <c:pt idx="104">
                  <c:v>12767</c:v>
                </c:pt>
                <c:pt idx="105">
                  <c:v>12588</c:v>
                </c:pt>
                <c:pt idx="106">
                  <c:v>12957</c:v>
                </c:pt>
                <c:pt idx="107">
                  <c:v>13021</c:v>
                </c:pt>
                <c:pt idx="108">
                  <c:v>12967.5</c:v>
                </c:pt>
                <c:pt idx="109">
                  <c:v>12922</c:v>
                </c:pt>
                <c:pt idx="110">
                  <c:v>13145</c:v>
                </c:pt>
                <c:pt idx="111">
                  <c:v>13405</c:v>
                </c:pt>
                <c:pt idx="112">
                  <c:v>13460</c:v>
                </c:pt>
                <c:pt idx="113">
                  <c:v>13563.5</c:v>
                </c:pt>
                <c:pt idx="114">
                  <c:v>13267.5</c:v>
                </c:pt>
                <c:pt idx="115">
                  <c:v>13093</c:v>
                </c:pt>
                <c:pt idx="116">
                  <c:v>12915</c:v>
                </c:pt>
                <c:pt idx="117">
                  <c:v>12685</c:v>
                </c:pt>
                <c:pt idx="118">
                  <c:v>12714.5</c:v>
                </c:pt>
                <c:pt idx="119">
                  <c:v>12681</c:v>
                </c:pt>
                <c:pt idx="120">
                  <c:v>12671.5</c:v>
                </c:pt>
                <c:pt idx="121">
                  <c:v>12367</c:v>
                </c:pt>
                <c:pt idx="122">
                  <c:v>12817.5</c:v>
                </c:pt>
                <c:pt idx="123">
                  <c:v>12725.5</c:v>
                </c:pt>
                <c:pt idx="124">
                  <c:v>12654.5</c:v>
                </c:pt>
                <c:pt idx="125">
                  <c:v>12402</c:v>
                </c:pt>
                <c:pt idx="126">
                  <c:v>11787.5</c:v>
                </c:pt>
                <c:pt idx="127">
                  <c:v>11932.5</c:v>
                </c:pt>
                <c:pt idx="128">
                  <c:v>11982</c:v>
                </c:pt>
                <c:pt idx="129">
                  <c:v>12157</c:v>
                </c:pt>
                <c:pt idx="130">
                  <c:v>11957</c:v>
                </c:pt>
                <c:pt idx="131">
                  <c:v>11655</c:v>
                </c:pt>
                <c:pt idx="132">
                  <c:v>10604</c:v>
                </c:pt>
                <c:pt idx="133">
                  <c:v>10913</c:v>
                </c:pt>
                <c:pt idx="134">
                  <c:v>11456</c:v>
                </c:pt>
                <c:pt idx="135">
                  <c:v>11218.25</c:v>
                </c:pt>
                <c:pt idx="136">
                  <c:v>11713</c:v>
                </c:pt>
                <c:pt idx="137">
                  <c:v>11582.5</c:v>
                </c:pt>
                <c:pt idx="138">
                  <c:v>11436</c:v>
                </c:pt>
                <c:pt idx="139">
                  <c:v>11590</c:v>
                </c:pt>
                <c:pt idx="140">
                  <c:v>11460.5</c:v>
                </c:pt>
                <c:pt idx="141">
                  <c:v>11656</c:v>
                </c:pt>
                <c:pt idx="142">
                  <c:v>11630</c:v>
                </c:pt>
                <c:pt idx="143">
                  <c:v>11422</c:v>
                </c:pt>
                <c:pt idx="144">
                  <c:v>11384</c:v>
                </c:pt>
                <c:pt idx="145">
                  <c:v>11251.5</c:v>
                </c:pt>
                <c:pt idx="146">
                  <c:v>10982</c:v>
                </c:pt>
                <c:pt idx="147">
                  <c:v>11278</c:v>
                </c:pt>
                <c:pt idx="148">
                  <c:v>11202</c:v>
                </c:pt>
                <c:pt idx="149">
                  <c:v>10978</c:v>
                </c:pt>
                <c:pt idx="150">
                  <c:v>10993.5</c:v>
                </c:pt>
                <c:pt idx="151">
                  <c:v>10696</c:v>
                </c:pt>
                <c:pt idx="152">
                  <c:v>10780</c:v>
                </c:pt>
                <c:pt idx="153">
                  <c:v>10812</c:v>
                </c:pt>
                <c:pt idx="154">
                  <c:v>10808</c:v>
                </c:pt>
                <c:pt idx="155">
                  <c:v>10757.5</c:v>
                </c:pt>
                <c:pt idx="156">
                  <c:v>11107.5</c:v>
                </c:pt>
                <c:pt idx="157">
                  <c:v>10711.5</c:v>
                </c:pt>
                <c:pt idx="158">
                  <c:v>10559.5</c:v>
                </c:pt>
                <c:pt idx="159">
                  <c:v>10426</c:v>
                </c:pt>
                <c:pt idx="160">
                  <c:v>10568</c:v>
                </c:pt>
                <c:pt idx="161">
                  <c:v>10593</c:v>
                </c:pt>
                <c:pt idx="162">
                  <c:v>10322</c:v>
                </c:pt>
                <c:pt idx="163">
                  <c:v>10381</c:v>
                </c:pt>
                <c:pt idx="164">
                  <c:v>10370</c:v>
                </c:pt>
                <c:pt idx="165">
                  <c:v>10168</c:v>
                </c:pt>
                <c:pt idx="166">
                  <c:v>9478</c:v>
                </c:pt>
                <c:pt idx="167">
                  <c:v>9580</c:v>
                </c:pt>
                <c:pt idx="168">
                  <c:v>9538</c:v>
                </c:pt>
                <c:pt idx="169">
                  <c:v>10031</c:v>
                </c:pt>
                <c:pt idx="170">
                  <c:v>10033</c:v>
                </c:pt>
                <c:pt idx="171">
                  <c:v>10033</c:v>
                </c:pt>
                <c:pt idx="172">
                  <c:v>9729</c:v>
                </c:pt>
                <c:pt idx="173">
                  <c:v>9838.5</c:v>
                </c:pt>
                <c:pt idx="174">
                  <c:v>9976</c:v>
                </c:pt>
                <c:pt idx="175">
                  <c:v>9923.5</c:v>
                </c:pt>
                <c:pt idx="176">
                  <c:v>9727</c:v>
                </c:pt>
                <c:pt idx="177">
                  <c:v>9975</c:v>
                </c:pt>
                <c:pt idx="178">
                  <c:v>10073</c:v>
                </c:pt>
                <c:pt idx="179">
                  <c:v>10419.5</c:v>
                </c:pt>
                <c:pt idx="180">
                  <c:v>10270.5</c:v>
                </c:pt>
                <c:pt idx="181">
                  <c:v>9888</c:v>
                </c:pt>
                <c:pt idx="182">
                  <c:v>10062.5</c:v>
                </c:pt>
                <c:pt idx="183">
                  <c:v>10093</c:v>
                </c:pt>
                <c:pt idx="184">
                  <c:v>9959</c:v>
                </c:pt>
                <c:pt idx="185">
                  <c:v>9644</c:v>
                </c:pt>
                <c:pt idx="186">
                  <c:v>9829</c:v>
                </c:pt>
                <c:pt idx="187">
                  <c:v>9655</c:v>
                </c:pt>
                <c:pt idx="188">
                  <c:v>9719</c:v>
                </c:pt>
                <c:pt idx="189">
                  <c:v>9875</c:v>
                </c:pt>
                <c:pt idx="190">
                  <c:v>9918</c:v>
                </c:pt>
                <c:pt idx="191">
                  <c:v>9844</c:v>
                </c:pt>
                <c:pt idx="192">
                  <c:v>9842</c:v>
                </c:pt>
                <c:pt idx="193">
                  <c:v>10365.5</c:v>
                </c:pt>
                <c:pt idx="194">
                  <c:v>10014.5</c:v>
                </c:pt>
                <c:pt idx="195">
                  <c:v>9994</c:v>
                </c:pt>
                <c:pt idx="196">
                  <c:v>9907</c:v>
                </c:pt>
                <c:pt idx="197">
                  <c:v>9918</c:v>
                </c:pt>
                <c:pt idx="198">
                  <c:v>10131</c:v>
                </c:pt>
                <c:pt idx="199">
                  <c:v>10138</c:v>
                </c:pt>
                <c:pt idx="200">
                  <c:v>10463</c:v>
                </c:pt>
                <c:pt idx="201">
                  <c:v>10614</c:v>
                </c:pt>
                <c:pt idx="202">
                  <c:v>10439.5</c:v>
                </c:pt>
                <c:pt idx="203">
                  <c:v>10442</c:v>
                </c:pt>
                <c:pt idx="204">
                  <c:v>10529</c:v>
                </c:pt>
                <c:pt idx="205">
                  <c:v>10554.75</c:v>
                </c:pt>
                <c:pt idx="206">
                  <c:v>10347.5</c:v>
                </c:pt>
                <c:pt idx="207">
                  <c:v>10367</c:v>
                </c:pt>
                <c:pt idx="208">
                  <c:v>10245.5</c:v>
                </c:pt>
                <c:pt idx="209">
                  <c:v>10405</c:v>
                </c:pt>
                <c:pt idx="210">
                  <c:v>10488.5</c:v>
                </c:pt>
                <c:pt idx="211">
                  <c:v>10430</c:v>
                </c:pt>
                <c:pt idx="212">
                  <c:v>10547</c:v>
                </c:pt>
                <c:pt idx="213">
                  <c:v>10585</c:v>
                </c:pt>
                <c:pt idx="214">
                  <c:v>10364</c:v>
                </c:pt>
                <c:pt idx="215">
                  <c:v>10046</c:v>
                </c:pt>
                <c:pt idx="216">
                  <c:v>10103.5</c:v>
                </c:pt>
                <c:pt idx="217">
                  <c:v>9877.5</c:v>
                </c:pt>
                <c:pt idx="218">
                  <c:v>9835</c:v>
                </c:pt>
                <c:pt idx="219">
                  <c:v>9770.5</c:v>
                </c:pt>
                <c:pt idx="220">
                  <c:v>9600</c:v>
                </c:pt>
                <c:pt idx="221">
                  <c:v>9548</c:v>
                </c:pt>
                <c:pt idx="222">
                  <c:v>9472.5</c:v>
                </c:pt>
                <c:pt idx="223">
                  <c:v>9626</c:v>
                </c:pt>
                <c:pt idx="224">
                  <c:v>9376</c:v>
                </c:pt>
                <c:pt idx="225">
                  <c:v>9389.5</c:v>
                </c:pt>
                <c:pt idx="226">
                  <c:v>9271.5</c:v>
                </c:pt>
                <c:pt idx="227">
                  <c:v>9068</c:v>
                </c:pt>
                <c:pt idx="228">
                  <c:v>8939.5</c:v>
                </c:pt>
                <c:pt idx="229">
                  <c:v>8911.5</c:v>
                </c:pt>
                <c:pt idx="230">
                  <c:v>8693</c:v>
                </c:pt>
                <c:pt idx="231">
                  <c:v>8267</c:v>
                </c:pt>
                <c:pt idx="232">
                  <c:v>8735.5</c:v>
                </c:pt>
                <c:pt idx="233">
                  <c:v>8875</c:v>
                </c:pt>
                <c:pt idx="234">
                  <c:v>9165</c:v>
                </c:pt>
                <c:pt idx="235">
                  <c:v>8742</c:v>
                </c:pt>
                <c:pt idx="236">
                  <c:v>8864.5</c:v>
                </c:pt>
                <c:pt idx="237">
                  <c:v>8943.5</c:v>
                </c:pt>
                <c:pt idx="238">
                  <c:v>8943</c:v>
                </c:pt>
                <c:pt idx="239">
                  <c:v>8812.5</c:v>
                </c:pt>
                <c:pt idx="240">
                  <c:v>8945.5</c:v>
                </c:pt>
                <c:pt idx="241">
                  <c:v>8724</c:v>
                </c:pt>
                <c:pt idx="242">
                  <c:v>8656</c:v>
                </c:pt>
                <c:pt idx="243">
                  <c:v>8640</c:v>
                </c:pt>
                <c:pt idx="244">
                  <c:v>8487</c:v>
                </c:pt>
                <c:pt idx="245">
                  <c:v>8656.5</c:v>
                </c:pt>
                <c:pt idx="246">
                  <c:v>8709</c:v>
                </c:pt>
                <c:pt idx="247">
                  <c:v>8506</c:v>
                </c:pt>
                <c:pt idx="248">
                  <c:v>8706.5</c:v>
                </c:pt>
                <c:pt idx="249">
                  <c:v>8587</c:v>
                </c:pt>
                <c:pt idx="250">
                  <c:v>8723.5</c:v>
                </c:pt>
                <c:pt idx="251">
                  <c:v>8847.5</c:v>
                </c:pt>
                <c:pt idx="252">
                  <c:v>8597.5</c:v>
                </c:pt>
                <c:pt idx="253">
                  <c:v>8631.5</c:v>
                </c:pt>
                <c:pt idx="254">
                  <c:v>8599.5</c:v>
                </c:pt>
                <c:pt idx="255">
                  <c:v>8599.5</c:v>
                </c:pt>
                <c:pt idx="256">
                  <c:v>8599.5</c:v>
                </c:pt>
                <c:pt idx="257">
                  <c:v>8707</c:v>
                </c:pt>
                <c:pt idx="258">
                  <c:v>8660.5</c:v>
                </c:pt>
                <c:pt idx="259">
                  <c:v>8780</c:v>
                </c:pt>
                <c:pt idx="260">
                  <c:v>8780</c:v>
                </c:pt>
                <c:pt idx="261">
                  <c:v>8465</c:v>
                </c:pt>
                <c:pt idx="262">
                  <c:v>8486</c:v>
                </c:pt>
                <c:pt idx="263">
                  <c:v>8572.5</c:v>
                </c:pt>
                <c:pt idx="264">
                  <c:v>8470</c:v>
                </c:pt>
                <c:pt idx="265">
                  <c:v>8525.5</c:v>
                </c:pt>
                <c:pt idx="266">
                  <c:v>8234.5</c:v>
                </c:pt>
                <c:pt idx="267">
                  <c:v>8200.5</c:v>
                </c:pt>
                <c:pt idx="268">
                  <c:v>8355.5</c:v>
                </c:pt>
                <c:pt idx="269">
                  <c:v>8542.5</c:v>
                </c:pt>
                <c:pt idx="270">
                  <c:v>8359.5</c:v>
                </c:pt>
                <c:pt idx="271">
                  <c:v>8558</c:v>
                </c:pt>
                <c:pt idx="272">
                  <c:v>8563</c:v>
                </c:pt>
                <c:pt idx="273">
                  <c:v>8518</c:v>
                </c:pt>
                <c:pt idx="274">
                  <c:v>8711</c:v>
                </c:pt>
                <c:pt idx="275">
                  <c:v>8673.25</c:v>
                </c:pt>
                <c:pt idx="276">
                  <c:v>8519</c:v>
                </c:pt>
                <c:pt idx="277">
                  <c:v>8635.5</c:v>
                </c:pt>
                <c:pt idx="278">
                  <c:v>8620.5</c:v>
                </c:pt>
                <c:pt idx="279">
                  <c:v>8553</c:v>
                </c:pt>
                <c:pt idx="280">
                  <c:v>8583</c:v>
                </c:pt>
                <c:pt idx="281">
                  <c:v>8419.25</c:v>
                </c:pt>
                <c:pt idx="282">
                  <c:v>8361.5</c:v>
                </c:pt>
                <c:pt idx="283">
                  <c:v>8480.75</c:v>
                </c:pt>
                <c:pt idx="284">
                  <c:v>8507</c:v>
                </c:pt>
                <c:pt idx="285">
                  <c:v>8121.5</c:v>
                </c:pt>
                <c:pt idx="286">
                  <c:v>8178</c:v>
                </c:pt>
                <c:pt idx="287">
                  <c:v>8055.5</c:v>
                </c:pt>
                <c:pt idx="288">
                  <c:v>7845</c:v>
                </c:pt>
                <c:pt idx="289">
                  <c:v>7561.5</c:v>
                </c:pt>
                <c:pt idx="290">
                  <c:v>7789.5</c:v>
                </c:pt>
                <c:pt idx="291">
                  <c:v>8246.5</c:v>
                </c:pt>
                <c:pt idx="292">
                  <c:v>8327</c:v>
                </c:pt>
                <c:pt idx="293">
                  <c:v>8381</c:v>
                </c:pt>
                <c:pt idx="294">
                  <c:v>8326.5</c:v>
                </c:pt>
                <c:pt idx="295">
                  <c:v>8557.5</c:v>
                </c:pt>
                <c:pt idx="296">
                  <c:v>8752</c:v>
                </c:pt>
                <c:pt idx="297">
                  <c:v>8588.5</c:v>
                </c:pt>
                <c:pt idx="298">
                  <c:v>8496</c:v>
                </c:pt>
                <c:pt idx="299">
                  <c:v>8318</c:v>
                </c:pt>
                <c:pt idx="300">
                  <c:v>8465</c:v>
                </c:pt>
                <c:pt idx="301">
                  <c:v>8491</c:v>
                </c:pt>
                <c:pt idx="302">
                  <c:v>8653.5</c:v>
                </c:pt>
                <c:pt idx="303">
                  <c:v>8697.5</c:v>
                </c:pt>
                <c:pt idx="304">
                  <c:v>8972.75</c:v>
                </c:pt>
                <c:pt idx="305">
                  <c:v>9316.5</c:v>
                </c:pt>
                <c:pt idx="306">
                  <c:v>9359</c:v>
                </c:pt>
                <c:pt idx="307">
                  <c:v>8556</c:v>
                </c:pt>
                <c:pt idx="308">
                  <c:v>8858</c:v>
                </c:pt>
                <c:pt idx="309">
                  <c:v>8725</c:v>
                </c:pt>
                <c:pt idx="310">
                  <c:v>8797.5</c:v>
                </c:pt>
                <c:pt idx="311">
                  <c:v>8574</c:v>
                </c:pt>
                <c:pt idx="312">
                  <c:v>8518.5</c:v>
                </c:pt>
                <c:pt idx="313">
                  <c:v>8563</c:v>
                </c:pt>
                <c:pt idx="314">
                  <c:v>8857.5</c:v>
                </c:pt>
                <c:pt idx="315">
                  <c:v>8621.5</c:v>
                </c:pt>
                <c:pt idx="316">
                  <c:v>8729</c:v>
                </c:pt>
                <c:pt idx="317">
                  <c:v>8749.5</c:v>
                </c:pt>
                <c:pt idx="318">
                  <c:v>8658.5</c:v>
                </c:pt>
                <c:pt idx="319">
                  <c:v>8612.25</c:v>
                </c:pt>
                <c:pt idx="320">
                  <c:v>8612.25</c:v>
                </c:pt>
                <c:pt idx="321">
                  <c:v>8612.25</c:v>
                </c:pt>
                <c:pt idx="322">
                  <c:v>8408</c:v>
                </c:pt>
                <c:pt idx="323">
                  <c:v>8386.25</c:v>
                </c:pt>
                <c:pt idx="324">
                  <c:v>8448.5</c:v>
                </c:pt>
                <c:pt idx="325">
                  <c:v>8278</c:v>
                </c:pt>
                <c:pt idx="326">
                  <c:v>8323.5</c:v>
                </c:pt>
                <c:pt idx="327">
                  <c:v>8442</c:v>
                </c:pt>
                <c:pt idx="328">
                  <c:v>8549.5</c:v>
                </c:pt>
                <c:pt idx="329">
                  <c:v>8350.5</c:v>
                </c:pt>
                <c:pt idx="330">
                  <c:v>8510.5</c:v>
                </c:pt>
                <c:pt idx="331">
                  <c:v>8524.5</c:v>
                </c:pt>
                <c:pt idx="332">
                  <c:v>8829.75</c:v>
                </c:pt>
                <c:pt idx="333">
                  <c:v>8953</c:v>
                </c:pt>
                <c:pt idx="334">
                  <c:v>8960.5</c:v>
                </c:pt>
                <c:pt idx="335">
                  <c:v>8881</c:v>
                </c:pt>
                <c:pt idx="336">
                  <c:v>9105</c:v>
                </c:pt>
                <c:pt idx="337">
                  <c:v>9237.5</c:v>
                </c:pt>
                <c:pt idx="338">
                  <c:v>9295.5</c:v>
                </c:pt>
                <c:pt idx="339">
                  <c:v>9068.5</c:v>
                </c:pt>
                <c:pt idx="340">
                  <c:v>9059</c:v>
                </c:pt>
                <c:pt idx="341">
                  <c:v>9095.75</c:v>
                </c:pt>
                <c:pt idx="342">
                  <c:v>9156</c:v>
                </c:pt>
                <c:pt idx="343">
                  <c:v>9166</c:v>
                </c:pt>
                <c:pt idx="344">
                  <c:v>9261</c:v>
                </c:pt>
                <c:pt idx="345">
                  <c:v>9409</c:v>
                </c:pt>
                <c:pt idx="346">
                  <c:v>9409</c:v>
                </c:pt>
                <c:pt idx="347">
                  <c:v>9478.75</c:v>
                </c:pt>
                <c:pt idx="348">
                  <c:v>9402.5</c:v>
                </c:pt>
                <c:pt idx="349">
                  <c:v>8979</c:v>
                </c:pt>
                <c:pt idx="350">
                  <c:v>9024.5</c:v>
                </c:pt>
                <c:pt idx="351">
                  <c:v>8561.75</c:v>
                </c:pt>
                <c:pt idx="352">
                  <c:v>8667.75</c:v>
                </c:pt>
                <c:pt idx="353">
                  <c:v>8843</c:v>
                </c:pt>
                <c:pt idx="354">
                  <c:v>8589</c:v>
                </c:pt>
                <c:pt idx="355">
                  <c:v>8598.5</c:v>
                </c:pt>
                <c:pt idx="356">
                  <c:v>8680.5</c:v>
                </c:pt>
                <c:pt idx="357">
                  <c:v>8755.25</c:v>
                </c:pt>
                <c:pt idx="358">
                  <c:v>8592.75</c:v>
                </c:pt>
                <c:pt idx="359">
                  <c:v>8510.5</c:v>
                </c:pt>
                <c:pt idx="360">
                  <c:v>8457.25</c:v>
                </c:pt>
                <c:pt idx="361">
                  <c:v>8286</c:v>
                </c:pt>
                <c:pt idx="362">
                  <c:v>8354.5</c:v>
                </c:pt>
                <c:pt idx="363">
                  <c:v>8305</c:v>
                </c:pt>
                <c:pt idx="364">
                  <c:v>8353</c:v>
                </c:pt>
                <c:pt idx="365">
                  <c:v>8379</c:v>
                </c:pt>
                <c:pt idx="366">
                  <c:v>8379</c:v>
                </c:pt>
                <c:pt idx="367">
                  <c:v>8388.5</c:v>
                </c:pt>
                <c:pt idx="368">
                  <c:v>8432.25</c:v>
                </c:pt>
                <c:pt idx="369">
                  <c:v>8428.75</c:v>
                </c:pt>
                <c:pt idx="370">
                  <c:v>8455.25</c:v>
                </c:pt>
                <c:pt idx="371">
                  <c:v>8620.5</c:v>
                </c:pt>
                <c:pt idx="372">
                  <c:v>8540.5</c:v>
                </c:pt>
                <c:pt idx="373">
                  <c:v>8917.75</c:v>
                </c:pt>
                <c:pt idx="374">
                  <c:v>8893</c:v>
                </c:pt>
                <c:pt idx="375">
                  <c:v>8881.25</c:v>
                </c:pt>
                <c:pt idx="376">
                  <c:v>8839.5</c:v>
                </c:pt>
                <c:pt idx="377">
                  <c:v>8836.75</c:v>
                </c:pt>
                <c:pt idx="378">
                  <c:v>8997</c:v>
                </c:pt>
                <c:pt idx="379">
                  <c:v>8823</c:v>
                </c:pt>
                <c:pt idx="380">
                  <c:v>9018</c:v>
                </c:pt>
                <c:pt idx="381">
                  <c:v>9238.5</c:v>
                </c:pt>
                <c:pt idx="382">
                  <c:v>9144.5</c:v>
                </c:pt>
                <c:pt idx="383">
                  <c:v>9183.25</c:v>
                </c:pt>
                <c:pt idx="384">
                  <c:v>9179</c:v>
                </c:pt>
                <c:pt idx="385">
                  <c:v>8973</c:v>
                </c:pt>
                <c:pt idx="386">
                  <c:v>8933</c:v>
                </c:pt>
                <c:pt idx="387">
                  <c:v>9293.5</c:v>
                </c:pt>
                <c:pt idx="388">
                  <c:v>9394.5</c:v>
                </c:pt>
                <c:pt idx="389">
                  <c:v>9401</c:v>
                </c:pt>
                <c:pt idx="390">
                  <c:v>9926.5</c:v>
                </c:pt>
                <c:pt idx="391">
                  <c:v>10150.5</c:v>
                </c:pt>
                <c:pt idx="392">
                  <c:v>9659</c:v>
                </c:pt>
                <c:pt idx="393">
                  <c:v>9939</c:v>
                </c:pt>
                <c:pt idx="394">
                  <c:v>9706.25</c:v>
                </c:pt>
                <c:pt idx="395">
                  <c:v>9839.5</c:v>
                </c:pt>
                <c:pt idx="396">
                  <c:v>10005</c:v>
                </c:pt>
                <c:pt idx="397">
                  <c:v>10448</c:v>
                </c:pt>
                <c:pt idx="398">
                  <c:v>10307.5</c:v>
                </c:pt>
                <c:pt idx="399">
                  <c:v>10319.5</c:v>
                </c:pt>
                <c:pt idx="400">
                  <c:v>10238.75</c:v>
                </c:pt>
                <c:pt idx="401">
                  <c:v>10505</c:v>
                </c:pt>
                <c:pt idx="402">
                  <c:v>10528.5</c:v>
                </c:pt>
                <c:pt idx="403">
                  <c:v>10548.5</c:v>
                </c:pt>
                <c:pt idx="404">
                  <c:v>10726.5</c:v>
                </c:pt>
                <c:pt idx="405">
                  <c:v>10374.5</c:v>
                </c:pt>
                <c:pt idx="406">
                  <c:v>10436.5</c:v>
                </c:pt>
                <c:pt idx="407">
                  <c:v>10310</c:v>
                </c:pt>
                <c:pt idx="408">
                  <c:v>10312</c:v>
                </c:pt>
                <c:pt idx="409">
                  <c:v>10651.75</c:v>
                </c:pt>
                <c:pt idx="410">
                  <c:v>10587.25</c:v>
                </c:pt>
                <c:pt idx="411">
                  <c:v>10692.5</c:v>
                </c:pt>
                <c:pt idx="412">
                  <c:v>10684</c:v>
                </c:pt>
                <c:pt idx="413">
                  <c:v>10693</c:v>
                </c:pt>
                <c:pt idx="414">
                  <c:v>10565.75</c:v>
                </c:pt>
                <c:pt idx="415">
                  <c:v>10676</c:v>
                </c:pt>
                <c:pt idx="416">
                  <c:v>10726.5</c:v>
                </c:pt>
                <c:pt idx="417">
                  <c:v>10734.5</c:v>
                </c:pt>
                <c:pt idx="418">
                  <c:v>10815</c:v>
                </c:pt>
                <c:pt idx="419">
                  <c:v>10690.5</c:v>
                </c:pt>
                <c:pt idx="420">
                  <c:v>10260.75</c:v>
                </c:pt>
                <c:pt idx="421">
                  <c:v>10467.25</c:v>
                </c:pt>
                <c:pt idx="422">
                  <c:v>10208.5</c:v>
                </c:pt>
                <c:pt idx="423">
                  <c:v>10169.5</c:v>
                </c:pt>
                <c:pt idx="424">
                  <c:v>10300.5</c:v>
                </c:pt>
                <c:pt idx="425">
                  <c:v>10307</c:v>
                </c:pt>
                <c:pt idx="426">
                  <c:v>10214.5</c:v>
                </c:pt>
                <c:pt idx="427">
                  <c:v>10213.75</c:v>
                </c:pt>
                <c:pt idx="428">
                  <c:v>9940.5</c:v>
                </c:pt>
                <c:pt idx="429">
                  <c:v>9791.75</c:v>
                </c:pt>
                <c:pt idx="430">
                  <c:v>9757.25</c:v>
                </c:pt>
                <c:pt idx="431">
                  <c:v>9757.25</c:v>
                </c:pt>
                <c:pt idx="432">
                  <c:v>9775.25</c:v>
                </c:pt>
                <c:pt idx="433">
                  <c:v>9707.5</c:v>
                </c:pt>
                <c:pt idx="434">
                  <c:v>9854</c:v>
                </c:pt>
                <c:pt idx="435">
                  <c:v>10004</c:v>
                </c:pt>
                <c:pt idx="436">
                  <c:v>10015</c:v>
                </c:pt>
                <c:pt idx="437">
                  <c:v>10057.75</c:v>
                </c:pt>
                <c:pt idx="438">
                  <c:v>10161.5</c:v>
                </c:pt>
                <c:pt idx="439">
                  <c:v>10299.5</c:v>
                </c:pt>
                <c:pt idx="440">
                  <c:v>10325.75</c:v>
                </c:pt>
                <c:pt idx="441">
                  <c:v>10033.25</c:v>
                </c:pt>
                <c:pt idx="442">
                  <c:v>9809.25</c:v>
                </c:pt>
                <c:pt idx="443">
                  <c:v>9788</c:v>
                </c:pt>
                <c:pt idx="444">
                  <c:v>9662.5</c:v>
                </c:pt>
                <c:pt idx="445">
                  <c:v>9674</c:v>
                </c:pt>
                <c:pt idx="446">
                  <c:v>10101.5</c:v>
                </c:pt>
                <c:pt idx="447">
                  <c:v>10261.5</c:v>
                </c:pt>
                <c:pt idx="448">
                  <c:v>10301</c:v>
                </c:pt>
                <c:pt idx="449">
                  <c:v>10615.5</c:v>
                </c:pt>
                <c:pt idx="450">
                  <c:v>10615.5</c:v>
                </c:pt>
                <c:pt idx="451">
                  <c:v>10485</c:v>
                </c:pt>
                <c:pt idx="452">
                  <c:v>10585</c:v>
                </c:pt>
                <c:pt idx="453">
                  <c:v>10651</c:v>
                </c:pt>
                <c:pt idx="454">
                  <c:v>10390.75</c:v>
                </c:pt>
                <c:pt idx="455">
                  <c:v>10528</c:v>
                </c:pt>
                <c:pt idx="456">
                  <c:v>10299.5</c:v>
                </c:pt>
                <c:pt idx="457">
                  <c:v>10030.5</c:v>
                </c:pt>
                <c:pt idx="458">
                  <c:v>10031</c:v>
                </c:pt>
                <c:pt idx="459">
                  <c:v>10204.5</c:v>
                </c:pt>
                <c:pt idx="460">
                  <c:v>10150.25</c:v>
                </c:pt>
                <c:pt idx="461">
                  <c:v>10473.5</c:v>
                </c:pt>
                <c:pt idx="462">
                  <c:v>10378.5</c:v>
                </c:pt>
                <c:pt idx="463">
                  <c:v>10521</c:v>
                </c:pt>
                <c:pt idx="464">
                  <c:v>10387.25</c:v>
                </c:pt>
                <c:pt idx="465">
                  <c:v>10447</c:v>
                </c:pt>
                <c:pt idx="466">
                  <c:v>10251</c:v>
                </c:pt>
                <c:pt idx="467">
                  <c:v>10366.75</c:v>
                </c:pt>
                <c:pt idx="468">
                  <c:v>10265.5</c:v>
                </c:pt>
                <c:pt idx="469">
                  <c:v>10086.5</c:v>
                </c:pt>
                <c:pt idx="470">
                  <c:v>9918</c:v>
                </c:pt>
                <c:pt idx="471">
                  <c:v>10067.5</c:v>
                </c:pt>
                <c:pt idx="472">
                  <c:v>10189</c:v>
                </c:pt>
                <c:pt idx="473">
                  <c:v>10224</c:v>
                </c:pt>
                <c:pt idx="474">
                  <c:v>10330</c:v>
                </c:pt>
                <c:pt idx="475">
                  <c:v>10396.25</c:v>
                </c:pt>
                <c:pt idx="476">
                  <c:v>10437</c:v>
                </c:pt>
                <c:pt idx="477">
                  <c:v>10367</c:v>
                </c:pt>
                <c:pt idx="478">
                  <c:v>10279</c:v>
                </c:pt>
                <c:pt idx="479">
                  <c:v>10439.5</c:v>
                </c:pt>
                <c:pt idx="480">
                  <c:v>10418.5</c:v>
                </c:pt>
                <c:pt idx="481">
                  <c:v>11088</c:v>
                </c:pt>
                <c:pt idx="482">
                  <c:v>11217.5</c:v>
                </c:pt>
                <c:pt idx="483">
                  <c:v>11532.5</c:v>
                </c:pt>
                <c:pt idx="484">
                  <c:v>11495</c:v>
                </c:pt>
                <c:pt idx="485">
                  <c:v>11164.5</c:v>
                </c:pt>
                <c:pt idx="486">
                  <c:v>11215</c:v>
                </c:pt>
                <c:pt idx="487">
                  <c:v>11250</c:v>
                </c:pt>
                <c:pt idx="488">
                  <c:v>11284</c:v>
                </c:pt>
                <c:pt idx="489">
                  <c:v>11200</c:v>
                </c:pt>
                <c:pt idx="490">
                  <c:v>10800.25</c:v>
                </c:pt>
                <c:pt idx="491">
                  <c:v>11353.5</c:v>
                </c:pt>
                <c:pt idx="492">
                  <c:v>11325.75</c:v>
                </c:pt>
                <c:pt idx="493">
                  <c:v>11553.5</c:v>
                </c:pt>
                <c:pt idx="494">
                  <c:v>11533</c:v>
                </c:pt>
                <c:pt idx="495">
                  <c:v>11513.5</c:v>
                </c:pt>
                <c:pt idx="496">
                  <c:v>11582.5</c:v>
                </c:pt>
                <c:pt idx="497">
                  <c:v>11027.75</c:v>
                </c:pt>
                <c:pt idx="498">
                  <c:v>11195.75</c:v>
                </c:pt>
                <c:pt idx="499">
                  <c:v>11156.5</c:v>
                </c:pt>
                <c:pt idx="500">
                  <c:v>11404.75</c:v>
                </c:pt>
                <c:pt idx="501">
                  <c:v>11589.5</c:v>
                </c:pt>
                <c:pt idx="502">
                  <c:v>11566</c:v>
                </c:pt>
                <c:pt idx="503">
                  <c:v>11361.5</c:v>
                </c:pt>
                <c:pt idx="504">
                  <c:v>11058</c:v>
                </c:pt>
                <c:pt idx="505">
                  <c:v>11422</c:v>
                </c:pt>
                <c:pt idx="506">
                  <c:v>11251.25</c:v>
                </c:pt>
                <c:pt idx="507">
                  <c:v>11337</c:v>
                </c:pt>
                <c:pt idx="508">
                  <c:v>11367.5</c:v>
                </c:pt>
                <c:pt idx="509">
                  <c:v>11249.5</c:v>
                </c:pt>
                <c:pt idx="510">
                  <c:v>11119.5</c:v>
                </c:pt>
                <c:pt idx="511">
                  <c:v>10825.5</c:v>
                </c:pt>
                <c:pt idx="512">
                  <c:v>10868</c:v>
                </c:pt>
                <c:pt idx="513">
                  <c:v>10772</c:v>
                </c:pt>
                <c:pt idx="514">
                  <c:v>10674.25</c:v>
                </c:pt>
                <c:pt idx="515">
                  <c:v>10353.75</c:v>
                </c:pt>
                <c:pt idx="516">
                  <c:v>10353.75</c:v>
                </c:pt>
                <c:pt idx="517">
                  <c:v>10353.75</c:v>
                </c:pt>
                <c:pt idx="518">
                  <c:v>10038.5</c:v>
                </c:pt>
                <c:pt idx="519">
                  <c:v>10066.5</c:v>
                </c:pt>
                <c:pt idx="520">
                  <c:v>9964</c:v>
                </c:pt>
                <c:pt idx="521">
                  <c:v>9964</c:v>
                </c:pt>
                <c:pt idx="522">
                  <c:v>9854.5</c:v>
                </c:pt>
                <c:pt idx="523">
                  <c:v>10164.5</c:v>
                </c:pt>
                <c:pt idx="524">
                  <c:v>10241</c:v>
                </c:pt>
                <c:pt idx="525">
                  <c:v>10191.25</c:v>
                </c:pt>
                <c:pt idx="526">
                  <c:v>10337.75</c:v>
                </c:pt>
                <c:pt idx="527">
                  <c:v>10562</c:v>
                </c:pt>
                <c:pt idx="528">
                  <c:v>10127</c:v>
                </c:pt>
                <c:pt idx="529">
                  <c:v>10224.25</c:v>
                </c:pt>
                <c:pt idx="530">
                  <c:v>10399.5</c:v>
                </c:pt>
                <c:pt idx="531">
                  <c:v>10212</c:v>
                </c:pt>
                <c:pt idx="532">
                  <c:v>10111.5</c:v>
                </c:pt>
                <c:pt idx="533">
                  <c:v>10123</c:v>
                </c:pt>
                <c:pt idx="534">
                  <c:v>9873.5</c:v>
                </c:pt>
                <c:pt idx="535">
                  <c:v>9648.5</c:v>
                </c:pt>
                <c:pt idx="536">
                  <c:v>9655</c:v>
                </c:pt>
                <c:pt idx="537">
                  <c:v>9741</c:v>
                </c:pt>
                <c:pt idx="538">
                  <c:v>9639.5</c:v>
                </c:pt>
                <c:pt idx="539">
                  <c:v>9352.5</c:v>
                </c:pt>
                <c:pt idx="540">
                  <c:v>9420.5</c:v>
                </c:pt>
                <c:pt idx="541">
                  <c:v>9622.5</c:v>
                </c:pt>
                <c:pt idx="542">
                  <c:v>9899.5</c:v>
                </c:pt>
                <c:pt idx="543">
                  <c:v>10193.25</c:v>
                </c:pt>
                <c:pt idx="544">
                  <c:v>10341</c:v>
                </c:pt>
                <c:pt idx="545">
                  <c:v>10171</c:v>
                </c:pt>
                <c:pt idx="546">
                  <c:v>10396.5</c:v>
                </c:pt>
                <c:pt idx="547">
                  <c:v>10299.75</c:v>
                </c:pt>
                <c:pt idx="548">
                  <c:v>10443</c:v>
                </c:pt>
                <c:pt idx="549">
                  <c:v>10232.5</c:v>
                </c:pt>
                <c:pt idx="550">
                  <c:v>10614.75</c:v>
                </c:pt>
                <c:pt idx="551">
                  <c:v>10680</c:v>
                </c:pt>
                <c:pt idx="552">
                  <c:v>10715</c:v>
                </c:pt>
                <c:pt idx="553">
                  <c:v>10873.5</c:v>
                </c:pt>
                <c:pt idx="554">
                  <c:v>11011.75</c:v>
                </c:pt>
                <c:pt idx="555">
                  <c:v>10993.75</c:v>
                </c:pt>
                <c:pt idx="556">
                  <c:v>11094.25</c:v>
                </c:pt>
                <c:pt idx="557">
                  <c:v>10798.5</c:v>
                </c:pt>
                <c:pt idx="558">
                  <c:v>10753.5</c:v>
                </c:pt>
                <c:pt idx="559">
                  <c:v>10526</c:v>
                </c:pt>
                <c:pt idx="560">
                  <c:v>10808.5</c:v>
                </c:pt>
                <c:pt idx="561">
                  <c:v>10993</c:v>
                </c:pt>
                <c:pt idx="562">
                  <c:v>10926.5</c:v>
                </c:pt>
                <c:pt idx="563">
                  <c:v>10974.5</c:v>
                </c:pt>
                <c:pt idx="564">
                  <c:v>10725.25</c:v>
                </c:pt>
                <c:pt idx="565">
                  <c:v>10936</c:v>
                </c:pt>
                <c:pt idx="566">
                  <c:v>11039.75</c:v>
                </c:pt>
                <c:pt idx="567">
                  <c:v>10588.75</c:v>
                </c:pt>
                <c:pt idx="568">
                  <c:v>10142</c:v>
                </c:pt>
                <c:pt idx="569">
                  <c:v>10092</c:v>
                </c:pt>
                <c:pt idx="570">
                  <c:v>9840</c:v>
                </c:pt>
                <c:pt idx="571">
                  <c:v>10113.5</c:v>
                </c:pt>
                <c:pt idx="572">
                  <c:v>10170.5</c:v>
                </c:pt>
                <c:pt idx="573">
                  <c:v>10143.5</c:v>
                </c:pt>
                <c:pt idx="574">
                  <c:v>10162</c:v>
                </c:pt>
                <c:pt idx="575">
                  <c:v>10202.5</c:v>
                </c:pt>
                <c:pt idx="576">
                  <c:v>10104.25</c:v>
                </c:pt>
                <c:pt idx="577">
                  <c:v>10097</c:v>
                </c:pt>
                <c:pt idx="578">
                  <c:v>9955.5</c:v>
                </c:pt>
                <c:pt idx="579">
                  <c:v>9967.75</c:v>
                </c:pt>
                <c:pt idx="580">
                  <c:v>9807.5</c:v>
                </c:pt>
                <c:pt idx="581">
                  <c:v>9703</c:v>
                </c:pt>
                <c:pt idx="582">
                  <c:v>9928</c:v>
                </c:pt>
                <c:pt idx="583">
                  <c:v>9977.5</c:v>
                </c:pt>
                <c:pt idx="584">
                  <c:v>10074</c:v>
                </c:pt>
                <c:pt idx="585">
                  <c:v>9962.5</c:v>
                </c:pt>
                <c:pt idx="586">
                  <c:v>9785</c:v>
                </c:pt>
                <c:pt idx="587">
                  <c:v>9914.75</c:v>
                </c:pt>
                <c:pt idx="588">
                  <c:v>10230.25</c:v>
                </c:pt>
                <c:pt idx="589">
                  <c:v>10019</c:v>
                </c:pt>
                <c:pt idx="590">
                  <c:v>10123</c:v>
                </c:pt>
                <c:pt idx="591">
                  <c:v>10117.5</c:v>
                </c:pt>
                <c:pt idx="592">
                  <c:v>9782.5</c:v>
                </c:pt>
                <c:pt idx="593">
                  <c:v>9679.5</c:v>
                </c:pt>
                <c:pt idx="594">
                  <c:v>9695.25</c:v>
                </c:pt>
                <c:pt idx="595">
                  <c:v>9695.25</c:v>
                </c:pt>
                <c:pt idx="596">
                  <c:v>9695.25</c:v>
                </c:pt>
                <c:pt idx="597">
                  <c:v>9255.5</c:v>
                </c:pt>
                <c:pt idx="598">
                  <c:v>9286.25</c:v>
                </c:pt>
                <c:pt idx="599">
                  <c:v>9435</c:v>
                </c:pt>
                <c:pt idx="600">
                  <c:v>9295</c:v>
                </c:pt>
                <c:pt idx="601">
                  <c:v>9206.5</c:v>
                </c:pt>
                <c:pt idx="602">
                  <c:v>9270.5</c:v>
                </c:pt>
                <c:pt idx="603">
                  <c:v>9179.5</c:v>
                </c:pt>
                <c:pt idx="604">
                  <c:v>9288</c:v>
                </c:pt>
                <c:pt idx="605">
                  <c:v>9404</c:v>
                </c:pt>
                <c:pt idx="606">
                  <c:v>9404</c:v>
                </c:pt>
                <c:pt idx="607">
                  <c:v>9463</c:v>
                </c:pt>
                <c:pt idx="608">
                  <c:v>9177</c:v>
                </c:pt>
                <c:pt idx="609">
                  <c:v>8969.5</c:v>
                </c:pt>
                <c:pt idx="610">
                  <c:v>9107.5</c:v>
                </c:pt>
                <c:pt idx="611">
                  <c:v>9107.5</c:v>
                </c:pt>
                <c:pt idx="612">
                  <c:v>9173.5</c:v>
                </c:pt>
                <c:pt idx="613">
                  <c:v>9078.5</c:v>
                </c:pt>
                <c:pt idx="614">
                  <c:v>9291</c:v>
                </c:pt>
                <c:pt idx="615">
                  <c:v>9276</c:v>
                </c:pt>
                <c:pt idx="616">
                  <c:v>9177</c:v>
                </c:pt>
                <c:pt idx="617">
                  <c:v>9064.5</c:v>
                </c:pt>
                <c:pt idx="618">
                  <c:v>9166</c:v>
                </c:pt>
                <c:pt idx="619">
                  <c:v>9136.5</c:v>
                </c:pt>
                <c:pt idx="620">
                  <c:v>9325</c:v>
                </c:pt>
                <c:pt idx="621">
                  <c:v>9351.5</c:v>
                </c:pt>
                <c:pt idx="622">
                  <c:v>9301.5</c:v>
                </c:pt>
                <c:pt idx="623">
                  <c:v>9057.5</c:v>
                </c:pt>
                <c:pt idx="624">
                  <c:v>9000.5</c:v>
                </c:pt>
                <c:pt idx="625">
                  <c:v>9040</c:v>
                </c:pt>
                <c:pt idx="626">
                  <c:v>9040</c:v>
                </c:pt>
                <c:pt idx="627">
                  <c:v>9072</c:v>
                </c:pt>
                <c:pt idx="628">
                  <c:v>8922</c:v>
                </c:pt>
                <c:pt idx="629">
                  <c:v>8793</c:v>
                </c:pt>
                <c:pt idx="630">
                  <c:v>8874.25</c:v>
                </c:pt>
                <c:pt idx="631">
                  <c:v>8866.75</c:v>
                </c:pt>
                <c:pt idx="632">
                  <c:v>8816</c:v>
                </c:pt>
                <c:pt idx="633">
                  <c:v>8754.5</c:v>
                </c:pt>
                <c:pt idx="634">
                  <c:v>8758.5</c:v>
                </c:pt>
                <c:pt idx="635">
                  <c:v>8924</c:v>
                </c:pt>
                <c:pt idx="636">
                  <c:v>8735.5</c:v>
                </c:pt>
                <c:pt idx="637">
                  <c:v>8738.5</c:v>
                </c:pt>
                <c:pt idx="638">
                  <c:v>8883</c:v>
                </c:pt>
                <c:pt idx="639">
                  <c:v>8790</c:v>
                </c:pt>
                <c:pt idx="640">
                  <c:v>8882.75</c:v>
                </c:pt>
                <c:pt idx="641">
                  <c:v>8952.5</c:v>
                </c:pt>
                <c:pt idx="642">
                  <c:v>8768.5</c:v>
                </c:pt>
                <c:pt idx="643">
                  <c:v>8952.5</c:v>
                </c:pt>
                <c:pt idx="644">
                  <c:v>8967.5</c:v>
                </c:pt>
                <c:pt idx="645">
                  <c:v>9031</c:v>
                </c:pt>
                <c:pt idx="646">
                  <c:v>8973.5</c:v>
                </c:pt>
                <c:pt idx="647">
                  <c:v>9212.5</c:v>
                </c:pt>
                <c:pt idx="648">
                  <c:v>9225.5</c:v>
                </c:pt>
                <c:pt idx="649">
                  <c:v>9251.5</c:v>
                </c:pt>
                <c:pt idx="650">
                  <c:v>9347</c:v>
                </c:pt>
                <c:pt idx="651">
                  <c:v>9346</c:v>
                </c:pt>
                <c:pt idx="652">
                  <c:v>9141</c:v>
                </c:pt>
                <c:pt idx="653">
                  <c:v>9121.5</c:v>
                </c:pt>
                <c:pt idx="654">
                  <c:v>9037</c:v>
                </c:pt>
                <c:pt idx="655">
                  <c:v>8879.75</c:v>
                </c:pt>
                <c:pt idx="656">
                  <c:v>8961.5</c:v>
                </c:pt>
                <c:pt idx="657">
                  <c:v>9087</c:v>
                </c:pt>
                <c:pt idx="658">
                  <c:v>9159.5</c:v>
                </c:pt>
                <c:pt idx="659">
                  <c:v>9166.5</c:v>
                </c:pt>
                <c:pt idx="660">
                  <c:v>9529.5</c:v>
                </c:pt>
                <c:pt idx="661">
                  <c:v>9554.5</c:v>
                </c:pt>
                <c:pt idx="662">
                  <c:v>9733</c:v>
                </c:pt>
                <c:pt idx="663">
                  <c:v>9601.5</c:v>
                </c:pt>
                <c:pt idx="664">
                  <c:v>9445</c:v>
                </c:pt>
                <c:pt idx="665">
                  <c:v>9469</c:v>
                </c:pt>
                <c:pt idx="666">
                  <c:v>9726</c:v>
                </c:pt>
                <c:pt idx="667">
                  <c:v>9955</c:v>
                </c:pt>
                <c:pt idx="668">
                  <c:v>9994.5</c:v>
                </c:pt>
                <c:pt idx="669">
                  <c:v>10087.5</c:v>
                </c:pt>
                <c:pt idx="670">
                  <c:v>10155.5</c:v>
                </c:pt>
                <c:pt idx="671">
                  <c:v>10168.5</c:v>
                </c:pt>
                <c:pt idx="672">
                  <c:v>10241</c:v>
                </c:pt>
                <c:pt idx="673">
                  <c:v>10304.5</c:v>
                </c:pt>
                <c:pt idx="674">
                  <c:v>10335</c:v>
                </c:pt>
                <c:pt idx="675">
                  <c:v>10209.5</c:v>
                </c:pt>
                <c:pt idx="676">
                  <c:v>10360.5</c:v>
                </c:pt>
                <c:pt idx="677">
                  <c:v>10591.5</c:v>
                </c:pt>
                <c:pt idx="678">
                  <c:v>10717.5</c:v>
                </c:pt>
                <c:pt idx="679">
                  <c:v>10938</c:v>
                </c:pt>
                <c:pt idx="680">
                  <c:v>10615.5</c:v>
                </c:pt>
                <c:pt idx="681">
                  <c:v>10407</c:v>
                </c:pt>
                <c:pt idx="682">
                  <c:v>10298.5</c:v>
                </c:pt>
                <c:pt idx="683">
                  <c:v>10706.5</c:v>
                </c:pt>
                <c:pt idx="684">
                  <c:v>10670.5</c:v>
                </c:pt>
                <c:pt idx="685">
                  <c:v>10928.5</c:v>
                </c:pt>
                <c:pt idx="686">
                  <c:v>11263.5</c:v>
                </c:pt>
                <c:pt idx="687">
                  <c:v>11363.5</c:v>
                </c:pt>
                <c:pt idx="688">
                  <c:v>11606.5</c:v>
                </c:pt>
                <c:pt idx="689">
                  <c:v>11689</c:v>
                </c:pt>
                <c:pt idx="690">
                  <c:v>11426</c:v>
                </c:pt>
                <c:pt idx="691">
                  <c:v>11426</c:v>
                </c:pt>
                <c:pt idx="692">
                  <c:v>11647</c:v>
                </c:pt>
                <c:pt idx="693">
                  <c:v>11520</c:v>
                </c:pt>
                <c:pt idx="694">
                  <c:v>11740</c:v>
                </c:pt>
                <c:pt idx="695">
                  <c:v>11972.75</c:v>
                </c:pt>
                <c:pt idx="696">
                  <c:v>12193.5</c:v>
                </c:pt>
                <c:pt idx="697">
                  <c:v>12020</c:v>
                </c:pt>
                <c:pt idx="698">
                  <c:v>12102</c:v>
                </c:pt>
                <c:pt idx="699">
                  <c:v>12086.25</c:v>
                </c:pt>
                <c:pt idx="700">
                  <c:v>11524</c:v>
                </c:pt>
                <c:pt idx="701">
                  <c:v>11692.5</c:v>
                </c:pt>
                <c:pt idx="702">
                  <c:v>11904.5</c:v>
                </c:pt>
                <c:pt idx="703">
                  <c:v>11270</c:v>
                </c:pt>
                <c:pt idx="704">
                  <c:v>11124</c:v>
                </c:pt>
                <c:pt idx="705">
                  <c:v>11009.5</c:v>
                </c:pt>
                <c:pt idx="706">
                  <c:v>11164</c:v>
                </c:pt>
                <c:pt idx="707">
                  <c:v>11069.5</c:v>
                </c:pt>
                <c:pt idx="708">
                  <c:v>11310</c:v>
                </c:pt>
                <c:pt idx="709">
                  <c:v>10930.5</c:v>
                </c:pt>
                <c:pt idx="710">
                  <c:v>10342</c:v>
                </c:pt>
                <c:pt idx="711">
                  <c:v>10491</c:v>
                </c:pt>
                <c:pt idx="712">
                  <c:v>10395</c:v>
                </c:pt>
                <c:pt idx="713">
                  <c:v>10157</c:v>
                </c:pt>
                <c:pt idx="714">
                  <c:v>10358</c:v>
                </c:pt>
                <c:pt idx="715">
                  <c:v>10415.5</c:v>
                </c:pt>
                <c:pt idx="716">
                  <c:v>10304.5</c:v>
                </c:pt>
                <c:pt idx="717">
                  <c:v>10532.5</c:v>
                </c:pt>
                <c:pt idx="718">
                  <c:v>10522</c:v>
                </c:pt>
                <c:pt idx="719">
                  <c:v>10448</c:v>
                </c:pt>
                <c:pt idx="720">
                  <c:v>10515</c:v>
                </c:pt>
                <c:pt idx="721">
                  <c:v>10929.5</c:v>
                </c:pt>
                <c:pt idx="722">
                  <c:v>10980.5</c:v>
                </c:pt>
                <c:pt idx="723">
                  <c:v>11061</c:v>
                </c:pt>
                <c:pt idx="724">
                  <c:v>11338</c:v>
                </c:pt>
                <c:pt idx="725">
                  <c:v>11610.5</c:v>
                </c:pt>
                <c:pt idx="726">
                  <c:v>11805.5</c:v>
                </c:pt>
                <c:pt idx="727">
                  <c:v>11702.5</c:v>
                </c:pt>
                <c:pt idx="728">
                  <c:v>11586</c:v>
                </c:pt>
                <c:pt idx="729">
                  <c:v>11675.5</c:v>
                </c:pt>
                <c:pt idx="730">
                  <c:v>11670.5</c:v>
                </c:pt>
                <c:pt idx="731">
                  <c:v>11795.5</c:v>
                </c:pt>
                <c:pt idx="732">
                  <c:v>11940</c:v>
                </c:pt>
                <c:pt idx="733">
                  <c:v>11821</c:v>
                </c:pt>
                <c:pt idx="734">
                  <c:v>11716</c:v>
                </c:pt>
                <c:pt idx="735">
                  <c:v>11546</c:v>
                </c:pt>
                <c:pt idx="736">
                  <c:v>11630.5</c:v>
                </c:pt>
                <c:pt idx="737">
                  <c:v>12256.5</c:v>
                </c:pt>
                <c:pt idx="738">
                  <c:v>12758</c:v>
                </c:pt>
                <c:pt idx="739">
                  <c:v>12568</c:v>
                </c:pt>
                <c:pt idx="740">
                  <c:v>12682</c:v>
                </c:pt>
                <c:pt idx="741">
                  <c:v>12870</c:v>
                </c:pt>
                <c:pt idx="742">
                  <c:v>12599</c:v>
                </c:pt>
                <c:pt idx="743">
                  <c:v>12650.5</c:v>
                </c:pt>
                <c:pt idx="744">
                  <c:v>12247</c:v>
                </c:pt>
                <c:pt idx="745">
                  <c:v>12055.5</c:v>
                </c:pt>
                <c:pt idx="746">
                  <c:v>12432</c:v>
                </c:pt>
                <c:pt idx="747">
                  <c:v>11719</c:v>
                </c:pt>
                <c:pt idx="748">
                  <c:v>11633.5</c:v>
                </c:pt>
                <c:pt idx="749">
                  <c:v>11294</c:v>
                </c:pt>
                <c:pt idx="750">
                  <c:v>11518.5</c:v>
                </c:pt>
                <c:pt idx="751">
                  <c:v>11601</c:v>
                </c:pt>
                <c:pt idx="752">
                  <c:v>11810.5</c:v>
                </c:pt>
                <c:pt idx="753">
                  <c:v>11781</c:v>
                </c:pt>
                <c:pt idx="754">
                  <c:v>11872.5</c:v>
                </c:pt>
                <c:pt idx="755">
                  <c:v>11979</c:v>
                </c:pt>
                <c:pt idx="756">
                  <c:v>11513</c:v>
                </c:pt>
                <c:pt idx="757">
                  <c:v>11290</c:v>
                </c:pt>
                <c:pt idx="758">
                  <c:v>11460</c:v>
                </c:pt>
                <c:pt idx="759">
                  <c:v>11050</c:v>
                </c:pt>
                <c:pt idx="760">
                  <c:v>11229.5</c:v>
                </c:pt>
                <c:pt idx="761">
                  <c:v>11320.5</c:v>
                </c:pt>
                <c:pt idx="762">
                  <c:v>10801</c:v>
                </c:pt>
                <c:pt idx="763">
                  <c:v>10749</c:v>
                </c:pt>
                <c:pt idx="764">
                  <c:v>10986.5</c:v>
                </c:pt>
                <c:pt idx="765">
                  <c:v>10890.5</c:v>
                </c:pt>
                <c:pt idx="766">
                  <c:v>11176.5</c:v>
                </c:pt>
                <c:pt idx="767">
                  <c:v>11009</c:v>
                </c:pt>
                <c:pt idx="768">
                  <c:v>11039</c:v>
                </c:pt>
                <c:pt idx="769">
                  <c:v>11099.5</c:v>
                </c:pt>
                <c:pt idx="770">
                  <c:v>11522</c:v>
                </c:pt>
                <c:pt idx="771">
                  <c:v>11778</c:v>
                </c:pt>
                <c:pt idx="772">
                  <c:v>11697.5</c:v>
                </c:pt>
                <c:pt idx="773">
                  <c:v>11976</c:v>
                </c:pt>
                <c:pt idx="774">
                  <c:v>12011</c:v>
                </c:pt>
                <c:pt idx="775">
                  <c:v>12072.5</c:v>
                </c:pt>
                <c:pt idx="776">
                  <c:v>12072.5</c:v>
                </c:pt>
                <c:pt idx="777">
                  <c:v>12072.5</c:v>
                </c:pt>
                <c:pt idx="778">
                  <c:v>12048.5</c:v>
                </c:pt>
                <c:pt idx="779">
                  <c:v>12295</c:v>
                </c:pt>
                <c:pt idx="780">
                  <c:v>12705.5</c:v>
                </c:pt>
                <c:pt idx="781">
                  <c:v>12705.5</c:v>
                </c:pt>
                <c:pt idx="782">
                  <c:v>12561.5</c:v>
                </c:pt>
                <c:pt idx="783">
                  <c:v>12360.75</c:v>
                </c:pt>
                <c:pt idx="784">
                  <c:v>12602.5</c:v>
                </c:pt>
                <c:pt idx="785">
                  <c:v>12487.75</c:v>
                </c:pt>
                <c:pt idx="786">
                  <c:v>12486.5</c:v>
                </c:pt>
                <c:pt idx="787">
                  <c:v>12642</c:v>
                </c:pt>
                <c:pt idx="788">
                  <c:v>12883.5</c:v>
                </c:pt>
                <c:pt idx="789">
                  <c:v>12573</c:v>
                </c:pt>
                <c:pt idx="790">
                  <c:v>12684</c:v>
                </c:pt>
                <c:pt idx="791">
                  <c:v>12807</c:v>
                </c:pt>
                <c:pt idx="792">
                  <c:v>12482</c:v>
                </c:pt>
                <c:pt idx="793">
                  <c:v>12351.25</c:v>
                </c:pt>
                <c:pt idx="794">
                  <c:v>12421</c:v>
                </c:pt>
                <c:pt idx="795">
                  <c:v>12678.5</c:v>
                </c:pt>
                <c:pt idx="796">
                  <c:v>12723.5</c:v>
                </c:pt>
                <c:pt idx="797">
                  <c:v>12810</c:v>
                </c:pt>
                <c:pt idx="798">
                  <c:v>13539.5</c:v>
                </c:pt>
                <c:pt idx="799">
                  <c:v>13662.5</c:v>
                </c:pt>
                <c:pt idx="800">
                  <c:v>13618.5</c:v>
                </c:pt>
                <c:pt idx="801">
                  <c:v>13775.5</c:v>
                </c:pt>
                <c:pt idx="802">
                  <c:v>13317</c:v>
                </c:pt>
                <c:pt idx="803">
                  <c:v>13559.5</c:v>
                </c:pt>
                <c:pt idx="804">
                  <c:v>13965.5</c:v>
                </c:pt>
                <c:pt idx="805">
                  <c:v>13400</c:v>
                </c:pt>
                <c:pt idx="806">
                  <c:v>13705</c:v>
                </c:pt>
                <c:pt idx="807">
                  <c:v>13345</c:v>
                </c:pt>
                <c:pt idx="808">
                  <c:v>13134</c:v>
                </c:pt>
                <c:pt idx="809">
                  <c:v>13104.5</c:v>
                </c:pt>
                <c:pt idx="810">
                  <c:v>12932.5</c:v>
                </c:pt>
                <c:pt idx="811">
                  <c:v>13060</c:v>
                </c:pt>
                <c:pt idx="812">
                  <c:v>13408</c:v>
                </c:pt>
                <c:pt idx="813">
                  <c:v>14056</c:v>
                </c:pt>
                <c:pt idx="814">
                  <c:v>14107</c:v>
                </c:pt>
                <c:pt idx="815">
                  <c:v>13870.5</c:v>
                </c:pt>
                <c:pt idx="816">
                  <c:v>13543</c:v>
                </c:pt>
                <c:pt idx="817">
                  <c:v>13559</c:v>
                </c:pt>
                <c:pt idx="818">
                  <c:v>13797</c:v>
                </c:pt>
                <c:pt idx="819">
                  <c:v>13787</c:v>
                </c:pt>
                <c:pt idx="820">
                  <c:v>13723</c:v>
                </c:pt>
                <c:pt idx="821">
                  <c:v>13879.5</c:v>
                </c:pt>
                <c:pt idx="822">
                  <c:v>13797.5</c:v>
                </c:pt>
                <c:pt idx="823">
                  <c:v>13743.5</c:v>
                </c:pt>
                <c:pt idx="824">
                  <c:v>13412</c:v>
                </c:pt>
                <c:pt idx="825">
                  <c:v>13403</c:v>
                </c:pt>
                <c:pt idx="826">
                  <c:v>13379</c:v>
                </c:pt>
                <c:pt idx="827">
                  <c:v>13625.5</c:v>
                </c:pt>
                <c:pt idx="828">
                  <c:v>13534</c:v>
                </c:pt>
                <c:pt idx="829">
                  <c:v>13213.5</c:v>
                </c:pt>
                <c:pt idx="830">
                  <c:v>13814</c:v>
                </c:pt>
                <c:pt idx="831">
                  <c:v>13622.5</c:v>
                </c:pt>
                <c:pt idx="832">
                  <c:v>13828</c:v>
                </c:pt>
                <c:pt idx="833">
                  <c:v>13779.5</c:v>
                </c:pt>
                <c:pt idx="834">
                  <c:v>13576</c:v>
                </c:pt>
                <c:pt idx="835">
                  <c:v>13569</c:v>
                </c:pt>
                <c:pt idx="836">
                  <c:v>13429</c:v>
                </c:pt>
                <c:pt idx="837">
                  <c:v>13408</c:v>
                </c:pt>
                <c:pt idx="838">
                  <c:v>13416</c:v>
                </c:pt>
                <c:pt idx="839">
                  <c:v>13146</c:v>
                </c:pt>
                <c:pt idx="840">
                  <c:v>12902</c:v>
                </c:pt>
                <c:pt idx="841">
                  <c:v>12903.5</c:v>
                </c:pt>
                <c:pt idx="842">
                  <c:v>12948</c:v>
                </c:pt>
                <c:pt idx="843">
                  <c:v>13081</c:v>
                </c:pt>
                <c:pt idx="844">
                  <c:v>13253</c:v>
                </c:pt>
                <c:pt idx="845">
                  <c:v>13253</c:v>
                </c:pt>
                <c:pt idx="846">
                  <c:v>13253</c:v>
                </c:pt>
                <c:pt idx="847">
                  <c:v>13418.5</c:v>
                </c:pt>
                <c:pt idx="848">
                  <c:v>13099.5</c:v>
                </c:pt>
                <c:pt idx="849">
                  <c:v>13272.5</c:v>
                </c:pt>
                <c:pt idx="850">
                  <c:v>13220</c:v>
                </c:pt>
                <c:pt idx="851">
                  <c:v>13390</c:v>
                </c:pt>
                <c:pt idx="852">
                  <c:v>13651.5</c:v>
                </c:pt>
                <c:pt idx="853">
                  <c:v>13820.5</c:v>
                </c:pt>
                <c:pt idx="854">
                  <c:v>13671</c:v>
                </c:pt>
                <c:pt idx="855">
                  <c:v>13897</c:v>
                </c:pt>
                <c:pt idx="856">
                  <c:v>14307</c:v>
                </c:pt>
                <c:pt idx="857">
                  <c:v>14174</c:v>
                </c:pt>
                <c:pt idx="858">
                  <c:v>15224</c:v>
                </c:pt>
                <c:pt idx="859">
                  <c:v>15020.5</c:v>
                </c:pt>
                <c:pt idx="860">
                  <c:v>14775.5</c:v>
                </c:pt>
                <c:pt idx="861">
                  <c:v>14207.5</c:v>
                </c:pt>
                <c:pt idx="862">
                  <c:v>13923</c:v>
                </c:pt>
                <c:pt idx="863">
                  <c:v>14085.5</c:v>
                </c:pt>
                <c:pt idx="864">
                  <c:v>14181</c:v>
                </c:pt>
                <c:pt idx="865">
                  <c:v>13830.5</c:v>
                </c:pt>
                <c:pt idx="866">
                  <c:v>13593</c:v>
                </c:pt>
                <c:pt idx="867">
                  <c:v>13596.75</c:v>
                </c:pt>
                <c:pt idx="868">
                  <c:v>13935.5</c:v>
                </c:pt>
                <c:pt idx="869">
                  <c:v>13725</c:v>
                </c:pt>
                <c:pt idx="870">
                  <c:v>13974</c:v>
                </c:pt>
                <c:pt idx="871">
                  <c:v>13974</c:v>
                </c:pt>
                <c:pt idx="872">
                  <c:v>13826</c:v>
                </c:pt>
                <c:pt idx="873">
                  <c:v>13863</c:v>
                </c:pt>
                <c:pt idx="874">
                  <c:v>13819.5</c:v>
                </c:pt>
                <c:pt idx="875">
                  <c:v>13995</c:v>
                </c:pt>
                <c:pt idx="876">
                  <c:v>14431</c:v>
                </c:pt>
                <c:pt idx="877">
                  <c:v>14354</c:v>
                </c:pt>
                <c:pt idx="878">
                  <c:v>14403</c:v>
                </c:pt>
                <c:pt idx="879">
                  <c:v>14529</c:v>
                </c:pt>
                <c:pt idx="880">
                  <c:v>14688.5</c:v>
                </c:pt>
                <c:pt idx="881">
                  <c:v>14607.5</c:v>
                </c:pt>
                <c:pt idx="882">
                  <c:v>14722</c:v>
                </c:pt>
                <c:pt idx="883">
                  <c:v>14592</c:v>
                </c:pt>
                <c:pt idx="884">
                  <c:v>14843</c:v>
                </c:pt>
                <c:pt idx="885">
                  <c:v>14724</c:v>
                </c:pt>
                <c:pt idx="886">
                  <c:v>14724</c:v>
                </c:pt>
                <c:pt idx="887">
                  <c:v>14843.5</c:v>
                </c:pt>
                <c:pt idx="888">
                  <c:v>15066.5</c:v>
                </c:pt>
                <c:pt idx="889">
                  <c:v>15157.5</c:v>
                </c:pt>
                <c:pt idx="890">
                  <c:v>15380.5</c:v>
                </c:pt>
                <c:pt idx="891">
                  <c:v>15423.5</c:v>
                </c:pt>
                <c:pt idx="892">
                  <c:v>15687.5</c:v>
                </c:pt>
                <c:pt idx="893">
                  <c:v>15569.75</c:v>
                </c:pt>
                <c:pt idx="894">
                  <c:v>15456</c:v>
                </c:pt>
                <c:pt idx="895">
                  <c:v>15355</c:v>
                </c:pt>
                <c:pt idx="896">
                  <c:v>15222</c:v>
                </c:pt>
                <c:pt idx="897">
                  <c:v>15135.5</c:v>
                </c:pt>
                <c:pt idx="898">
                  <c:v>15549</c:v>
                </c:pt>
                <c:pt idx="899">
                  <c:v>15210.5</c:v>
                </c:pt>
                <c:pt idx="900">
                  <c:v>15107.5</c:v>
                </c:pt>
                <c:pt idx="901">
                  <c:v>14891.5</c:v>
                </c:pt>
                <c:pt idx="902">
                  <c:v>14566</c:v>
                </c:pt>
                <c:pt idx="903">
                  <c:v>14893</c:v>
                </c:pt>
                <c:pt idx="904">
                  <c:v>14905</c:v>
                </c:pt>
                <c:pt idx="905">
                  <c:v>15180.5</c:v>
                </c:pt>
                <c:pt idx="906">
                  <c:v>14646</c:v>
                </c:pt>
                <c:pt idx="907">
                  <c:v>14704.5</c:v>
                </c:pt>
                <c:pt idx="908">
                  <c:v>14804</c:v>
                </c:pt>
                <c:pt idx="909">
                  <c:v>14708.5</c:v>
                </c:pt>
                <c:pt idx="910">
                  <c:v>14823</c:v>
                </c:pt>
                <c:pt idx="911">
                  <c:v>14464.5</c:v>
                </c:pt>
                <c:pt idx="912">
                  <c:v>14353.5</c:v>
                </c:pt>
                <c:pt idx="913">
                  <c:v>14054</c:v>
                </c:pt>
                <c:pt idx="914">
                  <c:v>14103.5</c:v>
                </c:pt>
                <c:pt idx="915">
                  <c:v>13850.5</c:v>
                </c:pt>
                <c:pt idx="916">
                  <c:v>14118</c:v>
                </c:pt>
                <c:pt idx="917">
                  <c:v>14057</c:v>
                </c:pt>
                <c:pt idx="918">
                  <c:v>13785</c:v>
                </c:pt>
                <c:pt idx="919">
                  <c:v>14099</c:v>
                </c:pt>
                <c:pt idx="920">
                  <c:v>13881</c:v>
                </c:pt>
                <c:pt idx="921">
                  <c:v>13571.5</c:v>
                </c:pt>
                <c:pt idx="922">
                  <c:v>13393</c:v>
                </c:pt>
                <c:pt idx="923">
                  <c:v>13519</c:v>
                </c:pt>
                <c:pt idx="924">
                  <c:v>13249</c:v>
                </c:pt>
                <c:pt idx="925">
                  <c:v>13437</c:v>
                </c:pt>
                <c:pt idx="926">
                  <c:v>13301</c:v>
                </c:pt>
                <c:pt idx="927">
                  <c:v>13499</c:v>
                </c:pt>
                <c:pt idx="928">
                  <c:v>13577</c:v>
                </c:pt>
                <c:pt idx="929">
                  <c:v>13677</c:v>
                </c:pt>
                <c:pt idx="930">
                  <c:v>13770</c:v>
                </c:pt>
                <c:pt idx="931">
                  <c:v>13766.5</c:v>
                </c:pt>
                <c:pt idx="932">
                  <c:v>13939</c:v>
                </c:pt>
                <c:pt idx="933">
                  <c:v>13492.5</c:v>
                </c:pt>
                <c:pt idx="934">
                  <c:v>13237.25</c:v>
                </c:pt>
                <c:pt idx="935">
                  <c:v>13456</c:v>
                </c:pt>
                <c:pt idx="936">
                  <c:v>13594</c:v>
                </c:pt>
                <c:pt idx="937">
                  <c:v>13763</c:v>
                </c:pt>
                <c:pt idx="938">
                  <c:v>13967.5</c:v>
                </c:pt>
                <c:pt idx="939">
                  <c:v>13804</c:v>
                </c:pt>
                <c:pt idx="940">
                  <c:v>13736.5</c:v>
                </c:pt>
                <c:pt idx="941">
                  <c:v>13455</c:v>
                </c:pt>
                <c:pt idx="942">
                  <c:v>13328</c:v>
                </c:pt>
                <c:pt idx="943">
                  <c:v>12753.5</c:v>
                </c:pt>
                <c:pt idx="944">
                  <c:v>13230</c:v>
                </c:pt>
                <c:pt idx="945">
                  <c:v>13390</c:v>
                </c:pt>
                <c:pt idx="946">
                  <c:v>13476</c:v>
                </c:pt>
                <c:pt idx="947">
                  <c:v>13474.5</c:v>
                </c:pt>
                <c:pt idx="948">
                  <c:v>13442.5</c:v>
                </c:pt>
                <c:pt idx="949">
                  <c:v>13197.5</c:v>
                </c:pt>
                <c:pt idx="950">
                  <c:v>13338</c:v>
                </c:pt>
                <c:pt idx="951">
                  <c:v>13338</c:v>
                </c:pt>
                <c:pt idx="952">
                  <c:v>13591</c:v>
                </c:pt>
                <c:pt idx="953">
                  <c:v>13415</c:v>
                </c:pt>
                <c:pt idx="954">
                  <c:v>13200</c:v>
                </c:pt>
                <c:pt idx="955">
                  <c:v>12708</c:v>
                </c:pt>
                <c:pt idx="956">
                  <c:v>12697.5</c:v>
                </c:pt>
                <c:pt idx="957">
                  <c:v>12380</c:v>
                </c:pt>
                <c:pt idx="958">
                  <c:v>12357.5</c:v>
                </c:pt>
                <c:pt idx="959">
                  <c:v>12356</c:v>
                </c:pt>
                <c:pt idx="960">
                  <c:v>12271</c:v>
                </c:pt>
                <c:pt idx="961">
                  <c:v>12324</c:v>
                </c:pt>
                <c:pt idx="962">
                  <c:v>12142.5</c:v>
                </c:pt>
                <c:pt idx="963">
                  <c:v>12543</c:v>
                </c:pt>
                <c:pt idx="964">
                  <c:v>12527</c:v>
                </c:pt>
                <c:pt idx="965">
                  <c:v>12573.5</c:v>
                </c:pt>
                <c:pt idx="966">
                  <c:v>12158</c:v>
                </c:pt>
                <c:pt idx="967">
                  <c:v>12312.5</c:v>
                </c:pt>
                <c:pt idx="968">
                  <c:v>12420</c:v>
                </c:pt>
                <c:pt idx="969">
                  <c:v>12541</c:v>
                </c:pt>
                <c:pt idx="970">
                  <c:v>13166.5</c:v>
                </c:pt>
                <c:pt idx="971">
                  <c:v>12864</c:v>
                </c:pt>
                <c:pt idx="972">
                  <c:v>12860.5</c:v>
                </c:pt>
                <c:pt idx="973">
                  <c:v>12731.5</c:v>
                </c:pt>
                <c:pt idx="974">
                  <c:v>12474</c:v>
                </c:pt>
                <c:pt idx="975">
                  <c:v>12507</c:v>
                </c:pt>
                <c:pt idx="976">
                  <c:v>12406</c:v>
                </c:pt>
                <c:pt idx="977">
                  <c:v>12421</c:v>
                </c:pt>
                <c:pt idx="978">
                  <c:v>12677</c:v>
                </c:pt>
                <c:pt idx="979">
                  <c:v>12402.5</c:v>
                </c:pt>
                <c:pt idx="980">
                  <c:v>12539</c:v>
                </c:pt>
                <c:pt idx="981">
                  <c:v>12495.5</c:v>
                </c:pt>
                <c:pt idx="982">
                  <c:v>12933</c:v>
                </c:pt>
                <c:pt idx="983">
                  <c:v>12604</c:v>
                </c:pt>
                <c:pt idx="984">
                  <c:v>12601.5</c:v>
                </c:pt>
                <c:pt idx="985">
                  <c:v>12579</c:v>
                </c:pt>
                <c:pt idx="986">
                  <c:v>12534.5</c:v>
                </c:pt>
                <c:pt idx="987">
                  <c:v>12516.5</c:v>
                </c:pt>
                <c:pt idx="988">
                  <c:v>12298.5</c:v>
                </c:pt>
                <c:pt idx="989">
                  <c:v>12276</c:v>
                </c:pt>
                <c:pt idx="990">
                  <c:v>12372</c:v>
                </c:pt>
                <c:pt idx="991">
                  <c:v>12447.5</c:v>
                </c:pt>
                <c:pt idx="992">
                  <c:v>12290.5</c:v>
                </c:pt>
                <c:pt idx="993">
                  <c:v>12141.5</c:v>
                </c:pt>
                <c:pt idx="994">
                  <c:v>12072</c:v>
                </c:pt>
                <c:pt idx="995">
                  <c:v>11834</c:v>
                </c:pt>
                <c:pt idx="996">
                  <c:v>11686</c:v>
                </c:pt>
                <c:pt idx="997">
                  <c:v>11690</c:v>
                </c:pt>
                <c:pt idx="998">
                  <c:v>11425.5</c:v>
                </c:pt>
                <c:pt idx="999">
                  <c:v>11718.5</c:v>
                </c:pt>
                <c:pt idx="1000">
                  <c:v>11860.5</c:v>
                </c:pt>
                <c:pt idx="1001">
                  <c:v>11675.5</c:v>
                </c:pt>
                <c:pt idx="1002">
                  <c:v>11699.5</c:v>
                </c:pt>
                <c:pt idx="1003">
                  <c:v>11743.5</c:v>
                </c:pt>
                <c:pt idx="1004">
                  <c:v>11710</c:v>
                </c:pt>
                <c:pt idx="1005">
                  <c:v>11397</c:v>
                </c:pt>
                <c:pt idx="1006">
                  <c:v>11320</c:v>
                </c:pt>
                <c:pt idx="1007">
                  <c:v>11262.5</c:v>
                </c:pt>
                <c:pt idx="1008">
                  <c:v>11230</c:v>
                </c:pt>
                <c:pt idx="1009">
                  <c:v>11182.5</c:v>
                </c:pt>
                <c:pt idx="1010">
                  <c:v>11287</c:v>
                </c:pt>
                <c:pt idx="1011">
                  <c:v>11108</c:v>
                </c:pt>
                <c:pt idx="1012">
                  <c:v>11027</c:v>
                </c:pt>
                <c:pt idx="1013">
                  <c:v>10951.5</c:v>
                </c:pt>
                <c:pt idx="1014">
                  <c:v>10902.25</c:v>
                </c:pt>
                <c:pt idx="1015">
                  <c:v>10849</c:v>
                </c:pt>
                <c:pt idx="1016">
                  <c:v>10803.5</c:v>
                </c:pt>
                <c:pt idx="1017">
                  <c:v>10700</c:v>
                </c:pt>
                <c:pt idx="1018">
                  <c:v>10726.5</c:v>
                </c:pt>
                <c:pt idx="1019">
                  <c:v>10984</c:v>
                </c:pt>
                <c:pt idx="1020">
                  <c:v>11135.5</c:v>
                </c:pt>
                <c:pt idx="1021">
                  <c:v>11179.5</c:v>
                </c:pt>
                <c:pt idx="1022">
                  <c:v>11080.5</c:v>
                </c:pt>
                <c:pt idx="1023">
                  <c:v>11156</c:v>
                </c:pt>
                <c:pt idx="1024">
                  <c:v>10780.5</c:v>
                </c:pt>
                <c:pt idx="1025">
                  <c:v>10845.5</c:v>
                </c:pt>
                <c:pt idx="1026">
                  <c:v>10729.5</c:v>
                </c:pt>
                <c:pt idx="1027">
                  <c:v>10696.5</c:v>
                </c:pt>
                <c:pt idx="1028">
                  <c:v>10727</c:v>
                </c:pt>
                <c:pt idx="1029">
                  <c:v>10780.5</c:v>
                </c:pt>
                <c:pt idx="1030">
                  <c:v>11009.5</c:v>
                </c:pt>
                <c:pt idx="1031">
                  <c:v>10907.5</c:v>
                </c:pt>
                <c:pt idx="1032">
                  <c:v>10752.5</c:v>
                </c:pt>
                <c:pt idx="1033">
                  <c:v>10868</c:v>
                </c:pt>
                <c:pt idx="1034">
                  <c:v>10832</c:v>
                </c:pt>
                <c:pt idx="1035">
                  <c:v>10796</c:v>
                </c:pt>
                <c:pt idx="1036">
                  <c:v>10801</c:v>
                </c:pt>
                <c:pt idx="1037">
                  <c:v>10801</c:v>
                </c:pt>
                <c:pt idx="1038">
                  <c:v>10801</c:v>
                </c:pt>
                <c:pt idx="1039">
                  <c:v>10673</c:v>
                </c:pt>
                <c:pt idx="1040">
                  <c:v>10647</c:v>
                </c:pt>
                <c:pt idx="1041">
                  <c:v>10604.5</c:v>
                </c:pt>
                <c:pt idx="1042">
                  <c:v>10604.5</c:v>
                </c:pt>
                <c:pt idx="1043">
                  <c:v>10791</c:v>
                </c:pt>
                <c:pt idx="1044">
                  <c:v>10796</c:v>
                </c:pt>
                <c:pt idx="1045">
                  <c:v>11042.5</c:v>
                </c:pt>
                <c:pt idx="1046">
                  <c:v>11081</c:v>
                </c:pt>
                <c:pt idx="1047">
                  <c:v>11112.5</c:v>
                </c:pt>
                <c:pt idx="1048">
                  <c:v>11184</c:v>
                </c:pt>
                <c:pt idx="1049">
                  <c:v>11194</c:v>
                </c:pt>
                <c:pt idx="1050">
                  <c:v>11414</c:v>
                </c:pt>
                <c:pt idx="1051">
                  <c:v>11354.5</c:v>
                </c:pt>
                <c:pt idx="1052">
                  <c:v>11661</c:v>
                </c:pt>
                <c:pt idx="1053">
                  <c:v>11563.5</c:v>
                </c:pt>
                <c:pt idx="1054">
                  <c:v>11545.5</c:v>
                </c:pt>
                <c:pt idx="1055">
                  <c:v>11771.5</c:v>
                </c:pt>
                <c:pt idx="1056">
                  <c:v>11736</c:v>
                </c:pt>
                <c:pt idx="1057">
                  <c:v>11516.5</c:v>
                </c:pt>
                <c:pt idx="1058">
                  <c:v>11628</c:v>
                </c:pt>
                <c:pt idx="1059">
                  <c:v>11707</c:v>
                </c:pt>
                <c:pt idx="1060">
                  <c:v>11907</c:v>
                </c:pt>
                <c:pt idx="1061">
                  <c:v>11761</c:v>
                </c:pt>
                <c:pt idx="1062">
                  <c:v>12054</c:v>
                </c:pt>
                <c:pt idx="1063">
                  <c:v>12281</c:v>
                </c:pt>
                <c:pt idx="1064">
                  <c:v>12406.5</c:v>
                </c:pt>
                <c:pt idx="1065">
                  <c:v>12591.5</c:v>
                </c:pt>
                <c:pt idx="1066">
                  <c:v>13194</c:v>
                </c:pt>
                <c:pt idx="1067">
                  <c:v>12978.5</c:v>
                </c:pt>
                <c:pt idx="1068">
                  <c:v>12855.5</c:v>
                </c:pt>
                <c:pt idx="1069">
                  <c:v>12909.5</c:v>
                </c:pt>
                <c:pt idx="1070">
                  <c:v>12491.75</c:v>
                </c:pt>
                <c:pt idx="1071">
                  <c:v>12407</c:v>
                </c:pt>
                <c:pt idx="1072">
                  <c:v>12327.5</c:v>
                </c:pt>
                <c:pt idx="1073">
                  <c:v>12324</c:v>
                </c:pt>
                <c:pt idx="1074">
                  <c:v>12119.75</c:v>
                </c:pt>
                <c:pt idx="1075">
                  <c:v>12320</c:v>
                </c:pt>
                <c:pt idx="1076">
                  <c:v>12374</c:v>
                </c:pt>
                <c:pt idx="1077">
                  <c:v>12578.5</c:v>
                </c:pt>
                <c:pt idx="1078">
                  <c:v>12828</c:v>
                </c:pt>
                <c:pt idx="1079">
                  <c:v>12776</c:v>
                </c:pt>
                <c:pt idx="1080">
                  <c:v>12915.5</c:v>
                </c:pt>
                <c:pt idx="1081">
                  <c:v>12896</c:v>
                </c:pt>
                <c:pt idx="1082">
                  <c:v>12877</c:v>
                </c:pt>
                <c:pt idx="1083">
                  <c:v>12971.5</c:v>
                </c:pt>
                <c:pt idx="1084">
                  <c:v>12969</c:v>
                </c:pt>
                <c:pt idx="1085">
                  <c:v>13114.5</c:v>
                </c:pt>
                <c:pt idx="1086">
                  <c:v>13171</c:v>
                </c:pt>
                <c:pt idx="1087">
                  <c:v>13574</c:v>
                </c:pt>
                <c:pt idx="1088">
                  <c:v>13506</c:v>
                </c:pt>
                <c:pt idx="1089">
                  <c:v>13156</c:v>
                </c:pt>
                <c:pt idx="1090">
                  <c:v>13003.5</c:v>
                </c:pt>
                <c:pt idx="1091">
                  <c:v>12807.5</c:v>
                </c:pt>
                <c:pt idx="1092">
                  <c:v>13015</c:v>
                </c:pt>
                <c:pt idx="1093">
                  <c:v>13118</c:v>
                </c:pt>
                <c:pt idx="1094">
                  <c:v>12799</c:v>
                </c:pt>
                <c:pt idx="1095">
                  <c:v>12844.25</c:v>
                </c:pt>
                <c:pt idx="1096">
                  <c:v>12925</c:v>
                </c:pt>
                <c:pt idx="1097">
                  <c:v>13049</c:v>
                </c:pt>
                <c:pt idx="1098">
                  <c:v>13121</c:v>
                </c:pt>
                <c:pt idx="1099">
                  <c:v>12911</c:v>
                </c:pt>
                <c:pt idx="1100">
                  <c:v>12903</c:v>
                </c:pt>
                <c:pt idx="1101">
                  <c:v>12871</c:v>
                </c:pt>
                <c:pt idx="1102">
                  <c:v>12994.5</c:v>
                </c:pt>
                <c:pt idx="1103">
                  <c:v>12976.5</c:v>
                </c:pt>
                <c:pt idx="1104">
                  <c:v>12795.5</c:v>
                </c:pt>
                <c:pt idx="1105">
                  <c:v>12896.5</c:v>
                </c:pt>
                <c:pt idx="1106">
                  <c:v>13021</c:v>
                </c:pt>
                <c:pt idx="1107">
                  <c:v>13057.5</c:v>
                </c:pt>
                <c:pt idx="1108">
                  <c:v>13244</c:v>
                </c:pt>
                <c:pt idx="1109">
                  <c:v>13081.5</c:v>
                </c:pt>
                <c:pt idx="1110">
                  <c:v>12987</c:v>
                </c:pt>
                <c:pt idx="1111">
                  <c:v>13100.5</c:v>
                </c:pt>
                <c:pt idx="1112">
                  <c:v>13114</c:v>
                </c:pt>
                <c:pt idx="1113">
                  <c:v>13136.5</c:v>
                </c:pt>
                <c:pt idx="1114">
                  <c:v>12892.5</c:v>
                </c:pt>
                <c:pt idx="1115">
                  <c:v>12941.25</c:v>
                </c:pt>
                <c:pt idx="1116">
                  <c:v>12907.5</c:v>
                </c:pt>
                <c:pt idx="1117">
                  <c:v>12867.5</c:v>
                </c:pt>
                <c:pt idx="1118">
                  <c:v>12813</c:v>
                </c:pt>
                <c:pt idx="1119">
                  <c:v>12588</c:v>
                </c:pt>
                <c:pt idx="1120">
                  <c:v>12588</c:v>
                </c:pt>
                <c:pt idx="1121">
                  <c:v>12588</c:v>
                </c:pt>
                <c:pt idx="1122">
                  <c:v>12308</c:v>
                </c:pt>
                <c:pt idx="1123">
                  <c:v>12326.5</c:v>
                </c:pt>
                <c:pt idx="1124">
                  <c:v>12251.5</c:v>
                </c:pt>
                <c:pt idx="1125">
                  <c:v>12353.5</c:v>
                </c:pt>
                <c:pt idx="1126">
                  <c:v>12333</c:v>
                </c:pt>
                <c:pt idx="1127">
                  <c:v>12131.5</c:v>
                </c:pt>
                <c:pt idx="1128">
                  <c:v>12100</c:v>
                </c:pt>
                <c:pt idx="1129">
                  <c:v>12075</c:v>
                </c:pt>
                <c:pt idx="1130">
                  <c:v>12136.5</c:v>
                </c:pt>
                <c:pt idx="1131">
                  <c:v>12136.5</c:v>
                </c:pt>
                <c:pt idx="1132">
                  <c:v>11994</c:v>
                </c:pt>
                <c:pt idx="1133">
                  <c:v>11904.5</c:v>
                </c:pt>
                <c:pt idx="1134">
                  <c:v>11735</c:v>
                </c:pt>
                <c:pt idx="1135">
                  <c:v>11885</c:v>
                </c:pt>
                <c:pt idx="1136">
                  <c:v>11759</c:v>
                </c:pt>
                <c:pt idx="1137">
                  <c:v>11912</c:v>
                </c:pt>
                <c:pt idx="1138">
                  <c:v>12158</c:v>
                </c:pt>
                <c:pt idx="1139">
                  <c:v>12196</c:v>
                </c:pt>
                <c:pt idx="1140">
                  <c:v>12002</c:v>
                </c:pt>
                <c:pt idx="1141">
                  <c:v>11974</c:v>
                </c:pt>
                <c:pt idx="1142">
                  <c:v>12068</c:v>
                </c:pt>
                <c:pt idx="1143">
                  <c:v>11979.5</c:v>
                </c:pt>
                <c:pt idx="1144">
                  <c:v>11892</c:v>
                </c:pt>
                <c:pt idx="1145">
                  <c:v>12347</c:v>
                </c:pt>
                <c:pt idx="1146">
                  <c:v>12347</c:v>
                </c:pt>
                <c:pt idx="1147">
                  <c:v>12099</c:v>
                </c:pt>
                <c:pt idx="1148">
                  <c:v>12015</c:v>
                </c:pt>
                <c:pt idx="1149">
                  <c:v>12139.5</c:v>
                </c:pt>
                <c:pt idx="1150">
                  <c:v>11971.5</c:v>
                </c:pt>
                <c:pt idx="1151">
                  <c:v>11820</c:v>
                </c:pt>
                <c:pt idx="1152">
                  <c:v>11757</c:v>
                </c:pt>
                <c:pt idx="1153">
                  <c:v>11653</c:v>
                </c:pt>
                <c:pt idx="1154">
                  <c:v>11594</c:v>
                </c:pt>
                <c:pt idx="1155">
                  <c:v>11542</c:v>
                </c:pt>
                <c:pt idx="1156">
                  <c:v>11564</c:v>
                </c:pt>
                <c:pt idx="1157">
                  <c:v>11807</c:v>
                </c:pt>
                <c:pt idx="1158">
                  <c:v>11757</c:v>
                </c:pt>
                <c:pt idx="1159">
                  <c:v>11762</c:v>
                </c:pt>
                <c:pt idx="1160">
                  <c:v>11792</c:v>
                </c:pt>
                <c:pt idx="1161">
                  <c:v>11688</c:v>
                </c:pt>
                <c:pt idx="1162">
                  <c:v>11871</c:v>
                </c:pt>
                <c:pt idx="1163">
                  <c:v>12021</c:v>
                </c:pt>
                <c:pt idx="1164">
                  <c:v>12229.75</c:v>
                </c:pt>
                <c:pt idx="1165">
                  <c:v>12018.5</c:v>
                </c:pt>
                <c:pt idx="1166">
                  <c:v>12069.5</c:v>
                </c:pt>
                <c:pt idx="1167">
                  <c:v>12234</c:v>
                </c:pt>
                <c:pt idx="1168">
                  <c:v>12424</c:v>
                </c:pt>
                <c:pt idx="1169">
                  <c:v>12658</c:v>
                </c:pt>
                <c:pt idx="1170">
                  <c:v>12617</c:v>
                </c:pt>
                <c:pt idx="1171">
                  <c:v>12266</c:v>
                </c:pt>
                <c:pt idx="1172">
                  <c:v>12004.5</c:v>
                </c:pt>
                <c:pt idx="1173">
                  <c:v>12271.5</c:v>
                </c:pt>
                <c:pt idx="1174">
                  <c:v>12270</c:v>
                </c:pt>
                <c:pt idx="1175">
                  <c:v>12418</c:v>
                </c:pt>
                <c:pt idx="1176">
                  <c:v>12676</c:v>
                </c:pt>
                <c:pt idx="1177">
                  <c:v>12646.5</c:v>
                </c:pt>
                <c:pt idx="1178">
                  <c:v>12928</c:v>
                </c:pt>
                <c:pt idx="1179">
                  <c:v>13073</c:v>
                </c:pt>
                <c:pt idx="1180">
                  <c:v>13409.5</c:v>
                </c:pt>
                <c:pt idx="1181">
                  <c:v>13595</c:v>
                </c:pt>
                <c:pt idx="1182">
                  <c:v>14004</c:v>
                </c:pt>
                <c:pt idx="1183">
                  <c:v>14419</c:v>
                </c:pt>
                <c:pt idx="1184">
                  <c:v>14817</c:v>
                </c:pt>
                <c:pt idx="1185">
                  <c:v>14680</c:v>
                </c:pt>
                <c:pt idx="1186">
                  <c:v>14256</c:v>
                </c:pt>
                <c:pt idx="1187">
                  <c:v>14131</c:v>
                </c:pt>
                <c:pt idx="1188">
                  <c:v>14508</c:v>
                </c:pt>
                <c:pt idx="1189">
                  <c:v>14032</c:v>
                </c:pt>
                <c:pt idx="1190">
                  <c:v>14063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3-B27D-4FA6-A3F0-A164929499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4409880"/>
        <c:axId val="804405616"/>
        <c:extLst/>
      </c:lineChart>
      <c:lineChart>
        <c:grouping val="standard"/>
        <c:varyColors val="0"/>
        <c:ser>
          <c:idx val="4"/>
          <c:order val="4"/>
          <c:tx>
            <c:strRef>
              <c:f>'Commodities Data'!$G$2</c:f>
              <c:strCache>
                <c:ptCount val="1"/>
                <c:pt idx="0">
                  <c:v>Critical Inventory</c:v>
                </c:pt>
              </c:strCache>
            </c:strRef>
          </c:tx>
          <c:spPr>
            <a:ln w="34925" cap="rnd">
              <a:solidFill>
                <a:srgbClr val="FF2121"/>
              </a:solidFill>
              <a:prstDash val="dash"/>
              <a:round/>
            </a:ln>
            <a:effectLst>
              <a:outerShdw blurRad="63500" dist="38100" dir="5400000" rotWithShape="0">
                <a:srgbClr val="000000">
                  <a:alpha val="45000"/>
                </a:srgbClr>
              </a:outerShdw>
            </a:effectLst>
          </c:spPr>
          <c:marker>
            <c:symbol val="none"/>
          </c:marker>
          <c:cat>
            <c:numRef>
              <c:f>'Commodities Data'!$B$8:$B$1198</c:f>
              <c:numCache>
                <c:formatCode>[$-409]mmm\-yy;@</c:formatCode>
                <c:ptCount val="1191"/>
                <c:pt idx="0">
                  <c:v>42006</c:v>
                </c:pt>
                <c:pt idx="1">
                  <c:v>42009</c:v>
                </c:pt>
                <c:pt idx="2">
                  <c:v>42010</c:v>
                </c:pt>
                <c:pt idx="3">
                  <c:v>42011</c:v>
                </c:pt>
                <c:pt idx="4">
                  <c:v>42012</c:v>
                </c:pt>
                <c:pt idx="5">
                  <c:v>42013</c:v>
                </c:pt>
                <c:pt idx="6">
                  <c:v>42016</c:v>
                </c:pt>
                <c:pt idx="7">
                  <c:v>42017</c:v>
                </c:pt>
                <c:pt idx="8">
                  <c:v>42018</c:v>
                </c:pt>
                <c:pt idx="9">
                  <c:v>42019</c:v>
                </c:pt>
                <c:pt idx="10">
                  <c:v>42020</c:v>
                </c:pt>
                <c:pt idx="11">
                  <c:v>42023</c:v>
                </c:pt>
                <c:pt idx="12">
                  <c:v>42024</c:v>
                </c:pt>
                <c:pt idx="13">
                  <c:v>42025</c:v>
                </c:pt>
                <c:pt idx="14">
                  <c:v>42026</c:v>
                </c:pt>
                <c:pt idx="15">
                  <c:v>42027</c:v>
                </c:pt>
                <c:pt idx="16">
                  <c:v>42030</c:v>
                </c:pt>
                <c:pt idx="17">
                  <c:v>42031</c:v>
                </c:pt>
                <c:pt idx="18">
                  <c:v>42032</c:v>
                </c:pt>
                <c:pt idx="19">
                  <c:v>42033</c:v>
                </c:pt>
                <c:pt idx="20">
                  <c:v>42034</c:v>
                </c:pt>
                <c:pt idx="21">
                  <c:v>42037</c:v>
                </c:pt>
                <c:pt idx="22">
                  <c:v>42038</c:v>
                </c:pt>
                <c:pt idx="23">
                  <c:v>42039</c:v>
                </c:pt>
                <c:pt idx="24">
                  <c:v>42040</c:v>
                </c:pt>
                <c:pt idx="25">
                  <c:v>42041</c:v>
                </c:pt>
                <c:pt idx="26">
                  <c:v>42044</c:v>
                </c:pt>
                <c:pt idx="27">
                  <c:v>42045</c:v>
                </c:pt>
                <c:pt idx="28">
                  <c:v>42046</c:v>
                </c:pt>
                <c:pt idx="29">
                  <c:v>42047</c:v>
                </c:pt>
                <c:pt idx="30">
                  <c:v>42048</c:v>
                </c:pt>
                <c:pt idx="31">
                  <c:v>42051</c:v>
                </c:pt>
                <c:pt idx="32">
                  <c:v>42052</c:v>
                </c:pt>
                <c:pt idx="33">
                  <c:v>42053</c:v>
                </c:pt>
                <c:pt idx="34">
                  <c:v>42054</c:v>
                </c:pt>
                <c:pt idx="35">
                  <c:v>42055</c:v>
                </c:pt>
                <c:pt idx="36">
                  <c:v>42058</c:v>
                </c:pt>
                <c:pt idx="37">
                  <c:v>42059</c:v>
                </c:pt>
                <c:pt idx="38">
                  <c:v>42060</c:v>
                </c:pt>
                <c:pt idx="39">
                  <c:v>42061</c:v>
                </c:pt>
                <c:pt idx="40">
                  <c:v>42062</c:v>
                </c:pt>
                <c:pt idx="41">
                  <c:v>42065</c:v>
                </c:pt>
                <c:pt idx="42">
                  <c:v>42066</c:v>
                </c:pt>
                <c:pt idx="43">
                  <c:v>42067</c:v>
                </c:pt>
                <c:pt idx="44">
                  <c:v>42068</c:v>
                </c:pt>
                <c:pt idx="45">
                  <c:v>42069</c:v>
                </c:pt>
                <c:pt idx="46">
                  <c:v>42072</c:v>
                </c:pt>
                <c:pt idx="47">
                  <c:v>42073</c:v>
                </c:pt>
                <c:pt idx="48">
                  <c:v>42074</c:v>
                </c:pt>
                <c:pt idx="49">
                  <c:v>42075</c:v>
                </c:pt>
                <c:pt idx="50">
                  <c:v>42076</c:v>
                </c:pt>
                <c:pt idx="51">
                  <c:v>42079</c:v>
                </c:pt>
                <c:pt idx="52">
                  <c:v>42080</c:v>
                </c:pt>
                <c:pt idx="53">
                  <c:v>42081</c:v>
                </c:pt>
                <c:pt idx="54">
                  <c:v>42082</c:v>
                </c:pt>
                <c:pt idx="55">
                  <c:v>42083</c:v>
                </c:pt>
                <c:pt idx="56">
                  <c:v>42086</c:v>
                </c:pt>
                <c:pt idx="57">
                  <c:v>42087</c:v>
                </c:pt>
                <c:pt idx="58">
                  <c:v>42088</c:v>
                </c:pt>
                <c:pt idx="59">
                  <c:v>42089</c:v>
                </c:pt>
                <c:pt idx="60">
                  <c:v>42090</c:v>
                </c:pt>
                <c:pt idx="61">
                  <c:v>42093</c:v>
                </c:pt>
                <c:pt idx="62">
                  <c:v>42094</c:v>
                </c:pt>
                <c:pt idx="63">
                  <c:v>42095</c:v>
                </c:pt>
                <c:pt idx="64">
                  <c:v>42096</c:v>
                </c:pt>
                <c:pt idx="65">
                  <c:v>42097</c:v>
                </c:pt>
                <c:pt idx="66">
                  <c:v>42100</c:v>
                </c:pt>
                <c:pt idx="67">
                  <c:v>42101</c:v>
                </c:pt>
                <c:pt idx="68">
                  <c:v>42102</c:v>
                </c:pt>
                <c:pt idx="69">
                  <c:v>42103</c:v>
                </c:pt>
                <c:pt idx="70">
                  <c:v>42104</c:v>
                </c:pt>
                <c:pt idx="71">
                  <c:v>42107</c:v>
                </c:pt>
                <c:pt idx="72">
                  <c:v>42108</c:v>
                </c:pt>
                <c:pt idx="73">
                  <c:v>42109</c:v>
                </c:pt>
                <c:pt idx="74">
                  <c:v>42110</c:v>
                </c:pt>
                <c:pt idx="75">
                  <c:v>42111</c:v>
                </c:pt>
                <c:pt idx="76">
                  <c:v>42114</c:v>
                </c:pt>
                <c:pt idx="77">
                  <c:v>42115</c:v>
                </c:pt>
                <c:pt idx="78">
                  <c:v>42116</c:v>
                </c:pt>
                <c:pt idx="79">
                  <c:v>42117</c:v>
                </c:pt>
                <c:pt idx="80">
                  <c:v>42118</c:v>
                </c:pt>
                <c:pt idx="81">
                  <c:v>42121</c:v>
                </c:pt>
                <c:pt idx="82">
                  <c:v>42122</c:v>
                </c:pt>
                <c:pt idx="83">
                  <c:v>42123</c:v>
                </c:pt>
                <c:pt idx="84">
                  <c:v>42124</c:v>
                </c:pt>
                <c:pt idx="85">
                  <c:v>42125</c:v>
                </c:pt>
                <c:pt idx="86">
                  <c:v>42128</c:v>
                </c:pt>
                <c:pt idx="87">
                  <c:v>42129</c:v>
                </c:pt>
                <c:pt idx="88">
                  <c:v>42130</c:v>
                </c:pt>
                <c:pt idx="89">
                  <c:v>42131</c:v>
                </c:pt>
                <c:pt idx="90">
                  <c:v>42132</c:v>
                </c:pt>
                <c:pt idx="91">
                  <c:v>42135</c:v>
                </c:pt>
                <c:pt idx="92">
                  <c:v>42136</c:v>
                </c:pt>
                <c:pt idx="93">
                  <c:v>42137</c:v>
                </c:pt>
                <c:pt idx="94">
                  <c:v>42138</c:v>
                </c:pt>
                <c:pt idx="95">
                  <c:v>42139</c:v>
                </c:pt>
                <c:pt idx="96">
                  <c:v>42142</c:v>
                </c:pt>
                <c:pt idx="97">
                  <c:v>42143</c:v>
                </c:pt>
                <c:pt idx="98">
                  <c:v>42144</c:v>
                </c:pt>
                <c:pt idx="99">
                  <c:v>42145</c:v>
                </c:pt>
                <c:pt idx="100">
                  <c:v>42146</c:v>
                </c:pt>
                <c:pt idx="101">
                  <c:v>42149</c:v>
                </c:pt>
                <c:pt idx="102">
                  <c:v>42150</c:v>
                </c:pt>
                <c:pt idx="103">
                  <c:v>42151</c:v>
                </c:pt>
                <c:pt idx="104">
                  <c:v>42152</c:v>
                </c:pt>
                <c:pt idx="105">
                  <c:v>42153</c:v>
                </c:pt>
                <c:pt idx="106">
                  <c:v>42156</c:v>
                </c:pt>
                <c:pt idx="107">
                  <c:v>42157</c:v>
                </c:pt>
                <c:pt idx="108">
                  <c:v>42158</c:v>
                </c:pt>
                <c:pt idx="109">
                  <c:v>42159</c:v>
                </c:pt>
                <c:pt idx="110">
                  <c:v>42160</c:v>
                </c:pt>
                <c:pt idx="111">
                  <c:v>42163</c:v>
                </c:pt>
                <c:pt idx="112">
                  <c:v>42164</c:v>
                </c:pt>
                <c:pt idx="113">
                  <c:v>42165</c:v>
                </c:pt>
                <c:pt idx="114">
                  <c:v>42166</c:v>
                </c:pt>
                <c:pt idx="115">
                  <c:v>42167</c:v>
                </c:pt>
                <c:pt idx="116">
                  <c:v>42170</c:v>
                </c:pt>
                <c:pt idx="117">
                  <c:v>42171</c:v>
                </c:pt>
                <c:pt idx="118">
                  <c:v>42172</c:v>
                </c:pt>
                <c:pt idx="119">
                  <c:v>42173</c:v>
                </c:pt>
                <c:pt idx="120">
                  <c:v>42174</c:v>
                </c:pt>
                <c:pt idx="121">
                  <c:v>42177</c:v>
                </c:pt>
                <c:pt idx="122">
                  <c:v>42178</c:v>
                </c:pt>
                <c:pt idx="123">
                  <c:v>42179</c:v>
                </c:pt>
                <c:pt idx="124">
                  <c:v>42180</c:v>
                </c:pt>
                <c:pt idx="125">
                  <c:v>42181</c:v>
                </c:pt>
                <c:pt idx="126">
                  <c:v>42184</c:v>
                </c:pt>
                <c:pt idx="127">
                  <c:v>42185</c:v>
                </c:pt>
                <c:pt idx="128">
                  <c:v>42186</c:v>
                </c:pt>
                <c:pt idx="129">
                  <c:v>42187</c:v>
                </c:pt>
                <c:pt idx="130">
                  <c:v>42188</c:v>
                </c:pt>
                <c:pt idx="131">
                  <c:v>42191</c:v>
                </c:pt>
                <c:pt idx="132">
                  <c:v>42192</c:v>
                </c:pt>
                <c:pt idx="133">
                  <c:v>42193</c:v>
                </c:pt>
                <c:pt idx="134">
                  <c:v>42194</c:v>
                </c:pt>
                <c:pt idx="135">
                  <c:v>42195</c:v>
                </c:pt>
                <c:pt idx="136">
                  <c:v>42198</c:v>
                </c:pt>
                <c:pt idx="137">
                  <c:v>42199</c:v>
                </c:pt>
                <c:pt idx="138">
                  <c:v>42200</c:v>
                </c:pt>
                <c:pt idx="139">
                  <c:v>42201</c:v>
                </c:pt>
                <c:pt idx="140">
                  <c:v>42202</c:v>
                </c:pt>
                <c:pt idx="141">
                  <c:v>42205</c:v>
                </c:pt>
                <c:pt idx="142">
                  <c:v>42206</c:v>
                </c:pt>
                <c:pt idx="143">
                  <c:v>42207</c:v>
                </c:pt>
                <c:pt idx="144">
                  <c:v>42208</c:v>
                </c:pt>
                <c:pt idx="145">
                  <c:v>42209</c:v>
                </c:pt>
                <c:pt idx="146">
                  <c:v>42212</c:v>
                </c:pt>
                <c:pt idx="147">
                  <c:v>42213</c:v>
                </c:pt>
                <c:pt idx="148">
                  <c:v>42214</c:v>
                </c:pt>
                <c:pt idx="149">
                  <c:v>42215</c:v>
                </c:pt>
                <c:pt idx="150">
                  <c:v>42216</c:v>
                </c:pt>
                <c:pt idx="151">
                  <c:v>42219</c:v>
                </c:pt>
                <c:pt idx="152">
                  <c:v>42220</c:v>
                </c:pt>
                <c:pt idx="153">
                  <c:v>42221</c:v>
                </c:pt>
                <c:pt idx="154">
                  <c:v>42222</c:v>
                </c:pt>
                <c:pt idx="155">
                  <c:v>42223</c:v>
                </c:pt>
                <c:pt idx="156">
                  <c:v>42226</c:v>
                </c:pt>
                <c:pt idx="157">
                  <c:v>42227</c:v>
                </c:pt>
                <c:pt idx="158">
                  <c:v>42228</c:v>
                </c:pt>
                <c:pt idx="159">
                  <c:v>42229</c:v>
                </c:pt>
                <c:pt idx="160">
                  <c:v>42230</c:v>
                </c:pt>
                <c:pt idx="161">
                  <c:v>42233</c:v>
                </c:pt>
                <c:pt idx="162">
                  <c:v>42234</c:v>
                </c:pt>
                <c:pt idx="163">
                  <c:v>42235</c:v>
                </c:pt>
                <c:pt idx="164">
                  <c:v>42236</c:v>
                </c:pt>
                <c:pt idx="165">
                  <c:v>42237</c:v>
                </c:pt>
                <c:pt idx="166">
                  <c:v>42240</c:v>
                </c:pt>
                <c:pt idx="167">
                  <c:v>42241</c:v>
                </c:pt>
                <c:pt idx="168">
                  <c:v>42242</c:v>
                </c:pt>
                <c:pt idx="169">
                  <c:v>42243</c:v>
                </c:pt>
                <c:pt idx="170">
                  <c:v>42244</c:v>
                </c:pt>
                <c:pt idx="171">
                  <c:v>42247</c:v>
                </c:pt>
                <c:pt idx="172">
                  <c:v>42248</c:v>
                </c:pt>
                <c:pt idx="173">
                  <c:v>42249</c:v>
                </c:pt>
                <c:pt idx="174">
                  <c:v>42250</c:v>
                </c:pt>
                <c:pt idx="175">
                  <c:v>42251</c:v>
                </c:pt>
                <c:pt idx="176">
                  <c:v>42254</c:v>
                </c:pt>
                <c:pt idx="177">
                  <c:v>42255</c:v>
                </c:pt>
                <c:pt idx="178">
                  <c:v>42256</c:v>
                </c:pt>
                <c:pt idx="179">
                  <c:v>42257</c:v>
                </c:pt>
                <c:pt idx="180">
                  <c:v>42258</c:v>
                </c:pt>
                <c:pt idx="181">
                  <c:v>42261</c:v>
                </c:pt>
                <c:pt idx="182">
                  <c:v>42262</c:v>
                </c:pt>
                <c:pt idx="183">
                  <c:v>42263</c:v>
                </c:pt>
                <c:pt idx="184">
                  <c:v>42264</c:v>
                </c:pt>
                <c:pt idx="185">
                  <c:v>42265</c:v>
                </c:pt>
                <c:pt idx="186">
                  <c:v>42268</c:v>
                </c:pt>
                <c:pt idx="187">
                  <c:v>42269</c:v>
                </c:pt>
                <c:pt idx="188">
                  <c:v>42270</c:v>
                </c:pt>
                <c:pt idx="189">
                  <c:v>42271</c:v>
                </c:pt>
                <c:pt idx="190">
                  <c:v>42272</c:v>
                </c:pt>
                <c:pt idx="191">
                  <c:v>42275</c:v>
                </c:pt>
                <c:pt idx="192">
                  <c:v>42276</c:v>
                </c:pt>
                <c:pt idx="193">
                  <c:v>42277</c:v>
                </c:pt>
                <c:pt idx="194">
                  <c:v>42278</c:v>
                </c:pt>
                <c:pt idx="195">
                  <c:v>42279</c:v>
                </c:pt>
                <c:pt idx="196">
                  <c:v>42282</c:v>
                </c:pt>
                <c:pt idx="197">
                  <c:v>42283</c:v>
                </c:pt>
                <c:pt idx="198">
                  <c:v>42284</c:v>
                </c:pt>
                <c:pt idx="199">
                  <c:v>42285</c:v>
                </c:pt>
                <c:pt idx="200">
                  <c:v>42286</c:v>
                </c:pt>
                <c:pt idx="201">
                  <c:v>42289</c:v>
                </c:pt>
                <c:pt idx="202">
                  <c:v>42290</c:v>
                </c:pt>
                <c:pt idx="203">
                  <c:v>42291</c:v>
                </c:pt>
                <c:pt idx="204">
                  <c:v>42292</c:v>
                </c:pt>
                <c:pt idx="205">
                  <c:v>42293</c:v>
                </c:pt>
                <c:pt idx="206">
                  <c:v>42296</c:v>
                </c:pt>
                <c:pt idx="207">
                  <c:v>42297</c:v>
                </c:pt>
                <c:pt idx="208">
                  <c:v>42298</c:v>
                </c:pt>
                <c:pt idx="209">
                  <c:v>42299</c:v>
                </c:pt>
                <c:pt idx="210">
                  <c:v>42300</c:v>
                </c:pt>
                <c:pt idx="211">
                  <c:v>42303</c:v>
                </c:pt>
                <c:pt idx="212">
                  <c:v>42304</c:v>
                </c:pt>
                <c:pt idx="213">
                  <c:v>42305</c:v>
                </c:pt>
                <c:pt idx="214">
                  <c:v>42306</c:v>
                </c:pt>
                <c:pt idx="215">
                  <c:v>42307</c:v>
                </c:pt>
                <c:pt idx="216">
                  <c:v>42310</c:v>
                </c:pt>
                <c:pt idx="217">
                  <c:v>42311</c:v>
                </c:pt>
                <c:pt idx="218">
                  <c:v>42312</c:v>
                </c:pt>
                <c:pt idx="219">
                  <c:v>42313</c:v>
                </c:pt>
                <c:pt idx="220">
                  <c:v>42314</c:v>
                </c:pt>
                <c:pt idx="221">
                  <c:v>42317</c:v>
                </c:pt>
                <c:pt idx="222">
                  <c:v>42318</c:v>
                </c:pt>
                <c:pt idx="223">
                  <c:v>42319</c:v>
                </c:pt>
                <c:pt idx="224">
                  <c:v>42320</c:v>
                </c:pt>
                <c:pt idx="225">
                  <c:v>42321</c:v>
                </c:pt>
                <c:pt idx="226">
                  <c:v>42324</c:v>
                </c:pt>
                <c:pt idx="227">
                  <c:v>42325</c:v>
                </c:pt>
                <c:pt idx="228">
                  <c:v>42326</c:v>
                </c:pt>
                <c:pt idx="229">
                  <c:v>42327</c:v>
                </c:pt>
                <c:pt idx="230">
                  <c:v>42328</c:v>
                </c:pt>
                <c:pt idx="231">
                  <c:v>42331</c:v>
                </c:pt>
                <c:pt idx="232">
                  <c:v>42332</c:v>
                </c:pt>
                <c:pt idx="233">
                  <c:v>42333</c:v>
                </c:pt>
                <c:pt idx="234">
                  <c:v>42334</c:v>
                </c:pt>
                <c:pt idx="235">
                  <c:v>42335</c:v>
                </c:pt>
                <c:pt idx="236">
                  <c:v>42338</c:v>
                </c:pt>
                <c:pt idx="237">
                  <c:v>42339</c:v>
                </c:pt>
                <c:pt idx="238">
                  <c:v>42340</c:v>
                </c:pt>
                <c:pt idx="239">
                  <c:v>42341</c:v>
                </c:pt>
                <c:pt idx="240">
                  <c:v>42342</c:v>
                </c:pt>
                <c:pt idx="241">
                  <c:v>42345</c:v>
                </c:pt>
                <c:pt idx="242">
                  <c:v>42346</c:v>
                </c:pt>
                <c:pt idx="243">
                  <c:v>42347</c:v>
                </c:pt>
                <c:pt idx="244">
                  <c:v>42348</c:v>
                </c:pt>
                <c:pt idx="245">
                  <c:v>42349</c:v>
                </c:pt>
                <c:pt idx="246">
                  <c:v>42352</c:v>
                </c:pt>
                <c:pt idx="247">
                  <c:v>42353</c:v>
                </c:pt>
                <c:pt idx="248">
                  <c:v>42354</c:v>
                </c:pt>
                <c:pt idx="249">
                  <c:v>42355</c:v>
                </c:pt>
                <c:pt idx="250">
                  <c:v>42356</c:v>
                </c:pt>
                <c:pt idx="251">
                  <c:v>42359</c:v>
                </c:pt>
                <c:pt idx="252">
                  <c:v>42360</c:v>
                </c:pt>
                <c:pt idx="253">
                  <c:v>42361</c:v>
                </c:pt>
                <c:pt idx="254">
                  <c:v>42362</c:v>
                </c:pt>
                <c:pt idx="255">
                  <c:v>42363</c:v>
                </c:pt>
                <c:pt idx="256">
                  <c:v>42366</c:v>
                </c:pt>
                <c:pt idx="257">
                  <c:v>42367</c:v>
                </c:pt>
                <c:pt idx="258">
                  <c:v>42368</c:v>
                </c:pt>
                <c:pt idx="259">
                  <c:v>42369</c:v>
                </c:pt>
                <c:pt idx="260">
                  <c:v>42370</c:v>
                </c:pt>
                <c:pt idx="261">
                  <c:v>42373</c:v>
                </c:pt>
                <c:pt idx="262">
                  <c:v>42374</c:v>
                </c:pt>
                <c:pt idx="263">
                  <c:v>42375</c:v>
                </c:pt>
                <c:pt idx="264">
                  <c:v>42376</c:v>
                </c:pt>
                <c:pt idx="265">
                  <c:v>42377</c:v>
                </c:pt>
                <c:pt idx="266">
                  <c:v>42380</c:v>
                </c:pt>
                <c:pt idx="267">
                  <c:v>42381</c:v>
                </c:pt>
                <c:pt idx="268">
                  <c:v>42382</c:v>
                </c:pt>
                <c:pt idx="269">
                  <c:v>42383</c:v>
                </c:pt>
                <c:pt idx="270">
                  <c:v>42384</c:v>
                </c:pt>
                <c:pt idx="271">
                  <c:v>42387</c:v>
                </c:pt>
                <c:pt idx="272">
                  <c:v>42388</c:v>
                </c:pt>
                <c:pt idx="273">
                  <c:v>42389</c:v>
                </c:pt>
                <c:pt idx="274">
                  <c:v>42390</c:v>
                </c:pt>
                <c:pt idx="275">
                  <c:v>42391</c:v>
                </c:pt>
                <c:pt idx="276">
                  <c:v>42394</c:v>
                </c:pt>
                <c:pt idx="277">
                  <c:v>42395</c:v>
                </c:pt>
                <c:pt idx="278">
                  <c:v>42396</c:v>
                </c:pt>
                <c:pt idx="279">
                  <c:v>42397</c:v>
                </c:pt>
                <c:pt idx="280">
                  <c:v>42398</c:v>
                </c:pt>
                <c:pt idx="281">
                  <c:v>42401</c:v>
                </c:pt>
                <c:pt idx="282">
                  <c:v>42402</c:v>
                </c:pt>
                <c:pt idx="283">
                  <c:v>42403</c:v>
                </c:pt>
                <c:pt idx="284">
                  <c:v>42404</c:v>
                </c:pt>
                <c:pt idx="285">
                  <c:v>42405</c:v>
                </c:pt>
                <c:pt idx="286">
                  <c:v>42408</c:v>
                </c:pt>
                <c:pt idx="287">
                  <c:v>42409</c:v>
                </c:pt>
                <c:pt idx="288">
                  <c:v>42410</c:v>
                </c:pt>
                <c:pt idx="289">
                  <c:v>42411</c:v>
                </c:pt>
                <c:pt idx="290">
                  <c:v>42412</c:v>
                </c:pt>
                <c:pt idx="291">
                  <c:v>42415</c:v>
                </c:pt>
                <c:pt idx="292">
                  <c:v>42416</c:v>
                </c:pt>
                <c:pt idx="293">
                  <c:v>42417</c:v>
                </c:pt>
                <c:pt idx="294">
                  <c:v>42418</c:v>
                </c:pt>
                <c:pt idx="295">
                  <c:v>42419</c:v>
                </c:pt>
                <c:pt idx="296">
                  <c:v>42422</c:v>
                </c:pt>
                <c:pt idx="297">
                  <c:v>42423</c:v>
                </c:pt>
                <c:pt idx="298">
                  <c:v>42424</c:v>
                </c:pt>
                <c:pt idx="299">
                  <c:v>42425</c:v>
                </c:pt>
                <c:pt idx="300">
                  <c:v>42426</c:v>
                </c:pt>
                <c:pt idx="301">
                  <c:v>42429</c:v>
                </c:pt>
                <c:pt idx="302">
                  <c:v>42430</c:v>
                </c:pt>
                <c:pt idx="303">
                  <c:v>42431</c:v>
                </c:pt>
                <c:pt idx="304">
                  <c:v>42432</c:v>
                </c:pt>
                <c:pt idx="305">
                  <c:v>42433</c:v>
                </c:pt>
                <c:pt idx="306">
                  <c:v>42436</c:v>
                </c:pt>
                <c:pt idx="307">
                  <c:v>42437</c:v>
                </c:pt>
                <c:pt idx="308">
                  <c:v>42438</c:v>
                </c:pt>
                <c:pt idx="309">
                  <c:v>42439</c:v>
                </c:pt>
                <c:pt idx="310">
                  <c:v>42440</c:v>
                </c:pt>
                <c:pt idx="311">
                  <c:v>42443</c:v>
                </c:pt>
                <c:pt idx="312">
                  <c:v>42444</c:v>
                </c:pt>
                <c:pt idx="313">
                  <c:v>42445</c:v>
                </c:pt>
                <c:pt idx="314">
                  <c:v>42446</c:v>
                </c:pt>
                <c:pt idx="315">
                  <c:v>42447</c:v>
                </c:pt>
                <c:pt idx="316">
                  <c:v>42450</c:v>
                </c:pt>
                <c:pt idx="317">
                  <c:v>42451</c:v>
                </c:pt>
                <c:pt idx="318">
                  <c:v>42452</c:v>
                </c:pt>
                <c:pt idx="319">
                  <c:v>42453</c:v>
                </c:pt>
                <c:pt idx="320">
                  <c:v>42454</c:v>
                </c:pt>
                <c:pt idx="321">
                  <c:v>42457</c:v>
                </c:pt>
                <c:pt idx="322">
                  <c:v>42458</c:v>
                </c:pt>
                <c:pt idx="323">
                  <c:v>42459</c:v>
                </c:pt>
                <c:pt idx="324">
                  <c:v>42460</c:v>
                </c:pt>
                <c:pt idx="325">
                  <c:v>42461</c:v>
                </c:pt>
                <c:pt idx="326">
                  <c:v>42464</c:v>
                </c:pt>
                <c:pt idx="327">
                  <c:v>42465</c:v>
                </c:pt>
                <c:pt idx="328">
                  <c:v>42466</c:v>
                </c:pt>
                <c:pt idx="329">
                  <c:v>42467</c:v>
                </c:pt>
                <c:pt idx="330">
                  <c:v>42468</c:v>
                </c:pt>
                <c:pt idx="331">
                  <c:v>42471</c:v>
                </c:pt>
                <c:pt idx="332">
                  <c:v>42472</c:v>
                </c:pt>
                <c:pt idx="333">
                  <c:v>42473</c:v>
                </c:pt>
                <c:pt idx="334">
                  <c:v>42474</c:v>
                </c:pt>
                <c:pt idx="335">
                  <c:v>42475</c:v>
                </c:pt>
                <c:pt idx="336">
                  <c:v>42478</c:v>
                </c:pt>
                <c:pt idx="337">
                  <c:v>42479</c:v>
                </c:pt>
                <c:pt idx="338">
                  <c:v>42480</c:v>
                </c:pt>
                <c:pt idx="339">
                  <c:v>42481</c:v>
                </c:pt>
                <c:pt idx="340">
                  <c:v>42482</c:v>
                </c:pt>
                <c:pt idx="341">
                  <c:v>42485</c:v>
                </c:pt>
                <c:pt idx="342">
                  <c:v>42486</c:v>
                </c:pt>
                <c:pt idx="343">
                  <c:v>42487</c:v>
                </c:pt>
                <c:pt idx="344">
                  <c:v>42488</c:v>
                </c:pt>
                <c:pt idx="345">
                  <c:v>42489</c:v>
                </c:pt>
                <c:pt idx="346">
                  <c:v>42492</c:v>
                </c:pt>
                <c:pt idx="347">
                  <c:v>42493</c:v>
                </c:pt>
                <c:pt idx="348">
                  <c:v>42494</c:v>
                </c:pt>
                <c:pt idx="349">
                  <c:v>42495</c:v>
                </c:pt>
                <c:pt idx="350">
                  <c:v>42496</c:v>
                </c:pt>
                <c:pt idx="351">
                  <c:v>42499</c:v>
                </c:pt>
                <c:pt idx="352">
                  <c:v>42500</c:v>
                </c:pt>
                <c:pt idx="353">
                  <c:v>42501</c:v>
                </c:pt>
                <c:pt idx="354">
                  <c:v>42502</c:v>
                </c:pt>
                <c:pt idx="355">
                  <c:v>42503</c:v>
                </c:pt>
                <c:pt idx="356">
                  <c:v>42506</c:v>
                </c:pt>
                <c:pt idx="357">
                  <c:v>42507</c:v>
                </c:pt>
                <c:pt idx="358">
                  <c:v>42508</c:v>
                </c:pt>
                <c:pt idx="359">
                  <c:v>42509</c:v>
                </c:pt>
                <c:pt idx="360">
                  <c:v>42510</c:v>
                </c:pt>
                <c:pt idx="361">
                  <c:v>42513</c:v>
                </c:pt>
                <c:pt idx="362">
                  <c:v>42514</c:v>
                </c:pt>
                <c:pt idx="363">
                  <c:v>42515</c:v>
                </c:pt>
                <c:pt idx="364">
                  <c:v>42516</c:v>
                </c:pt>
                <c:pt idx="365">
                  <c:v>42517</c:v>
                </c:pt>
                <c:pt idx="366">
                  <c:v>42520</c:v>
                </c:pt>
                <c:pt idx="367">
                  <c:v>42521</c:v>
                </c:pt>
                <c:pt idx="368">
                  <c:v>42522</c:v>
                </c:pt>
                <c:pt idx="369">
                  <c:v>42523</c:v>
                </c:pt>
                <c:pt idx="370">
                  <c:v>42524</c:v>
                </c:pt>
                <c:pt idx="371">
                  <c:v>42527</c:v>
                </c:pt>
                <c:pt idx="372">
                  <c:v>42528</c:v>
                </c:pt>
                <c:pt idx="373">
                  <c:v>42529</c:v>
                </c:pt>
                <c:pt idx="374">
                  <c:v>42530</c:v>
                </c:pt>
                <c:pt idx="375">
                  <c:v>42531</c:v>
                </c:pt>
                <c:pt idx="376">
                  <c:v>42534</c:v>
                </c:pt>
                <c:pt idx="377">
                  <c:v>42535</c:v>
                </c:pt>
                <c:pt idx="378">
                  <c:v>42536</c:v>
                </c:pt>
                <c:pt idx="379">
                  <c:v>42537</c:v>
                </c:pt>
                <c:pt idx="380">
                  <c:v>42538</c:v>
                </c:pt>
                <c:pt idx="381">
                  <c:v>42541</c:v>
                </c:pt>
                <c:pt idx="382">
                  <c:v>42542</c:v>
                </c:pt>
                <c:pt idx="383">
                  <c:v>42543</c:v>
                </c:pt>
                <c:pt idx="384">
                  <c:v>42544</c:v>
                </c:pt>
                <c:pt idx="385">
                  <c:v>42545</c:v>
                </c:pt>
                <c:pt idx="386">
                  <c:v>42548</c:v>
                </c:pt>
                <c:pt idx="387">
                  <c:v>42549</c:v>
                </c:pt>
                <c:pt idx="388">
                  <c:v>42550</c:v>
                </c:pt>
                <c:pt idx="389">
                  <c:v>42551</c:v>
                </c:pt>
                <c:pt idx="390">
                  <c:v>42552</c:v>
                </c:pt>
                <c:pt idx="391">
                  <c:v>42555</c:v>
                </c:pt>
                <c:pt idx="392">
                  <c:v>42556</c:v>
                </c:pt>
                <c:pt idx="393">
                  <c:v>42557</c:v>
                </c:pt>
                <c:pt idx="394">
                  <c:v>42558</c:v>
                </c:pt>
                <c:pt idx="395">
                  <c:v>42559</c:v>
                </c:pt>
                <c:pt idx="396">
                  <c:v>42562</c:v>
                </c:pt>
                <c:pt idx="397">
                  <c:v>42563</c:v>
                </c:pt>
                <c:pt idx="398">
                  <c:v>42564</c:v>
                </c:pt>
                <c:pt idx="399">
                  <c:v>42565</c:v>
                </c:pt>
                <c:pt idx="400">
                  <c:v>42566</c:v>
                </c:pt>
                <c:pt idx="401">
                  <c:v>42569</c:v>
                </c:pt>
                <c:pt idx="402">
                  <c:v>42570</c:v>
                </c:pt>
                <c:pt idx="403">
                  <c:v>42571</c:v>
                </c:pt>
                <c:pt idx="404">
                  <c:v>42572</c:v>
                </c:pt>
                <c:pt idx="405">
                  <c:v>42573</c:v>
                </c:pt>
                <c:pt idx="406">
                  <c:v>42576</c:v>
                </c:pt>
                <c:pt idx="407">
                  <c:v>42577</c:v>
                </c:pt>
                <c:pt idx="408">
                  <c:v>42578</c:v>
                </c:pt>
                <c:pt idx="409">
                  <c:v>42579</c:v>
                </c:pt>
                <c:pt idx="410">
                  <c:v>42580</c:v>
                </c:pt>
                <c:pt idx="411">
                  <c:v>42583</c:v>
                </c:pt>
                <c:pt idx="412">
                  <c:v>42584</c:v>
                </c:pt>
                <c:pt idx="413">
                  <c:v>42585</c:v>
                </c:pt>
                <c:pt idx="414">
                  <c:v>42586</c:v>
                </c:pt>
                <c:pt idx="415">
                  <c:v>42587</c:v>
                </c:pt>
                <c:pt idx="416">
                  <c:v>42590</c:v>
                </c:pt>
                <c:pt idx="417">
                  <c:v>42591</c:v>
                </c:pt>
                <c:pt idx="418">
                  <c:v>42592</c:v>
                </c:pt>
                <c:pt idx="419">
                  <c:v>42593</c:v>
                </c:pt>
                <c:pt idx="420">
                  <c:v>42594</c:v>
                </c:pt>
                <c:pt idx="421">
                  <c:v>42597</c:v>
                </c:pt>
                <c:pt idx="422">
                  <c:v>42598</c:v>
                </c:pt>
                <c:pt idx="423">
                  <c:v>42599</c:v>
                </c:pt>
                <c:pt idx="424">
                  <c:v>42600</c:v>
                </c:pt>
                <c:pt idx="425">
                  <c:v>42601</c:v>
                </c:pt>
                <c:pt idx="426">
                  <c:v>42604</c:v>
                </c:pt>
                <c:pt idx="427">
                  <c:v>42605</c:v>
                </c:pt>
                <c:pt idx="428">
                  <c:v>42606</c:v>
                </c:pt>
                <c:pt idx="429">
                  <c:v>42607</c:v>
                </c:pt>
                <c:pt idx="430">
                  <c:v>42608</c:v>
                </c:pt>
                <c:pt idx="431">
                  <c:v>42611</c:v>
                </c:pt>
                <c:pt idx="432">
                  <c:v>42612</c:v>
                </c:pt>
                <c:pt idx="433">
                  <c:v>42613</c:v>
                </c:pt>
                <c:pt idx="434">
                  <c:v>42614</c:v>
                </c:pt>
                <c:pt idx="435">
                  <c:v>42615</c:v>
                </c:pt>
                <c:pt idx="436">
                  <c:v>42618</c:v>
                </c:pt>
                <c:pt idx="437">
                  <c:v>42619</c:v>
                </c:pt>
                <c:pt idx="438">
                  <c:v>42620</c:v>
                </c:pt>
                <c:pt idx="439">
                  <c:v>42621</c:v>
                </c:pt>
                <c:pt idx="440">
                  <c:v>42622</c:v>
                </c:pt>
                <c:pt idx="441">
                  <c:v>42625</c:v>
                </c:pt>
                <c:pt idx="442">
                  <c:v>42626</c:v>
                </c:pt>
                <c:pt idx="443">
                  <c:v>42627</c:v>
                </c:pt>
                <c:pt idx="444">
                  <c:v>42628</c:v>
                </c:pt>
                <c:pt idx="445">
                  <c:v>42629</c:v>
                </c:pt>
                <c:pt idx="446">
                  <c:v>42632</c:v>
                </c:pt>
                <c:pt idx="447">
                  <c:v>42633</c:v>
                </c:pt>
                <c:pt idx="448">
                  <c:v>42634</c:v>
                </c:pt>
                <c:pt idx="449">
                  <c:v>42635</c:v>
                </c:pt>
                <c:pt idx="450">
                  <c:v>42636</c:v>
                </c:pt>
                <c:pt idx="451">
                  <c:v>42639</c:v>
                </c:pt>
                <c:pt idx="452">
                  <c:v>42640</c:v>
                </c:pt>
                <c:pt idx="453">
                  <c:v>42641</c:v>
                </c:pt>
                <c:pt idx="454">
                  <c:v>42642</c:v>
                </c:pt>
                <c:pt idx="455">
                  <c:v>42643</c:v>
                </c:pt>
                <c:pt idx="456">
                  <c:v>42646</c:v>
                </c:pt>
                <c:pt idx="457">
                  <c:v>42647</c:v>
                </c:pt>
                <c:pt idx="458">
                  <c:v>42648</c:v>
                </c:pt>
                <c:pt idx="459">
                  <c:v>42649</c:v>
                </c:pt>
                <c:pt idx="460">
                  <c:v>42650</c:v>
                </c:pt>
                <c:pt idx="461">
                  <c:v>42653</c:v>
                </c:pt>
                <c:pt idx="462">
                  <c:v>42654</c:v>
                </c:pt>
                <c:pt idx="463">
                  <c:v>42655</c:v>
                </c:pt>
                <c:pt idx="464">
                  <c:v>42656</c:v>
                </c:pt>
                <c:pt idx="465">
                  <c:v>42657</c:v>
                </c:pt>
                <c:pt idx="466">
                  <c:v>42660</c:v>
                </c:pt>
                <c:pt idx="467">
                  <c:v>42661</c:v>
                </c:pt>
                <c:pt idx="468">
                  <c:v>42662</c:v>
                </c:pt>
                <c:pt idx="469">
                  <c:v>42663</c:v>
                </c:pt>
                <c:pt idx="470">
                  <c:v>42664</c:v>
                </c:pt>
                <c:pt idx="471">
                  <c:v>42667</c:v>
                </c:pt>
                <c:pt idx="472">
                  <c:v>42668</c:v>
                </c:pt>
                <c:pt idx="473">
                  <c:v>42669</c:v>
                </c:pt>
                <c:pt idx="474">
                  <c:v>42670</c:v>
                </c:pt>
                <c:pt idx="475">
                  <c:v>42671</c:v>
                </c:pt>
                <c:pt idx="476">
                  <c:v>42674</c:v>
                </c:pt>
                <c:pt idx="477">
                  <c:v>42675</c:v>
                </c:pt>
                <c:pt idx="478">
                  <c:v>42676</c:v>
                </c:pt>
                <c:pt idx="479">
                  <c:v>42677</c:v>
                </c:pt>
                <c:pt idx="480">
                  <c:v>42678</c:v>
                </c:pt>
                <c:pt idx="481">
                  <c:v>42681</c:v>
                </c:pt>
                <c:pt idx="482">
                  <c:v>42682</c:v>
                </c:pt>
                <c:pt idx="483">
                  <c:v>42683</c:v>
                </c:pt>
                <c:pt idx="484">
                  <c:v>42684</c:v>
                </c:pt>
                <c:pt idx="485">
                  <c:v>42685</c:v>
                </c:pt>
                <c:pt idx="486">
                  <c:v>42688</c:v>
                </c:pt>
                <c:pt idx="487">
                  <c:v>42689</c:v>
                </c:pt>
                <c:pt idx="488">
                  <c:v>42690</c:v>
                </c:pt>
                <c:pt idx="489">
                  <c:v>42691</c:v>
                </c:pt>
                <c:pt idx="490">
                  <c:v>42692</c:v>
                </c:pt>
                <c:pt idx="491">
                  <c:v>42695</c:v>
                </c:pt>
                <c:pt idx="492">
                  <c:v>42696</c:v>
                </c:pt>
                <c:pt idx="493">
                  <c:v>42697</c:v>
                </c:pt>
                <c:pt idx="494">
                  <c:v>42698</c:v>
                </c:pt>
                <c:pt idx="495">
                  <c:v>42699</c:v>
                </c:pt>
                <c:pt idx="496">
                  <c:v>42702</c:v>
                </c:pt>
                <c:pt idx="497">
                  <c:v>42703</c:v>
                </c:pt>
                <c:pt idx="498">
                  <c:v>42704</c:v>
                </c:pt>
                <c:pt idx="499">
                  <c:v>42705</c:v>
                </c:pt>
                <c:pt idx="500">
                  <c:v>42706</c:v>
                </c:pt>
                <c:pt idx="501">
                  <c:v>42709</c:v>
                </c:pt>
                <c:pt idx="502">
                  <c:v>42710</c:v>
                </c:pt>
                <c:pt idx="503">
                  <c:v>42711</c:v>
                </c:pt>
                <c:pt idx="504">
                  <c:v>42712</c:v>
                </c:pt>
                <c:pt idx="505">
                  <c:v>42713</c:v>
                </c:pt>
                <c:pt idx="506">
                  <c:v>42716</c:v>
                </c:pt>
                <c:pt idx="507">
                  <c:v>42717</c:v>
                </c:pt>
                <c:pt idx="508">
                  <c:v>42718</c:v>
                </c:pt>
                <c:pt idx="509">
                  <c:v>42719</c:v>
                </c:pt>
                <c:pt idx="510">
                  <c:v>42720</c:v>
                </c:pt>
                <c:pt idx="511">
                  <c:v>42723</c:v>
                </c:pt>
                <c:pt idx="512">
                  <c:v>42724</c:v>
                </c:pt>
                <c:pt idx="513">
                  <c:v>42725</c:v>
                </c:pt>
                <c:pt idx="514">
                  <c:v>42726</c:v>
                </c:pt>
                <c:pt idx="515">
                  <c:v>42727</c:v>
                </c:pt>
                <c:pt idx="516">
                  <c:v>42730</c:v>
                </c:pt>
                <c:pt idx="517">
                  <c:v>42731</c:v>
                </c:pt>
                <c:pt idx="518">
                  <c:v>42732</c:v>
                </c:pt>
                <c:pt idx="519">
                  <c:v>42733</c:v>
                </c:pt>
                <c:pt idx="520">
                  <c:v>42734</c:v>
                </c:pt>
                <c:pt idx="521">
                  <c:v>42737</c:v>
                </c:pt>
                <c:pt idx="522">
                  <c:v>42738</c:v>
                </c:pt>
                <c:pt idx="523">
                  <c:v>42739</c:v>
                </c:pt>
                <c:pt idx="524">
                  <c:v>42740</c:v>
                </c:pt>
                <c:pt idx="525">
                  <c:v>42741</c:v>
                </c:pt>
                <c:pt idx="526">
                  <c:v>42744</c:v>
                </c:pt>
                <c:pt idx="527">
                  <c:v>42745</c:v>
                </c:pt>
                <c:pt idx="528">
                  <c:v>42746</c:v>
                </c:pt>
                <c:pt idx="529">
                  <c:v>42747</c:v>
                </c:pt>
                <c:pt idx="530">
                  <c:v>42748</c:v>
                </c:pt>
                <c:pt idx="531">
                  <c:v>42751</c:v>
                </c:pt>
                <c:pt idx="532">
                  <c:v>42752</c:v>
                </c:pt>
                <c:pt idx="533">
                  <c:v>42753</c:v>
                </c:pt>
                <c:pt idx="534">
                  <c:v>42754</c:v>
                </c:pt>
                <c:pt idx="535">
                  <c:v>42755</c:v>
                </c:pt>
                <c:pt idx="536">
                  <c:v>42758</c:v>
                </c:pt>
                <c:pt idx="537">
                  <c:v>42759</c:v>
                </c:pt>
                <c:pt idx="538">
                  <c:v>42760</c:v>
                </c:pt>
                <c:pt idx="539">
                  <c:v>42761</c:v>
                </c:pt>
                <c:pt idx="540">
                  <c:v>42762</c:v>
                </c:pt>
                <c:pt idx="541">
                  <c:v>42765</c:v>
                </c:pt>
                <c:pt idx="542">
                  <c:v>42766</c:v>
                </c:pt>
                <c:pt idx="543">
                  <c:v>42767</c:v>
                </c:pt>
                <c:pt idx="544">
                  <c:v>42768</c:v>
                </c:pt>
                <c:pt idx="545">
                  <c:v>42769</c:v>
                </c:pt>
                <c:pt idx="546">
                  <c:v>42772</c:v>
                </c:pt>
                <c:pt idx="547">
                  <c:v>42773</c:v>
                </c:pt>
                <c:pt idx="548">
                  <c:v>42774</c:v>
                </c:pt>
                <c:pt idx="549">
                  <c:v>42775</c:v>
                </c:pt>
                <c:pt idx="550">
                  <c:v>42776</c:v>
                </c:pt>
                <c:pt idx="551">
                  <c:v>42779</c:v>
                </c:pt>
                <c:pt idx="552">
                  <c:v>42780</c:v>
                </c:pt>
                <c:pt idx="553">
                  <c:v>42781</c:v>
                </c:pt>
                <c:pt idx="554">
                  <c:v>42782</c:v>
                </c:pt>
                <c:pt idx="555">
                  <c:v>42783</c:v>
                </c:pt>
                <c:pt idx="556">
                  <c:v>42786</c:v>
                </c:pt>
                <c:pt idx="557">
                  <c:v>42787</c:v>
                </c:pt>
                <c:pt idx="558">
                  <c:v>42788</c:v>
                </c:pt>
                <c:pt idx="559">
                  <c:v>42789</c:v>
                </c:pt>
                <c:pt idx="560">
                  <c:v>42790</c:v>
                </c:pt>
                <c:pt idx="561">
                  <c:v>42793</c:v>
                </c:pt>
                <c:pt idx="562">
                  <c:v>42794</c:v>
                </c:pt>
                <c:pt idx="563">
                  <c:v>42795</c:v>
                </c:pt>
                <c:pt idx="564">
                  <c:v>42796</c:v>
                </c:pt>
                <c:pt idx="565">
                  <c:v>42797</c:v>
                </c:pt>
                <c:pt idx="566">
                  <c:v>42800</c:v>
                </c:pt>
                <c:pt idx="567">
                  <c:v>42801</c:v>
                </c:pt>
                <c:pt idx="568">
                  <c:v>42802</c:v>
                </c:pt>
                <c:pt idx="569">
                  <c:v>42803</c:v>
                </c:pt>
                <c:pt idx="570">
                  <c:v>42804</c:v>
                </c:pt>
                <c:pt idx="571">
                  <c:v>42807</c:v>
                </c:pt>
                <c:pt idx="572">
                  <c:v>42808</c:v>
                </c:pt>
                <c:pt idx="573">
                  <c:v>42809</c:v>
                </c:pt>
                <c:pt idx="574">
                  <c:v>42810</c:v>
                </c:pt>
                <c:pt idx="575">
                  <c:v>42811</c:v>
                </c:pt>
                <c:pt idx="576">
                  <c:v>42814</c:v>
                </c:pt>
                <c:pt idx="577">
                  <c:v>42815</c:v>
                </c:pt>
                <c:pt idx="578">
                  <c:v>42816</c:v>
                </c:pt>
                <c:pt idx="579">
                  <c:v>42817</c:v>
                </c:pt>
                <c:pt idx="580">
                  <c:v>42818</c:v>
                </c:pt>
                <c:pt idx="581">
                  <c:v>42821</c:v>
                </c:pt>
                <c:pt idx="582">
                  <c:v>42822</c:v>
                </c:pt>
                <c:pt idx="583">
                  <c:v>42823</c:v>
                </c:pt>
                <c:pt idx="584">
                  <c:v>42824</c:v>
                </c:pt>
                <c:pt idx="585">
                  <c:v>42825</c:v>
                </c:pt>
                <c:pt idx="586">
                  <c:v>42828</c:v>
                </c:pt>
                <c:pt idx="587">
                  <c:v>42829</c:v>
                </c:pt>
                <c:pt idx="588">
                  <c:v>42830</c:v>
                </c:pt>
                <c:pt idx="589">
                  <c:v>42831</c:v>
                </c:pt>
                <c:pt idx="590">
                  <c:v>42832</c:v>
                </c:pt>
                <c:pt idx="591">
                  <c:v>42835</c:v>
                </c:pt>
                <c:pt idx="592">
                  <c:v>42836</c:v>
                </c:pt>
                <c:pt idx="593">
                  <c:v>42837</c:v>
                </c:pt>
                <c:pt idx="594">
                  <c:v>42838</c:v>
                </c:pt>
                <c:pt idx="595">
                  <c:v>42839</c:v>
                </c:pt>
                <c:pt idx="596">
                  <c:v>42842</c:v>
                </c:pt>
                <c:pt idx="597">
                  <c:v>42843</c:v>
                </c:pt>
                <c:pt idx="598">
                  <c:v>42844</c:v>
                </c:pt>
                <c:pt idx="599">
                  <c:v>42845</c:v>
                </c:pt>
                <c:pt idx="600">
                  <c:v>42846</c:v>
                </c:pt>
                <c:pt idx="601">
                  <c:v>42849</c:v>
                </c:pt>
                <c:pt idx="602">
                  <c:v>42850</c:v>
                </c:pt>
                <c:pt idx="603">
                  <c:v>42851</c:v>
                </c:pt>
                <c:pt idx="604">
                  <c:v>42852</c:v>
                </c:pt>
                <c:pt idx="605">
                  <c:v>42853</c:v>
                </c:pt>
                <c:pt idx="606">
                  <c:v>42856</c:v>
                </c:pt>
                <c:pt idx="607">
                  <c:v>42857</c:v>
                </c:pt>
                <c:pt idx="608">
                  <c:v>42858</c:v>
                </c:pt>
                <c:pt idx="609">
                  <c:v>42859</c:v>
                </c:pt>
                <c:pt idx="610">
                  <c:v>42860</c:v>
                </c:pt>
                <c:pt idx="611">
                  <c:v>42863</c:v>
                </c:pt>
                <c:pt idx="612">
                  <c:v>42864</c:v>
                </c:pt>
                <c:pt idx="613">
                  <c:v>42865</c:v>
                </c:pt>
                <c:pt idx="614">
                  <c:v>42866</c:v>
                </c:pt>
                <c:pt idx="615">
                  <c:v>42867</c:v>
                </c:pt>
                <c:pt idx="616">
                  <c:v>42870</c:v>
                </c:pt>
                <c:pt idx="617">
                  <c:v>42871</c:v>
                </c:pt>
                <c:pt idx="618">
                  <c:v>42872</c:v>
                </c:pt>
                <c:pt idx="619">
                  <c:v>42873</c:v>
                </c:pt>
                <c:pt idx="620">
                  <c:v>42874</c:v>
                </c:pt>
                <c:pt idx="621">
                  <c:v>42877</c:v>
                </c:pt>
                <c:pt idx="622">
                  <c:v>42878</c:v>
                </c:pt>
                <c:pt idx="623">
                  <c:v>42879</c:v>
                </c:pt>
                <c:pt idx="624">
                  <c:v>42880</c:v>
                </c:pt>
                <c:pt idx="625">
                  <c:v>42881</c:v>
                </c:pt>
                <c:pt idx="626">
                  <c:v>42884</c:v>
                </c:pt>
                <c:pt idx="627">
                  <c:v>42885</c:v>
                </c:pt>
                <c:pt idx="628">
                  <c:v>42886</c:v>
                </c:pt>
                <c:pt idx="629">
                  <c:v>42887</c:v>
                </c:pt>
                <c:pt idx="630">
                  <c:v>42888</c:v>
                </c:pt>
                <c:pt idx="631">
                  <c:v>42891</c:v>
                </c:pt>
                <c:pt idx="632">
                  <c:v>42892</c:v>
                </c:pt>
                <c:pt idx="633">
                  <c:v>42893</c:v>
                </c:pt>
                <c:pt idx="634">
                  <c:v>42894</c:v>
                </c:pt>
                <c:pt idx="635">
                  <c:v>42895</c:v>
                </c:pt>
                <c:pt idx="636">
                  <c:v>42898</c:v>
                </c:pt>
                <c:pt idx="637">
                  <c:v>42899</c:v>
                </c:pt>
                <c:pt idx="638">
                  <c:v>42900</c:v>
                </c:pt>
                <c:pt idx="639">
                  <c:v>42901</c:v>
                </c:pt>
                <c:pt idx="640">
                  <c:v>42902</c:v>
                </c:pt>
                <c:pt idx="641">
                  <c:v>42905</c:v>
                </c:pt>
                <c:pt idx="642">
                  <c:v>42906</c:v>
                </c:pt>
                <c:pt idx="643">
                  <c:v>42907</c:v>
                </c:pt>
                <c:pt idx="644">
                  <c:v>42908</c:v>
                </c:pt>
                <c:pt idx="645">
                  <c:v>42909</c:v>
                </c:pt>
                <c:pt idx="646">
                  <c:v>42912</c:v>
                </c:pt>
                <c:pt idx="647">
                  <c:v>42913</c:v>
                </c:pt>
                <c:pt idx="648">
                  <c:v>42914</c:v>
                </c:pt>
                <c:pt idx="649">
                  <c:v>42915</c:v>
                </c:pt>
                <c:pt idx="650">
                  <c:v>42916</c:v>
                </c:pt>
                <c:pt idx="651">
                  <c:v>42919</c:v>
                </c:pt>
                <c:pt idx="652">
                  <c:v>42920</c:v>
                </c:pt>
                <c:pt idx="653">
                  <c:v>42921</c:v>
                </c:pt>
                <c:pt idx="654">
                  <c:v>42922</c:v>
                </c:pt>
                <c:pt idx="655">
                  <c:v>42923</c:v>
                </c:pt>
                <c:pt idx="656">
                  <c:v>42926</c:v>
                </c:pt>
                <c:pt idx="657">
                  <c:v>42927</c:v>
                </c:pt>
                <c:pt idx="658">
                  <c:v>42928</c:v>
                </c:pt>
                <c:pt idx="659">
                  <c:v>42929</c:v>
                </c:pt>
                <c:pt idx="660">
                  <c:v>42930</c:v>
                </c:pt>
                <c:pt idx="661">
                  <c:v>42933</c:v>
                </c:pt>
                <c:pt idx="662">
                  <c:v>42934</c:v>
                </c:pt>
                <c:pt idx="663">
                  <c:v>42935</c:v>
                </c:pt>
                <c:pt idx="664">
                  <c:v>42936</c:v>
                </c:pt>
                <c:pt idx="665">
                  <c:v>42937</c:v>
                </c:pt>
                <c:pt idx="666">
                  <c:v>42940</c:v>
                </c:pt>
                <c:pt idx="667">
                  <c:v>42941</c:v>
                </c:pt>
                <c:pt idx="668">
                  <c:v>42942</c:v>
                </c:pt>
                <c:pt idx="669">
                  <c:v>42943</c:v>
                </c:pt>
                <c:pt idx="670">
                  <c:v>42944</c:v>
                </c:pt>
                <c:pt idx="671">
                  <c:v>42947</c:v>
                </c:pt>
                <c:pt idx="672">
                  <c:v>42948</c:v>
                </c:pt>
                <c:pt idx="673">
                  <c:v>42949</c:v>
                </c:pt>
                <c:pt idx="674">
                  <c:v>42950</c:v>
                </c:pt>
                <c:pt idx="675">
                  <c:v>42951</c:v>
                </c:pt>
                <c:pt idx="676">
                  <c:v>42954</c:v>
                </c:pt>
                <c:pt idx="677">
                  <c:v>42955</c:v>
                </c:pt>
                <c:pt idx="678">
                  <c:v>42956</c:v>
                </c:pt>
                <c:pt idx="679">
                  <c:v>42957</c:v>
                </c:pt>
                <c:pt idx="680">
                  <c:v>42958</c:v>
                </c:pt>
                <c:pt idx="681">
                  <c:v>42961</c:v>
                </c:pt>
                <c:pt idx="682">
                  <c:v>42962</c:v>
                </c:pt>
                <c:pt idx="683">
                  <c:v>42963</c:v>
                </c:pt>
                <c:pt idx="684">
                  <c:v>42964</c:v>
                </c:pt>
                <c:pt idx="685">
                  <c:v>42965</c:v>
                </c:pt>
                <c:pt idx="686">
                  <c:v>42968</c:v>
                </c:pt>
                <c:pt idx="687">
                  <c:v>42969</c:v>
                </c:pt>
                <c:pt idx="688">
                  <c:v>42970</c:v>
                </c:pt>
                <c:pt idx="689">
                  <c:v>42971</c:v>
                </c:pt>
                <c:pt idx="690">
                  <c:v>42972</c:v>
                </c:pt>
                <c:pt idx="691">
                  <c:v>42975</c:v>
                </c:pt>
                <c:pt idx="692">
                  <c:v>42976</c:v>
                </c:pt>
                <c:pt idx="693">
                  <c:v>42977</c:v>
                </c:pt>
                <c:pt idx="694">
                  <c:v>42978</c:v>
                </c:pt>
                <c:pt idx="695">
                  <c:v>42979</c:v>
                </c:pt>
                <c:pt idx="696">
                  <c:v>42982</c:v>
                </c:pt>
                <c:pt idx="697">
                  <c:v>42983</c:v>
                </c:pt>
                <c:pt idx="698">
                  <c:v>42984</c:v>
                </c:pt>
                <c:pt idx="699">
                  <c:v>42985</c:v>
                </c:pt>
                <c:pt idx="700">
                  <c:v>42986</c:v>
                </c:pt>
                <c:pt idx="701">
                  <c:v>42989</c:v>
                </c:pt>
                <c:pt idx="702">
                  <c:v>42990</c:v>
                </c:pt>
                <c:pt idx="703">
                  <c:v>42991</c:v>
                </c:pt>
                <c:pt idx="704">
                  <c:v>42992</c:v>
                </c:pt>
                <c:pt idx="705">
                  <c:v>42993</c:v>
                </c:pt>
                <c:pt idx="706">
                  <c:v>42996</c:v>
                </c:pt>
                <c:pt idx="707">
                  <c:v>42997</c:v>
                </c:pt>
                <c:pt idx="708">
                  <c:v>42998</c:v>
                </c:pt>
                <c:pt idx="709">
                  <c:v>42999</c:v>
                </c:pt>
                <c:pt idx="710">
                  <c:v>43000</c:v>
                </c:pt>
                <c:pt idx="711">
                  <c:v>43003</c:v>
                </c:pt>
                <c:pt idx="712">
                  <c:v>43004</c:v>
                </c:pt>
                <c:pt idx="713">
                  <c:v>43005</c:v>
                </c:pt>
                <c:pt idx="714">
                  <c:v>43006</c:v>
                </c:pt>
                <c:pt idx="715">
                  <c:v>43007</c:v>
                </c:pt>
                <c:pt idx="716">
                  <c:v>43010</c:v>
                </c:pt>
                <c:pt idx="717">
                  <c:v>43011</c:v>
                </c:pt>
                <c:pt idx="718">
                  <c:v>43012</c:v>
                </c:pt>
                <c:pt idx="719">
                  <c:v>43013</c:v>
                </c:pt>
                <c:pt idx="720">
                  <c:v>43014</c:v>
                </c:pt>
                <c:pt idx="721">
                  <c:v>43017</c:v>
                </c:pt>
                <c:pt idx="722">
                  <c:v>43018</c:v>
                </c:pt>
                <c:pt idx="723">
                  <c:v>43019</c:v>
                </c:pt>
                <c:pt idx="724">
                  <c:v>43020</c:v>
                </c:pt>
                <c:pt idx="725">
                  <c:v>43021</c:v>
                </c:pt>
                <c:pt idx="726">
                  <c:v>43024</c:v>
                </c:pt>
                <c:pt idx="727">
                  <c:v>43025</c:v>
                </c:pt>
                <c:pt idx="728">
                  <c:v>43026</c:v>
                </c:pt>
                <c:pt idx="729">
                  <c:v>43027</c:v>
                </c:pt>
                <c:pt idx="730">
                  <c:v>43028</c:v>
                </c:pt>
                <c:pt idx="731">
                  <c:v>43031</c:v>
                </c:pt>
                <c:pt idx="732">
                  <c:v>43032</c:v>
                </c:pt>
                <c:pt idx="733">
                  <c:v>43033</c:v>
                </c:pt>
                <c:pt idx="734">
                  <c:v>43034</c:v>
                </c:pt>
                <c:pt idx="735">
                  <c:v>43035</c:v>
                </c:pt>
                <c:pt idx="736">
                  <c:v>43038</c:v>
                </c:pt>
                <c:pt idx="737">
                  <c:v>43039</c:v>
                </c:pt>
                <c:pt idx="738">
                  <c:v>43040</c:v>
                </c:pt>
                <c:pt idx="739">
                  <c:v>43041</c:v>
                </c:pt>
                <c:pt idx="740">
                  <c:v>43042</c:v>
                </c:pt>
                <c:pt idx="741">
                  <c:v>43045</c:v>
                </c:pt>
                <c:pt idx="742">
                  <c:v>43046</c:v>
                </c:pt>
                <c:pt idx="743">
                  <c:v>43047</c:v>
                </c:pt>
                <c:pt idx="744">
                  <c:v>43048</c:v>
                </c:pt>
                <c:pt idx="745">
                  <c:v>43049</c:v>
                </c:pt>
                <c:pt idx="746">
                  <c:v>43052</c:v>
                </c:pt>
                <c:pt idx="747">
                  <c:v>43053</c:v>
                </c:pt>
                <c:pt idx="748">
                  <c:v>43054</c:v>
                </c:pt>
                <c:pt idx="749">
                  <c:v>43055</c:v>
                </c:pt>
                <c:pt idx="750">
                  <c:v>43056</c:v>
                </c:pt>
                <c:pt idx="751">
                  <c:v>43059</c:v>
                </c:pt>
                <c:pt idx="752">
                  <c:v>43060</c:v>
                </c:pt>
                <c:pt idx="753">
                  <c:v>43061</c:v>
                </c:pt>
                <c:pt idx="754">
                  <c:v>43062</c:v>
                </c:pt>
                <c:pt idx="755">
                  <c:v>43063</c:v>
                </c:pt>
                <c:pt idx="756">
                  <c:v>43066</c:v>
                </c:pt>
                <c:pt idx="757">
                  <c:v>43067</c:v>
                </c:pt>
                <c:pt idx="758">
                  <c:v>43068</c:v>
                </c:pt>
                <c:pt idx="759">
                  <c:v>43069</c:v>
                </c:pt>
                <c:pt idx="760">
                  <c:v>43070</c:v>
                </c:pt>
                <c:pt idx="761">
                  <c:v>43073</c:v>
                </c:pt>
                <c:pt idx="762">
                  <c:v>43074</c:v>
                </c:pt>
                <c:pt idx="763">
                  <c:v>43075</c:v>
                </c:pt>
                <c:pt idx="764">
                  <c:v>43076</c:v>
                </c:pt>
                <c:pt idx="765">
                  <c:v>43077</c:v>
                </c:pt>
                <c:pt idx="766">
                  <c:v>43080</c:v>
                </c:pt>
                <c:pt idx="767">
                  <c:v>43081</c:v>
                </c:pt>
                <c:pt idx="768">
                  <c:v>43082</c:v>
                </c:pt>
                <c:pt idx="769">
                  <c:v>43083</c:v>
                </c:pt>
                <c:pt idx="770">
                  <c:v>43084</c:v>
                </c:pt>
                <c:pt idx="771">
                  <c:v>43087</c:v>
                </c:pt>
                <c:pt idx="772">
                  <c:v>43088</c:v>
                </c:pt>
                <c:pt idx="773">
                  <c:v>43089</c:v>
                </c:pt>
                <c:pt idx="774">
                  <c:v>43090</c:v>
                </c:pt>
                <c:pt idx="775">
                  <c:v>43091</c:v>
                </c:pt>
                <c:pt idx="776">
                  <c:v>43094</c:v>
                </c:pt>
                <c:pt idx="777">
                  <c:v>43095</c:v>
                </c:pt>
                <c:pt idx="778">
                  <c:v>43096</c:v>
                </c:pt>
                <c:pt idx="779">
                  <c:v>43097</c:v>
                </c:pt>
                <c:pt idx="780">
                  <c:v>43098</c:v>
                </c:pt>
                <c:pt idx="781">
                  <c:v>43101</c:v>
                </c:pt>
                <c:pt idx="782">
                  <c:v>43102</c:v>
                </c:pt>
                <c:pt idx="783">
                  <c:v>43103</c:v>
                </c:pt>
                <c:pt idx="784">
                  <c:v>43104</c:v>
                </c:pt>
                <c:pt idx="785">
                  <c:v>43105</c:v>
                </c:pt>
                <c:pt idx="786">
                  <c:v>43108</c:v>
                </c:pt>
                <c:pt idx="787">
                  <c:v>43109</c:v>
                </c:pt>
                <c:pt idx="788">
                  <c:v>43110</c:v>
                </c:pt>
                <c:pt idx="789">
                  <c:v>43111</c:v>
                </c:pt>
                <c:pt idx="790">
                  <c:v>43112</c:v>
                </c:pt>
                <c:pt idx="791">
                  <c:v>43115</c:v>
                </c:pt>
                <c:pt idx="792">
                  <c:v>43116</c:v>
                </c:pt>
                <c:pt idx="793">
                  <c:v>43117</c:v>
                </c:pt>
                <c:pt idx="794">
                  <c:v>43118</c:v>
                </c:pt>
                <c:pt idx="795">
                  <c:v>43119</c:v>
                </c:pt>
                <c:pt idx="796">
                  <c:v>43122</c:v>
                </c:pt>
                <c:pt idx="797">
                  <c:v>43123</c:v>
                </c:pt>
                <c:pt idx="798">
                  <c:v>43124</c:v>
                </c:pt>
                <c:pt idx="799">
                  <c:v>43125</c:v>
                </c:pt>
                <c:pt idx="800">
                  <c:v>43126</c:v>
                </c:pt>
                <c:pt idx="801">
                  <c:v>43129</c:v>
                </c:pt>
                <c:pt idx="802">
                  <c:v>43130</c:v>
                </c:pt>
                <c:pt idx="803">
                  <c:v>43131</c:v>
                </c:pt>
                <c:pt idx="804">
                  <c:v>43132</c:v>
                </c:pt>
                <c:pt idx="805">
                  <c:v>43133</c:v>
                </c:pt>
                <c:pt idx="806">
                  <c:v>43136</c:v>
                </c:pt>
                <c:pt idx="807">
                  <c:v>43137</c:v>
                </c:pt>
                <c:pt idx="808">
                  <c:v>43138</c:v>
                </c:pt>
                <c:pt idx="809">
                  <c:v>43139</c:v>
                </c:pt>
                <c:pt idx="810">
                  <c:v>43140</c:v>
                </c:pt>
                <c:pt idx="811">
                  <c:v>43143</c:v>
                </c:pt>
                <c:pt idx="812">
                  <c:v>43144</c:v>
                </c:pt>
                <c:pt idx="813">
                  <c:v>43145</c:v>
                </c:pt>
                <c:pt idx="814">
                  <c:v>43146</c:v>
                </c:pt>
                <c:pt idx="815">
                  <c:v>43147</c:v>
                </c:pt>
                <c:pt idx="816">
                  <c:v>43150</c:v>
                </c:pt>
                <c:pt idx="817">
                  <c:v>43151</c:v>
                </c:pt>
                <c:pt idx="818">
                  <c:v>43152</c:v>
                </c:pt>
                <c:pt idx="819">
                  <c:v>43153</c:v>
                </c:pt>
                <c:pt idx="820">
                  <c:v>43154</c:v>
                </c:pt>
                <c:pt idx="821">
                  <c:v>43157</c:v>
                </c:pt>
                <c:pt idx="822">
                  <c:v>43158</c:v>
                </c:pt>
                <c:pt idx="823">
                  <c:v>43159</c:v>
                </c:pt>
                <c:pt idx="824">
                  <c:v>43160</c:v>
                </c:pt>
                <c:pt idx="825">
                  <c:v>43161</c:v>
                </c:pt>
                <c:pt idx="826">
                  <c:v>43164</c:v>
                </c:pt>
                <c:pt idx="827">
                  <c:v>43165</c:v>
                </c:pt>
                <c:pt idx="828">
                  <c:v>43166</c:v>
                </c:pt>
                <c:pt idx="829">
                  <c:v>43167</c:v>
                </c:pt>
                <c:pt idx="830">
                  <c:v>43168</c:v>
                </c:pt>
                <c:pt idx="831">
                  <c:v>43171</c:v>
                </c:pt>
                <c:pt idx="832">
                  <c:v>43172</c:v>
                </c:pt>
                <c:pt idx="833">
                  <c:v>43173</c:v>
                </c:pt>
                <c:pt idx="834">
                  <c:v>43174</c:v>
                </c:pt>
                <c:pt idx="835">
                  <c:v>43175</c:v>
                </c:pt>
                <c:pt idx="836">
                  <c:v>43178</c:v>
                </c:pt>
                <c:pt idx="837">
                  <c:v>43179</c:v>
                </c:pt>
                <c:pt idx="838">
                  <c:v>43180</c:v>
                </c:pt>
                <c:pt idx="839">
                  <c:v>43181</c:v>
                </c:pt>
                <c:pt idx="840">
                  <c:v>43182</c:v>
                </c:pt>
                <c:pt idx="841">
                  <c:v>43185</c:v>
                </c:pt>
                <c:pt idx="842">
                  <c:v>43186</c:v>
                </c:pt>
                <c:pt idx="843">
                  <c:v>43187</c:v>
                </c:pt>
                <c:pt idx="844">
                  <c:v>43188</c:v>
                </c:pt>
                <c:pt idx="845">
                  <c:v>43189</c:v>
                </c:pt>
                <c:pt idx="846">
                  <c:v>43192</c:v>
                </c:pt>
                <c:pt idx="847">
                  <c:v>43193</c:v>
                </c:pt>
                <c:pt idx="848">
                  <c:v>43194</c:v>
                </c:pt>
                <c:pt idx="849">
                  <c:v>43195</c:v>
                </c:pt>
                <c:pt idx="850">
                  <c:v>43196</c:v>
                </c:pt>
                <c:pt idx="851">
                  <c:v>43199</c:v>
                </c:pt>
                <c:pt idx="852">
                  <c:v>43200</c:v>
                </c:pt>
                <c:pt idx="853">
                  <c:v>43201</c:v>
                </c:pt>
                <c:pt idx="854">
                  <c:v>43202</c:v>
                </c:pt>
                <c:pt idx="855">
                  <c:v>43203</c:v>
                </c:pt>
                <c:pt idx="856">
                  <c:v>43206</c:v>
                </c:pt>
                <c:pt idx="857">
                  <c:v>43207</c:v>
                </c:pt>
                <c:pt idx="858">
                  <c:v>43208</c:v>
                </c:pt>
                <c:pt idx="859">
                  <c:v>43209</c:v>
                </c:pt>
                <c:pt idx="860">
                  <c:v>43210</c:v>
                </c:pt>
                <c:pt idx="861">
                  <c:v>43213</c:v>
                </c:pt>
                <c:pt idx="862">
                  <c:v>43214</c:v>
                </c:pt>
                <c:pt idx="863">
                  <c:v>43215</c:v>
                </c:pt>
                <c:pt idx="864">
                  <c:v>43216</c:v>
                </c:pt>
                <c:pt idx="865">
                  <c:v>43217</c:v>
                </c:pt>
                <c:pt idx="866">
                  <c:v>43220</c:v>
                </c:pt>
                <c:pt idx="867">
                  <c:v>43221</c:v>
                </c:pt>
                <c:pt idx="868">
                  <c:v>43222</c:v>
                </c:pt>
                <c:pt idx="869">
                  <c:v>43223</c:v>
                </c:pt>
                <c:pt idx="870">
                  <c:v>43224</c:v>
                </c:pt>
                <c:pt idx="871">
                  <c:v>43227</c:v>
                </c:pt>
                <c:pt idx="872">
                  <c:v>43228</c:v>
                </c:pt>
                <c:pt idx="873">
                  <c:v>43229</c:v>
                </c:pt>
                <c:pt idx="874">
                  <c:v>43230</c:v>
                </c:pt>
                <c:pt idx="875">
                  <c:v>43231</c:v>
                </c:pt>
                <c:pt idx="876">
                  <c:v>43234</c:v>
                </c:pt>
                <c:pt idx="877">
                  <c:v>43235</c:v>
                </c:pt>
                <c:pt idx="878">
                  <c:v>43236</c:v>
                </c:pt>
                <c:pt idx="879">
                  <c:v>43237</c:v>
                </c:pt>
                <c:pt idx="880">
                  <c:v>43238</c:v>
                </c:pt>
                <c:pt idx="881">
                  <c:v>43241</c:v>
                </c:pt>
                <c:pt idx="882">
                  <c:v>43242</c:v>
                </c:pt>
                <c:pt idx="883">
                  <c:v>43243</c:v>
                </c:pt>
                <c:pt idx="884">
                  <c:v>43244</c:v>
                </c:pt>
                <c:pt idx="885">
                  <c:v>43245</c:v>
                </c:pt>
                <c:pt idx="886">
                  <c:v>43248</c:v>
                </c:pt>
                <c:pt idx="887">
                  <c:v>43249</c:v>
                </c:pt>
                <c:pt idx="888">
                  <c:v>43250</c:v>
                </c:pt>
                <c:pt idx="889">
                  <c:v>43251</c:v>
                </c:pt>
                <c:pt idx="890">
                  <c:v>43252</c:v>
                </c:pt>
                <c:pt idx="891">
                  <c:v>43255</c:v>
                </c:pt>
                <c:pt idx="892">
                  <c:v>43256</c:v>
                </c:pt>
                <c:pt idx="893">
                  <c:v>43257</c:v>
                </c:pt>
                <c:pt idx="894">
                  <c:v>43258</c:v>
                </c:pt>
                <c:pt idx="895">
                  <c:v>43259</c:v>
                </c:pt>
                <c:pt idx="896">
                  <c:v>43262</c:v>
                </c:pt>
                <c:pt idx="897">
                  <c:v>43263</c:v>
                </c:pt>
                <c:pt idx="898">
                  <c:v>43264</c:v>
                </c:pt>
                <c:pt idx="899">
                  <c:v>43265</c:v>
                </c:pt>
                <c:pt idx="900">
                  <c:v>43266</c:v>
                </c:pt>
                <c:pt idx="901">
                  <c:v>43269</c:v>
                </c:pt>
                <c:pt idx="902">
                  <c:v>43270</c:v>
                </c:pt>
                <c:pt idx="903">
                  <c:v>43271</c:v>
                </c:pt>
                <c:pt idx="904">
                  <c:v>43272</c:v>
                </c:pt>
                <c:pt idx="905">
                  <c:v>43273</c:v>
                </c:pt>
                <c:pt idx="906">
                  <c:v>43276</c:v>
                </c:pt>
                <c:pt idx="907">
                  <c:v>43277</c:v>
                </c:pt>
                <c:pt idx="908">
                  <c:v>43278</c:v>
                </c:pt>
                <c:pt idx="909">
                  <c:v>43279</c:v>
                </c:pt>
                <c:pt idx="910">
                  <c:v>43280</c:v>
                </c:pt>
                <c:pt idx="911">
                  <c:v>43283</c:v>
                </c:pt>
                <c:pt idx="912">
                  <c:v>43284</c:v>
                </c:pt>
                <c:pt idx="913">
                  <c:v>43285</c:v>
                </c:pt>
                <c:pt idx="914">
                  <c:v>43286</c:v>
                </c:pt>
                <c:pt idx="915">
                  <c:v>43287</c:v>
                </c:pt>
                <c:pt idx="916">
                  <c:v>43290</c:v>
                </c:pt>
                <c:pt idx="917">
                  <c:v>43291</c:v>
                </c:pt>
                <c:pt idx="918">
                  <c:v>43292</c:v>
                </c:pt>
                <c:pt idx="919">
                  <c:v>43293</c:v>
                </c:pt>
                <c:pt idx="920">
                  <c:v>43294</c:v>
                </c:pt>
                <c:pt idx="921">
                  <c:v>43297</c:v>
                </c:pt>
                <c:pt idx="922">
                  <c:v>43298</c:v>
                </c:pt>
                <c:pt idx="923">
                  <c:v>43299</c:v>
                </c:pt>
                <c:pt idx="924">
                  <c:v>43300</c:v>
                </c:pt>
                <c:pt idx="925">
                  <c:v>43301</c:v>
                </c:pt>
                <c:pt idx="926">
                  <c:v>43304</c:v>
                </c:pt>
                <c:pt idx="927">
                  <c:v>43305</c:v>
                </c:pt>
                <c:pt idx="928">
                  <c:v>43306</c:v>
                </c:pt>
                <c:pt idx="929">
                  <c:v>43307</c:v>
                </c:pt>
                <c:pt idx="930">
                  <c:v>43308</c:v>
                </c:pt>
                <c:pt idx="931">
                  <c:v>43311</c:v>
                </c:pt>
                <c:pt idx="932">
                  <c:v>43312</c:v>
                </c:pt>
                <c:pt idx="933">
                  <c:v>43313</c:v>
                </c:pt>
                <c:pt idx="934">
                  <c:v>43314</c:v>
                </c:pt>
                <c:pt idx="935">
                  <c:v>43315</c:v>
                </c:pt>
                <c:pt idx="936">
                  <c:v>43318</c:v>
                </c:pt>
                <c:pt idx="937">
                  <c:v>43319</c:v>
                </c:pt>
                <c:pt idx="938">
                  <c:v>43320</c:v>
                </c:pt>
                <c:pt idx="939">
                  <c:v>43321</c:v>
                </c:pt>
                <c:pt idx="940">
                  <c:v>43322</c:v>
                </c:pt>
                <c:pt idx="941">
                  <c:v>43325</c:v>
                </c:pt>
                <c:pt idx="942">
                  <c:v>43326</c:v>
                </c:pt>
                <c:pt idx="943">
                  <c:v>43327</c:v>
                </c:pt>
                <c:pt idx="944">
                  <c:v>43328</c:v>
                </c:pt>
                <c:pt idx="945">
                  <c:v>43329</c:v>
                </c:pt>
                <c:pt idx="946">
                  <c:v>43332</c:v>
                </c:pt>
                <c:pt idx="947">
                  <c:v>43333</c:v>
                </c:pt>
                <c:pt idx="948">
                  <c:v>43334</c:v>
                </c:pt>
                <c:pt idx="949">
                  <c:v>43335</c:v>
                </c:pt>
                <c:pt idx="950">
                  <c:v>43336</c:v>
                </c:pt>
                <c:pt idx="951">
                  <c:v>43339</c:v>
                </c:pt>
                <c:pt idx="952">
                  <c:v>43340</c:v>
                </c:pt>
                <c:pt idx="953">
                  <c:v>43341</c:v>
                </c:pt>
                <c:pt idx="954">
                  <c:v>43342</c:v>
                </c:pt>
                <c:pt idx="955">
                  <c:v>43343</c:v>
                </c:pt>
                <c:pt idx="956">
                  <c:v>43346</c:v>
                </c:pt>
                <c:pt idx="957">
                  <c:v>43347</c:v>
                </c:pt>
                <c:pt idx="958">
                  <c:v>43348</c:v>
                </c:pt>
                <c:pt idx="959">
                  <c:v>43349</c:v>
                </c:pt>
                <c:pt idx="960">
                  <c:v>43350</c:v>
                </c:pt>
                <c:pt idx="961">
                  <c:v>43353</c:v>
                </c:pt>
                <c:pt idx="962">
                  <c:v>43354</c:v>
                </c:pt>
                <c:pt idx="963">
                  <c:v>43355</c:v>
                </c:pt>
                <c:pt idx="964">
                  <c:v>43356</c:v>
                </c:pt>
                <c:pt idx="965">
                  <c:v>43357</c:v>
                </c:pt>
                <c:pt idx="966">
                  <c:v>43360</c:v>
                </c:pt>
                <c:pt idx="967">
                  <c:v>43361</c:v>
                </c:pt>
                <c:pt idx="968">
                  <c:v>43362</c:v>
                </c:pt>
                <c:pt idx="969">
                  <c:v>43363</c:v>
                </c:pt>
                <c:pt idx="970">
                  <c:v>43364</c:v>
                </c:pt>
                <c:pt idx="971">
                  <c:v>43367</c:v>
                </c:pt>
                <c:pt idx="972">
                  <c:v>43368</c:v>
                </c:pt>
                <c:pt idx="973">
                  <c:v>43369</c:v>
                </c:pt>
                <c:pt idx="974">
                  <c:v>43370</c:v>
                </c:pt>
                <c:pt idx="975">
                  <c:v>43371</c:v>
                </c:pt>
                <c:pt idx="976">
                  <c:v>43374</c:v>
                </c:pt>
                <c:pt idx="977">
                  <c:v>43375</c:v>
                </c:pt>
                <c:pt idx="978">
                  <c:v>43376</c:v>
                </c:pt>
                <c:pt idx="979">
                  <c:v>43377</c:v>
                </c:pt>
                <c:pt idx="980">
                  <c:v>43378</c:v>
                </c:pt>
                <c:pt idx="981">
                  <c:v>43381</c:v>
                </c:pt>
                <c:pt idx="982">
                  <c:v>43382</c:v>
                </c:pt>
                <c:pt idx="983">
                  <c:v>43383</c:v>
                </c:pt>
                <c:pt idx="984">
                  <c:v>43384</c:v>
                </c:pt>
                <c:pt idx="985">
                  <c:v>43385</c:v>
                </c:pt>
                <c:pt idx="986">
                  <c:v>43388</c:v>
                </c:pt>
                <c:pt idx="987">
                  <c:v>43389</c:v>
                </c:pt>
                <c:pt idx="988">
                  <c:v>43390</c:v>
                </c:pt>
                <c:pt idx="989">
                  <c:v>43391</c:v>
                </c:pt>
                <c:pt idx="990">
                  <c:v>43392</c:v>
                </c:pt>
                <c:pt idx="991">
                  <c:v>43395</c:v>
                </c:pt>
                <c:pt idx="992">
                  <c:v>43396</c:v>
                </c:pt>
                <c:pt idx="993">
                  <c:v>43397</c:v>
                </c:pt>
                <c:pt idx="994">
                  <c:v>43398</c:v>
                </c:pt>
                <c:pt idx="995">
                  <c:v>43399</c:v>
                </c:pt>
                <c:pt idx="996">
                  <c:v>43402</c:v>
                </c:pt>
                <c:pt idx="997">
                  <c:v>43403</c:v>
                </c:pt>
                <c:pt idx="998">
                  <c:v>43404</c:v>
                </c:pt>
                <c:pt idx="999">
                  <c:v>43405</c:v>
                </c:pt>
                <c:pt idx="1000">
                  <c:v>43406</c:v>
                </c:pt>
                <c:pt idx="1001">
                  <c:v>43409</c:v>
                </c:pt>
                <c:pt idx="1002">
                  <c:v>43410</c:v>
                </c:pt>
                <c:pt idx="1003">
                  <c:v>43411</c:v>
                </c:pt>
                <c:pt idx="1004">
                  <c:v>43412</c:v>
                </c:pt>
                <c:pt idx="1005">
                  <c:v>43413</c:v>
                </c:pt>
                <c:pt idx="1006">
                  <c:v>43416</c:v>
                </c:pt>
                <c:pt idx="1007">
                  <c:v>43417</c:v>
                </c:pt>
                <c:pt idx="1008">
                  <c:v>43418</c:v>
                </c:pt>
                <c:pt idx="1009">
                  <c:v>43419</c:v>
                </c:pt>
                <c:pt idx="1010">
                  <c:v>43420</c:v>
                </c:pt>
                <c:pt idx="1011">
                  <c:v>43423</c:v>
                </c:pt>
                <c:pt idx="1012">
                  <c:v>43424</c:v>
                </c:pt>
                <c:pt idx="1013">
                  <c:v>43425</c:v>
                </c:pt>
                <c:pt idx="1014">
                  <c:v>43426</c:v>
                </c:pt>
                <c:pt idx="1015">
                  <c:v>43427</c:v>
                </c:pt>
                <c:pt idx="1016">
                  <c:v>43430</c:v>
                </c:pt>
                <c:pt idx="1017">
                  <c:v>43431</c:v>
                </c:pt>
                <c:pt idx="1018">
                  <c:v>43432</c:v>
                </c:pt>
                <c:pt idx="1019">
                  <c:v>43433</c:v>
                </c:pt>
                <c:pt idx="1020">
                  <c:v>43434</c:v>
                </c:pt>
                <c:pt idx="1021">
                  <c:v>43437</c:v>
                </c:pt>
                <c:pt idx="1022">
                  <c:v>43438</c:v>
                </c:pt>
                <c:pt idx="1023">
                  <c:v>43439</c:v>
                </c:pt>
                <c:pt idx="1024">
                  <c:v>43440</c:v>
                </c:pt>
                <c:pt idx="1025">
                  <c:v>43441</c:v>
                </c:pt>
                <c:pt idx="1026">
                  <c:v>43444</c:v>
                </c:pt>
                <c:pt idx="1027">
                  <c:v>43445</c:v>
                </c:pt>
                <c:pt idx="1028">
                  <c:v>43446</c:v>
                </c:pt>
                <c:pt idx="1029">
                  <c:v>43447</c:v>
                </c:pt>
                <c:pt idx="1030">
                  <c:v>43448</c:v>
                </c:pt>
                <c:pt idx="1031">
                  <c:v>43451</c:v>
                </c:pt>
                <c:pt idx="1032">
                  <c:v>43452</c:v>
                </c:pt>
                <c:pt idx="1033">
                  <c:v>43453</c:v>
                </c:pt>
                <c:pt idx="1034">
                  <c:v>43454</c:v>
                </c:pt>
                <c:pt idx="1035">
                  <c:v>43455</c:v>
                </c:pt>
                <c:pt idx="1036">
                  <c:v>43458</c:v>
                </c:pt>
                <c:pt idx="1037">
                  <c:v>43459</c:v>
                </c:pt>
                <c:pt idx="1038">
                  <c:v>43460</c:v>
                </c:pt>
                <c:pt idx="1039">
                  <c:v>43461</c:v>
                </c:pt>
                <c:pt idx="1040">
                  <c:v>43462</c:v>
                </c:pt>
                <c:pt idx="1041">
                  <c:v>43465</c:v>
                </c:pt>
                <c:pt idx="1042">
                  <c:v>43466</c:v>
                </c:pt>
                <c:pt idx="1043">
                  <c:v>43467</c:v>
                </c:pt>
                <c:pt idx="1044">
                  <c:v>43468</c:v>
                </c:pt>
                <c:pt idx="1045">
                  <c:v>43469</c:v>
                </c:pt>
                <c:pt idx="1046">
                  <c:v>43472</c:v>
                </c:pt>
                <c:pt idx="1047">
                  <c:v>43473</c:v>
                </c:pt>
                <c:pt idx="1048">
                  <c:v>43474</c:v>
                </c:pt>
                <c:pt idx="1049">
                  <c:v>43475</c:v>
                </c:pt>
                <c:pt idx="1050">
                  <c:v>43476</c:v>
                </c:pt>
                <c:pt idx="1051">
                  <c:v>43479</c:v>
                </c:pt>
                <c:pt idx="1052">
                  <c:v>43480</c:v>
                </c:pt>
                <c:pt idx="1053">
                  <c:v>43481</c:v>
                </c:pt>
                <c:pt idx="1054">
                  <c:v>43482</c:v>
                </c:pt>
                <c:pt idx="1055">
                  <c:v>43483</c:v>
                </c:pt>
                <c:pt idx="1056">
                  <c:v>43486</c:v>
                </c:pt>
                <c:pt idx="1057">
                  <c:v>43487</c:v>
                </c:pt>
                <c:pt idx="1058">
                  <c:v>43488</c:v>
                </c:pt>
                <c:pt idx="1059">
                  <c:v>43489</c:v>
                </c:pt>
                <c:pt idx="1060">
                  <c:v>43490</c:v>
                </c:pt>
                <c:pt idx="1061">
                  <c:v>43493</c:v>
                </c:pt>
                <c:pt idx="1062">
                  <c:v>43494</c:v>
                </c:pt>
                <c:pt idx="1063">
                  <c:v>43495</c:v>
                </c:pt>
                <c:pt idx="1064">
                  <c:v>43496</c:v>
                </c:pt>
                <c:pt idx="1065">
                  <c:v>43497</c:v>
                </c:pt>
                <c:pt idx="1066">
                  <c:v>43500</c:v>
                </c:pt>
                <c:pt idx="1067">
                  <c:v>43501</c:v>
                </c:pt>
                <c:pt idx="1068">
                  <c:v>43502</c:v>
                </c:pt>
                <c:pt idx="1069">
                  <c:v>43503</c:v>
                </c:pt>
                <c:pt idx="1070">
                  <c:v>43504</c:v>
                </c:pt>
                <c:pt idx="1071">
                  <c:v>43507</c:v>
                </c:pt>
                <c:pt idx="1072">
                  <c:v>43508</c:v>
                </c:pt>
                <c:pt idx="1073">
                  <c:v>43509</c:v>
                </c:pt>
                <c:pt idx="1074">
                  <c:v>43510</c:v>
                </c:pt>
                <c:pt idx="1075">
                  <c:v>43511</c:v>
                </c:pt>
                <c:pt idx="1076">
                  <c:v>43514</c:v>
                </c:pt>
                <c:pt idx="1077">
                  <c:v>43515</c:v>
                </c:pt>
                <c:pt idx="1078">
                  <c:v>43516</c:v>
                </c:pt>
                <c:pt idx="1079">
                  <c:v>43517</c:v>
                </c:pt>
                <c:pt idx="1080">
                  <c:v>43518</c:v>
                </c:pt>
                <c:pt idx="1081">
                  <c:v>43521</c:v>
                </c:pt>
                <c:pt idx="1082">
                  <c:v>43522</c:v>
                </c:pt>
                <c:pt idx="1083">
                  <c:v>43523</c:v>
                </c:pt>
                <c:pt idx="1084">
                  <c:v>43524</c:v>
                </c:pt>
                <c:pt idx="1085">
                  <c:v>43525</c:v>
                </c:pt>
                <c:pt idx="1086">
                  <c:v>43528</c:v>
                </c:pt>
                <c:pt idx="1087">
                  <c:v>43529</c:v>
                </c:pt>
                <c:pt idx="1088">
                  <c:v>43530</c:v>
                </c:pt>
                <c:pt idx="1089">
                  <c:v>43531</c:v>
                </c:pt>
                <c:pt idx="1090">
                  <c:v>43532</c:v>
                </c:pt>
                <c:pt idx="1091">
                  <c:v>43535</c:v>
                </c:pt>
                <c:pt idx="1092">
                  <c:v>43536</c:v>
                </c:pt>
                <c:pt idx="1093">
                  <c:v>43537</c:v>
                </c:pt>
                <c:pt idx="1094">
                  <c:v>43538</c:v>
                </c:pt>
                <c:pt idx="1095">
                  <c:v>43539</c:v>
                </c:pt>
                <c:pt idx="1096">
                  <c:v>43542</c:v>
                </c:pt>
                <c:pt idx="1097">
                  <c:v>43543</c:v>
                </c:pt>
                <c:pt idx="1098">
                  <c:v>43544</c:v>
                </c:pt>
                <c:pt idx="1099">
                  <c:v>43545</c:v>
                </c:pt>
                <c:pt idx="1100">
                  <c:v>43546</c:v>
                </c:pt>
                <c:pt idx="1101">
                  <c:v>43549</c:v>
                </c:pt>
                <c:pt idx="1102">
                  <c:v>43550</c:v>
                </c:pt>
                <c:pt idx="1103">
                  <c:v>43551</c:v>
                </c:pt>
                <c:pt idx="1104">
                  <c:v>43552</c:v>
                </c:pt>
                <c:pt idx="1105">
                  <c:v>43553</c:v>
                </c:pt>
                <c:pt idx="1106">
                  <c:v>43556</c:v>
                </c:pt>
                <c:pt idx="1107">
                  <c:v>43557</c:v>
                </c:pt>
                <c:pt idx="1108">
                  <c:v>43558</c:v>
                </c:pt>
                <c:pt idx="1109">
                  <c:v>43559</c:v>
                </c:pt>
                <c:pt idx="1110">
                  <c:v>43560</c:v>
                </c:pt>
                <c:pt idx="1111">
                  <c:v>43563</c:v>
                </c:pt>
                <c:pt idx="1112">
                  <c:v>43564</c:v>
                </c:pt>
                <c:pt idx="1113">
                  <c:v>43565</c:v>
                </c:pt>
                <c:pt idx="1114">
                  <c:v>43566</c:v>
                </c:pt>
                <c:pt idx="1115">
                  <c:v>43567</c:v>
                </c:pt>
                <c:pt idx="1116">
                  <c:v>43570</c:v>
                </c:pt>
                <c:pt idx="1117">
                  <c:v>43571</c:v>
                </c:pt>
                <c:pt idx="1118">
                  <c:v>43572</c:v>
                </c:pt>
                <c:pt idx="1119">
                  <c:v>43573</c:v>
                </c:pt>
                <c:pt idx="1120">
                  <c:v>43574</c:v>
                </c:pt>
                <c:pt idx="1121">
                  <c:v>43577</c:v>
                </c:pt>
                <c:pt idx="1122">
                  <c:v>43578</c:v>
                </c:pt>
                <c:pt idx="1123">
                  <c:v>43579</c:v>
                </c:pt>
                <c:pt idx="1124">
                  <c:v>43580</c:v>
                </c:pt>
                <c:pt idx="1125">
                  <c:v>43581</c:v>
                </c:pt>
                <c:pt idx="1126">
                  <c:v>43584</c:v>
                </c:pt>
                <c:pt idx="1127">
                  <c:v>43585</c:v>
                </c:pt>
                <c:pt idx="1128">
                  <c:v>43586</c:v>
                </c:pt>
                <c:pt idx="1129">
                  <c:v>43587</c:v>
                </c:pt>
                <c:pt idx="1130">
                  <c:v>43588</c:v>
                </c:pt>
                <c:pt idx="1131">
                  <c:v>43591</c:v>
                </c:pt>
                <c:pt idx="1132">
                  <c:v>43592</c:v>
                </c:pt>
                <c:pt idx="1133">
                  <c:v>43593</c:v>
                </c:pt>
                <c:pt idx="1134">
                  <c:v>43594</c:v>
                </c:pt>
                <c:pt idx="1135">
                  <c:v>43595</c:v>
                </c:pt>
                <c:pt idx="1136">
                  <c:v>43598</c:v>
                </c:pt>
                <c:pt idx="1137">
                  <c:v>43599</c:v>
                </c:pt>
                <c:pt idx="1138">
                  <c:v>43600</c:v>
                </c:pt>
                <c:pt idx="1139">
                  <c:v>43601</c:v>
                </c:pt>
                <c:pt idx="1140">
                  <c:v>43602</c:v>
                </c:pt>
                <c:pt idx="1141">
                  <c:v>43605</c:v>
                </c:pt>
                <c:pt idx="1142">
                  <c:v>43606</c:v>
                </c:pt>
                <c:pt idx="1143">
                  <c:v>43607</c:v>
                </c:pt>
                <c:pt idx="1144">
                  <c:v>43608</c:v>
                </c:pt>
                <c:pt idx="1145">
                  <c:v>43609</c:v>
                </c:pt>
                <c:pt idx="1146">
                  <c:v>43612</c:v>
                </c:pt>
                <c:pt idx="1147">
                  <c:v>43613</c:v>
                </c:pt>
                <c:pt idx="1148">
                  <c:v>43614</c:v>
                </c:pt>
                <c:pt idx="1149">
                  <c:v>43615</c:v>
                </c:pt>
                <c:pt idx="1150">
                  <c:v>43616</c:v>
                </c:pt>
                <c:pt idx="1151">
                  <c:v>43619</c:v>
                </c:pt>
                <c:pt idx="1152">
                  <c:v>43620</c:v>
                </c:pt>
                <c:pt idx="1153">
                  <c:v>43621</c:v>
                </c:pt>
                <c:pt idx="1154">
                  <c:v>43622</c:v>
                </c:pt>
                <c:pt idx="1155">
                  <c:v>43623</c:v>
                </c:pt>
                <c:pt idx="1156">
                  <c:v>43626</c:v>
                </c:pt>
                <c:pt idx="1157">
                  <c:v>43627</c:v>
                </c:pt>
                <c:pt idx="1158">
                  <c:v>43628</c:v>
                </c:pt>
                <c:pt idx="1159">
                  <c:v>43629</c:v>
                </c:pt>
                <c:pt idx="1160">
                  <c:v>43630</c:v>
                </c:pt>
                <c:pt idx="1161">
                  <c:v>43633</c:v>
                </c:pt>
                <c:pt idx="1162">
                  <c:v>43634</c:v>
                </c:pt>
                <c:pt idx="1163">
                  <c:v>43635</c:v>
                </c:pt>
                <c:pt idx="1164">
                  <c:v>43636</c:v>
                </c:pt>
                <c:pt idx="1165">
                  <c:v>43637</c:v>
                </c:pt>
                <c:pt idx="1166">
                  <c:v>43640</c:v>
                </c:pt>
                <c:pt idx="1167">
                  <c:v>43641</c:v>
                </c:pt>
                <c:pt idx="1168">
                  <c:v>43642</c:v>
                </c:pt>
                <c:pt idx="1169">
                  <c:v>43643</c:v>
                </c:pt>
                <c:pt idx="1170">
                  <c:v>43644</c:v>
                </c:pt>
                <c:pt idx="1171">
                  <c:v>43647</c:v>
                </c:pt>
                <c:pt idx="1172">
                  <c:v>43648</c:v>
                </c:pt>
                <c:pt idx="1173">
                  <c:v>43649</c:v>
                </c:pt>
                <c:pt idx="1174">
                  <c:v>43650</c:v>
                </c:pt>
                <c:pt idx="1175">
                  <c:v>43651</c:v>
                </c:pt>
                <c:pt idx="1176">
                  <c:v>43654</c:v>
                </c:pt>
                <c:pt idx="1177">
                  <c:v>43655</c:v>
                </c:pt>
                <c:pt idx="1178">
                  <c:v>43656</c:v>
                </c:pt>
                <c:pt idx="1179">
                  <c:v>43657</c:v>
                </c:pt>
                <c:pt idx="1180">
                  <c:v>43658</c:v>
                </c:pt>
                <c:pt idx="1181">
                  <c:v>43661</c:v>
                </c:pt>
                <c:pt idx="1182">
                  <c:v>43662</c:v>
                </c:pt>
                <c:pt idx="1183">
                  <c:v>43663</c:v>
                </c:pt>
                <c:pt idx="1184">
                  <c:v>43664</c:v>
                </c:pt>
                <c:pt idx="1185">
                  <c:v>43665</c:v>
                </c:pt>
                <c:pt idx="1186">
                  <c:v>43668</c:v>
                </c:pt>
                <c:pt idx="1187">
                  <c:v>43669</c:v>
                </c:pt>
                <c:pt idx="1188">
                  <c:v>43670</c:v>
                </c:pt>
                <c:pt idx="1189">
                  <c:v>43671</c:v>
                </c:pt>
                <c:pt idx="1190">
                  <c:v>43672</c:v>
                </c:pt>
              </c:numCache>
            </c:numRef>
          </c:cat>
          <c:val>
            <c:numRef>
              <c:f>'Commodities Data'!$G$8:$G$1198</c:f>
              <c:numCache>
                <c:formatCode>#,##0</c:formatCode>
                <c:ptCount val="1191"/>
                <c:pt idx="0">
                  <c:v>100000</c:v>
                </c:pt>
                <c:pt idx="1">
                  <c:v>100000</c:v>
                </c:pt>
                <c:pt idx="2">
                  <c:v>100000</c:v>
                </c:pt>
                <c:pt idx="3">
                  <c:v>100000</c:v>
                </c:pt>
                <c:pt idx="4">
                  <c:v>100000</c:v>
                </c:pt>
                <c:pt idx="5">
                  <c:v>100000</c:v>
                </c:pt>
                <c:pt idx="6">
                  <c:v>100000</c:v>
                </c:pt>
                <c:pt idx="7">
                  <c:v>100000</c:v>
                </c:pt>
                <c:pt idx="8">
                  <c:v>100000</c:v>
                </c:pt>
                <c:pt idx="9">
                  <c:v>100000</c:v>
                </c:pt>
                <c:pt idx="10">
                  <c:v>100000</c:v>
                </c:pt>
                <c:pt idx="11">
                  <c:v>100000</c:v>
                </c:pt>
                <c:pt idx="12">
                  <c:v>100000</c:v>
                </c:pt>
                <c:pt idx="13">
                  <c:v>100000</c:v>
                </c:pt>
                <c:pt idx="14">
                  <c:v>100000</c:v>
                </c:pt>
                <c:pt idx="15">
                  <c:v>100000</c:v>
                </c:pt>
                <c:pt idx="16">
                  <c:v>100000</c:v>
                </c:pt>
                <c:pt idx="17">
                  <c:v>100000</c:v>
                </c:pt>
                <c:pt idx="18">
                  <c:v>100000</c:v>
                </c:pt>
                <c:pt idx="19">
                  <c:v>100000</c:v>
                </c:pt>
                <c:pt idx="20">
                  <c:v>100000</c:v>
                </c:pt>
                <c:pt idx="21">
                  <c:v>100000</c:v>
                </c:pt>
                <c:pt idx="22">
                  <c:v>100000</c:v>
                </c:pt>
                <c:pt idx="23">
                  <c:v>100000</c:v>
                </c:pt>
                <c:pt idx="24">
                  <c:v>100000</c:v>
                </c:pt>
                <c:pt idx="25">
                  <c:v>100000</c:v>
                </c:pt>
                <c:pt idx="26">
                  <c:v>100000</c:v>
                </c:pt>
                <c:pt idx="27">
                  <c:v>100000</c:v>
                </c:pt>
                <c:pt idx="28">
                  <c:v>100000</c:v>
                </c:pt>
                <c:pt idx="29">
                  <c:v>100000</c:v>
                </c:pt>
                <c:pt idx="30">
                  <c:v>100000</c:v>
                </c:pt>
                <c:pt idx="31">
                  <c:v>100000</c:v>
                </c:pt>
                <c:pt idx="32">
                  <c:v>100000</c:v>
                </c:pt>
                <c:pt idx="33">
                  <c:v>100000</c:v>
                </c:pt>
                <c:pt idx="34">
                  <c:v>100000</c:v>
                </c:pt>
                <c:pt idx="35">
                  <c:v>100000</c:v>
                </c:pt>
                <c:pt idx="36">
                  <c:v>100000</c:v>
                </c:pt>
                <c:pt idx="37">
                  <c:v>100000</c:v>
                </c:pt>
                <c:pt idx="38">
                  <c:v>100000</c:v>
                </c:pt>
                <c:pt idx="39">
                  <c:v>100000</c:v>
                </c:pt>
                <c:pt idx="40">
                  <c:v>100000</c:v>
                </c:pt>
                <c:pt idx="41">
                  <c:v>100000</c:v>
                </c:pt>
                <c:pt idx="42">
                  <c:v>100000</c:v>
                </c:pt>
                <c:pt idx="43">
                  <c:v>100000</c:v>
                </c:pt>
                <c:pt idx="44">
                  <c:v>100000</c:v>
                </c:pt>
                <c:pt idx="45">
                  <c:v>100000</c:v>
                </c:pt>
                <c:pt idx="46">
                  <c:v>100000</c:v>
                </c:pt>
                <c:pt idx="47">
                  <c:v>100000</c:v>
                </c:pt>
                <c:pt idx="48">
                  <c:v>100000</c:v>
                </c:pt>
                <c:pt idx="49">
                  <c:v>100000</c:v>
                </c:pt>
                <c:pt idx="50">
                  <c:v>100000</c:v>
                </c:pt>
                <c:pt idx="51">
                  <c:v>100000</c:v>
                </c:pt>
                <c:pt idx="52">
                  <c:v>100000</c:v>
                </c:pt>
                <c:pt idx="53">
                  <c:v>100000</c:v>
                </c:pt>
                <c:pt idx="54">
                  <c:v>100000</c:v>
                </c:pt>
                <c:pt idx="55">
                  <c:v>100000</c:v>
                </c:pt>
                <c:pt idx="56">
                  <c:v>100000</c:v>
                </c:pt>
                <c:pt idx="57">
                  <c:v>100000</c:v>
                </c:pt>
                <c:pt idx="58">
                  <c:v>100000</c:v>
                </c:pt>
                <c:pt idx="59">
                  <c:v>100000</c:v>
                </c:pt>
                <c:pt idx="60">
                  <c:v>100000</c:v>
                </c:pt>
                <c:pt idx="61">
                  <c:v>100000</c:v>
                </c:pt>
                <c:pt idx="62">
                  <c:v>100000</c:v>
                </c:pt>
                <c:pt idx="63">
                  <c:v>100000</c:v>
                </c:pt>
                <c:pt idx="64">
                  <c:v>100000</c:v>
                </c:pt>
                <c:pt idx="65">
                  <c:v>100000</c:v>
                </c:pt>
                <c:pt idx="66">
                  <c:v>100000</c:v>
                </c:pt>
                <c:pt idx="67">
                  <c:v>100000</c:v>
                </c:pt>
                <c:pt idx="68">
                  <c:v>100000</c:v>
                </c:pt>
                <c:pt idx="69">
                  <c:v>100000</c:v>
                </c:pt>
                <c:pt idx="70">
                  <c:v>100000</c:v>
                </c:pt>
                <c:pt idx="71">
                  <c:v>100000</c:v>
                </c:pt>
                <c:pt idx="72">
                  <c:v>100000</c:v>
                </c:pt>
                <c:pt idx="73">
                  <c:v>100000</c:v>
                </c:pt>
                <c:pt idx="74">
                  <c:v>100000</c:v>
                </c:pt>
                <c:pt idx="75">
                  <c:v>100000</c:v>
                </c:pt>
                <c:pt idx="76">
                  <c:v>100000</c:v>
                </c:pt>
                <c:pt idx="77">
                  <c:v>100000</c:v>
                </c:pt>
                <c:pt idx="78">
                  <c:v>100000</c:v>
                </c:pt>
                <c:pt idx="79">
                  <c:v>100000</c:v>
                </c:pt>
                <c:pt idx="80">
                  <c:v>100000</c:v>
                </c:pt>
                <c:pt idx="81">
                  <c:v>100000</c:v>
                </c:pt>
                <c:pt idx="82">
                  <c:v>100000</c:v>
                </c:pt>
                <c:pt idx="83">
                  <c:v>100000</c:v>
                </c:pt>
                <c:pt idx="84">
                  <c:v>100000</c:v>
                </c:pt>
                <c:pt idx="85">
                  <c:v>100000</c:v>
                </c:pt>
                <c:pt idx="86">
                  <c:v>100000</c:v>
                </c:pt>
                <c:pt idx="87">
                  <c:v>100000</c:v>
                </c:pt>
                <c:pt idx="88">
                  <c:v>100000</c:v>
                </c:pt>
                <c:pt idx="89">
                  <c:v>100000</c:v>
                </c:pt>
                <c:pt idx="90">
                  <c:v>100000</c:v>
                </c:pt>
                <c:pt idx="91">
                  <c:v>100000</c:v>
                </c:pt>
                <c:pt idx="92">
                  <c:v>100000</c:v>
                </c:pt>
                <c:pt idx="93">
                  <c:v>100000</c:v>
                </c:pt>
                <c:pt idx="94">
                  <c:v>100000</c:v>
                </c:pt>
                <c:pt idx="95">
                  <c:v>100000</c:v>
                </c:pt>
                <c:pt idx="96">
                  <c:v>100000</c:v>
                </c:pt>
                <c:pt idx="97">
                  <c:v>100000</c:v>
                </c:pt>
                <c:pt idx="98">
                  <c:v>100000</c:v>
                </c:pt>
                <c:pt idx="99">
                  <c:v>100000</c:v>
                </c:pt>
                <c:pt idx="100">
                  <c:v>100000</c:v>
                </c:pt>
                <c:pt idx="101">
                  <c:v>100000</c:v>
                </c:pt>
                <c:pt idx="102">
                  <c:v>100000</c:v>
                </c:pt>
                <c:pt idx="103">
                  <c:v>100000</c:v>
                </c:pt>
                <c:pt idx="104">
                  <c:v>100000</c:v>
                </c:pt>
                <c:pt idx="105">
                  <c:v>100000</c:v>
                </c:pt>
                <c:pt idx="106">
                  <c:v>100000</c:v>
                </c:pt>
                <c:pt idx="107">
                  <c:v>100000</c:v>
                </c:pt>
                <c:pt idx="108">
                  <c:v>100000</c:v>
                </c:pt>
                <c:pt idx="109">
                  <c:v>100000</c:v>
                </c:pt>
                <c:pt idx="110">
                  <c:v>100000</c:v>
                </c:pt>
                <c:pt idx="111">
                  <c:v>100000</c:v>
                </c:pt>
                <c:pt idx="112">
                  <c:v>100000</c:v>
                </c:pt>
                <c:pt idx="113">
                  <c:v>100000</c:v>
                </c:pt>
                <c:pt idx="114">
                  <c:v>100000</c:v>
                </c:pt>
                <c:pt idx="115">
                  <c:v>100000</c:v>
                </c:pt>
                <c:pt idx="116">
                  <c:v>100000</c:v>
                </c:pt>
                <c:pt idx="117">
                  <c:v>100000</c:v>
                </c:pt>
                <c:pt idx="118">
                  <c:v>100000</c:v>
                </c:pt>
                <c:pt idx="119">
                  <c:v>100000</c:v>
                </c:pt>
                <c:pt idx="120">
                  <c:v>100000</c:v>
                </c:pt>
                <c:pt idx="121">
                  <c:v>100000</c:v>
                </c:pt>
                <c:pt idx="122">
                  <c:v>100000</c:v>
                </c:pt>
                <c:pt idx="123">
                  <c:v>100000</c:v>
                </c:pt>
                <c:pt idx="124">
                  <c:v>100000</c:v>
                </c:pt>
                <c:pt idx="125">
                  <c:v>100000</c:v>
                </c:pt>
                <c:pt idx="126">
                  <c:v>100000</c:v>
                </c:pt>
                <c:pt idx="127">
                  <c:v>100000</c:v>
                </c:pt>
                <c:pt idx="128">
                  <c:v>100000</c:v>
                </c:pt>
                <c:pt idx="129">
                  <c:v>100000</c:v>
                </c:pt>
                <c:pt idx="130">
                  <c:v>100000</c:v>
                </c:pt>
                <c:pt idx="131">
                  <c:v>100000</c:v>
                </c:pt>
                <c:pt idx="132">
                  <c:v>100000</c:v>
                </c:pt>
                <c:pt idx="133">
                  <c:v>100000</c:v>
                </c:pt>
                <c:pt idx="134">
                  <c:v>100000</c:v>
                </c:pt>
                <c:pt idx="135">
                  <c:v>100000</c:v>
                </c:pt>
                <c:pt idx="136">
                  <c:v>100000</c:v>
                </c:pt>
                <c:pt idx="137">
                  <c:v>100000</c:v>
                </c:pt>
                <c:pt idx="138">
                  <c:v>100000</c:v>
                </c:pt>
                <c:pt idx="139">
                  <c:v>100000</c:v>
                </c:pt>
                <c:pt idx="140">
                  <c:v>100000</c:v>
                </c:pt>
                <c:pt idx="141">
                  <c:v>100000</c:v>
                </c:pt>
                <c:pt idx="142">
                  <c:v>100000</c:v>
                </c:pt>
                <c:pt idx="143">
                  <c:v>100000</c:v>
                </c:pt>
                <c:pt idx="144">
                  <c:v>100000</c:v>
                </c:pt>
                <c:pt idx="145">
                  <c:v>100000</c:v>
                </c:pt>
                <c:pt idx="146">
                  <c:v>100000</c:v>
                </c:pt>
                <c:pt idx="147">
                  <c:v>100000</c:v>
                </c:pt>
                <c:pt idx="148">
                  <c:v>100000</c:v>
                </c:pt>
                <c:pt idx="149">
                  <c:v>100000</c:v>
                </c:pt>
                <c:pt idx="150">
                  <c:v>100000</c:v>
                </c:pt>
                <c:pt idx="151">
                  <c:v>100000</c:v>
                </c:pt>
                <c:pt idx="152">
                  <c:v>100000</c:v>
                </c:pt>
                <c:pt idx="153">
                  <c:v>100000</c:v>
                </c:pt>
                <c:pt idx="154">
                  <c:v>100000</c:v>
                </c:pt>
                <c:pt idx="155">
                  <c:v>100000</c:v>
                </c:pt>
                <c:pt idx="156">
                  <c:v>100000</c:v>
                </c:pt>
                <c:pt idx="157">
                  <c:v>100000</c:v>
                </c:pt>
                <c:pt idx="158">
                  <c:v>100000</c:v>
                </c:pt>
                <c:pt idx="159">
                  <c:v>100000</c:v>
                </c:pt>
                <c:pt idx="160">
                  <c:v>100000</c:v>
                </c:pt>
                <c:pt idx="161">
                  <c:v>100000</c:v>
                </c:pt>
                <c:pt idx="162">
                  <c:v>100000</c:v>
                </c:pt>
                <c:pt idx="163">
                  <c:v>100000</c:v>
                </c:pt>
                <c:pt idx="164">
                  <c:v>100000</c:v>
                </c:pt>
                <c:pt idx="165">
                  <c:v>100000</c:v>
                </c:pt>
                <c:pt idx="166">
                  <c:v>100000</c:v>
                </c:pt>
                <c:pt idx="167">
                  <c:v>100000</c:v>
                </c:pt>
                <c:pt idx="168">
                  <c:v>100000</c:v>
                </c:pt>
                <c:pt idx="169">
                  <c:v>100000</c:v>
                </c:pt>
                <c:pt idx="170">
                  <c:v>100000</c:v>
                </c:pt>
                <c:pt idx="171">
                  <c:v>100000</c:v>
                </c:pt>
                <c:pt idx="172">
                  <c:v>100000</c:v>
                </c:pt>
                <c:pt idx="173">
                  <c:v>100000</c:v>
                </c:pt>
                <c:pt idx="174">
                  <c:v>100000</c:v>
                </c:pt>
                <c:pt idx="175">
                  <c:v>100000</c:v>
                </c:pt>
                <c:pt idx="176">
                  <c:v>100000</c:v>
                </c:pt>
                <c:pt idx="177">
                  <c:v>100000</c:v>
                </c:pt>
                <c:pt idx="178">
                  <c:v>100000</c:v>
                </c:pt>
                <c:pt idx="179">
                  <c:v>100000</c:v>
                </c:pt>
                <c:pt idx="180">
                  <c:v>100000</c:v>
                </c:pt>
                <c:pt idx="181">
                  <c:v>100000</c:v>
                </c:pt>
                <c:pt idx="182">
                  <c:v>100000</c:v>
                </c:pt>
                <c:pt idx="183">
                  <c:v>100000</c:v>
                </c:pt>
                <c:pt idx="184">
                  <c:v>100000</c:v>
                </c:pt>
                <c:pt idx="185">
                  <c:v>100000</c:v>
                </c:pt>
                <c:pt idx="186">
                  <c:v>100000</c:v>
                </c:pt>
                <c:pt idx="187">
                  <c:v>100000</c:v>
                </c:pt>
                <c:pt idx="188">
                  <c:v>100000</c:v>
                </c:pt>
                <c:pt idx="189">
                  <c:v>100000</c:v>
                </c:pt>
                <c:pt idx="190">
                  <c:v>100000</c:v>
                </c:pt>
                <c:pt idx="191">
                  <c:v>100000</c:v>
                </c:pt>
                <c:pt idx="192">
                  <c:v>100000</c:v>
                </c:pt>
                <c:pt idx="193">
                  <c:v>100000</c:v>
                </c:pt>
                <c:pt idx="194">
                  <c:v>100000</c:v>
                </c:pt>
                <c:pt idx="195">
                  <c:v>100000</c:v>
                </c:pt>
                <c:pt idx="196">
                  <c:v>100000</c:v>
                </c:pt>
                <c:pt idx="197">
                  <c:v>100000</c:v>
                </c:pt>
                <c:pt idx="198">
                  <c:v>100000</c:v>
                </c:pt>
                <c:pt idx="199">
                  <c:v>100000</c:v>
                </c:pt>
                <c:pt idx="200">
                  <c:v>100000</c:v>
                </c:pt>
                <c:pt idx="201">
                  <c:v>100000</c:v>
                </c:pt>
                <c:pt idx="202">
                  <c:v>100000</c:v>
                </c:pt>
                <c:pt idx="203">
                  <c:v>100000</c:v>
                </c:pt>
                <c:pt idx="204">
                  <c:v>100000</c:v>
                </c:pt>
                <c:pt idx="205">
                  <c:v>100000</c:v>
                </c:pt>
                <c:pt idx="206">
                  <c:v>100000</c:v>
                </c:pt>
                <c:pt idx="207">
                  <c:v>100000</c:v>
                </c:pt>
                <c:pt idx="208">
                  <c:v>100000</c:v>
                </c:pt>
                <c:pt idx="209">
                  <c:v>100000</c:v>
                </c:pt>
                <c:pt idx="210">
                  <c:v>100000</c:v>
                </c:pt>
                <c:pt idx="211">
                  <c:v>100000</c:v>
                </c:pt>
                <c:pt idx="212">
                  <c:v>100000</c:v>
                </c:pt>
                <c:pt idx="213">
                  <c:v>100000</c:v>
                </c:pt>
                <c:pt idx="214">
                  <c:v>100000</c:v>
                </c:pt>
                <c:pt idx="215">
                  <c:v>100000</c:v>
                </c:pt>
                <c:pt idx="216">
                  <c:v>100000</c:v>
                </c:pt>
                <c:pt idx="217">
                  <c:v>100000</c:v>
                </c:pt>
                <c:pt idx="218">
                  <c:v>100000</c:v>
                </c:pt>
                <c:pt idx="219">
                  <c:v>100000</c:v>
                </c:pt>
                <c:pt idx="220">
                  <c:v>100000</c:v>
                </c:pt>
                <c:pt idx="221">
                  <c:v>100000</c:v>
                </c:pt>
                <c:pt idx="222">
                  <c:v>100000</c:v>
                </c:pt>
                <c:pt idx="223">
                  <c:v>100000</c:v>
                </c:pt>
                <c:pt idx="224">
                  <c:v>100000</c:v>
                </c:pt>
                <c:pt idx="225">
                  <c:v>100000</c:v>
                </c:pt>
                <c:pt idx="226">
                  <c:v>100000</c:v>
                </c:pt>
                <c:pt idx="227">
                  <c:v>100000</c:v>
                </c:pt>
                <c:pt idx="228">
                  <c:v>100000</c:v>
                </c:pt>
                <c:pt idx="229">
                  <c:v>100000</c:v>
                </c:pt>
                <c:pt idx="230">
                  <c:v>100000</c:v>
                </c:pt>
                <c:pt idx="231">
                  <c:v>100000</c:v>
                </c:pt>
                <c:pt idx="232">
                  <c:v>100000</c:v>
                </c:pt>
                <c:pt idx="233">
                  <c:v>100000</c:v>
                </c:pt>
                <c:pt idx="234">
                  <c:v>100000</c:v>
                </c:pt>
                <c:pt idx="235">
                  <c:v>100000</c:v>
                </c:pt>
                <c:pt idx="236">
                  <c:v>100000</c:v>
                </c:pt>
                <c:pt idx="237">
                  <c:v>100000</c:v>
                </c:pt>
                <c:pt idx="238">
                  <c:v>100000</c:v>
                </c:pt>
                <c:pt idx="239">
                  <c:v>100000</c:v>
                </c:pt>
                <c:pt idx="240">
                  <c:v>100000</c:v>
                </c:pt>
                <c:pt idx="241">
                  <c:v>100000</c:v>
                </c:pt>
                <c:pt idx="242">
                  <c:v>100000</c:v>
                </c:pt>
                <c:pt idx="243">
                  <c:v>100000</c:v>
                </c:pt>
                <c:pt idx="244">
                  <c:v>100000</c:v>
                </c:pt>
                <c:pt idx="245">
                  <c:v>100000</c:v>
                </c:pt>
                <c:pt idx="246">
                  <c:v>100000</c:v>
                </c:pt>
                <c:pt idx="247">
                  <c:v>100000</c:v>
                </c:pt>
                <c:pt idx="248">
                  <c:v>100000</c:v>
                </c:pt>
                <c:pt idx="249">
                  <c:v>100000</c:v>
                </c:pt>
                <c:pt idx="250">
                  <c:v>100000</c:v>
                </c:pt>
                <c:pt idx="251">
                  <c:v>100000</c:v>
                </c:pt>
                <c:pt idx="252">
                  <c:v>100000</c:v>
                </c:pt>
                <c:pt idx="253">
                  <c:v>100000</c:v>
                </c:pt>
                <c:pt idx="254">
                  <c:v>100000</c:v>
                </c:pt>
                <c:pt idx="255">
                  <c:v>100000</c:v>
                </c:pt>
                <c:pt idx="256">
                  <c:v>100000</c:v>
                </c:pt>
                <c:pt idx="257">
                  <c:v>100000</c:v>
                </c:pt>
                <c:pt idx="258">
                  <c:v>100000</c:v>
                </c:pt>
                <c:pt idx="259">
                  <c:v>100000</c:v>
                </c:pt>
                <c:pt idx="260">
                  <c:v>100000</c:v>
                </c:pt>
                <c:pt idx="261">
                  <c:v>100000</c:v>
                </c:pt>
                <c:pt idx="262">
                  <c:v>100000</c:v>
                </c:pt>
                <c:pt idx="263">
                  <c:v>100000</c:v>
                </c:pt>
                <c:pt idx="264">
                  <c:v>100000</c:v>
                </c:pt>
                <c:pt idx="265">
                  <c:v>100000</c:v>
                </c:pt>
                <c:pt idx="266">
                  <c:v>100000</c:v>
                </c:pt>
                <c:pt idx="267">
                  <c:v>100000</c:v>
                </c:pt>
                <c:pt idx="268">
                  <c:v>100000</c:v>
                </c:pt>
                <c:pt idx="269">
                  <c:v>100000</c:v>
                </c:pt>
                <c:pt idx="270">
                  <c:v>100000</c:v>
                </c:pt>
                <c:pt idx="271">
                  <c:v>100000</c:v>
                </c:pt>
                <c:pt idx="272">
                  <c:v>100000</c:v>
                </c:pt>
                <c:pt idx="273">
                  <c:v>100000</c:v>
                </c:pt>
                <c:pt idx="274">
                  <c:v>100000</c:v>
                </c:pt>
                <c:pt idx="275">
                  <c:v>100000</c:v>
                </c:pt>
                <c:pt idx="276">
                  <c:v>100000</c:v>
                </c:pt>
                <c:pt idx="277">
                  <c:v>100000</c:v>
                </c:pt>
                <c:pt idx="278">
                  <c:v>100000</c:v>
                </c:pt>
                <c:pt idx="279">
                  <c:v>100000</c:v>
                </c:pt>
                <c:pt idx="280">
                  <c:v>100000</c:v>
                </c:pt>
                <c:pt idx="281">
                  <c:v>100000</c:v>
                </c:pt>
                <c:pt idx="282">
                  <c:v>100000</c:v>
                </c:pt>
                <c:pt idx="283">
                  <c:v>100000</c:v>
                </c:pt>
                <c:pt idx="284">
                  <c:v>100000</c:v>
                </c:pt>
                <c:pt idx="285">
                  <c:v>100000</c:v>
                </c:pt>
                <c:pt idx="286">
                  <c:v>100000</c:v>
                </c:pt>
                <c:pt idx="287">
                  <c:v>100000</c:v>
                </c:pt>
                <c:pt idx="288">
                  <c:v>100000</c:v>
                </c:pt>
                <c:pt idx="289">
                  <c:v>100000</c:v>
                </c:pt>
                <c:pt idx="290">
                  <c:v>100000</c:v>
                </c:pt>
                <c:pt idx="291">
                  <c:v>100000</c:v>
                </c:pt>
                <c:pt idx="292">
                  <c:v>100000</c:v>
                </c:pt>
                <c:pt idx="293">
                  <c:v>100000</c:v>
                </c:pt>
                <c:pt idx="294">
                  <c:v>100000</c:v>
                </c:pt>
                <c:pt idx="295">
                  <c:v>100000</c:v>
                </c:pt>
                <c:pt idx="296">
                  <c:v>100000</c:v>
                </c:pt>
                <c:pt idx="297">
                  <c:v>100000</c:v>
                </c:pt>
                <c:pt idx="298">
                  <c:v>100000</c:v>
                </c:pt>
                <c:pt idx="299">
                  <c:v>100000</c:v>
                </c:pt>
                <c:pt idx="300">
                  <c:v>100000</c:v>
                </c:pt>
                <c:pt idx="301">
                  <c:v>100000</c:v>
                </c:pt>
                <c:pt idx="302">
                  <c:v>100000</c:v>
                </c:pt>
                <c:pt idx="303">
                  <c:v>100000</c:v>
                </c:pt>
                <c:pt idx="304">
                  <c:v>100000</c:v>
                </c:pt>
                <c:pt idx="305">
                  <c:v>100000</c:v>
                </c:pt>
                <c:pt idx="306">
                  <c:v>100000</c:v>
                </c:pt>
                <c:pt idx="307">
                  <c:v>100000</c:v>
                </c:pt>
                <c:pt idx="308">
                  <c:v>100000</c:v>
                </c:pt>
                <c:pt idx="309">
                  <c:v>100000</c:v>
                </c:pt>
                <c:pt idx="310">
                  <c:v>100000</c:v>
                </c:pt>
                <c:pt idx="311">
                  <c:v>100000</c:v>
                </c:pt>
                <c:pt idx="312">
                  <c:v>100000</c:v>
                </c:pt>
                <c:pt idx="313">
                  <c:v>100000</c:v>
                </c:pt>
                <c:pt idx="314">
                  <c:v>100000</c:v>
                </c:pt>
                <c:pt idx="315">
                  <c:v>100000</c:v>
                </c:pt>
                <c:pt idx="316">
                  <c:v>100000</c:v>
                </c:pt>
                <c:pt idx="317">
                  <c:v>100000</c:v>
                </c:pt>
                <c:pt idx="318">
                  <c:v>100000</c:v>
                </c:pt>
                <c:pt idx="319">
                  <c:v>100000</c:v>
                </c:pt>
                <c:pt idx="320">
                  <c:v>100000</c:v>
                </c:pt>
                <c:pt idx="321">
                  <c:v>100000</c:v>
                </c:pt>
                <c:pt idx="322">
                  <c:v>100000</c:v>
                </c:pt>
                <c:pt idx="323">
                  <c:v>100000</c:v>
                </c:pt>
                <c:pt idx="324">
                  <c:v>100000</c:v>
                </c:pt>
                <c:pt idx="325">
                  <c:v>100000</c:v>
                </c:pt>
                <c:pt idx="326">
                  <c:v>100000</c:v>
                </c:pt>
                <c:pt idx="327">
                  <c:v>100000</c:v>
                </c:pt>
                <c:pt idx="328">
                  <c:v>100000</c:v>
                </c:pt>
                <c:pt idx="329">
                  <c:v>100000</c:v>
                </c:pt>
                <c:pt idx="330">
                  <c:v>100000</c:v>
                </c:pt>
                <c:pt idx="331">
                  <c:v>100000</c:v>
                </c:pt>
                <c:pt idx="332">
                  <c:v>100000</c:v>
                </c:pt>
                <c:pt idx="333">
                  <c:v>100000</c:v>
                </c:pt>
                <c:pt idx="334">
                  <c:v>100000</c:v>
                </c:pt>
                <c:pt idx="335">
                  <c:v>100000</c:v>
                </c:pt>
                <c:pt idx="336">
                  <c:v>100000</c:v>
                </c:pt>
                <c:pt idx="337">
                  <c:v>100000</c:v>
                </c:pt>
                <c:pt idx="338">
                  <c:v>100000</c:v>
                </c:pt>
                <c:pt idx="339">
                  <c:v>100000</c:v>
                </c:pt>
                <c:pt idx="340">
                  <c:v>100000</c:v>
                </c:pt>
                <c:pt idx="341">
                  <c:v>100000</c:v>
                </c:pt>
                <c:pt idx="342">
                  <c:v>100000</c:v>
                </c:pt>
                <c:pt idx="343">
                  <c:v>100000</c:v>
                </c:pt>
                <c:pt idx="344">
                  <c:v>100000</c:v>
                </c:pt>
                <c:pt idx="345">
                  <c:v>100000</c:v>
                </c:pt>
                <c:pt idx="346">
                  <c:v>100000</c:v>
                </c:pt>
                <c:pt idx="347">
                  <c:v>100000</c:v>
                </c:pt>
                <c:pt idx="348">
                  <c:v>100000</c:v>
                </c:pt>
                <c:pt idx="349">
                  <c:v>100000</c:v>
                </c:pt>
                <c:pt idx="350">
                  <c:v>100000</c:v>
                </c:pt>
                <c:pt idx="351">
                  <c:v>100000</c:v>
                </c:pt>
                <c:pt idx="352">
                  <c:v>100000</c:v>
                </c:pt>
                <c:pt idx="353">
                  <c:v>100000</c:v>
                </c:pt>
                <c:pt idx="354">
                  <c:v>100000</c:v>
                </c:pt>
                <c:pt idx="355">
                  <c:v>100000</c:v>
                </c:pt>
                <c:pt idx="356">
                  <c:v>100000</c:v>
                </c:pt>
                <c:pt idx="357">
                  <c:v>100000</c:v>
                </c:pt>
                <c:pt idx="358">
                  <c:v>100000</c:v>
                </c:pt>
                <c:pt idx="359">
                  <c:v>100000</c:v>
                </c:pt>
                <c:pt idx="360">
                  <c:v>100000</c:v>
                </c:pt>
                <c:pt idx="361">
                  <c:v>100000</c:v>
                </c:pt>
                <c:pt idx="362">
                  <c:v>100000</c:v>
                </c:pt>
                <c:pt idx="363">
                  <c:v>100000</c:v>
                </c:pt>
                <c:pt idx="364">
                  <c:v>100000</c:v>
                </c:pt>
                <c:pt idx="365">
                  <c:v>100000</c:v>
                </c:pt>
                <c:pt idx="366">
                  <c:v>100000</c:v>
                </c:pt>
                <c:pt idx="367">
                  <c:v>100000</c:v>
                </c:pt>
                <c:pt idx="368">
                  <c:v>100000</c:v>
                </c:pt>
                <c:pt idx="369">
                  <c:v>100000</c:v>
                </c:pt>
                <c:pt idx="370">
                  <c:v>100000</c:v>
                </c:pt>
                <c:pt idx="371">
                  <c:v>100000</c:v>
                </c:pt>
                <c:pt idx="372">
                  <c:v>100000</c:v>
                </c:pt>
                <c:pt idx="373">
                  <c:v>100000</c:v>
                </c:pt>
                <c:pt idx="374">
                  <c:v>100000</c:v>
                </c:pt>
                <c:pt idx="375">
                  <c:v>100000</c:v>
                </c:pt>
                <c:pt idx="376">
                  <c:v>100000</c:v>
                </c:pt>
                <c:pt idx="377">
                  <c:v>100000</c:v>
                </c:pt>
                <c:pt idx="378">
                  <c:v>100000</c:v>
                </c:pt>
                <c:pt idx="379">
                  <c:v>100000</c:v>
                </c:pt>
                <c:pt idx="380">
                  <c:v>100000</c:v>
                </c:pt>
                <c:pt idx="381">
                  <c:v>100000</c:v>
                </c:pt>
                <c:pt idx="382">
                  <c:v>100000</c:v>
                </c:pt>
                <c:pt idx="383">
                  <c:v>100000</c:v>
                </c:pt>
                <c:pt idx="384">
                  <c:v>100000</c:v>
                </c:pt>
                <c:pt idx="385">
                  <c:v>100000</c:v>
                </c:pt>
                <c:pt idx="386">
                  <c:v>100000</c:v>
                </c:pt>
                <c:pt idx="387">
                  <c:v>100000</c:v>
                </c:pt>
                <c:pt idx="388">
                  <c:v>100000</c:v>
                </c:pt>
                <c:pt idx="389">
                  <c:v>100000</c:v>
                </c:pt>
                <c:pt idx="390">
                  <c:v>100000</c:v>
                </c:pt>
                <c:pt idx="391">
                  <c:v>100000</c:v>
                </c:pt>
                <c:pt idx="392">
                  <c:v>100000</c:v>
                </c:pt>
                <c:pt idx="393">
                  <c:v>100000</c:v>
                </c:pt>
                <c:pt idx="394">
                  <c:v>100000</c:v>
                </c:pt>
                <c:pt idx="395">
                  <c:v>100000</c:v>
                </c:pt>
                <c:pt idx="396">
                  <c:v>100000</c:v>
                </c:pt>
                <c:pt idx="397">
                  <c:v>100000</c:v>
                </c:pt>
                <c:pt idx="398">
                  <c:v>100000</c:v>
                </c:pt>
                <c:pt idx="399">
                  <c:v>100000</c:v>
                </c:pt>
                <c:pt idx="400">
                  <c:v>100000</c:v>
                </c:pt>
                <c:pt idx="401">
                  <c:v>100000</c:v>
                </c:pt>
                <c:pt idx="402">
                  <c:v>100000</c:v>
                </c:pt>
                <c:pt idx="403">
                  <c:v>100000</c:v>
                </c:pt>
                <c:pt idx="404">
                  <c:v>100000</c:v>
                </c:pt>
                <c:pt idx="405">
                  <c:v>100000</c:v>
                </c:pt>
                <c:pt idx="406">
                  <c:v>100000</c:v>
                </c:pt>
                <c:pt idx="407">
                  <c:v>100000</c:v>
                </c:pt>
                <c:pt idx="408">
                  <c:v>100000</c:v>
                </c:pt>
                <c:pt idx="409">
                  <c:v>100000</c:v>
                </c:pt>
                <c:pt idx="410">
                  <c:v>100000</c:v>
                </c:pt>
                <c:pt idx="411">
                  <c:v>100000</c:v>
                </c:pt>
                <c:pt idx="412">
                  <c:v>100000</c:v>
                </c:pt>
                <c:pt idx="413">
                  <c:v>100000</c:v>
                </c:pt>
                <c:pt idx="414">
                  <c:v>100000</c:v>
                </c:pt>
                <c:pt idx="415">
                  <c:v>100000</c:v>
                </c:pt>
                <c:pt idx="416">
                  <c:v>100000</c:v>
                </c:pt>
                <c:pt idx="417">
                  <c:v>100000</c:v>
                </c:pt>
                <c:pt idx="418">
                  <c:v>100000</c:v>
                </c:pt>
                <c:pt idx="419">
                  <c:v>100000</c:v>
                </c:pt>
                <c:pt idx="420">
                  <c:v>100000</c:v>
                </c:pt>
                <c:pt idx="421">
                  <c:v>100000</c:v>
                </c:pt>
                <c:pt idx="422">
                  <c:v>100000</c:v>
                </c:pt>
                <c:pt idx="423">
                  <c:v>100000</c:v>
                </c:pt>
                <c:pt idx="424">
                  <c:v>100000</c:v>
                </c:pt>
                <c:pt idx="425">
                  <c:v>100000</c:v>
                </c:pt>
                <c:pt idx="426">
                  <c:v>100000</c:v>
                </c:pt>
                <c:pt idx="427">
                  <c:v>100000</c:v>
                </c:pt>
                <c:pt idx="428">
                  <c:v>100000</c:v>
                </c:pt>
                <c:pt idx="429">
                  <c:v>100000</c:v>
                </c:pt>
                <c:pt idx="430">
                  <c:v>100000</c:v>
                </c:pt>
                <c:pt idx="431">
                  <c:v>100000</c:v>
                </c:pt>
                <c:pt idx="432">
                  <c:v>100000</c:v>
                </c:pt>
                <c:pt idx="433">
                  <c:v>100000</c:v>
                </c:pt>
                <c:pt idx="434">
                  <c:v>100000</c:v>
                </c:pt>
                <c:pt idx="435">
                  <c:v>100000</c:v>
                </c:pt>
                <c:pt idx="436">
                  <c:v>100000</c:v>
                </c:pt>
                <c:pt idx="437">
                  <c:v>100000</c:v>
                </c:pt>
                <c:pt idx="438">
                  <c:v>100000</c:v>
                </c:pt>
                <c:pt idx="439">
                  <c:v>100000</c:v>
                </c:pt>
                <c:pt idx="440">
                  <c:v>100000</c:v>
                </c:pt>
                <c:pt idx="441">
                  <c:v>100000</c:v>
                </c:pt>
                <c:pt idx="442">
                  <c:v>100000</c:v>
                </c:pt>
                <c:pt idx="443">
                  <c:v>100000</c:v>
                </c:pt>
                <c:pt idx="444">
                  <c:v>100000</c:v>
                </c:pt>
                <c:pt idx="445">
                  <c:v>100000</c:v>
                </c:pt>
                <c:pt idx="446">
                  <c:v>100000</c:v>
                </c:pt>
                <c:pt idx="447">
                  <c:v>100000</c:v>
                </c:pt>
                <c:pt idx="448">
                  <c:v>100000</c:v>
                </c:pt>
                <c:pt idx="449">
                  <c:v>100000</c:v>
                </c:pt>
                <c:pt idx="450">
                  <c:v>100000</c:v>
                </c:pt>
                <c:pt idx="451">
                  <c:v>100000</c:v>
                </c:pt>
                <c:pt idx="452">
                  <c:v>100000</c:v>
                </c:pt>
                <c:pt idx="453">
                  <c:v>100000</c:v>
                </c:pt>
                <c:pt idx="454">
                  <c:v>100000</c:v>
                </c:pt>
                <c:pt idx="455">
                  <c:v>100000</c:v>
                </c:pt>
                <c:pt idx="456">
                  <c:v>100000</c:v>
                </c:pt>
                <c:pt idx="457">
                  <c:v>100000</c:v>
                </c:pt>
                <c:pt idx="458">
                  <c:v>100000</c:v>
                </c:pt>
                <c:pt idx="459">
                  <c:v>100000</c:v>
                </c:pt>
                <c:pt idx="460">
                  <c:v>100000</c:v>
                </c:pt>
                <c:pt idx="461">
                  <c:v>100000</c:v>
                </c:pt>
                <c:pt idx="462">
                  <c:v>100000</c:v>
                </c:pt>
                <c:pt idx="463">
                  <c:v>100000</c:v>
                </c:pt>
                <c:pt idx="464">
                  <c:v>100000</c:v>
                </c:pt>
                <c:pt idx="465">
                  <c:v>100000</c:v>
                </c:pt>
                <c:pt idx="466">
                  <c:v>100000</c:v>
                </c:pt>
                <c:pt idx="467">
                  <c:v>100000</c:v>
                </c:pt>
                <c:pt idx="468">
                  <c:v>100000</c:v>
                </c:pt>
                <c:pt idx="469">
                  <c:v>100000</c:v>
                </c:pt>
                <c:pt idx="470">
                  <c:v>100000</c:v>
                </c:pt>
                <c:pt idx="471">
                  <c:v>100000</c:v>
                </c:pt>
                <c:pt idx="472">
                  <c:v>100000</c:v>
                </c:pt>
                <c:pt idx="473">
                  <c:v>100000</c:v>
                </c:pt>
                <c:pt idx="474">
                  <c:v>100000</c:v>
                </c:pt>
                <c:pt idx="475">
                  <c:v>100000</c:v>
                </c:pt>
                <c:pt idx="476">
                  <c:v>100000</c:v>
                </c:pt>
                <c:pt idx="477">
                  <c:v>100000</c:v>
                </c:pt>
                <c:pt idx="478">
                  <c:v>100000</c:v>
                </c:pt>
                <c:pt idx="479">
                  <c:v>100000</c:v>
                </c:pt>
                <c:pt idx="480">
                  <c:v>100000</c:v>
                </c:pt>
                <c:pt idx="481">
                  <c:v>100000</c:v>
                </c:pt>
                <c:pt idx="482">
                  <c:v>100000</c:v>
                </c:pt>
                <c:pt idx="483">
                  <c:v>100000</c:v>
                </c:pt>
                <c:pt idx="484">
                  <c:v>100000</c:v>
                </c:pt>
                <c:pt idx="485">
                  <c:v>100000</c:v>
                </c:pt>
                <c:pt idx="486">
                  <c:v>100000</c:v>
                </c:pt>
                <c:pt idx="487">
                  <c:v>100000</c:v>
                </c:pt>
                <c:pt idx="488">
                  <c:v>100000</c:v>
                </c:pt>
                <c:pt idx="489">
                  <c:v>100000</c:v>
                </c:pt>
                <c:pt idx="490">
                  <c:v>100000</c:v>
                </c:pt>
                <c:pt idx="491">
                  <c:v>100000</c:v>
                </c:pt>
                <c:pt idx="492">
                  <c:v>100000</c:v>
                </c:pt>
                <c:pt idx="493">
                  <c:v>100000</c:v>
                </c:pt>
                <c:pt idx="494">
                  <c:v>100000</c:v>
                </c:pt>
                <c:pt idx="495">
                  <c:v>100000</c:v>
                </c:pt>
                <c:pt idx="496">
                  <c:v>100000</c:v>
                </c:pt>
                <c:pt idx="497">
                  <c:v>100000</c:v>
                </c:pt>
                <c:pt idx="498">
                  <c:v>100000</c:v>
                </c:pt>
                <c:pt idx="499">
                  <c:v>100000</c:v>
                </c:pt>
                <c:pt idx="500">
                  <c:v>100000</c:v>
                </c:pt>
                <c:pt idx="501">
                  <c:v>100000</c:v>
                </c:pt>
                <c:pt idx="502">
                  <c:v>100000</c:v>
                </c:pt>
                <c:pt idx="503">
                  <c:v>100000</c:v>
                </c:pt>
                <c:pt idx="504">
                  <c:v>100000</c:v>
                </c:pt>
                <c:pt idx="505">
                  <c:v>100000</c:v>
                </c:pt>
                <c:pt idx="506">
                  <c:v>100000</c:v>
                </c:pt>
                <c:pt idx="507">
                  <c:v>100000</c:v>
                </c:pt>
                <c:pt idx="508">
                  <c:v>100000</c:v>
                </c:pt>
                <c:pt idx="509">
                  <c:v>100000</c:v>
                </c:pt>
                <c:pt idx="510">
                  <c:v>100000</c:v>
                </c:pt>
                <c:pt idx="511">
                  <c:v>100000</c:v>
                </c:pt>
                <c:pt idx="512">
                  <c:v>100000</c:v>
                </c:pt>
                <c:pt idx="513">
                  <c:v>100000</c:v>
                </c:pt>
                <c:pt idx="514">
                  <c:v>100000</c:v>
                </c:pt>
                <c:pt idx="515">
                  <c:v>100000</c:v>
                </c:pt>
                <c:pt idx="516">
                  <c:v>100000</c:v>
                </c:pt>
                <c:pt idx="517">
                  <c:v>100000</c:v>
                </c:pt>
                <c:pt idx="518">
                  <c:v>100000</c:v>
                </c:pt>
                <c:pt idx="519">
                  <c:v>100000</c:v>
                </c:pt>
                <c:pt idx="520">
                  <c:v>100000</c:v>
                </c:pt>
                <c:pt idx="521">
                  <c:v>100000</c:v>
                </c:pt>
                <c:pt idx="522">
                  <c:v>100000</c:v>
                </c:pt>
                <c:pt idx="523">
                  <c:v>100000</c:v>
                </c:pt>
                <c:pt idx="524">
                  <c:v>100000</c:v>
                </c:pt>
                <c:pt idx="525">
                  <c:v>100000</c:v>
                </c:pt>
                <c:pt idx="526">
                  <c:v>100000</c:v>
                </c:pt>
                <c:pt idx="527">
                  <c:v>100000</c:v>
                </c:pt>
                <c:pt idx="528">
                  <c:v>100000</c:v>
                </c:pt>
                <c:pt idx="529">
                  <c:v>100000</c:v>
                </c:pt>
                <c:pt idx="530">
                  <c:v>100000</c:v>
                </c:pt>
                <c:pt idx="531">
                  <c:v>100000</c:v>
                </c:pt>
                <c:pt idx="532">
                  <c:v>100000</c:v>
                </c:pt>
                <c:pt idx="533">
                  <c:v>100000</c:v>
                </c:pt>
                <c:pt idx="534">
                  <c:v>100000</c:v>
                </c:pt>
                <c:pt idx="535">
                  <c:v>100000</c:v>
                </c:pt>
                <c:pt idx="536">
                  <c:v>100000</c:v>
                </c:pt>
                <c:pt idx="537">
                  <c:v>100000</c:v>
                </c:pt>
                <c:pt idx="538">
                  <c:v>100000</c:v>
                </c:pt>
                <c:pt idx="539">
                  <c:v>100000</c:v>
                </c:pt>
                <c:pt idx="540">
                  <c:v>100000</c:v>
                </c:pt>
                <c:pt idx="541">
                  <c:v>100000</c:v>
                </c:pt>
                <c:pt idx="542">
                  <c:v>100000</c:v>
                </c:pt>
                <c:pt idx="543">
                  <c:v>100000</c:v>
                </c:pt>
                <c:pt idx="544">
                  <c:v>100000</c:v>
                </c:pt>
                <c:pt idx="545">
                  <c:v>100000</c:v>
                </c:pt>
                <c:pt idx="546">
                  <c:v>100000</c:v>
                </c:pt>
                <c:pt idx="547">
                  <c:v>100000</c:v>
                </c:pt>
                <c:pt idx="548">
                  <c:v>100000</c:v>
                </c:pt>
                <c:pt idx="549">
                  <c:v>100000</c:v>
                </c:pt>
                <c:pt idx="550">
                  <c:v>100000</c:v>
                </c:pt>
                <c:pt idx="551">
                  <c:v>100000</c:v>
                </c:pt>
                <c:pt idx="552">
                  <c:v>100000</c:v>
                </c:pt>
                <c:pt idx="553">
                  <c:v>100000</c:v>
                </c:pt>
                <c:pt idx="554">
                  <c:v>100000</c:v>
                </c:pt>
                <c:pt idx="555">
                  <c:v>100000</c:v>
                </c:pt>
                <c:pt idx="556">
                  <c:v>100000</c:v>
                </c:pt>
                <c:pt idx="557">
                  <c:v>100000</c:v>
                </c:pt>
                <c:pt idx="558">
                  <c:v>100000</c:v>
                </c:pt>
                <c:pt idx="559">
                  <c:v>100000</c:v>
                </c:pt>
                <c:pt idx="560">
                  <c:v>100000</c:v>
                </c:pt>
                <c:pt idx="561">
                  <c:v>100000</c:v>
                </c:pt>
                <c:pt idx="562">
                  <c:v>100000</c:v>
                </c:pt>
                <c:pt idx="563">
                  <c:v>100000</c:v>
                </c:pt>
                <c:pt idx="564">
                  <c:v>100000</c:v>
                </c:pt>
                <c:pt idx="565">
                  <c:v>100000</c:v>
                </c:pt>
                <c:pt idx="566">
                  <c:v>100000</c:v>
                </c:pt>
                <c:pt idx="567">
                  <c:v>100000</c:v>
                </c:pt>
                <c:pt idx="568">
                  <c:v>100000</c:v>
                </c:pt>
                <c:pt idx="569">
                  <c:v>100000</c:v>
                </c:pt>
                <c:pt idx="570">
                  <c:v>100000</c:v>
                </c:pt>
                <c:pt idx="571">
                  <c:v>100000</c:v>
                </c:pt>
                <c:pt idx="572">
                  <c:v>100000</c:v>
                </c:pt>
                <c:pt idx="573">
                  <c:v>100000</c:v>
                </c:pt>
                <c:pt idx="574">
                  <c:v>100000</c:v>
                </c:pt>
                <c:pt idx="575">
                  <c:v>100000</c:v>
                </c:pt>
                <c:pt idx="576">
                  <c:v>100000</c:v>
                </c:pt>
                <c:pt idx="577">
                  <c:v>100000</c:v>
                </c:pt>
                <c:pt idx="578">
                  <c:v>100000</c:v>
                </c:pt>
                <c:pt idx="579">
                  <c:v>100000</c:v>
                </c:pt>
                <c:pt idx="580">
                  <c:v>100000</c:v>
                </c:pt>
                <c:pt idx="581">
                  <c:v>100000</c:v>
                </c:pt>
                <c:pt idx="582">
                  <c:v>100000</c:v>
                </c:pt>
                <c:pt idx="583">
                  <c:v>100000</c:v>
                </c:pt>
                <c:pt idx="584">
                  <c:v>100000</c:v>
                </c:pt>
                <c:pt idx="585">
                  <c:v>100000</c:v>
                </c:pt>
                <c:pt idx="586">
                  <c:v>100000</c:v>
                </c:pt>
                <c:pt idx="587">
                  <c:v>100000</c:v>
                </c:pt>
                <c:pt idx="588">
                  <c:v>100000</c:v>
                </c:pt>
                <c:pt idx="589">
                  <c:v>100000</c:v>
                </c:pt>
                <c:pt idx="590">
                  <c:v>100000</c:v>
                </c:pt>
                <c:pt idx="591">
                  <c:v>100000</c:v>
                </c:pt>
                <c:pt idx="592">
                  <c:v>100000</c:v>
                </c:pt>
                <c:pt idx="593">
                  <c:v>100000</c:v>
                </c:pt>
                <c:pt idx="594">
                  <c:v>100000</c:v>
                </c:pt>
                <c:pt idx="595">
                  <c:v>100000</c:v>
                </c:pt>
                <c:pt idx="596">
                  <c:v>100000</c:v>
                </c:pt>
                <c:pt idx="597">
                  <c:v>100000</c:v>
                </c:pt>
                <c:pt idx="598">
                  <c:v>100000</c:v>
                </c:pt>
                <c:pt idx="599">
                  <c:v>100000</c:v>
                </c:pt>
                <c:pt idx="600">
                  <c:v>100000</c:v>
                </c:pt>
                <c:pt idx="601">
                  <c:v>100000</c:v>
                </c:pt>
                <c:pt idx="602">
                  <c:v>100000</c:v>
                </c:pt>
                <c:pt idx="603">
                  <c:v>100000</c:v>
                </c:pt>
                <c:pt idx="604">
                  <c:v>100000</c:v>
                </c:pt>
                <c:pt idx="605">
                  <c:v>100000</c:v>
                </c:pt>
                <c:pt idx="606">
                  <c:v>100000</c:v>
                </c:pt>
                <c:pt idx="607">
                  <c:v>100000</c:v>
                </c:pt>
                <c:pt idx="608">
                  <c:v>100000</c:v>
                </c:pt>
                <c:pt idx="609">
                  <c:v>100000</c:v>
                </c:pt>
                <c:pt idx="610">
                  <c:v>100000</c:v>
                </c:pt>
                <c:pt idx="611">
                  <c:v>100000</c:v>
                </c:pt>
                <c:pt idx="612">
                  <c:v>100000</c:v>
                </c:pt>
                <c:pt idx="613">
                  <c:v>100000</c:v>
                </c:pt>
                <c:pt idx="614">
                  <c:v>100000</c:v>
                </c:pt>
                <c:pt idx="615">
                  <c:v>100000</c:v>
                </c:pt>
                <c:pt idx="616">
                  <c:v>100000</c:v>
                </c:pt>
                <c:pt idx="617">
                  <c:v>100000</c:v>
                </c:pt>
                <c:pt idx="618">
                  <c:v>100000</c:v>
                </c:pt>
                <c:pt idx="619">
                  <c:v>100000</c:v>
                </c:pt>
                <c:pt idx="620">
                  <c:v>100000</c:v>
                </c:pt>
                <c:pt idx="621">
                  <c:v>100000</c:v>
                </c:pt>
                <c:pt idx="622">
                  <c:v>100000</c:v>
                </c:pt>
                <c:pt idx="623">
                  <c:v>100000</c:v>
                </c:pt>
                <c:pt idx="624">
                  <c:v>100000</c:v>
                </c:pt>
                <c:pt idx="625">
                  <c:v>100000</c:v>
                </c:pt>
                <c:pt idx="626">
                  <c:v>100000</c:v>
                </c:pt>
                <c:pt idx="627">
                  <c:v>100000</c:v>
                </c:pt>
                <c:pt idx="628">
                  <c:v>100000</c:v>
                </c:pt>
                <c:pt idx="629">
                  <c:v>100000</c:v>
                </c:pt>
                <c:pt idx="630">
                  <c:v>100000</c:v>
                </c:pt>
                <c:pt idx="631">
                  <c:v>100000</c:v>
                </c:pt>
                <c:pt idx="632">
                  <c:v>100000</c:v>
                </c:pt>
                <c:pt idx="633">
                  <c:v>100000</c:v>
                </c:pt>
                <c:pt idx="634">
                  <c:v>100000</c:v>
                </c:pt>
                <c:pt idx="635">
                  <c:v>100000</c:v>
                </c:pt>
                <c:pt idx="636">
                  <c:v>100000</c:v>
                </c:pt>
                <c:pt idx="637">
                  <c:v>100000</c:v>
                </c:pt>
                <c:pt idx="638">
                  <c:v>100000</c:v>
                </c:pt>
                <c:pt idx="639">
                  <c:v>100000</c:v>
                </c:pt>
                <c:pt idx="640">
                  <c:v>100000</c:v>
                </c:pt>
                <c:pt idx="641">
                  <c:v>100000</c:v>
                </c:pt>
                <c:pt idx="642">
                  <c:v>100000</c:v>
                </c:pt>
                <c:pt idx="643">
                  <c:v>100000</c:v>
                </c:pt>
                <c:pt idx="644">
                  <c:v>100000</c:v>
                </c:pt>
                <c:pt idx="645">
                  <c:v>100000</c:v>
                </c:pt>
                <c:pt idx="646">
                  <c:v>100000</c:v>
                </c:pt>
                <c:pt idx="647">
                  <c:v>100000</c:v>
                </c:pt>
                <c:pt idx="648">
                  <c:v>100000</c:v>
                </c:pt>
                <c:pt idx="649">
                  <c:v>100000</c:v>
                </c:pt>
                <c:pt idx="650">
                  <c:v>100000</c:v>
                </c:pt>
                <c:pt idx="651">
                  <c:v>100000</c:v>
                </c:pt>
                <c:pt idx="652">
                  <c:v>100000</c:v>
                </c:pt>
                <c:pt idx="653">
                  <c:v>100000</c:v>
                </c:pt>
                <c:pt idx="654">
                  <c:v>100000</c:v>
                </c:pt>
                <c:pt idx="655">
                  <c:v>100000</c:v>
                </c:pt>
                <c:pt idx="656">
                  <c:v>100000</c:v>
                </c:pt>
                <c:pt idx="657">
                  <c:v>100000</c:v>
                </c:pt>
                <c:pt idx="658">
                  <c:v>100000</c:v>
                </c:pt>
                <c:pt idx="659">
                  <c:v>100000</c:v>
                </c:pt>
                <c:pt idx="660">
                  <c:v>100000</c:v>
                </c:pt>
                <c:pt idx="661">
                  <c:v>100000</c:v>
                </c:pt>
                <c:pt idx="662">
                  <c:v>100000</c:v>
                </c:pt>
                <c:pt idx="663">
                  <c:v>100000</c:v>
                </c:pt>
                <c:pt idx="664">
                  <c:v>100000</c:v>
                </c:pt>
                <c:pt idx="665">
                  <c:v>100000</c:v>
                </c:pt>
                <c:pt idx="666">
                  <c:v>100000</c:v>
                </c:pt>
                <c:pt idx="667">
                  <c:v>100000</c:v>
                </c:pt>
                <c:pt idx="668">
                  <c:v>100000</c:v>
                </c:pt>
                <c:pt idx="669">
                  <c:v>100000</c:v>
                </c:pt>
                <c:pt idx="670">
                  <c:v>100000</c:v>
                </c:pt>
                <c:pt idx="671">
                  <c:v>100000</c:v>
                </c:pt>
                <c:pt idx="672">
                  <c:v>100000</c:v>
                </c:pt>
                <c:pt idx="673">
                  <c:v>100000</c:v>
                </c:pt>
                <c:pt idx="674">
                  <c:v>100000</c:v>
                </c:pt>
                <c:pt idx="675">
                  <c:v>100000</c:v>
                </c:pt>
                <c:pt idx="676">
                  <c:v>100000</c:v>
                </c:pt>
                <c:pt idx="677">
                  <c:v>100000</c:v>
                </c:pt>
                <c:pt idx="678">
                  <c:v>100000</c:v>
                </c:pt>
                <c:pt idx="679">
                  <c:v>100000</c:v>
                </c:pt>
                <c:pt idx="680">
                  <c:v>100000</c:v>
                </c:pt>
                <c:pt idx="681">
                  <c:v>100000</c:v>
                </c:pt>
                <c:pt idx="682">
                  <c:v>100000</c:v>
                </c:pt>
                <c:pt idx="683">
                  <c:v>100000</c:v>
                </c:pt>
                <c:pt idx="684">
                  <c:v>100000</c:v>
                </c:pt>
                <c:pt idx="685">
                  <c:v>100000</c:v>
                </c:pt>
                <c:pt idx="686">
                  <c:v>100000</c:v>
                </c:pt>
                <c:pt idx="687">
                  <c:v>100000</c:v>
                </c:pt>
                <c:pt idx="688">
                  <c:v>100000</c:v>
                </c:pt>
                <c:pt idx="689">
                  <c:v>100000</c:v>
                </c:pt>
                <c:pt idx="690">
                  <c:v>100000</c:v>
                </c:pt>
                <c:pt idx="691">
                  <c:v>100000</c:v>
                </c:pt>
                <c:pt idx="692">
                  <c:v>100000</c:v>
                </c:pt>
                <c:pt idx="693">
                  <c:v>100000</c:v>
                </c:pt>
                <c:pt idx="694">
                  <c:v>100000</c:v>
                </c:pt>
                <c:pt idx="695">
                  <c:v>100000</c:v>
                </c:pt>
                <c:pt idx="696">
                  <c:v>100000</c:v>
                </c:pt>
                <c:pt idx="697">
                  <c:v>100000</c:v>
                </c:pt>
                <c:pt idx="698">
                  <c:v>100000</c:v>
                </c:pt>
                <c:pt idx="699">
                  <c:v>100000</c:v>
                </c:pt>
                <c:pt idx="700">
                  <c:v>100000</c:v>
                </c:pt>
                <c:pt idx="701">
                  <c:v>100000</c:v>
                </c:pt>
                <c:pt idx="702">
                  <c:v>100000</c:v>
                </c:pt>
                <c:pt idx="703">
                  <c:v>100000</c:v>
                </c:pt>
                <c:pt idx="704">
                  <c:v>100000</c:v>
                </c:pt>
                <c:pt idx="705">
                  <c:v>100000</c:v>
                </c:pt>
                <c:pt idx="706">
                  <c:v>100000</c:v>
                </c:pt>
                <c:pt idx="707">
                  <c:v>100000</c:v>
                </c:pt>
                <c:pt idx="708">
                  <c:v>100000</c:v>
                </c:pt>
                <c:pt idx="709">
                  <c:v>100000</c:v>
                </c:pt>
                <c:pt idx="710">
                  <c:v>100000</c:v>
                </c:pt>
                <c:pt idx="711">
                  <c:v>100000</c:v>
                </c:pt>
                <c:pt idx="712">
                  <c:v>100000</c:v>
                </c:pt>
                <c:pt idx="713">
                  <c:v>100000</c:v>
                </c:pt>
                <c:pt idx="714">
                  <c:v>100000</c:v>
                </c:pt>
                <c:pt idx="715">
                  <c:v>100000</c:v>
                </c:pt>
                <c:pt idx="716">
                  <c:v>100000</c:v>
                </c:pt>
                <c:pt idx="717">
                  <c:v>100000</c:v>
                </c:pt>
                <c:pt idx="718">
                  <c:v>100000</c:v>
                </c:pt>
                <c:pt idx="719">
                  <c:v>100000</c:v>
                </c:pt>
                <c:pt idx="720">
                  <c:v>100000</c:v>
                </c:pt>
                <c:pt idx="721">
                  <c:v>100000</c:v>
                </c:pt>
                <c:pt idx="722">
                  <c:v>100000</c:v>
                </c:pt>
                <c:pt idx="723">
                  <c:v>100000</c:v>
                </c:pt>
                <c:pt idx="724">
                  <c:v>100000</c:v>
                </c:pt>
                <c:pt idx="725">
                  <c:v>100000</c:v>
                </c:pt>
                <c:pt idx="726">
                  <c:v>100000</c:v>
                </c:pt>
                <c:pt idx="727">
                  <c:v>100000</c:v>
                </c:pt>
                <c:pt idx="728">
                  <c:v>100000</c:v>
                </c:pt>
                <c:pt idx="729">
                  <c:v>100000</c:v>
                </c:pt>
                <c:pt idx="730">
                  <c:v>100000</c:v>
                </c:pt>
                <c:pt idx="731">
                  <c:v>100000</c:v>
                </c:pt>
                <c:pt idx="732">
                  <c:v>100000</c:v>
                </c:pt>
                <c:pt idx="733">
                  <c:v>100000</c:v>
                </c:pt>
                <c:pt idx="734">
                  <c:v>100000</c:v>
                </c:pt>
                <c:pt idx="735">
                  <c:v>100000</c:v>
                </c:pt>
                <c:pt idx="736">
                  <c:v>100000</c:v>
                </c:pt>
                <c:pt idx="737">
                  <c:v>100000</c:v>
                </c:pt>
                <c:pt idx="738">
                  <c:v>100000</c:v>
                </c:pt>
                <c:pt idx="739">
                  <c:v>100000</c:v>
                </c:pt>
                <c:pt idx="740">
                  <c:v>100000</c:v>
                </c:pt>
                <c:pt idx="741">
                  <c:v>100000</c:v>
                </c:pt>
                <c:pt idx="742">
                  <c:v>100000</c:v>
                </c:pt>
                <c:pt idx="743">
                  <c:v>100000</c:v>
                </c:pt>
                <c:pt idx="744">
                  <c:v>100000</c:v>
                </c:pt>
                <c:pt idx="745">
                  <c:v>100000</c:v>
                </c:pt>
                <c:pt idx="746">
                  <c:v>100000</c:v>
                </c:pt>
                <c:pt idx="747">
                  <c:v>100000</c:v>
                </c:pt>
                <c:pt idx="748">
                  <c:v>100000</c:v>
                </c:pt>
                <c:pt idx="749">
                  <c:v>100000</c:v>
                </c:pt>
                <c:pt idx="750">
                  <c:v>100000</c:v>
                </c:pt>
                <c:pt idx="751">
                  <c:v>100000</c:v>
                </c:pt>
                <c:pt idx="752">
                  <c:v>100000</c:v>
                </c:pt>
                <c:pt idx="753">
                  <c:v>100000</c:v>
                </c:pt>
                <c:pt idx="754">
                  <c:v>100000</c:v>
                </c:pt>
                <c:pt idx="755">
                  <c:v>100000</c:v>
                </c:pt>
                <c:pt idx="756">
                  <c:v>100000</c:v>
                </c:pt>
                <c:pt idx="757">
                  <c:v>100000</c:v>
                </c:pt>
                <c:pt idx="758">
                  <c:v>100000</c:v>
                </c:pt>
                <c:pt idx="759">
                  <c:v>100000</c:v>
                </c:pt>
                <c:pt idx="760">
                  <c:v>100000</c:v>
                </c:pt>
                <c:pt idx="761">
                  <c:v>100000</c:v>
                </c:pt>
                <c:pt idx="762">
                  <c:v>100000</c:v>
                </c:pt>
                <c:pt idx="763">
                  <c:v>100000</c:v>
                </c:pt>
                <c:pt idx="764">
                  <c:v>100000</c:v>
                </c:pt>
                <c:pt idx="765">
                  <c:v>100000</c:v>
                </c:pt>
                <c:pt idx="766">
                  <c:v>100000</c:v>
                </c:pt>
                <c:pt idx="767">
                  <c:v>100000</c:v>
                </c:pt>
                <c:pt idx="768">
                  <c:v>100000</c:v>
                </c:pt>
                <c:pt idx="769">
                  <c:v>100000</c:v>
                </c:pt>
                <c:pt idx="770">
                  <c:v>100000</c:v>
                </c:pt>
                <c:pt idx="771">
                  <c:v>100000</c:v>
                </c:pt>
                <c:pt idx="772">
                  <c:v>100000</c:v>
                </c:pt>
                <c:pt idx="773">
                  <c:v>100000</c:v>
                </c:pt>
                <c:pt idx="774">
                  <c:v>100000</c:v>
                </c:pt>
                <c:pt idx="775">
                  <c:v>100000</c:v>
                </c:pt>
                <c:pt idx="776">
                  <c:v>100000</c:v>
                </c:pt>
                <c:pt idx="777">
                  <c:v>100000</c:v>
                </c:pt>
                <c:pt idx="778">
                  <c:v>100000</c:v>
                </c:pt>
                <c:pt idx="779">
                  <c:v>100000</c:v>
                </c:pt>
                <c:pt idx="780">
                  <c:v>100000</c:v>
                </c:pt>
                <c:pt idx="781">
                  <c:v>100000</c:v>
                </c:pt>
                <c:pt idx="782">
                  <c:v>100000</c:v>
                </c:pt>
                <c:pt idx="783">
                  <c:v>100000</c:v>
                </c:pt>
                <c:pt idx="784">
                  <c:v>100000</c:v>
                </c:pt>
                <c:pt idx="785">
                  <c:v>100000</c:v>
                </c:pt>
                <c:pt idx="786">
                  <c:v>100000</c:v>
                </c:pt>
                <c:pt idx="787">
                  <c:v>100000</c:v>
                </c:pt>
                <c:pt idx="788">
                  <c:v>100000</c:v>
                </c:pt>
                <c:pt idx="789">
                  <c:v>100000</c:v>
                </c:pt>
                <c:pt idx="790">
                  <c:v>100000</c:v>
                </c:pt>
                <c:pt idx="791">
                  <c:v>100000</c:v>
                </c:pt>
                <c:pt idx="792">
                  <c:v>100000</c:v>
                </c:pt>
                <c:pt idx="793">
                  <c:v>100000</c:v>
                </c:pt>
                <c:pt idx="794">
                  <c:v>100000</c:v>
                </c:pt>
                <c:pt idx="795">
                  <c:v>100000</c:v>
                </c:pt>
                <c:pt idx="796">
                  <c:v>100000</c:v>
                </c:pt>
                <c:pt idx="797">
                  <c:v>100000</c:v>
                </c:pt>
                <c:pt idx="798">
                  <c:v>100000</c:v>
                </c:pt>
                <c:pt idx="799">
                  <c:v>100000</c:v>
                </c:pt>
                <c:pt idx="800">
                  <c:v>100000</c:v>
                </c:pt>
                <c:pt idx="801">
                  <c:v>100000</c:v>
                </c:pt>
                <c:pt idx="802">
                  <c:v>100000</c:v>
                </c:pt>
                <c:pt idx="803">
                  <c:v>100000</c:v>
                </c:pt>
                <c:pt idx="804">
                  <c:v>100000</c:v>
                </c:pt>
                <c:pt idx="805">
                  <c:v>100000</c:v>
                </c:pt>
                <c:pt idx="806">
                  <c:v>100000</c:v>
                </c:pt>
                <c:pt idx="807">
                  <c:v>100000</c:v>
                </c:pt>
                <c:pt idx="808">
                  <c:v>100000</c:v>
                </c:pt>
                <c:pt idx="809">
                  <c:v>100000</c:v>
                </c:pt>
                <c:pt idx="810">
                  <c:v>100000</c:v>
                </c:pt>
                <c:pt idx="811">
                  <c:v>100000</c:v>
                </c:pt>
                <c:pt idx="812">
                  <c:v>100000</c:v>
                </c:pt>
                <c:pt idx="813">
                  <c:v>100000</c:v>
                </c:pt>
                <c:pt idx="814">
                  <c:v>100000</c:v>
                </c:pt>
                <c:pt idx="815">
                  <c:v>100000</c:v>
                </c:pt>
                <c:pt idx="816">
                  <c:v>100000</c:v>
                </c:pt>
                <c:pt idx="817">
                  <c:v>100000</c:v>
                </c:pt>
                <c:pt idx="818">
                  <c:v>100000</c:v>
                </c:pt>
                <c:pt idx="819">
                  <c:v>100000</c:v>
                </c:pt>
                <c:pt idx="820">
                  <c:v>100000</c:v>
                </c:pt>
                <c:pt idx="821">
                  <c:v>100000</c:v>
                </c:pt>
                <c:pt idx="822">
                  <c:v>100000</c:v>
                </c:pt>
                <c:pt idx="823">
                  <c:v>100000</c:v>
                </c:pt>
                <c:pt idx="824">
                  <c:v>100000</c:v>
                </c:pt>
                <c:pt idx="825">
                  <c:v>100000</c:v>
                </c:pt>
                <c:pt idx="826">
                  <c:v>100000</c:v>
                </c:pt>
                <c:pt idx="827">
                  <c:v>100000</c:v>
                </c:pt>
                <c:pt idx="828">
                  <c:v>100000</c:v>
                </c:pt>
                <c:pt idx="829">
                  <c:v>100000</c:v>
                </c:pt>
                <c:pt idx="830">
                  <c:v>100000</c:v>
                </c:pt>
                <c:pt idx="831">
                  <c:v>100000</c:v>
                </c:pt>
                <c:pt idx="832">
                  <c:v>100000</c:v>
                </c:pt>
                <c:pt idx="833">
                  <c:v>100000</c:v>
                </c:pt>
                <c:pt idx="834">
                  <c:v>100000</c:v>
                </c:pt>
                <c:pt idx="835">
                  <c:v>100000</c:v>
                </c:pt>
                <c:pt idx="836">
                  <c:v>100000</c:v>
                </c:pt>
                <c:pt idx="837">
                  <c:v>100000</c:v>
                </c:pt>
                <c:pt idx="838">
                  <c:v>100000</c:v>
                </c:pt>
                <c:pt idx="839">
                  <c:v>100000</c:v>
                </c:pt>
                <c:pt idx="840">
                  <c:v>100000</c:v>
                </c:pt>
                <c:pt idx="841">
                  <c:v>100000</c:v>
                </c:pt>
                <c:pt idx="842">
                  <c:v>100000</c:v>
                </c:pt>
                <c:pt idx="843">
                  <c:v>100000</c:v>
                </c:pt>
                <c:pt idx="844">
                  <c:v>100000</c:v>
                </c:pt>
                <c:pt idx="845">
                  <c:v>100000</c:v>
                </c:pt>
                <c:pt idx="846">
                  <c:v>100000</c:v>
                </c:pt>
                <c:pt idx="847">
                  <c:v>100000</c:v>
                </c:pt>
                <c:pt idx="848">
                  <c:v>100000</c:v>
                </c:pt>
                <c:pt idx="849">
                  <c:v>100000</c:v>
                </c:pt>
                <c:pt idx="850">
                  <c:v>100000</c:v>
                </c:pt>
                <c:pt idx="851">
                  <c:v>100000</c:v>
                </c:pt>
                <c:pt idx="852">
                  <c:v>100000</c:v>
                </c:pt>
                <c:pt idx="853">
                  <c:v>100000</c:v>
                </c:pt>
                <c:pt idx="854">
                  <c:v>100000</c:v>
                </c:pt>
                <c:pt idx="855">
                  <c:v>100000</c:v>
                </c:pt>
                <c:pt idx="856">
                  <c:v>100000</c:v>
                </c:pt>
                <c:pt idx="857">
                  <c:v>100000</c:v>
                </c:pt>
                <c:pt idx="858">
                  <c:v>100000</c:v>
                </c:pt>
                <c:pt idx="859">
                  <c:v>100000</c:v>
                </c:pt>
                <c:pt idx="860">
                  <c:v>100000</c:v>
                </c:pt>
                <c:pt idx="861">
                  <c:v>100000</c:v>
                </c:pt>
                <c:pt idx="862">
                  <c:v>100000</c:v>
                </c:pt>
                <c:pt idx="863">
                  <c:v>100000</c:v>
                </c:pt>
                <c:pt idx="864">
                  <c:v>100000</c:v>
                </c:pt>
                <c:pt idx="865">
                  <c:v>100000</c:v>
                </c:pt>
                <c:pt idx="866">
                  <c:v>100000</c:v>
                </c:pt>
                <c:pt idx="867">
                  <c:v>100000</c:v>
                </c:pt>
                <c:pt idx="868">
                  <c:v>100000</c:v>
                </c:pt>
                <c:pt idx="869">
                  <c:v>100000</c:v>
                </c:pt>
                <c:pt idx="870">
                  <c:v>100000</c:v>
                </c:pt>
                <c:pt idx="871">
                  <c:v>100000</c:v>
                </c:pt>
                <c:pt idx="872">
                  <c:v>100000</c:v>
                </c:pt>
                <c:pt idx="873">
                  <c:v>100000</c:v>
                </c:pt>
                <c:pt idx="874">
                  <c:v>100000</c:v>
                </c:pt>
                <c:pt idx="875">
                  <c:v>100000</c:v>
                </c:pt>
                <c:pt idx="876">
                  <c:v>100000</c:v>
                </c:pt>
                <c:pt idx="877">
                  <c:v>100000</c:v>
                </c:pt>
                <c:pt idx="878">
                  <c:v>100000</c:v>
                </c:pt>
                <c:pt idx="879">
                  <c:v>100000</c:v>
                </c:pt>
                <c:pt idx="880">
                  <c:v>100000</c:v>
                </c:pt>
                <c:pt idx="881">
                  <c:v>100000</c:v>
                </c:pt>
                <c:pt idx="882">
                  <c:v>100000</c:v>
                </c:pt>
                <c:pt idx="883">
                  <c:v>100000</c:v>
                </c:pt>
                <c:pt idx="884">
                  <c:v>100000</c:v>
                </c:pt>
                <c:pt idx="885">
                  <c:v>100000</c:v>
                </c:pt>
                <c:pt idx="886">
                  <c:v>100000</c:v>
                </c:pt>
                <c:pt idx="887">
                  <c:v>100000</c:v>
                </c:pt>
                <c:pt idx="888">
                  <c:v>100000</c:v>
                </c:pt>
                <c:pt idx="889">
                  <c:v>100000</c:v>
                </c:pt>
                <c:pt idx="890">
                  <c:v>100000</c:v>
                </c:pt>
                <c:pt idx="891">
                  <c:v>100000</c:v>
                </c:pt>
                <c:pt idx="892">
                  <c:v>100000</c:v>
                </c:pt>
                <c:pt idx="893">
                  <c:v>100000</c:v>
                </c:pt>
                <c:pt idx="894">
                  <c:v>100000</c:v>
                </c:pt>
                <c:pt idx="895">
                  <c:v>100000</c:v>
                </c:pt>
                <c:pt idx="896">
                  <c:v>100000</c:v>
                </c:pt>
                <c:pt idx="897">
                  <c:v>100000</c:v>
                </c:pt>
                <c:pt idx="898">
                  <c:v>100000</c:v>
                </c:pt>
                <c:pt idx="899">
                  <c:v>100000</c:v>
                </c:pt>
                <c:pt idx="900">
                  <c:v>100000</c:v>
                </c:pt>
                <c:pt idx="901">
                  <c:v>100000</c:v>
                </c:pt>
                <c:pt idx="902">
                  <c:v>100000</c:v>
                </c:pt>
                <c:pt idx="903">
                  <c:v>100000</c:v>
                </c:pt>
                <c:pt idx="904">
                  <c:v>100000</c:v>
                </c:pt>
                <c:pt idx="905">
                  <c:v>100000</c:v>
                </c:pt>
                <c:pt idx="906">
                  <c:v>100000</c:v>
                </c:pt>
                <c:pt idx="907">
                  <c:v>100000</c:v>
                </c:pt>
                <c:pt idx="908">
                  <c:v>100000</c:v>
                </c:pt>
                <c:pt idx="909">
                  <c:v>100000</c:v>
                </c:pt>
                <c:pt idx="910">
                  <c:v>100000</c:v>
                </c:pt>
                <c:pt idx="911">
                  <c:v>100000</c:v>
                </c:pt>
                <c:pt idx="912">
                  <c:v>100000</c:v>
                </c:pt>
                <c:pt idx="913">
                  <c:v>100000</c:v>
                </c:pt>
                <c:pt idx="914">
                  <c:v>100000</c:v>
                </c:pt>
                <c:pt idx="915">
                  <c:v>100000</c:v>
                </c:pt>
                <c:pt idx="916">
                  <c:v>100000</c:v>
                </c:pt>
                <c:pt idx="917">
                  <c:v>100000</c:v>
                </c:pt>
                <c:pt idx="918">
                  <c:v>100000</c:v>
                </c:pt>
                <c:pt idx="919">
                  <c:v>100000</c:v>
                </c:pt>
                <c:pt idx="920">
                  <c:v>100000</c:v>
                </c:pt>
                <c:pt idx="921">
                  <c:v>100000</c:v>
                </c:pt>
                <c:pt idx="922">
                  <c:v>100000</c:v>
                </c:pt>
                <c:pt idx="923">
                  <c:v>100000</c:v>
                </c:pt>
                <c:pt idx="924">
                  <c:v>100000</c:v>
                </c:pt>
                <c:pt idx="925">
                  <c:v>100000</c:v>
                </c:pt>
                <c:pt idx="926">
                  <c:v>100000</c:v>
                </c:pt>
                <c:pt idx="927">
                  <c:v>100000</c:v>
                </c:pt>
                <c:pt idx="928">
                  <c:v>100000</c:v>
                </c:pt>
                <c:pt idx="929">
                  <c:v>100000</c:v>
                </c:pt>
                <c:pt idx="930">
                  <c:v>100000</c:v>
                </c:pt>
                <c:pt idx="931">
                  <c:v>100000</c:v>
                </c:pt>
                <c:pt idx="932">
                  <c:v>100000</c:v>
                </c:pt>
                <c:pt idx="933">
                  <c:v>100000</c:v>
                </c:pt>
                <c:pt idx="934">
                  <c:v>100000</c:v>
                </c:pt>
                <c:pt idx="935">
                  <c:v>100000</c:v>
                </c:pt>
                <c:pt idx="936">
                  <c:v>100000</c:v>
                </c:pt>
                <c:pt idx="937">
                  <c:v>100000</c:v>
                </c:pt>
                <c:pt idx="938">
                  <c:v>100000</c:v>
                </c:pt>
                <c:pt idx="939">
                  <c:v>100000</c:v>
                </c:pt>
                <c:pt idx="940">
                  <c:v>100000</c:v>
                </c:pt>
                <c:pt idx="941">
                  <c:v>100000</c:v>
                </c:pt>
                <c:pt idx="942">
                  <c:v>100000</c:v>
                </c:pt>
                <c:pt idx="943">
                  <c:v>100000</c:v>
                </c:pt>
                <c:pt idx="944">
                  <c:v>100000</c:v>
                </c:pt>
                <c:pt idx="945">
                  <c:v>100000</c:v>
                </c:pt>
                <c:pt idx="946">
                  <c:v>100000</c:v>
                </c:pt>
                <c:pt idx="947">
                  <c:v>100000</c:v>
                </c:pt>
                <c:pt idx="948">
                  <c:v>100000</c:v>
                </c:pt>
                <c:pt idx="949">
                  <c:v>100000</c:v>
                </c:pt>
                <c:pt idx="950">
                  <c:v>100000</c:v>
                </c:pt>
                <c:pt idx="951">
                  <c:v>100000</c:v>
                </c:pt>
                <c:pt idx="952">
                  <c:v>100000</c:v>
                </c:pt>
                <c:pt idx="953">
                  <c:v>100000</c:v>
                </c:pt>
                <c:pt idx="954">
                  <c:v>100000</c:v>
                </c:pt>
                <c:pt idx="955">
                  <c:v>100000</c:v>
                </c:pt>
                <c:pt idx="956">
                  <c:v>100000</c:v>
                </c:pt>
                <c:pt idx="957">
                  <c:v>100000</c:v>
                </c:pt>
                <c:pt idx="958">
                  <c:v>100000</c:v>
                </c:pt>
                <c:pt idx="959">
                  <c:v>100000</c:v>
                </c:pt>
                <c:pt idx="960">
                  <c:v>100000</c:v>
                </c:pt>
                <c:pt idx="961">
                  <c:v>100000</c:v>
                </c:pt>
                <c:pt idx="962">
                  <c:v>100000</c:v>
                </c:pt>
                <c:pt idx="963">
                  <c:v>100000</c:v>
                </c:pt>
                <c:pt idx="964">
                  <c:v>100000</c:v>
                </c:pt>
                <c:pt idx="965">
                  <c:v>100000</c:v>
                </c:pt>
                <c:pt idx="966">
                  <c:v>100000</c:v>
                </c:pt>
                <c:pt idx="967">
                  <c:v>100000</c:v>
                </c:pt>
                <c:pt idx="968">
                  <c:v>100000</c:v>
                </c:pt>
                <c:pt idx="969">
                  <c:v>100000</c:v>
                </c:pt>
                <c:pt idx="970">
                  <c:v>100000</c:v>
                </c:pt>
                <c:pt idx="971">
                  <c:v>100000</c:v>
                </c:pt>
                <c:pt idx="972">
                  <c:v>100000</c:v>
                </c:pt>
                <c:pt idx="973">
                  <c:v>100000</c:v>
                </c:pt>
                <c:pt idx="974">
                  <c:v>100000</c:v>
                </c:pt>
                <c:pt idx="975">
                  <c:v>100000</c:v>
                </c:pt>
                <c:pt idx="976">
                  <c:v>100000</c:v>
                </c:pt>
                <c:pt idx="977">
                  <c:v>100000</c:v>
                </c:pt>
                <c:pt idx="978">
                  <c:v>100000</c:v>
                </c:pt>
                <c:pt idx="979">
                  <c:v>100000</c:v>
                </c:pt>
                <c:pt idx="980">
                  <c:v>100000</c:v>
                </c:pt>
                <c:pt idx="981">
                  <c:v>100000</c:v>
                </c:pt>
                <c:pt idx="982">
                  <c:v>100000</c:v>
                </c:pt>
                <c:pt idx="983">
                  <c:v>100000</c:v>
                </c:pt>
                <c:pt idx="984">
                  <c:v>100000</c:v>
                </c:pt>
                <c:pt idx="985">
                  <c:v>100000</c:v>
                </c:pt>
                <c:pt idx="986">
                  <c:v>100000</c:v>
                </c:pt>
                <c:pt idx="987">
                  <c:v>100000</c:v>
                </c:pt>
                <c:pt idx="988">
                  <c:v>100000</c:v>
                </c:pt>
                <c:pt idx="989">
                  <c:v>100000</c:v>
                </c:pt>
                <c:pt idx="990">
                  <c:v>100000</c:v>
                </c:pt>
                <c:pt idx="991">
                  <c:v>100000</c:v>
                </c:pt>
                <c:pt idx="992">
                  <c:v>100000</c:v>
                </c:pt>
                <c:pt idx="993">
                  <c:v>100000</c:v>
                </c:pt>
                <c:pt idx="994">
                  <c:v>100000</c:v>
                </c:pt>
                <c:pt idx="995">
                  <c:v>100000</c:v>
                </c:pt>
                <c:pt idx="996">
                  <c:v>100000</c:v>
                </c:pt>
                <c:pt idx="997">
                  <c:v>100000</c:v>
                </c:pt>
                <c:pt idx="998">
                  <c:v>100000</c:v>
                </c:pt>
                <c:pt idx="999">
                  <c:v>100000</c:v>
                </c:pt>
                <c:pt idx="1000">
                  <c:v>100000</c:v>
                </c:pt>
                <c:pt idx="1001">
                  <c:v>100000</c:v>
                </c:pt>
                <c:pt idx="1002">
                  <c:v>100000</c:v>
                </c:pt>
                <c:pt idx="1003">
                  <c:v>100000</c:v>
                </c:pt>
                <c:pt idx="1004">
                  <c:v>100000</c:v>
                </c:pt>
                <c:pt idx="1005">
                  <c:v>100000</c:v>
                </c:pt>
                <c:pt idx="1006">
                  <c:v>100000</c:v>
                </c:pt>
                <c:pt idx="1007">
                  <c:v>100000</c:v>
                </c:pt>
                <c:pt idx="1008">
                  <c:v>100000</c:v>
                </c:pt>
                <c:pt idx="1009">
                  <c:v>100000</c:v>
                </c:pt>
                <c:pt idx="1010">
                  <c:v>100000</c:v>
                </c:pt>
                <c:pt idx="1011">
                  <c:v>100000</c:v>
                </c:pt>
                <c:pt idx="1012">
                  <c:v>100000</c:v>
                </c:pt>
                <c:pt idx="1013">
                  <c:v>100000</c:v>
                </c:pt>
                <c:pt idx="1014">
                  <c:v>100000</c:v>
                </c:pt>
                <c:pt idx="1015">
                  <c:v>100000</c:v>
                </c:pt>
                <c:pt idx="1016">
                  <c:v>100000</c:v>
                </c:pt>
                <c:pt idx="1017">
                  <c:v>100000</c:v>
                </c:pt>
                <c:pt idx="1018">
                  <c:v>100000</c:v>
                </c:pt>
                <c:pt idx="1019">
                  <c:v>100000</c:v>
                </c:pt>
                <c:pt idx="1020">
                  <c:v>100000</c:v>
                </c:pt>
                <c:pt idx="1021">
                  <c:v>100000</c:v>
                </c:pt>
                <c:pt idx="1022">
                  <c:v>100000</c:v>
                </c:pt>
                <c:pt idx="1023">
                  <c:v>100000</c:v>
                </c:pt>
                <c:pt idx="1024">
                  <c:v>100000</c:v>
                </c:pt>
                <c:pt idx="1025">
                  <c:v>100000</c:v>
                </c:pt>
                <c:pt idx="1026">
                  <c:v>100000</c:v>
                </c:pt>
                <c:pt idx="1027">
                  <c:v>100000</c:v>
                </c:pt>
                <c:pt idx="1028">
                  <c:v>100000</c:v>
                </c:pt>
                <c:pt idx="1029">
                  <c:v>100000</c:v>
                </c:pt>
                <c:pt idx="1030">
                  <c:v>100000</c:v>
                </c:pt>
                <c:pt idx="1031">
                  <c:v>100000</c:v>
                </c:pt>
                <c:pt idx="1032">
                  <c:v>100000</c:v>
                </c:pt>
                <c:pt idx="1033">
                  <c:v>100000</c:v>
                </c:pt>
                <c:pt idx="1034">
                  <c:v>100000</c:v>
                </c:pt>
                <c:pt idx="1035">
                  <c:v>100000</c:v>
                </c:pt>
                <c:pt idx="1036">
                  <c:v>100000</c:v>
                </c:pt>
                <c:pt idx="1037">
                  <c:v>100000</c:v>
                </c:pt>
                <c:pt idx="1038">
                  <c:v>100000</c:v>
                </c:pt>
                <c:pt idx="1039">
                  <c:v>100000</c:v>
                </c:pt>
                <c:pt idx="1040">
                  <c:v>100000</c:v>
                </c:pt>
                <c:pt idx="1041">
                  <c:v>100000</c:v>
                </c:pt>
                <c:pt idx="1042">
                  <c:v>100000</c:v>
                </c:pt>
                <c:pt idx="1043">
                  <c:v>100000</c:v>
                </c:pt>
                <c:pt idx="1044">
                  <c:v>100000</c:v>
                </c:pt>
                <c:pt idx="1045">
                  <c:v>100000</c:v>
                </c:pt>
                <c:pt idx="1046">
                  <c:v>100000</c:v>
                </c:pt>
                <c:pt idx="1047">
                  <c:v>100000</c:v>
                </c:pt>
                <c:pt idx="1048">
                  <c:v>100000</c:v>
                </c:pt>
                <c:pt idx="1049">
                  <c:v>100000</c:v>
                </c:pt>
                <c:pt idx="1050">
                  <c:v>100000</c:v>
                </c:pt>
                <c:pt idx="1051">
                  <c:v>100000</c:v>
                </c:pt>
                <c:pt idx="1052">
                  <c:v>100000</c:v>
                </c:pt>
                <c:pt idx="1053">
                  <c:v>100000</c:v>
                </c:pt>
                <c:pt idx="1054">
                  <c:v>100000</c:v>
                </c:pt>
                <c:pt idx="1055">
                  <c:v>100000</c:v>
                </c:pt>
                <c:pt idx="1056">
                  <c:v>100000</c:v>
                </c:pt>
                <c:pt idx="1057">
                  <c:v>100000</c:v>
                </c:pt>
                <c:pt idx="1058">
                  <c:v>100000</c:v>
                </c:pt>
                <c:pt idx="1059">
                  <c:v>100000</c:v>
                </c:pt>
                <c:pt idx="1060">
                  <c:v>100000</c:v>
                </c:pt>
                <c:pt idx="1061">
                  <c:v>100000</c:v>
                </c:pt>
                <c:pt idx="1062">
                  <c:v>100000</c:v>
                </c:pt>
                <c:pt idx="1063">
                  <c:v>100000</c:v>
                </c:pt>
                <c:pt idx="1064">
                  <c:v>100000</c:v>
                </c:pt>
                <c:pt idx="1065">
                  <c:v>100000</c:v>
                </c:pt>
                <c:pt idx="1066">
                  <c:v>100000</c:v>
                </c:pt>
                <c:pt idx="1067">
                  <c:v>100000</c:v>
                </c:pt>
                <c:pt idx="1068">
                  <c:v>100000</c:v>
                </c:pt>
                <c:pt idx="1069">
                  <c:v>100000</c:v>
                </c:pt>
                <c:pt idx="1070">
                  <c:v>100000</c:v>
                </c:pt>
                <c:pt idx="1071">
                  <c:v>100000</c:v>
                </c:pt>
                <c:pt idx="1072">
                  <c:v>100000</c:v>
                </c:pt>
                <c:pt idx="1073">
                  <c:v>100000</c:v>
                </c:pt>
                <c:pt idx="1074">
                  <c:v>100000</c:v>
                </c:pt>
                <c:pt idx="1075">
                  <c:v>100000</c:v>
                </c:pt>
                <c:pt idx="1076">
                  <c:v>100000</c:v>
                </c:pt>
                <c:pt idx="1077">
                  <c:v>100000</c:v>
                </c:pt>
                <c:pt idx="1078">
                  <c:v>100000</c:v>
                </c:pt>
                <c:pt idx="1079">
                  <c:v>100000</c:v>
                </c:pt>
                <c:pt idx="1080">
                  <c:v>100000</c:v>
                </c:pt>
                <c:pt idx="1081">
                  <c:v>100000</c:v>
                </c:pt>
                <c:pt idx="1082">
                  <c:v>100000</c:v>
                </c:pt>
                <c:pt idx="1083">
                  <c:v>100000</c:v>
                </c:pt>
                <c:pt idx="1084">
                  <c:v>100000</c:v>
                </c:pt>
                <c:pt idx="1085">
                  <c:v>100000</c:v>
                </c:pt>
                <c:pt idx="1086">
                  <c:v>100000</c:v>
                </c:pt>
                <c:pt idx="1087">
                  <c:v>100000</c:v>
                </c:pt>
                <c:pt idx="1088">
                  <c:v>100000</c:v>
                </c:pt>
                <c:pt idx="1089">
                  <c:v>100000</c:v>
                </c:pt>
                <c:pt idx="1090">
                  <c:v>100000</c:v>
                </c:pt>
                <c:pt idx="1091">
                  <c:v>100000</c:v>
                </c:pt>
                <c:pt idx="1092">
                  <c:v>100000</c:v>
                </c:pt>
                <c:pt idx="1093">
                  <c:v>100000</c:v>
                </c:pt>
                <c:pt idx="1094">
                  <c:v>100000</c:v>
                </c:pt>
                <c:pt idx="1095">
                  <c:v>100000</c:v>
                </c:pt>
                <c:pt idx="1096">
                  <c:v>100000</c:v>
                </c:pt>
                <c:pt idx="1097">
                  <c:v>100000</c:v>
                </c:pt>
                <c:pt idx="1098">
                  <c:v>100000</c:v>
                </c:pt>
                <c:pt idx="1099">
                  <c:v>100000</c:v>
                </c:pt>
                <c:pt idx="1100">
                  <c:v>100000</c:v>
                </c:pt>
                <c:pt idx="1101">
                  <c:v>100000</c:v>
                </c:pt>
                <c:pt idx="1102">
                  <c:v>100000</c:v>
                </c:pt>
                <c:pt idx="1103">
                  <c:v>100000</c:v>
                </c:pt>
                <c:pt idx="1104">
                  <c:v>100000</c:v>
                </c:pt>
                <c:pt idx="1105">
                  <c:v>100000</c:v>
                </c:pt>
                <c:pt idx="1106">
                  <c:v>100000</c:v>
                </c:pt>
                <c:pt idx="1107">
                  <c:v>100000</c:v>
                </c:pt>
                <c:pt idx="1108">
                  <c:v>100000</c:v>
                </c:pt>
                <c:pt idx="1109">
                  <c:v>100000</c:v>
                </c:pt>
                <c:pt idx="1110">
                  <c:v>100000</c:v>
                </c:pt>
                <c:pt idx="1111">
                  <c:v>100000</c:v>
                </c:pt>
                <c:pt idx="1112">
                  <c:v>100000</c:v>
                </c:pt>
                <c:pt idx="1113">
                  <c:v>100000</c:v>
                </c:pt>
                <c:pt idx="1114">
                  <c:v>100000</c:v>
                </c:pt>
                <c:pt idx="1115">
                  <c:v>100000</c:v>
                </c:pt>
                <c:pt idx="1116">
                  <c:v>100000</c:v>
                </c:pt>
                <c:pt idx="1117">
                  <c:v>100000</c:v>
                </c:pt>
                <c:pt idx="1118">
                  <c:v>100000</c:v>
                </c:pt>
                <c:pt idx="1119">
                  <c:v>100000</c:v>
                </c:pt>
                <c:pt idx="1120">
                  <c:v>100000</c:v>
                </c:pt>
                <c:pt idx="1121">
                  <c:v>100000</c:v>
                </c:pt>
                <c:pt idx="1122">
                  <c:v>100000</c:v>
                </c:pt>
                <c:pt idx="1123">
                  <c:v>100000</c:v>
                </c:pt>
                <c:pt idx="1124">
                  <c:v>100000</c:v>
                </c:pt>
                <c:pt idx="1125">
                  <c:v>100000</c:v>
                </c:pt>
                <c:pt idx="1126">
                  <c:v>100000</c:v>
                </c:pt>
                <c:pt idx="1127">
                  <c:v>100000</c:v>
                </c:pt>
                <c:pt idx="1128">
                  <c:v>100000</c:v>
                </c:pt>
                <c:pt idx="1129">
                  <c:v>100000</c:v>
                </c:pt>
                <c:pt idx="1130">
                  <c:v>100000</c:v>
                </c:pt>
                <c:pt idx="1131">
                  <c:v>100000</c:v>
                </c:pt>
                <c:pt idx="1132">
                  <c:v>100000</c:v>
                </c:pt>
                <c:pt idx="1133">
                  <c:v>100000</c:v>
                </c:pt>
                <c:pt idx="1134">
                  <c:v>100000</c:v>
                </c:pt>
                <c:pt idx="1135">
                  <c:v>100000</c:v>
                </c:pt>
                <c:pt idx="1136">
                  <c:v>100000</c:v>
                </c:pt>
                <c:pt idx="1137">
                  <c:v>100000</c:v>
                </c:pt>
                <c:pt idx="1138">
                  <c:v>100000</c:v>
                </c:pt>
                <c:pt idx="1139">
                  <c:v>100000</c:v>
                </c:pt>
                <c:pt idx="1140">
                  <c:v>100000</c:v>
                </c:pt>
                <c:pt idx="1141">
                  <c:v>100000</c:v>
                </c:pt>
                <c:pt idx="1142">
                  <c:v>100000</c:v>
                </c:pt>
                <c:pt idx="1143">
                  <c:v>100000</c:v>
                </c:pt>
                <c:pt idx="1144">
                  <c:v>100000</c:v>
                </c:pt>
                <c:pt idx="1145">
                  <c:v>100000</c:v>
                </c:pt>
                <c:pt idx="1146">
                  <c:v>100000</c:v>
                </c:pt>
                <c:pt idx="1147">
                  <c:v>100000</c:v>
                </c:pt>
                <c:pt idx="1148">
                  <c:v>100000</c:v>
                </c:pt>
                <c:pt idx="1149">
                  <c:v>100000</c:v>
                </c:pt>
                <c:pt idx="1150">
                  <c:v>100000</c:v>
                </c:pt>
                <c:pt idx="1151">
                  <c:v>100000</c:v>
                </c:pt>
                <c:pt idx="1152">
                  <c:v>100000</c:v>
                </c:pt>
                <c:pt idx="1153">
                  <c:v>100000</c:v>
                </c:pt>
                <c:pt idx="1154">
                  <c:v>100000</c:v>
                </c:pt>
                <c:pt idx="1155">
                  <c:v>100000</c:v>
                </c:pt>
                <c:pt idx="1156">
                  <c:v>100000</c:v>
                </c:pt>
                <c:pt idx="1157">
                  <c:v>100000</c:v>
                </c:pt>
                <c:pt idx="1158">
                  <c:v>100000</c:v>
                </c:pt>
                <c:pt idx="1159">
                  <c:v>100000</c:v>
                </c:pt>
                <c:pt idx="1160">
                  <c:v>100000</c:v>
                </c:pt>
                <c:pt idx="1161">
                  <c:v>100000</c:v>
                </c:pt>
                <c:pt idx="1162">
                  <c:v>100000</c:v>
                </c:pt>
                <c:pt idx="1163">
                  <c:v>100000</c:v>
                </c:pt>
                <c:pt idx="1164">
                  <c:v>100000</c:v>
                </c:pt>
                <c:pt idx="1165">
                  <c:v>100000</c:v>
                </c:pt>
                <c:pt idx="1166">
                  <c:v>100000</c:v>
                </c:pt>
                <c:pt idx="1167">
                  <c:v>100000</c:v>
                </c:pt>
                <c:pt idx="1168">
                  <c:v>100000</c:v>
                </c:pt>
                <c:pt idx="1169">
                  <c:v>100000</c:v>
                </c:pt>
                <c:pt idx="1170">
                  <c:v>100000</c:v>
                </c:pt>
                <c:pt idx="1171">
                  <c:v>100000</c:v>
                </c:pt>
                <c:pt idx="1173">
                  <c:v>100000</c:v>
                </c:pt>
                <c:pt idx="1174">
                  <c:v>100000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4-B27D-4FA6-A3F0-A164929499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1475984"/>
        <c:axId val="1131475656"/>
        <c:extLst/>
      </c:lineChart>
      <c:dateAx>
        <c:axId val="804409880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405616"/>
        <c:crosses val="autoZero"/>
        <c:auto val="0"/>
        <c:lblOffset val="100"/>
        <c:baseTimeUnit val="days"/>
        <c:majorUnit val="2"/>
        <c:majorTimeUnit val="months"/>
        <c:minorUnit val="2"/>
        <c:minorTimeUnit val="months"/>
      </c:dateAx>
      <c:valAx>
        <c:axId val="804405616"/>
        <c:scaling>
          <c:orientation val="minMax"/>
          <c:max val="18000"/>
          <c:min val="60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cap="all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$/MT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cap="all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409880"/>
        <c:crosses val="autoZero"/>
        <c:crossBetween val="between"/>
      </c:valAx>
      <c:valAx>
        <c:axId val="113147565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cap="all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LME Inventory (MT)</a:t>
                </a:r>
              </a:p>
            </c:rich>
          </c:tx>
          <c:layout>
            <c:manualLayout>
              <c:xMode val="edge"/>
              <c:yMode val="edge"/>
              <c:x val="0.95718170324583918"/>
              <c:y val="0.29439874084366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cap="all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1475984"/>
        <c:crosses val="max"/>
        <c:crossBetween val="between"/>
      </c:valAx>
      <c:dateAx>
        <c:axId val="1131475984"/>
        <c:scaling>
          <c:orientation val="minMax"/>
        </c:scaling>
        <c:delete val="1"/>
        <c:axPos val="b"/>
        <c:numFmt formatCode="[$-409]mmm\-yy;@" sourceLinked="1"/>
        <c:majorTickMark val="out"/>
        <c:minorTickMark val="none"/>
        <c:tickLblPos val="nextTo"/>
        <c:crossAx val="1131475656"/>
        <c:crosses val="autoZero"/>
        <c:auto val="0"/>
        <c:lblOffset val="100"/>
        <c:baseTimeUnit val="days"/>
      </c:dateAx>
      <c:spPr>
        <a:noFill/>
        <a:ln w="12700">
          <a:noFill/>
        </a:ln>
        <a:effectLst/>
      </c:spPr>
    </c:plotArea>
    <c:legend>
      <c:legendPos val="r"/>
      <c:layout>
        <c:manualLayout>
          <c:xMode val="edge"/>
          <c:yMode val="edge"/>
          <c:x val="4.036448242738376E-2"/>
          <c:y val="0.85523244606961202"/>
          <c:w val="0.81026819635345426"/>
          <c:h val="0.1078230724382904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1400" b="1"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2000"/>
            </a:pPr>
            <a:r>
              <a:rPr lang="en-AU" sz="2000"/>
              <a:t>Metals impact on Model 3- E3</a:t>
            </a:r>
          </a:p>
        </c:rich>
      </c:tx>
      <c:layout>
        <c:manualLayout>
          <c:xMode val="edge"/>
          <c:yMode val="edge"/>
          <c:x val="0.37552229612368337"/>
          <c:y val="3.025261377211568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8042603004558286E-2"/>
          <c:y val="6.9696256038647347E-2"/>
          <c:w val="0.89132682601900959"/>
          <c:h val="0.65151364734299522"/>
        </c:manualLayout>
      </c:layout>
      <c:barChart>
        <c:barDir val="col"/>
        <c:grouping val="stacked"/>
        <c:varyColors val="0"/>
        <c:ser>
          <c:idx val="4"/>
          <c:order val="0"/>
          <c:tx>
            <c:strRef>
              <c:f>'M3 - E3'!$B$1</c:f>
              <c:strCache>
                <c:ptCount val="1"/>
                <c:pt idx="0">
                  <c:v>LiOH</c:v>
                </c:pt>
              </c:strCache>
            </c:strRef>
          </c:tx>
          <c:spPr>
            <a:gradFill flip="none" rotWithShape="1">
              <a:gsLst>
                <a:gs pos="0">
                  <a:srgbClr val="FF0000">
                    <a:shade val="30000"/>
                    <a:satMod val="115000"/>
                  </a:srgbClr>
                </a:gs>
                <a:gs pos="50000">
                  <a:srgbClr val="FF0000">
                    <a:shade val="67500"/>
                    <a:satMod val="115000"/>
                  </a:srgbClr>
                </a:gs>
                <a:gs pos="100000">
                  <a:srgbClr val="FF0000">
                    <a:shade val="100000"/>
                    <a:satMod val="115000"/>
                  </a:srgbClr>
                </a:gs>
              </a:gsLst>
              <a:lin ang="16200000" scaled="1"/>
              <a:tileRect/>
            </a:gra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  <a:scene3d>
              <a:camera prst="orthographicFront">
                <a:rot lat="0" lon="0" rev="0"/>
              </a:camera>
              <a:lightRig rig="glow" dir="t">
                <a:rot lat="0" lon="0" rev="6360000"/>
              </a:lightRig>
            </a:scene3d>
            <a:sp3d contourW="1000" prstMaterial="flat">
              <a:bevelT w="95250" h="101600"/>
              <a:contourClr>
                <a:scrgbClr r="0" g="0" b="0">
                  <a:satMod val="300000"/>
                </a:scrgbClr>
              </a:contourClr>
            </a:sp3d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'M3 - E3'!$I$2:$I$20</c:f>
              <c:strCache>
                <c:ptCount val="19"/>
                <c:pt idx="0">
                  <c:v>Jan-18</c:v>
                </c:pt>
                <c:pt idx="1">
                  <c:v>Feb-18</c:v>
                </c:pt>
                <c:pt idx="2">
                  <c:v>Mar-18</c:v>
                </c:pt>
                <c:pt idx="3">
                  <c:v>Apr-18</c:v>
                </c:pt>
                <c:pt idx="4">
                  <c:v>May-18</c:v>
                </c:pt>
                <c:pt idx="5">
                  <c:v>Jun-18</c:v>
                </c:pt>
                <c:pt idx="6">
                  <c:v>Jul-18</c:v>
                </c:pt>
                <c:pt idx="7">
                  <c:v>Aug-18</c:v>
                </c:pt>
                <c:pt idx="8">
                  <c:v>Sep-18</c:v>
                </c:pt>
                <c:pt idx="9">
                  <c:v>Oct-18</c:v>
                </c:pt>
                <c:pt idx="10">
                  <c:v>Nov-18</c:v>
                </c:pt>
                <c:pt idx="11">
                  <c:v>Dec-18</c:v>
                </c:pt>
                <c:pt idx="12">
                  <c:v>Jan-19</c:v>
                </c:pt>
                <c:pt idx="13">
                  <c:v>Feb-19</c:v>
                </c:pt>
                <c:pt idx="14">
                  <c:v>Mar-19</c:v>
                </c:pt>
                <c:pt idx="15">
                  <c:v>Apr-19</c:v>
                </c:pt>
                <c:pt idx="16">
                  <c:v>May-19</c:v>
                </c:pt>
                <c:pt idx="17">
                  <c:v>Jun-19</c:v>
                </c:pt>
                <c:pt idx="18">
                  <c:v>Jul-19</c:v>
                </c:pt>
              </c:strCache>
            </c:strRef>
          </c:cat>
          <c:val>
            <c:numRef>
              <c:f>'M3 - E3'!$J$2:$J$20</c:f>
              <c:numCache>
                <c:formatCode>_("$"* #,##0.00_);_("$"* \(#,##0.00\);_("$"* "-"??_);_(@_)</c:formatCode>
                <c:ptCount val="19"/>
                <c:pt idx="0">
                  <c:v>652.12297589589218</c:v>
                </c:pt>
                <c:pt idx="1">
                  <c:v>631.01741941264709</c:v>
                </c:pt>
                <c:pt idx="2">
                  <c:v>675.20375123724887</c:v>
                </c:pt>
                <c:pt idx="3">
                  <c:v>656.77999592833862</c:v>
                </c:pt>
                <c:pt idx="4">
                  <c:v>704.89648454929295</c:v>
                </c:pt>
                <c:pt idx="5">
                  <c:v>659.86115097552806</c:v>
                </c:pt>
                <c:pt idx="6">
                  <c:v>626.87839398975598</c:v>
                </c:pt>
                <c:pt idx="7">
                  <c:v>689.18587612923909</c:v>
                </c:pt>
                <c:pt idx="8">
                  <c:v>685.41804961680839</c:v>
                </c:pt>
                <c:pt idx="9">
                  <c:v>709.42671010131551</c:v>
                </c:pt>
                <c:pt idx="10">
                  <c:v>721.76814611762813</c:v>
                </c:pt>
                <c:pt idx="11">
                  <c:v>717.54031821386673</c:v>
                </c:pt>
                <c:pt idx="12">
                  <c:v>741.79468142052178</c:v>
                </c:pt>
                <c:pt idx="13">
                  <c:v>741.79468142052178</c:v>
                </c:pt>
                <c:pt idx="14">
                  <c:v>741.79468142052178</c:v>
                </c:pt>
                <c:pt idx="15">
                  <c:v>741.79468142052178</c:v>
                </c:pt>
                <c:pt idx="16">
                  <c:v>741.79468142052178</c:v>
                </c:pt>
                <c:pt idx="17">
                  <c:v>741.79468142052178</c:v>
                </c:pt>
                <c:pt idx="18">
                  <c:v>729.7818930495115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E8-472B-A8FC-0928053AE2AA}"/>
            </c:ext>
          </c:extLst>
        </c:ser>
        <c:ser>
          <c:idx val="0"/>
          <c:order val="1"/>
          <c:tx>
            <c:strRef>
              <c:f>'M3 - E3'!$C$1</c:f>
              <c:strCache>
                <c:ptCount val="1"/>
                <c:pt idx="0">
                  <c:v>Nickel</c:v>
                </c:pt>
              </c:strCache>
            </c:strRef>
          </c:tx>
          <c:spPr>
            <a:gradFill flip="none" rotWithShape="1">
              <a:gsLst>
                <a:gs pos="0">
                  <a:srgbClr val="0000FF">
                    <a:shade val="30000"/>
                    <a:satMod val="115000"/>
                  </a:srgbClr>
                </a:gs>
                <a:gs pos="50000">
                  <a:srgbClr val="0000FF">
                    <a:shade val="67500"/>
                    <a:satMod val="115000"/>
                  </a:srgbClr>
                </a:gs>
                <a:gs pos="100000">
                  <a:srgbClr val="0000FF">
                    <a:shade val="100000"/>
                    <a:satMod val="115000"/>
                  </a:srgbClr>
                </a:gs>
              </a:gsLst>
              <a:lin ang="16200000" scaled="1"/>
              <a:tileRect/>
            </a:gra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  <a:scene3d>
              <a:camera prst="orthographicFront">
                <a:rot lat="0" lon="0" rev="0"/>
              </a:camera>
              <a:lightRig rig="glow" dir="t">
                <a:rot lat="0" lon="0" rev="6360000"/>
              </a:lightRig>
            </a:scene3d>
            <a:sp3d contourW="1000" prstMaterial="flat">
              <a:bevelT w="95250" h="101600"/>
              <a:contourClr>
                <a:scrgbClr r="0" g="0" b="0">
                  <a:satMod val="300000"/>
                </a:scrgbClr>
              </a:contourClr>
            </a:sp3d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'M3 - E3'!$I$2:$I$20</c:f>
              <c:strCache>
                <c:ptCount val="19"/>
                <c:pt idx="0">
                  <c:v>Jan-18</c:v>
                </c:pt>
                <c:pt idx="1">
                  <c:v>Feb-18</c:v>
                </c:pt>
                <c:pt idx="2">
                  <c:v>Mar-18</c:v>
                </c:pt>
                <c:pt idx="3">
                  <c:v>Apr-18</c:v>
                </c:pt>
                <c:pt idx="4">
                  <c:v>May-18</c:v>
                </c:pt>
                <c:pt idx="5">
                  <c:v>Jun-18</c:v>
                </c:pt>
                <c:pt idx="6">
                  <c:v>Jul-18</c:v>
                </c:pt>
                <c:pt idx="7">
                  <c:v>Aug-18</c:v>
                </c:pt>
                <c:pt idx="8">
                  <c:v>Sep-18</c:v>
                </c:pt>
                <c:pt idx="9">
                  <c:v>Oct-18</c:v>
                </c:pt>
                <c:pt idx="10">
                  <c:v>Nov-18</c:v>
                </c:pt>
                <c:pt idx="11">
                  <c:v>Dec-18</c:v>
                </c:pt>
                <c:pt idx="12">
                  <c:v>Jan-19</c:v>
                </c:pt>
                <c:pt idx="13">
                  <c:v>Feb-19</c:v>
                </c:pt>
                <c:pt idx="14">
                  <c:v>Mar-19</c:v>
                </c:pt>
                <c:pt idx="15">
                  <c:v>Apr-19</c:v>
                </c:pt>
                <c:pt idx="16">
                  <c:v>May-19</c:v>
                </c:pt>
                <c:pt idx="17">
                  <c:v>Jun-19</c:v>
                </c:pt>
                <c:pt idx="18">
                  <c:v>Jul-19</c:v>
                </c:pt>
              </c:strCache>
            </c:strRef>
          </c:cat>
          <c:val>
            <c:numRef>
              <c:f>'M3 - E3'!$K$2:$K$20</c:f>
              <c:numCache>
                <c:formatCode>_("$"* #,##0.00_);_("$"* \(#,##0.00\);_("$"* "-"??_);_(@_)</c:formatCode>
                <c:ptCount val="19"/>
                <c:pt idx="0">
                  <c:v>885.02314996002724</c:v>
                </c:pt>
                <c:pt idx="1">
                  <c:v>935.81544396467427</c:v>
                </c:pt>
                <c:pt idx="2">
                  <c:v>921.38052259533504</c:v>
                </c:pt>
                <c:pt idx="3">
                  <c:v>957.12555276734201</c:v>
                </c:pt>
                <c:pt idx="4">
                  <c:v>988.75271630781742</c:v>
                </c:pt>
                <c:pt idx="5">
                  <c:v>1039.7348473260456</c:v>
                </c:pt>
                <c:pt idx="6">
                  <c:v>949.44316734684696</c:v>
                </c:pt>
                <c:pt idx="7">
                  <c:v>922.8950730485052</c:v>
                </c:pt>
                <c:pt idx="8">
                  <c:v>861.09785059096703</c:v>
                </c:pt>
                <c:pt idx="9">
                  <c:v>847.64576146580976</c:v>
                </c:pt>
                <c:pt idx="10">
                  <c:v>773.63904371750425</c:v>
                </c:pt>
                <c:pt idx="11">
                  <c:v>745.564144991381</c:v>
                </c:pt>
                <c:pt idx="12">
                  <c:v>790.39496536591798</c:v>
                </c:pt>
                <c:pt idx="13">
                  <c:v>873.13464305657317</c:v>
                </c:pt>
                <c:pt idx="14">
                  <c:v>896.60931777211351</c:v>
                </c:pt>
                <c:pt idx="15">
                  <c:v>878.00536331401815</c:v>
                </c:pt>
                <c:pt idx="16">
                  <c:v>828.44195818973196</c:v>
                </c:pt>
                <c:pt idx="17">
                  <c:v>822.11120462999429</c:v>
                </c:pt>
                <c:pt idx="18">
                  <c:v>932.40345452877921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E8-472B-A8FC-0928053AE2AA}"/>
            </c:ext>
          </c:extLst>
        </c:ser>
        <c:ser>
          <c:idx val="1"/>
          <c:order val="2"/>
          <c:tx>
            <c:strRef>
              <c:f>'M3 - E3'!$D$1</c:f>
              <c:strCache>
                <c:ptCount val="1"/>
                <c:pt idx="0">
                  <c:v>Cobalt</c:v>
                </c:pt>
              </c:strCache>
            </c:strRef>
          </c:tx>
          <c:spPr>
            <a:gradFill flip="none" rotWithShape="1">
              <a:gsLst>
                <a:gs pos="0">
                  <a:srgbClr val="008000">
                    <a:shade val="30000"/>
                    <a:satMod val="115000"/>
                  </a:srgbClr>
                </a:gs>
                <a:gs pos="50000">
                  <a:srgbClr val="008000">
                    <a:shade val="67500"/>
                    <a:satMod val="115000"/>
                  </a:srgbClr>
                </a:gs>
                <a:gs pos="100000">
                  <a:srgbClr val="008000">
                    <a:shade val="100000"/>
                    <a:satMod val="115000"/>
                  </a:srgbClr>
                </a:gs>
              </a:gsLst>
              <a:lin ang="16200000" scaled="1"/>
              <a:tileRect/>
            </a:gra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  <a:scene3d>
              <a:camera prst="orthographicFront">
                <a:rot lat="0" lon="0" rev="0"/>
              </a:camera>
              <a:lightRig rig="glow" dir="t">
                <a:rot lat="0" lon="0" rev="6360000"/>
              </a:lightRig>
            </a:scene3d>
            <a:sp3d contourW="1000" prstMaterial="flat">
              <a:bevelT w="95250" h="101600"/>
              <a:contourClr>
                <a:scrgbClr r="0" g="0" b="0">
                  <a:satMod val="300000"/>
                </a:scrgbClr>
              </a:contourClr>
            </a:sp3d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'M3 - E3'!$I$2:$I$20</c:f>
              <c:strCache>
                <c:ptCount val="19"/>
                <c:pt idx="0">
                  <c:v>Jan-18</c:v>
                </c:pt>
                <c:pt idx="1">
                  <c:v>Feb-18</c:v>
                </c:pt>
                <c:pt idx="2">
                  <c:v>Mar-18</c:v>
                </c:pt>
                <c:pt idx="3">
                  <c:v>Apr-18</c:v>
                </c:pt>
                <c:pt idx="4">
                  <c:v>May-18</c:v>
                </c:pt>
                <c:pt idx="5">
                  <c:v>Jun-18</c:v>
                </c:pt>
                <c:pt idx="6">
                  <c:v>Jul-18</c:v>
                </c:pt>
                <c:pt idx="7">
                  <c:v>Aug-18</c:v>
                </c:pt>
                <c:pt idx="8">
                  <c:v>Sep-18</c:v>
                </c:pt>
                <c:pt idx="9">
                  <c:v>Oct-18</c:v>
                </c:pt>
                <c:pt idx="10">
                  <c:v>Nov-18</c:v>
                </c:pt>
                <c:pt idx="11">
                  <c:v>Dec-18</c:v>
                </c:pt>
                <c:pt idx="12">
                  <c:v>Jan-19</c:v>
                </c:pt>
                <c:pt idx="13">
                  <c:v>Feb-19</c:v>
                </c:pt>
                <c:pt idx="14">
                  <c:v>Mar-19</c:v>
                </c:pt>
                <c:pt idx="15">
                  <c:v>Apr-19</c:v>
                </c:pt>
                <c:pt idx="16">
                  <c:v>May-19</c:v>
                </c:pt>
                <c:pt idx="17">
                  <c:v>Jun-19</c:v>
                </c:pt>
                <c:pt idx="18">
                  <c:v>Jul-19</c:v>
                </c:pt>
              </c:strCache>
            </c:strRef>
          </c:cat>
          <c:val>
            <c:numRef>
              <c:f>'M3 - E3'!$L$2:$L$20</c:f>
              <c:numCache>
                <c:formatCode>_("$"* #,##0.00_);_("$"* \(#,##0.00\);_("$"* "-"??_);_(@_)</c:formatCode>
                <c:ptCount val="19"/>
                <c:pt idx="0">
                  <c:v>357.48240140088518</c:v>
                </c:pt>
                <c:pt idx="1">
                  <c:v>374.10513048436098</c:v>
                </c:pt>
                <c:pt idx="2">
                  <c:v>406.94457610186396</c:v>
                </c:pt>
                <c:pt idx="3">
                  <c:v>420.9729693070322</c:v>
                </c:pt>
                <c:pt idx="4">
                  <c:v>417.64538120624627</c:v>
                </c:pt>
                <c:pt idx="5">
                  <c:v>375.93644668972587</c:v>
                </c:pt>
                <c:pt idx="6">
                  <c:v>327.12992563411979</c:v>
                </c:pt>
                <c:pt idx="7">
                  <c:v>293.21876604136668</c:v>
                </c:pt>
                <c:pt idx="8">
                  <c:v>288.06105697303343</c:v>
                </c:pt>
                <c:pt idx="9">
                  <c:v>280.72856200534545</c:v>
                </c:pt>
                <c:pt idx="10">
                  <c:v>254.50245170527921</c:v>
                </c:pt>
                <c:pt idx="11">
                  <c:v>255.77657887919406</c:v>
                </c:pt>
                <c:pt idx="12">
                  <c:v>191.3578861588513</c:v>
                </c:pt>
                <c:pt idx="13">
                  <c:v>148.63706191591788</c:v>
                </c:pt>
                <c:pt idx="14">
                  <c:v>145.08705939871527</c:v>
                </c:pt>
                <c:pt idx="15">
                  <c:v>155.75109858082587</c:v>
                </c:pt>
                <c:pt idx="16">
                  <c:v>158.13952612075508</c:v>
                </c:pt>
                <c:pt idx="17">
                  <c:v>133.39829024098685</c:v>
                </c:pt>
                <c:pt idx="18">
                  <c:v>126.59768664761187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E8-472B-A8FC-0928053AE2AA}"/>
            </c:ext>
          </c:extLst>
        </c:ser>
        <c:ser>
          <c:idx val="2"/>
          <c:order val="3"/>
          <c:tx>
            <c:strRef>
              <c:f>'M3 - E3'!$E$1</c:f>
              <c:strCache>
                <c:ptCount val="1"/>
                <c:pt idx="0">
                  <c:v>Copper</c:v>
                </c:pt>
              </c:strCache>
            </c:strRef>
          </c:tx>
          <c:spPr>
            <a:gradFill flip="none" rotWithShape="1">
              <a:gsLst>
                <a:gs pos="0">
                  <a:srgbClr val="744D00">
                    <a:shade val="30000"/>
                    <a:satMod val="115000"/>
                  </a:srgbClr>
                </a:gs>
                <a:gs pos="50000">
                  <a:srgbClr val="744D00">
                    <a:shade val="67500"/>
                    <a:satMod val="115000"/>
                  </a:srgbClr>
                </a:gs>
                <a:gs pos="100000">
                  <a:srgbClr val="744D00">
                    <a:shade val="100000"/>
                    <a:satMod val="115000"/>
                  </a:srgbClr>
                </a:gs>
              </a:gsLst>
              <a:lin ang="16200000" scaled="1"/>
              <a:tileRect/>
            </a:gra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  <a:scene3d>
              <a:camera prst="orthographicFront">
                <a:rot lat="0" lon="0" rev="0"/>
              </a:camera>
              <a:lightRig rig="glow" dir="t">
                <a:rot lat="0" lon="0" rev="6360000"/>
              </a:lightRig>
            </a:scene3d>
            <a:sp3d contourW="1000" prstMaterial="flat">
              <a:bevelT w="95250" h="101600"/>
              <a:contourClr>
                <a:scrgbClr r="0" g="0" b="0">
                  <a:satMod val="300000"/>
                </a:scrgbClr>
              </a:contourClr>
            </a:sp3d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'M3 - E3'!$I$2:$I$20</c:f>
              <c:strCache>
                <c:ptCount val="19"/>
                <c:pt idx="0">
                  <c:v>Jan-18</c:v>
                </c:pt>
                <c:pt idx="1">
                  <c:v>Feb-18</c:v>
                </c:pt>
                <c:pt idx="2">
                  <c:v>Mar-18</c:v>
                </c:pt>
                <c:pt idx="3">
                  <c:v>Apr-18</c:v>
                </c:pt>
                <c:pt idx="4">
                  <c:v>May-18</c:v>
                </c:pt>
                <c:pt idx="5">
                  <c:v>Jun-18</c:v>
                </c:pt>
                <c:pt idx="6">
                  <c:v>Jul-18</c:v>
                </c:pt>
                <c:pt idx="7">
                  <c:v>Aug-18</c:v>
                </c:pt>
                <c:pt idx="8">
                  <c:v>Sep-18</c:v>
                </c:pt>
                <c:pt idx="9">
                  <c:v>Oct-18</c:v>
                </c:pt>
                <c:pt idx="10">
                  <c:v>Nov-18</c:v>
                </c:pt>
                <c:pt idx="11">
                  <c:v>Dec-18</c:v>
                </c:pt>
                <c:pt idx="12">
                  <c:v>Jan-19</c:v>
                </c:pt>
                <c:pt idx="13">
                  <c:v>Feb-19</c:v>
                </c:pt>
                <c:pt idx="14">
                  <c:v>Mar-19</c:v>
                </c:pt>
                <c:pt idx="15">
                  <c:v>Apr-19</c:v>
                </c:pt>
                <c:pt idx="16">
                  <c:v>May-19</c:v>
                </c:pt>
                <c:pt idx="17">
                  <c:v>Jun-19</c:v>
                </c:pt>
                <c:pt idx="18">
                  <c:v>Jul-19</c:v>
                </c:pt>
              </c:strCache>
            </c:strRef>
          </c:cat>
          <c:val>
            <c:numRef>
              <c:f>'M3 - E3'!$M$2:$M$20</c:f>
              <c:numCache>
                <c:formatCode>_("$"* #,##0.00_);_("$"* \(#,##0.00\);_("$"* "-"??_);_(@_)</c:formatCode>
                <c:ptCount val="19"/>
                <c:pt idx="0">
                  <c:v>355.96376392782616</c:v>
                </c:pt>
                <c:pt idx="1">
                  <c:v>352.66867143800005</c:v>
                </c:pt>
                <c:pt idx="2">
                  <c:v>341.95764253818186</c:v>
                </c:pt>
                <c:pt idx="3">
                  <c:v>344.45333143047623</c:v>
                </c:pt>
                <c:pt idx="4">
                  <c:v>343.55580693565224</c:v>
                </c:pt>
                <c:pt idx="5">
                  <c:v>350.6216825028572</c:v>
                </c:pt>
                <c:pt idx="6">
                  <c:v>314.62725074000002</c:v>
                </c:pt>
                <c:pt idx="7">
                  <c:v>304.6637909408696</c:v>
                </c:pt>
                <c:pt idx="8">
                  <c:v>304.561015919</c:v>
                </c:pt>
                <c:pt idx="9">
                  <c:v>313.05868013739132</c:v>
                </c:pt>
                <c:pt idx="10">
                  <c:v>311.86744285363642</c:v>
                </c:pt>
                <c:pt idx="11">
                  <c:v>305.10867129714291</c:v>
                </c:pt>
                <c:pt idx="12">
                  <c:v>298.96233497652173</c:v>
                </c:pt>
                <c:pt idx="13">
                  <c:v>317.13075398100005</c:v>
                </c:pt>
                <c:pt idx="14">
                  <c:v>324.12605598571429</c:v>
                </c:pt>
                <c:pt idx="15">
                  <c:v>324.1730401318182</c:v>
                </c:pt>
                <c:pt idx="16">
                  <c:v>303.18166406173918</c:v>
                </c:pt>
                <c:pt idx="17">
                  <c:v>296.07779546200004</c:v>
                </c:pt>
                <c:pt idx="18">
                  <c:v>299.04604313913046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2E8-472B-A8FC-0928053AE2AA}"/>
            </c:ext>
          </c:extLst>
        </c:ser>
        <c:ser>
          <c:idx val="3"/>
          <c:order val="4"/>
          <c:tx>
            <c:strRef>
              <c:f>'M3 - E3'!$F$1</c:f>
              <c:strCache>
                <c:ptCount val="1"/>
                <c:pt idx="0">
                  <c:v>Aluminum</c:v>
                </c:pt>
              </c:strCache>
            </c:strRef>
          </c:tx>
          <c:spPr>
            <a:gradFill flip="none" rotWithShape="1">
              <a:gsLst>
                <a:gs pos="0">
                  <a:srgbClr val="7030A0">
                    <a:shade val="30000"/>
                    <a:satMod val="115000"/>
                  </a:srgbClr>
                </a:gs>
                <a:gs pos="50000">
                  <a:srgbClr val="7030A0">
                    <a:shade val="67500"/>
                    <a:satMod val="115000"/>
                  </a:srgbClr>
                </a:gs>
                <a:gs pos="100000">
                  <a:srgbClr val="7030A0">
                    <a:shade val="100000"/>
                    <a:satMod val="115000"/>
                  </a:srgbClr>
                </a:gs>
              </a:gsLst>
              <a:lin ang="16200000" scaled="1"/>
              <a:tileRect/>
            </a:gra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  <a:scene3d>
              <a:camera prst="orthographicFront">
                <a:rot lat="0" lon="0" rev="0"/>
              </a:camera>
              <a:lightRig rig="glow" dir="t">
                <a:rot lat="0" lon="0" rev="6360000"/>
              </a:lightRig>
            </a:scene3d>
            <a:sp3d contourW="1000" prstMaterial="flat">
              <a:bevelT w="95250" h="101600"/>
              <a:contourClr>
                <a:scrgbClr r="0" g="0" b="0">
                  <a:satMod val="300000"/>
                </a:scrgbClr>
              </a:contourClr>
            </a:sp3d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'M3 - E3'!$I$2:$I$20</c:f>
              <c:strCache>
                <c:ptCount val="19"/>
                <c:pt idx="0">
                  <c:v>Jan-18</c:v>
                </c:pt>
                <c:pt idx="1">
                  <c:v>Feb-18</c:v>
                </c:pt>
                <c:pt idx="2">
                  <c:v>Mar-18</c:v>
                </c:pt>
                <c:pt idx="3">
                  <c:v>Apr-18</c:v>
                </c:pt>
                <c:pt idx="4">
                  <c:v>May-18</c:v>
                </c:pt>
                <c:pt idx="5">
                  <c:v>Jun-18</c:v>
                </c:pt>
                <c:pt idx="6">
                  <c:v>Jul-18</c:v>
                </c:pt>
                <c:pt idx="7">
                  <c:v>Aug-18</c:v>
                </c:pt>
                <c:pt idx="8">
                  <c:v>Sep-18</c:v>
                </c:pt>
                <c:pt idx="9">
                  <c:v>Oct-18</c:v>
                </c:pt>
                <c:pt idx="10">
                  <c:v>Nov-18</c:v>
                </c:pt>
                <c:pt idx="11">
                  <c:v>Dec-18</c:v>
                </c:pt>
                <c:pt idx="12">
                  <c:v>Jan-19</c:v>
                </c:pt>
                <c:pt idx="13">
                  <c:v>Feb-19</c:v>
                </c:pt>
                <c:pt idx="14">
                  <c:v>Mar-19</c:v>
                </c:pt>
                <c:pt idx="15">
                  <c:v>Apr-19</c:v>
                </c:pt>
                <c:pt idx="16">
                  <c:v>May-19</c:v>
                </c:pt>
                <c:pt idx="17">
                  <c:v>Jun-19</c:v>
                </c:pt>
                <c:pt idx="18">
                  <c:v>Jul-19</c:v>
                </c:pt>
              </c:strCache>
            </c:strRef>
          </c:cat>
          <c:val>
            <c:numRef>
              <c:f>'M3 - E3'!$N$2:$N$20</c:f>
              <c:numCache>
                <c:formatCode>_("$"* #,##0.00_);_("$"* \(#,##0.00\);_("$"* "-"??_);_(@_)</c:formatCode>
                <c:ptCount val="19"/>
                <c:pt idx="0">
                  <c:v>932.79921969823988</c:v>
                </c:pt>
                <c:pt idx="1">
                  <c:v>920.16714337703138</c:v>
                </c:pt>
                <c:pt idx="2">
                  <c:v>871.11819010808688</c:v>
                </c:pt>
                <c:pt idx="3">
                  <c:v>945.53159243362506</c:v>
                </c:pt>
                <c:pt idx="4">
                  <c:v>970.31656201203168</c:v>
                </c:pt>
                <c:pt idx="5">
                  <c:v>943.71405419347798</c:v>
                </c:pt>
                <c:pt idx="6">
                  <c:v>878.18248929009485</c:v>
                </c:pt>
                <c:pt idx="7">
                  <c:v>865.6127376661118</c:v>
                </c:pt>
                <c:pt idx="8">
                  <c:v>854.65894812656029</c:v>
                </c:pt>
                <c:pt idx="9">
                  <c:v>856.09129094253592</c:v>
                </c:pt>
                <c:pt idx="10">
                  <c:v>817.56562629549705</c:v>
                </c:pt>
                <c:pt idx="11">
                  <c:v>809.01037064401623</c:v>
                </c:pt>
                <c:pt idx="12">
                  <c:v>781.96886818206383</c:v>
                </c:pt>
                <c:pt idx="13">
                  <c:v>785.71349685618668</c:v>
                </c:pt>
                <c:pt idx="14">
                  <c:v>789.1831371900364</c:v>
                </c:pt>
                <c:pt idx="15">
                  <c:v>778.60654349322897</c:v>
                </c:pt>
                <c:pt idx="16">
                  <c:v>779.4557930285423</c:v>
                </c:pt>
                <c:pt idx="17">
                  <c:v>779.87754223343825</c:v>
                </c:pt>
                <c:pt idx="18">
                  <c:v>779.87754223343825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2E8-472B-A8FC-0928053AE2AA}"/>
            </c:ext>
          </c:extLst>
        </c:ser>
        <c:ser>
          <c:idx val="5"/>
          <c:order val="5"/>
          <c:tx>
            <c:strRef>
              <c:f>'M3 - E3'!$O$1</c:f>
              <c:strCache>
                <c:ptCount val="1"/>
                <c:pt idx="0">
                  <c:v>Steel</c:v>
                </c:pt>
              </c:strCache>
            </c:strRef>
          </c:tx>
          <c:spPr>
            <a:gradFill flip="none" rotWithShape="1">
              <a:gsLst>
                <a:gs pos="0">
                  <a:schemeClr val="accent5">
                    <a:lumMod val="60000"/>
                    <a:lumOff val="40000"/>
                    <a:shade val="30000"/>
                    <a:satMod val="115000"/>
                  </a:schemeClr>
                </a:gs>
                <a:gs pos="50000">
                  <a:schemeClr val="accent5">
                    <a:lumMod val="60000"/>
                    <a:lumOff val="40000"/>
                    <a:shade val="67500"/>
                    <a:satMod val="115000"/>
                  </a:schemeClr>
                </a:gs>
                <a:gs pos="100000">
                  <a:schemeClr val="accent5">
                    <a:lumMod val="60000"/>
                    <a:lumOff val="40000"/>
                    <a:shade val="100000"/>
                    <a:satMod val="115000"/>
                  </a:schemeClr>
                </a:gs>
              </a:gsLst>
              <a:lin ang="16200000" scaled="1"/>
              <a:tileRect/>
            </a:gra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  <a:scene3d>
              <a:camera prst="orthographicFront">
                <a:rot lat="0" lon="0" rev="0"/>
              </a:camera>
              <a:lightRig rig="glow" dir="t">
                <a:rot lat="0" lon="0" rev="6360000"/>
              </a:lightRig>
            </a:scene3d>
            <a:sp3d contourW="1000" prstMaterial="flat">
              <a:bevelT w="95250" h="101600"/>
              <a:contourClr>
                <a:scrgbClr r="0" g="0" b="0">
                  <a:satMod val="300000"/>
                </a:scrgbClr>
              </a:contourClr>
            </a:sp3d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'M3 - E3'!$O$2:$O$20</c:f>
              <c:numCache>
                <c:formatCode>_("$"* #,##0.00_);_("$"* \(#,##0.00\);_("$"* "-"??_);_(@_)</c:formatCode>
                <c:ptCount val="19"/>
                <c:pt idx="0">
                  <c:v>525.70012083624965</c:v>
                </c:pt>
                <c:pt idx="1">
                  <c:v>586.89158613944323</c:v>
                </c:pt>
                <c:pt idx="2">
                  <c:v>648.22686217190403</c:v>
                </c:pt>
                <c:pt idx="3">
                  <c:v>682.38191037286401</c:v>
                </c:pt>
                <c:pt idx="4">
                  <c:v>700.35825153126405</c:v>
                </c:pt>
                <c:pt idx="5">
                  <c:v>712.58216351897602</c:v>
                </c:pt>
                <c:pt idx="6">
                  <c:v>719.41317315916797</c:v>
                </c:pt>
                <c:pt idx="7">
                  <c:v>711.14405622630409</c:v>
                </c:pt>
                <c:pt idx="8">
                  <c:v>693.52724189107209</c:v>
                </c:pt>
                <c:pt idx="9">
                  <c:v>671.66801104245769</c:v>
                </c:pt>
                <c:pt idx="10">
                  <c:v>641.39585253171208</c:v>
                </c:pt>
                <c:pt idx="11">
                  <c:v>612.70561204290561</c:v>
                </c:pt>
                <c:pt idx="12">
                  <c:v>564.52901773839369</c:v>
                </c:pt>
                <c:pt idx="13">
                  <c:v>555.75656325309444</c:v>
                </c:pt>
                <c:pt idx="14">
                  <c:v>556.90704908723205</c:v>
                </c:pt>
                <c:pt idx="15">
                  <c:v>562.44376216401929</c:v>
                </c:pt>
                <c:pt idx="16">
                  <c:v>511.24714254489601</c:v>
                </c:pt>
                <c:pt idx="17">
                  <c:v>468.89488277570564</c:v>
                </c:pt>
                <c:pt idx="18">
                  <c:v>468.89488277570564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2E8-472B-A8FC-0928053AE2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8"/>
        <c:overlap val="100"/>
        <c:axId val="1706111368"/>
        <c:axId val="1706111696"/>
      </c:barChart>
      <c:lineChart>
        <c:grouping val="standard"/>
        <c:varyColors val="0"/>
        <c:ser>
          <c:idx val="6"/>
          <c:order val="6"/>
          <c:tx>
            <c:strRef>
              <c:f>'M3 - E3'!$P$1</c:f>
              <c:strCache>
                <c:ptCount val="1"/>
                <c:pt idx="0">
                  <c:v>Total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63500" dist="38100" dir="5400000" rotWithShape="0">
                <a:srgbClr val="000000">
                  <a:alpha val="45000"/>
                </a:srgbClr>
              </a:outerShdw>
            </a:effectLst>
          </c:spPr>
          <c:marker>
            <c:symbol val="none"/>
          </c:marker>
          <c:dLbls>
            <c:dLbl>
              <c:idx val="0"/>
              <c:layout>
                <c:manualLayout>
                  <c:x val="-3.6343650793650803E-2"/>
                  <c:y val="-3.463743961352656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2CD8-48C2-87CD-D434718498CA}"/>
                </c:ext>
              </c:extLst>
            </c:dLbl>
            <c:dLbl>
              <c:idx val="1"/>
              <c:layout>
                <c:manualLayout>
                  <c:x val="-3.2311904761904764E-2"/>
                  <c:y val="-3.15698067632850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62E8-472B-A8FC-0928053AE2AA}"/>
                </c:ext>
              </c:extLst>
            </c:dLbl>
            <c:dLbl>
              <c:idx val="2"/>
              <c:layout>
                <c:manualLayout>
                  <c:x val="-3.0296031746031744E-2"/>
                  <c:y val="-2.85021739130434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8-62E8-472B-A8FC-0928053AE2AA}"/>
                </c:ext>
              </c:extLst>
            </c:dLbl>
            <c:dLbl>
              <c:idx val="3"/>
              <c:layout>
                <c:manualLayout>
                  <c:x val="-3.7351590074670545E-2"/>
                  <c:y val="-5.917850241545893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62E8-472B-A8FC-0928053AE2AA}"/>
                </c:ext>
              </c:extLst>
            </c:dLbl>
            <c:dLbl>
              <c:idx val="4"/>
              <c:layout>
                <c:manualLayout>
                  <c:x val="-3.6343650793650796E-2"/>
                  <c:y val="-3.617125603864735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A-62E8-472B-A8FC-0928053AE2AA}"/>
                </c:ext>
              </c:extLst>
            </c:dLbl>
            <c:dLbl>
              <c:idx val="5"/>
              <c:layout>
                <c:manualLayout>
                  <c:x val="-3.0296031746031744E-2"/>
                  <c:y val="-4.230652173913043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62E8-472B-A8FC-0928053AE2AA}"/>
                </c:ext>
              </c:extLst>
            </c:dLbl>
            <c:dLbl>
              <c:idx val="6"/>
              <c:layout>
                <c:manualLayout>
                  <c:x val="-3.5335714285714283E-2"/>
                  <c:y val="-4.844178743961355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C-62E8-472B-A8FC-0928053AE2AA}"/>
                </c:ext>
              </c:extLst>
            </c:dLbl>
            <c:dLbl>
              <c:idx val="7"/>
              <c:layout>
                <c:manualLayout>
                  <c:x val="-3.5335714285714359E-2"/>
                  <c:y val="-3.617125603864736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D-62E8-472B-A8FC-0928053AE2AA}"/>
                </c:ext>
              </c:extLst>
            </c:dLbl>
            <c:dLbl>
              <c:idx val="8"/>
              <c:layout>
                <c:manualLayout>
                  <c:x val="-3.0091382242638871E-2"/>
                  <c:y val="-3.617125603864734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E-62E8-472B-A8FC-0928053AE2AA}"/>
                </c:ext>
              </c:extLst>
            </c:dLbl>
            <c:dLbl>
              <c:idx val="9"/>
              <c:layout>
                <c:manualLayout>
                  <c:x val="-2.8280158730158732E-2"/>
                  <c:y val="-4.077270531400966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F-62E8-472B-A8FC-0928053AE2AA}"/>
                </c:ext>
              </c:extLst>
            </c:dLbl>
            <c:dLbl>
              <c:idx val="11"/>
              <c:layout>
                <c:manualLayout>
                  <c:x val="-2.7272222222222149E-2"/>
                  <c:y val="-4.997560386473432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0-62E8-472B-A8FC-0928053AE2AA}"/>
                </c:ext>
              </c:extLst>
            </c:dLbl>
            <c:dLbl>
              <c:idx val="12"/>
              <c:layout>
                <c:manualLayout>
                  <c:x val="-2.7088006400895495E-2"/>
                  <c:y val="-3.387053140096618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1-62E8-472B-A8FC-0928053AE2AA}"/>
                </c:ext>
              </c:extLst>
            </c:dLbl>
            <c:dLbl>
              <c:idx val="13"/>
              <c:layout>
                <c:manualLayout>
                  <c:x val="-3.0330075734733331E-2"/>
                  <c:y val="-6.377995169082126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2-62E8-472B-A8FC-0928053AE2AA}"/>
                </c:ext>
              </c:extLst>
            </c:dLbl>
            <c:dLbl>
              <c:idx val="14"/>
              <c:layout>
                <c:manualLayout>
                  <c:x val="-3.1303968253968251E-2"/>
                  <c:y val="-4.690797101449275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3-62E8-472B-A8FC-0928053AE2AA}"/>
                </c:ext>
              </c:extLst>
            </c:dLbl>
            <c:dLbl>
              <c:idx val="15"/>
              <c:layout>
                <c:manualLayout>
                  <c:x val="-3.2311904761904764E-2"/>
                  <c:y val="-2.696835748792273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4-62E8-472B-A8FC-0928053AE2AA}"/>
                </c:ext>
              </c:extLst>
            </c:dLbl>
            <c:dLbl>
              <c:idx val="16"/>
              <c:layout>
                <c:manualLayout>
                  <c:x val="-2.9288095238095238E-2"/>
                  <c:y val="-4.384033816425120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5-62E8-472B-A8FC-0928053AE2AA}"/>
                </c:ext>
              </c:extLst>
            </c:dLbl>
            <c:dLbl>
              <c:idx val="17"/>
              <c:layout>
                <c:manualLayout>
                  <c:x val="-2.2100274127020727E-2"/>
                  <c:y val="-3.387053140096618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6-62E8-472B-A8FC-0928053AE2AA}"/>
                </c:ext>
              </c:extLst>
            </c:dLbl>
            <c:numFmt formatCode="&quot;$&quot;#,##0" sourceLinked="0"/>
            <c:spPr>
              <a:solidFill>
                <a:srgbClr val="FFFF00"/>
              </a:solidFill>
              <a:ln>
                <a:noFill/>
              </a:ln>
              <a:effectLst/>
            </c:spPr>
            <c:txPr>
              <a:bodyPr rot="0" vert="horz" lIns="0" tIns="0" rIns="0" bIns="0"/>
              <a:lstStyle/>
              <a:p>
                <a:pPr>
                  <a:defRPr>
                    <a:solidFill>
                      <a:sysClr val="windowText" lastClr="00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'M3 - E3'!$P$2:$P$20</c:f>
              <c:numCache>
                <c:formatCode>_("$"* #,##0.00_);_("$"* \(#,##0.00\);_("$"* "-"??_);_(@_)</c:formatCode>
                <c:ptCount val="19"/>
                <c:pt idx="0">
                  <c:v>3709.0916317191204</c:v>
                </c:pt>
                <c:pt idx="1">
                  <c:v>3800.6653948161575</c:v>
                </c:pt>
                <c:pt idx="2">
                  <c:v>3864.8315447526206</c:v>
                </c:pt>
                <c:pt idx="3">
                  <c:v>4007.2453522396781</c:v>
                </c:pt>
                <c:pt idx="4">
                  <c:v>4125.5252025423042</c:v>
                </c:pt>
                <c:pt idx="5">
                  <c:v>4082.450345206611</c:v>
                </c:pt>
                <c:pt idx="6">
                  <c:v>3815.6744001599855</c:v>
                </c:pt>
                <c:pt idx="7">
                  <c:v>3786.7203000523969</c:v>
                </c:pt>
                <c:pt idx="8">
                  <c:v>3687.324163117441</c:v>
                </c:pt>
                <c:pt idx="9">
                  <c:v>3678.619015694856</c:v>
                </c:pt>
                <c:pt idx="10">
                  <c:v>3520.7385632212572</c:v>
                </c:pt>
                <c:pt idx="11">
                  <c:v>3445.7056960685063</c:v>
                </c:pt>
                <c:pt idx="12">
                  <c:v>3369.0077538422702</c:v>
                </c:pt>
                <c:pt idx="13">
                  <c:v>3422.1672004832944</c:v>
                </c:pt>
                <c:pt idx="14">
                  <c:v>3453.707300854333</c:v>
                </c:pt>
                <c:pt idx="15">
                  <c:v>3440.7744891044322</c:v>
                </c:pt>
                <c:pt idx="16">
                  <c:v>3322.2607653661867</c:v>
                </c:pt>
                <c:pt idx="17">
                  <c:v>3242.1543967626471</c:v>
                </c:pt>
                <c:pt idx="18">
                  <c:v>3336.6015023741775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62E8-472B-A8FC-0928053AE2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6111368"/>
        <c:axId val="1706111696"/>
      </c:lineChart>
      <c:catAx>
        <c:axId val="1706111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706111696"/>
        <c:crosses val="autoZero"/>
        <c:auto val="1"/>
        <c:lblAlgn val="ctr"/>
        <c:lblOffset val="100"/>
        <c:noMultiLvlLbl val="0"/>
      </c:catAx>
      <c:valAx>
        <c:axId val="1706111696"/>
        <c:scaling>
          <c:orientation val="minMax"/>
          <c:max val="60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AU"/>
                  <a:t>$/CAR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706111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6"/>
        <c:txPr>
          <a:bodyPr rot="0" vert="horz"/>
          <a:lstStyle/>
          <a:p>
            <a:pPr>
              <a:defRPr>
                <a:noFill/>
              </a:defRPr>
            </a:pPr>
            <a:endParaRPr lang="en-US"/>
          </a:p>
        </c:txPr>
      </c:legendEntry>
      <c:layout>
        <c:manualLayout>
          <c:xMode val="edge"/>
          <c:yMode val="edge"/>
          <c:x val="0.27935785714285716"/>
          <c:y val="0.8162408212560387"/>
          <c:w val="0.49772865079365081"/>
          <c:h val="3.4978985507246374E-2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1400" b="1"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100" baseline="0">
                <a:solidFill>
                  <a:schemeClr val="bg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AU" sz="2000"/>
              <a:t>Metals Impact on LG M48F_V1 $/kWh</a:t>
            </a:r>
            <a:endParaRPr lang="en-US" sz="2000"/>
          </a:p>
        </c:rich>
      </c:tx>
      <c:layout>
        <c:manualLayout>
          <c:xMode val="edge"/>
          <c:yMode val="edge"/>
          <c:x val="0.39017497140234514"/>
          <c:y val="3.54413086281773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100" baseline="0">
              <a:solidFill>
                <a:schemeClr val="bg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381904761904767E-2"/>
          <c:y val="9.8081884057971011E-2"/>
          <c:w val="0.90339666666666663"/>
          <c:h val="0.636369202898550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'M48 '!$B$1</c:f>
              <c:strCache>
                <c:ptCount val="1"/>
                <c:pt idx="0">
                  <c:v>LiOH</c:v>
                </c:pt>
              </c:strCache>
            </c:strRef>
          </c:tx>
          <c:spPr>
            <a:gradFill flip="none" rotWithShape="1">
              <a:gsLst>
                <a:gs pos="0">
                  <a:srgbClr val="FF0000">
                    <a:shade val="30000"/>
                    <a:satMod val="115000"/>
                  </a:srgbClr>
                </a:gs>
                <a:gs pos="50000">
                  <a:srgbClr val="FF0000">
                    <a:shade val="67500"/>
                    <a:satMod val="115000"/>
                  </a:srgbClr>
                </a:gs>
                <a:gs pos="100000">
                  <a:srgbClr val="FF0000">
                    <a:shade val="100000"/>
                    <a:satMod val="115000"/>
                  </a:srgbClr>
                </a:gs>
              </a:gsLst>
              <a:lin ang="16200000" scaled="1"/>
              <a:tileRect/>
            </a:gra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  <a:scene3d>
              <a:camera prst="orthographicFront">
                <a:rot lat="0" lon="0" rev="0"/>
              </a:camera>
              <a:lightRig rig="glow" dir="t">
                <a:rot lat="0" lon="0" rev="6360000"/>
              </a:lightRig>
            </a:scene3d>
            <a:sp3d contourW="1000" prstMaterial="flat">
              <a:bevelT w="95250" h="101600"/>
              <a:contourClr>
                <a:scrgbClr r="0" g="0" b="0">
                  <a:satMod val="300000"/>
                </a:scrgbClr>
              </a:contourClr>
            </a:sp3d>
          </c:spPr>
          <c:invertIfNegative val="0"/>
          <c:dPt>
            <c:idx val="0"/>
            <c:invertIfNegative val="0"/>
            <c:bubble3D val="0"/>
            <c:spPr>
              <a:gradFill flip="none" rotWithShape="1">
                <a:gsLst>
                  <a:gs pos="0">
                    <a:srgbClr val="FF0000">
                      <a:shade val="30000"/>
                      <a:satMod val="115000"/>
                    </a:srgbClr>
                  </a:gs>
                  <a:gs pos="50000">
                    <a:srgbClr val="FF0000">
                      <a:shade val="67500"/>
                      <a:satMod val="115000"/>
                    </a:srgbClr>
                  </a:gs>
                  <a:gs pos="100000">
                    <a:srgbClr val="FF0000">
                      <a:shade val="100000"/>
                      <a:satMod val="115000"/>
                    </a:srgbClr>
                  </a:gs>
                </a:gsLst>
                <a:lin ang="16200000" scaled="1"/>
                <a:tileRect/>
              </a:gra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scene3d>
                <a:camera prst="orthographicFront">
                  <a:rot lat="0" lon="0" rev="0"/>
                </a:camera>
                <a:lightRig rig="glow" dir="t">
                  <a:rot lat="0" lon="0" rev="6360000"/>
                </a:lightRig>
              </a:scene3d>
              <a:sp3d contourW="1000" prstMaterial="flat">
                <a:bevelT w="95250" h="101600"/>
                <a:contourClr>
                  <a:scrgbClr r="0" g="0" b="0">
                    <a:satMod val="300000"/>
                  </a:scrgb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38EE-4E13-868A-952528AC1BFD}"/>
              </c:ext>
            </c:extLst>
          </c:dPt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'M48 '!$I$2:$I$21</c:f>
              <c:strCache>
                <c:ptCount val="20"/>
                <c:pt idx="0">
                  <c:v>Baseline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</c:strCache>
            </c:strRef>
          </c:cat>
          <c:val>
            <c:numRef>
              <c:f>'M48 '!$J$2:$J$21</c:f>
              <c:numCache>
                <c:formatCode>"$"#,##0.0_);\("$"#,##0.0\)</c:formatCode>
                <c:ptCount val="20"/>
                <c:pt idx="0">
                  <c:v>8.9631034482758629</c:v>
                </c:pt>
                <c:pt idx="1">
                  <c:v>7.3678194481458625</c:v>
                </c:pt>
                <c:pt idx="2">
                  <c:v>7.1293645320197072</c:v>
                </c:pt>
                <c:pt idx="3">
                  <c:v>7.6285907930056434</c:v>
                </c:pt>
                <c:pt idx="4">
                  <c:v>7.4204354178842777</c:v>
                </c:pt>
                <c:pt idx="5">
                  <c:v>7.9640653983353165</c:v>
                </c:pt>
                <c:pt idx="6">
                  <c:v>7.4552469410456084</c:v>
                </c:pt>
                <c:pt idx="7">
                  <c:v>7.0826009718717886</c:v>
                </c:pt>
                <c:pt idx="8">
                  <c:v>7.7865637145456068</c:v>
                </c:pt>
                <c:pt idx="9">
                  <c:v>7.7439940360008688</c:v>
                </c:pt>
                <c:pt idx="10">
                  <c:v>8.0152488179669046</c:v>
                </c:pt>
                <c:pt idx="11">
                  <c:v>8.1546848992890162</c:v>
                </c:pt>
                <c:pt idx="12">
                  <c:v>8.1069180304557946</c:v>
                </c:pt>
                <c:pt idx="13">
                  <c:v>8.3809488122893665</c:v>
                </c:pt>
                <c:pt idx="14">
                  <c:v>8.3809488122893665</c:v>
                </c:pt>
                <c:pt idx="15">
                  <c:v>8.3809488122893665</c:v>
                </c:pt>
                <c:pt idx="16">
                  <c:v>8.3809488122893665</c:v>
                </c:pt>
                <c:pt idx="17">
                  <c:v>8.3809488122893665</c:v>
                </c:pt>
                <c:pt idx="18">
                  <c:v>8.3809488122893665</c:v>
                </c:pt>
                <c:pt idx="19">
                  <c:v>8.2452258596287962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87-4CB9-BBB2-4C06FAE28E18}"/>
            </c:ext>
          </c:extLst>
        </c:ser>
        <c:ser>
          <c:idx val="1"/>
          <c:order val="1"/>
          <c:tx>
            <c:strRef>
              <c:f>'M48 '!$C$1</c:f>
              <c:strCache>
                <c:ptCount val="1"/>
                <c:pt idx="0">
                  <c:v>Nickel</c:v>
                </c:pt>
              </c:strCache>
            </c:strRef>
          </c:tx>
          <c:spPr>
            <a:gradFill flip="none" rotWithShape="1">
              <a:gsLst>
                <a:gs pos="0">
                  <a:srgbClr val="0000FF">
                    <a:shade val="30000"/>
                    <a:satMod val="115000"/>
                  </a:srgbClr>
                </a:gs>
                <a:gs pos="50000">
                  <a:srgbClr val="0000FF">
                    <a:shade val="67500"/>
                    <a:satMod val="115000"/>
                  </a:srgbClr>
                </a:gs>
                <a:gs pos="100000">
                  <a:srgbClr val="0000FF">
                    <a:shade val="100000"/>
                    <a:satMod val="115000"/>
                  </a:srgbClr>
                </a:gs>
              </a:gsLst>
              <a:lin ang="16200000" scaled="1"/>
              <a:tileRect/>
            </a:gra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  <a:scene3d>
              <a:camera prst="orthographicFront">
                <a:rot lat="0" lon="0" rev="0"/>
              </a:camera>
              <a:lightRig rig="glow" dir="t">
                <a:rot lat="0" lon="0" rev="6360000"/>
              </a:lightRig>
            </a:scene3d>
            <a:sp3d contourW="1000" prstMaterial="flat">
              <a:bevelT w="95250" h="101600"/>
              <a:contourClr>
                <a:scrgbClr r="0" g="0" b="0">
                  <a:satMod val="300000"/>
                </a:scrgbClr>
              </a:contourClr>
            </a:sp3d>
          </c:spPr>
          <c:invertIfNegative val="0"/>
          <c:dPt>
            <c:idx val="0"/>
            <c:invertIfNegative val="0"/>
            <c:bubble3D val="0"/>
            <c:spPr>
              <a:gradFill flip="none" rotWithShape="1">
                <a:gsLst>
                  <a:gs pos="0">
                    <a:srgbClr val="0000FF">
                      <a:shade val="30000"/>
                      <a:satMod val="115000"/>
                    </a:srgbClr>
                  </a:gs>
                  <a:gs pos="50000">
                    <a:srgbClr val="0000FF">
                      <a:shade val="67500"/>
                      <a:satMod val="115000"/>
                    </a:srgbClr>
                  </a:gs>
                  <a:gs pos="100000">
                    <a:srgbClr val="0000FF">
                      <a:shade val="100000"/>
                      <a:satMod val="115000"/>
                    </a:srgbClr>
                  </a:gs>
                </a:gsLst>
                <a:lin ang="16200000" scaled="1"/>
                <a:tileRect/>
              </a:gra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scene3d>
                <a:camera prst="orthographicFront">
                  <a:rot lat="0" lon="0" rev="0"/>
                </a:camera>
                <a:lightRig rig="glow" dir="t">
                  <a:rot lat="0" lon="0" rev="6360000"/>
                </a:lightRig>
              </a:scene3d>
              <a:sp3d contourW="1000" prstMaterial="flat">
                <a:bevelT w="95250" h="101600"/>
                <a:contourClr>
                  <a:scrgbClr r="0" g="0" b="0">
                    <a:satMod val="300000"/>
                  </a:scrgb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38EE-4E13-868A-952528AC1BFD}"/>
              </c:ext>
            </c:extLst>
          </c:dPt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'M48 '!$I$2:$I$21</c:f>
              <c:strCache>
                <c:ptCount val="20"/>
                <c:pt idx="0">
                  <c:v>Baseline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</c:strCache>
            </c:strRef>
          </c:cat>
          <c:val>
            <c:numRef>
              <c:f>'M48 '!$K$2:$K$21</c:f>
              <c:numCache>
                <c:formatCode>"$"#,##0.0_);\("$"#,##0.0\)</c:formatCode>
                <c:ptCount val="20"/>
                <c:pt idx="0">
                  <c:v>9.4366091954022995</c:v>
                </c:pt>
                <c:pt idx="1">
                  <c:v>9.5917318715642192</c:v>
                </c:pt>
                <c:pt idx="2">
                  <c:v>10.142210201149426</c:v>
                </c:pt>
                <c:pt idx="3">
                  <c:v>9.9857669540229885</c:v>
                </c:pt>
                <c:pt idx="4">
                  <c:v>10.373165571975917</c:v>
                </c:pt>
                <c:pt idx="5">
                  <c:v>10.715935444777612</c:v>
                </c:pt>
                <c:pt idx="6">
                  <c:v>11.268471195949644</c:v>
                </c:pt>
                <c:pt idx="7">
                  <c:v>10.289905172413794</c:v>
                </c:pt>
                <c:pt idx="8">
                  <c:v>10.0021813968016</c:v>
                </c:pt>
                <c:pt idx="9">
                  <c:v>9.3324335057471277</c:v>
                </c:pt>
                <c:pt idx="10">
                  <c:v>9.1866420289855064</c:v>
                </c:pt>
                <c:pt idx="11">
                  <c:v>8.3845696839080475</c:v>
                </c:pt>
                <c:pt idx="12">
                  <c:v>8.0802986590038337</c:v>
                </c:pt>
                <c:pt idx="13">
                  <c:v>8.5661675412293867</c:v>
                </c:pt>
                <c:pt idx="14">
                  <c:v>9.462886235632185</c:v>
                </c:pt>
                <c:pt idx="15">
                  <c:v>9.7173008073344285</c:v>
                </c:pt>
                <c:pt idx="16">
                  <c:v>9.515674281609197</c:v>
                </c:pt>
                <c:pt idx="17">
                  <c:v>8.9785144427786108</c:v>
                </c:pt>
                <c:pt idx="18">
                  <c:v>8.9099028017241384</c:v>
                </c:pt>
                <c:pt idx="19">
                  <c:v>10.105231634182909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87-4CB9-BBB2-4C06FAE28E18}"/>
            </c:ext>
          </c:extLst>
        </c:ser>
        <c:ser>
          <c:idx val="2"/>
          <c:order val="2"/>
          <c:tx>
            <c:strRef>
              <c:f>'M48 '!$D$1</c:f>
              <c:strCache>
                <c:ptCount val="1"/>
                <c:pt idx="0">
                  <c:v>Cobalt</c:v>
                </c:pt>
              </c:strCache>
            </c:strRef>
          </c:tx>
          <c:spPr>
            <a:gradFill flip="none" rotWithShape="1">
              <a:gsLst>
                <a:gs pos="0">
                  <a:srgbClr val="008000">
                    <a:shade val="30000"/>
                    <a:satMod val="115000"/>
                  </a:srgbClr>
                </a:gs>
                <a:gs pos="50000">
                  <a:srgbClr val="008000">
                    <a:shade val="67500"/>
                    <a:satMod val="115000"/>
                  </a:srgbClr>
                </a:gs>
                <a:gs pos="100000">
                  <a:srgbClr val="008000">
                    <a:shade val="100000"/>
                    <a:satMod val="115000"/>
                  </a:srgbClr>
                </a:gs>
              </a:gsLst>
              <a:lin ang="16200000" scaled="1"/>
              <a:tileRect/>
            </a:gra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  <a:scene3d>
              <a:camera prst="orthographicFront">
                <a:rot lat="0" lon="0" rev="0"/>
              </a:camera>
              <a:lightRig rig="glow" dir="t">
                <a:rot lat="0" lon="0" rev="6360000"/>
              </a:lightRig>
            </a:scene3d>
            <a:sp3d contourW="1000" prstMaterial="flat">
              <a:bevelT w="95250" h="101600"/>
              <a:contourClr>
                <a:scrgbClr r="0" g="0" b="0">
                  <a:satMod val="300000"/>
                </a:scrgbClr>
              </a:contourClr>
            </a:sp3d>
          </c:spPr>
          <c:invertIfNegative val="0"/>
          <c:dPt>
            <c:idx val="0"/>
            <c:invertIfNegative val="0"/>
            <c:bubble3D val="0"/>
            <c:spPr>
              <a:gradFill flip="none" rotWithShape="1">
                <a:gsLst>
                  <a:gs pos="0">
                    <a:srgbClr val="008000">
                      <a:shade val="30000"/>
                      <a:satMod val="115000"/>
                    </a:srgbClr>
                  </a:gs>
                  <a:gs pos="50000">
                    <a:srgbClr val="008000">
                      <a:shade val="67500"/>
                      <a:satMod val="115000"/>
                    </a:srgbClr>
                  </a:gs>
                  <a:gs pos="100000">
                    <a:srgbClr val="008000">
                      <a:shade val="100000"/>
                      <a:satMod val="115000"/>
                    </a:srgbClr>
                  </a:gs>
                </a:gsLst>
                <a:lin ang="16200000" scaled="1"/>
                <a:tileRect/>
              </a:gra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scene3d>
                <a:camera prst="orthographicFront">
                  <a:rot lat="0" lon="0" rev="0"/>
                </a:camera>
                <a:lightRig rig="glow" dir="t">
                  <a:rot lat="0" lon="0" rev="6360000"/>
                </a:lightRig>
              </a:scene3d>
              <a:sp3d contourW="1000" prstMaterial="flat">
                <a:bevelT w="95250" h="101600"/>
                <a:contourClr>
                  <a:scrgbClr r="0" g="0" b="0">
                    <a:satMod val="300000"/>
                  </a:scrgb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6-38EE-4E13-868A-952528AC1BFD}"/>
              </c:ext>
            </c:extLst>
          </c:dPt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'M48 '!$I$2:$I$21</c:f>
              <c:strCache>
                <c:ptCount val="20"/>
                <c:pt idx="0">
                  <c:v>Baseline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</c:strCache>
            </c:strRef>
          </c:cat>
          <c:val>
            <c:numRef>
              <c:f>'M48 '!$L$2:$L$21</c:f>
              <c:numCache>
                <c:formatCode>"$"#,##0.0_);\("$"#,##0.0\)</c:formatCode>
                <c:ptCount val="20"/>
                <c:pt idx="0">
                  <c:v>1.9286206896551725</c:v>
                </c:pt>
                <c:pt idx="1">
                  <c:v>7.6315329835082464</c:v>
                </c:pt>
                <c:pt idx="2">
                  <c:v>7.9863949425287375</c:v>
                </c:pt>
                <c:pt idx="3">
                  <c:v>8.6874513061650998</c:v>
                </c:pt>
                <c:pt idx="4">
                  <c:v>8.9869293924466334</c:v>
                </c:pt>
                <c:pt idx="5">
                  <c:v>8.915892053973014</c:v>
                </c:pt>
                <c:pt idx="6">
                  <c:v>8.0254898741105638</c:v>
                </c:pt>
                <c:pt idx="7">
                  <c:v>6.9835684430512019</c:v>
                </c:pt>
                <c:pt idx="8">
                  <c:v>6.2596331334332831</c:v>
                </c:pt>
                <c:pt idx="9">
                  <c:v>6.1495263793103447</c:v>
                </c:pt>
                <c:pt idx="10">
                  <c:v>5.9929923038480766</c:v>
                </c:pt>
                <c:pt idx="11">
                  <c:v>5.4331173981191228</c:v>
                </c:pt>
                <c:pt idx="12">
                  <c:v>5.4603174603174605</c:v>
                </c:pt>
                <c:pt idx="13">
                  <c:v>4.0851074462768615</c:v>
                </c:pt>
                <c:pt idx="14">
                  <c:v>3.173103448275862</c:v>
                </c:pt>
                <c:pt idx="15">
                  <c:v>3.0973180076628353</c:v>
                </c:pt>
                <c:pt idx="16">
                  <c:v>3.324973876698015</c:v>
                </c:pt>
                <c:pt idx="17">
                  <c:v>3.3759620189905051</c:v>
                </c:pt>
                <c:pt idx="18">
                  <c:v>2.847786206896552</c:v>
                </c:pt>
                <c:pt idx="19">
                  <c:v>2.7026069465267364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87-4CB9-BBB2-4C06FAE28E18}"/>
            </c:ext>
          </c:extLst>
        </c:ser>
        <c:ser>
          <c:idx val="3"/>
          <c:order val="3"/>
          <c:tx>
            <c:strRef>
              <c:f>'M48 '!$E$1</c:f>
              <c:strCache>
                <c:ptCount val="1"/>
                <c:pt idx="0">
                  <c:v>Copper</c:v>
                </c:pt>
              </c:strCache>
            </c:strRef>
          </c:tx>
          <c:spPr>
            <a:gradFill flip="none" rotWithShape="1">
              <a:gsLst>
                <a:gs pos="0">
                  <a:srgbClr val="996600">
                    <a:shade val="30000"/>
                    <a:satMod val="115000"/>
                  </a:srgbClr>
                </a:gs>
                <a:gs pos="50000">
                  <a:srgbClr val="996600">
                    <a:shade val="67500"/>
                    <a:satMod val="115000"/>
                  </a:srgbClr>
                </a:gs>
                <a:gs pos="100000">
                  <a:srgbClr val="996600">
                    <a:shade val="100000"/>
                    <a:satMod val="115000"/>
                  </a:srgbClr>
                </a:gs>
              </a:gsLst>
              <a:lin ang="16200000" scaled="1"/>
              <a:tileRect/>
            </a:gradFill>
            <a:ln>
              <a:noFill/>
            </a:ln>
            <a:effectLst>
              <a:outerShdw blurRad="63500" dist="38100" dir="5400000" rotWithShape="0">
                <a:srgbClr val="000000">
                  <a:alpha val="45000"/>
                </a:srgbClr>
              </a:outerShdw>
            </a:effectLst>
            <a:scene3d>
              <a:camera prst="orthographicFront">
                <a:rot lat="0" lon="0" rev="0"/>
              </a:camera>
              <a:lightRig rig="glow" dir="t">
                <a:rot lat="0" lon="0" rev="6360000"/>
              </a:lightRig>
            </a:scene3d>
            <a:sp3d contourW="1000" prstMaterial="flat">
              <a:bevelT w="95250" h="101600"/>
              <a:contourClr>
                <a:scrgbClr r="0" g="0" b="0">
                  <a:satMod val="300000"/>
                </a:scrgbClr>
              </a:contourClr>
            </a:sp3d>
          </c:spPr>
          <c:invertIfNegative val="0"/>
          <c:dPt>
            <c:idx val="0"/>
            <c:invertIfNegative val="0"/>
            <c:bubble3D val="0"/>
            <c:spPr>
              <a:gradFill flip="none" rotWithShape="1">
                <a:gsLst>
                  <a:gs pos="0">
                    <a:srgbClr val="996600">
                      <a:shade val="30000"/>
                      <a:satMod val="115000"/>
                    </a:srgbClr>
                  </a:gs>
                  <a:gs pos="50000">
                    <a:srgbClr val="996600">
                      <a:shade val="67500"/>
                      <a:satMod val="115000"/>
                    </a:srgbClr>
                  </a:gs>
                  <a:gs pos="100000">
                    <a:srgbClr val="996600">
                      <a:shade val="100000"/>
                      <a:satMod val="115000"/>
                    </a:srgbClr>
                  </a:gs>
                </a:gsLst>
                <a:lin ang="16200000" scaled="1"/>
                <a:tileRect/>
              </a:gradFill>
              <a:ln>
                <a:noFill/>
              </a:ln>
              <a:effectLst>
                <a:outerShdw blurRad="63500" dist="38100" dir="5400000" rotWithShape="0">
                  <a:srgbClr val="000000">
                    <a:alpha val="4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glow" dir="t">
                  <a:rot lat="0" lon="0" rev="6360000"/>
                </a:lightRig>
              </a:scene3d>
              <a:sp3d contourW="1000" prstMaterial="flat">
                <a:bevelT w="95250" h="101600"/>
                <a:contourClr>
                  <a:scrgbClr r="0" g="0" b="0">
                    <a:satMod val="300000"/>
                  </a:scrgb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38EE-4E13-868A-952528AC1BFD}"/>
              </c:ext>
            </c:extLst>
          </c:dPt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'M48 '!$I$2:$I$21</c:f>
              <c:strCache>
                <c:ptCount val="20"/>
                <c:pt idx="0">
                  <c:v>Baseline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</c:strCache>
            </c:strRef>
          </c:cat>
          <c:val>
            <c:numRef>
              <c:f>'M48 '!$M$2:$M$21</c:f>
              <c:numCache>
                <c:formatCode>"$"#,##0.0_);\("$"#,##0.0\)</c:formatCode>
                <c:ptCount val="20"/>
                <c:pt idx="0">
                  <c:v>2.1510804597701152</c:v>
                </c:pt>
                <c:pt idx="1">
                  <c:v>2.4223594952523744</c:v>
                </c:pt>
                <c:pt idx="2">
                  <c:v>2.3999361494252875</c:v>
                </c:pt>
                <c:pt idx="3">
                  <c:v>2.3270468129571582</c:v>
                </c:pt>
                <c:pt idx="4">
                  <c:v>2.3440301587301589</c:v>
                </c:pt>
                <c:pt idx="5">
                  <c:v>2.3379224387806099</c:v>
                </c:pt>
                <c:pt idx="6">
                  <c:v>2.3860062397372745</c:v>
                </c:pt>
                <c:pt idx="7">
                  <c:v>2.1410614942528734</c:v>
                </c:pt>
                <c:pt idx="8">
                  <c:v>2.0732594202898555</c:v>
                </c:pt>
                <c:pt idx="9">
                  <c:v>2.0725600287356323</c:v>
                </c:pt>
                <c:pt idx="10">
                  <c:v>2.1303872563718143</c:v>
                </c:pt>
                <c:pt idx="11">
                  <c:v>2.122280799373041</c:v>
                </c:pt>
                <c:pt idx="12">
                  <c:v>2.0762868637110019</c:v>
                </c:pt>
                <c:pt idx="13">
                  <c:v>2.0344605947026491</c:v>
                </c:pt>
                <c:pt idx="14">
                  <c:v>2.1580980172413793</c:v>
                </c:pt>
                <c:pt idx="15">
                  <c:v>2.2057015599343184</c:v>
                </c:pt>
                <c:pt idx="16">
                  <c:v>2.2060212904911181</c:v>
                </c:pt>
                <c:pt idx="17">
                  <c:v>2.0631734382808595</c:v>
                </c:pt>
                <c:pt idx="18">
                  <c:v>2.0148310919540231</c:v>
                </c:pt>
                <c:pt idx="19">
                  <c:v>2.0350302348825591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E87-4CB9-BBB2-4C06FAE28E18}"/>
            </c:ext>
          </c:extLst>
        </c:ser>
        <c:ser>
          <c:idx val="4"/>
          <c:order val="4"/>
          <c:tx>
            <c:strRef>
              <c:f>'M48 '!$F$1</c:f>
              <c:strCache>
                <c:ptCount val="1"/>
                <c:pt idx="0">
                  <c:v>Aluminum</c:v>
                </c:pt>
              </c:strCache>
            </c:strRef>
          </c:tx>
          <c:spPr>
            <a:gradFill flip="none" rotWithShape="1">
              <a:gsLst>
                <a:gs pos="0">
                  <a:srgbClr val="6600CC">
                    <a:shade val="30000"/>
                    <a:satMod val="115000"/>
                  </a:srgbClr>
                </a:gs>
                <a:gs pos="50000">
                  <a:srgbClr val="6600CC">
                    <a:shade val="67500"/>
                    <a:satMod val="115000"/>
                  </a:srgbClr>
                </a:gs>
                <a:gs pos="100000">
                  <a:srgbClr val="6600CC">
                    <a:shade val="100000"/>
                    <a:satMod val="115000"/>
                  </a:srgbClr>
                </a:gs>
              </a:gsLst>
              <a:lin ang="5400000" scaled="1"/>
              <a:tileRect/>
            </a:gradFill>
            <a:ln>
              <a:noFill/>
            </a:ln>
            <a:effectLst>
              <a:outerShdw blurRad="63500" dist="38100" dir="5400000" rotWithShape="0">
                <a:srgbClr val="000000">
                  <a:alpha val="45000"/>
                </a:srgbClr>
              </a:outerShdw>
            </a:effectLst>
            <a:scene3d>
              <a:camera prst="orthographicFront">
                <a:rot lat="0" lon="0" rev="0"/>
              </a:camera>
              <a:lightRig rig="glow" dir="t">
                <a:rot lat="0" lon="0" rev="6360000"/>
              </a:lightRig>
            </a:scene3d>
            <a:sp3d contourW="1000" prstMaterial="flat">
              <a:bevelT w="95250" h="101600"/>
              <a:contourClr>
                <a:scrgbClr r="0" g="0" b="0">
                  <a:satMod val="300000"/>
                </a:scrgbClr>
              </a:contourClr>
            </a:sp3d>
          </c:spPr>
          <c:invertIfNegative val="0"/>
          <c:dPt>
            <c:idx val="0"/>
            <c:invertIfNegative val="0"/>
            <c:bubble3D val="0"/>
            <c:spPr>
              <a:gradFill flip="none" rotWithShape="1">
                <a:gsLst>
                  <a:gs pos="0">
                    <a:srgbClr val="6600CC">
                      <a:shade val="30000"/>
                      <a:satMod val="115000"/>
                    </a:srgbClr>
                  </a:gs>
                  <a:gs pos="50000">
                    <a:srgbClr val="6600CC">
                      <a:shade val="67500"/>
                      <a:satMod val="115000"/>
                    </a:srgbClr>
                  </a:gs>
                  <a:gs pos="100000">
                    <a:srgbClr val="6600CC">
                      <a:shade val="100000"/>
                      <a:satMod val="115000"/>
                    </a:srgbClr>
                  </a:gs>
                </a:gsLst>
                <a:lin ang="5400000" scaled="1"/>
                <a:tileRect/>
              </a:gradFill>
              <a:ln>
                <a:noFill/>
              </a:ln>
              <a:effectLst>
                <a:outerShdw blurRad="63500" dist="38100" dir="5400000" rotWithShape="0">
                  <a:srgbClr val="000000">
                    <a:alpha val="4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glow" dir="t">
                  <a:rot lat="0" lon="0" rev="6360000"/>
                </a:lightRig>
              </a:scene3d>
              <a:sp3d contourW="1000" prstMaterial="flat">
                <a:bevelT w="95250" h="101600"/>
                <a:contourClr>
                  <a:scrgbClr r="0" g="0" b="0">
                    <a:satMod val="300000"/>
                  </a:scrgb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8-38EE-4E13-868A-952528AC1BFD}"/>
              </c:ext>
            </c:extLst>
          </c:dPt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'M48 '!$I$2:$I$21</c:f>
              <c:strCache>
                <c:ptCount val="20"/>
                <c:pt idx="0">
                  <c:v>Baseline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</c:strCache>
            </c:strRef>
          </c:cat>
          <c:val>
            <c:numRef>
              <c:f>'M48 '!$N$2:$N$21</c:f>
              <c:numCache>
                <c:formatCode>"$"#,##0.0_);\("$"#,##0.0\)</c:formatCode>
                <c:ptCount val="20"/>
                <c:pt idx="0">
                  <c:v>0.2544137931034483</c:v>
                </c:pt>
                <c:pt idx="1">
                  <c:v>0.30252523738130938</c:v>
                </c:pt>
                <c:pt idx="2">
                  <c:v>0.29842840517241381</c:v>
                </c:pt>
                <c:pt idx="3">
                  <c:v>0.28252085945663535</c:v>
                </c:pt>
                <c:pt idx="4">
                  <c:v>0.30665459770114945</c:v>
                </c:pt>
                <c:pt idx="5">
                  <c:v>0.31469285357321347</c:v>
                </c:pt>
                <c:pt idx="6">
                  <c:v>0.30606513409961694</c:v>
                </c:pt>
                <c:pt idx="7">
                  <c:v>0.2848119514106584</c:v>
                </c:pt>
                <c:pt idx="8">
                  <c:v>0.28073533233383308</c:v>
                </c:pt>
                <c:pt idx="9">
                  <c:v>0.27718280172413795</c:v>
                </c:pt>
                <c:pt idx="10">
                  <c:v>0.27764733883058473</c:v>
                </c:pt>
                <c:pt idx="11">
                  <c:v>0.26515270376175554</c:v>
                </c:pt>
                <c:pt idx="12">
                  <c:v>0.26237806513409961</c:v>
                </c:pt>
                <c:pt idx="13">
                  <c:v>0.25360797101449278</c:v>
                </c:pt>
                <c:pt idx="14">
                  <c:v>0.2548224281609196</c:v>
                </c:pt>
                <c:pt idx="15">
                  <c:v>0.25594770114942533</c:v>
                </c:pt>
                <c:pt idx="16">
                  <c:v>0.25251750261233025</c:v>
                </c:pt>
                <c:pt idx="17">
                  <c:v>0.24351289355322345</c:v>
                </c:pt>
                <c:pt idx="18">
                  <c:v>0.24018166666666671</c:v>
                </c:pt>
                <c:pt idx="19">
                  <c:v>0.2457950649675163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E87-4CB9-BBB2-4C06FAE28E18}"/>
            </c:ext>
          </c:extLst>
        </c:ser>
        <c:ser>
          <c:idx val="5"/>
          <c:order val="5"/>
          <c:tx>
            <c:strRef>
              <c:f>'M48 '!$G$1</c:f>
              <c:strCache>
                <c:ptCount val="1"/>
                <c:pt idx="0">
                  <c:v>Manganese</c:v>
                </c:pt>
              </c:strCache>
            </c:strRef>
          </c:tx>
          <c:spPr>
            <a:gradFill flip="none" rotWithShape="1">
              <a:gsLst>
                <a:gs pos="0">
                  <a:srgbClr val="FFFFCC">
                    <a:shade val="30000"/>
                    <a:satMod val="115000"/>
                  </a:srgbClr>
                </a:gs>
                <a:gs pos="50000">
                  <a:srgbClr val="FFFFCC">
                    <a:shade val="67500"/>
                    <a:satMod val="115000"/>
                  </a:srgbClr>
                </a:gs>
                <a:gs pos="100000">
                  <a:srgbClr val="FFFFCC">
                    <a:shade val="100000"/>
                    <a:satMod val="115000"/>
                  </a:srgbClr>
                </a:gs>
              </a:gsLst>
              <a:lin ang="5400000" scaled="1"/>
              <a:tileRect/>
            </a:gradFill>
            <a:ln>
              <a:noFill/>
            </a:ln>
            <a:effectLst>
              <a:outerShdw blurRad="63500" dist="38100" dir="5400000" rotWithShape="0">
                <a:srgbClr val="000000">
                  <a:alpha val="45000"/>
                </a:srgbClr>
              </a:outerShdw>
            </a:effectLst>
            <a:scene3d>
              <a:camera prst="orthographicFront">
                <a:rot lat="0" lon="0" rev="0"/>
              </a:camera>
              <a:lightRig rig="glow" dir="t">
                <a:rot lat="0" lon="0" rev="6360000"/>
              </a:lightRig>
            </a:scene3d>
            <a:sp3d contourW="1000" prstMaterial="flat">
              <a:bevelT w="95250" h="101600"/>
              <a:contourClr>
                <a:scrgbClr r="0" g="0" b="0">
                  <a:satMod val="300000"/>
                </a:scrgbClr>
              </a:contourClr>
            </a:sp3d>
          </c:spPr>
          <c:invertIfNegative val="0"/>
          <c:dPt>
            <c:idx val="0"/>
            <c:invertIfNegative val="0"/>
            <c:bubble3D val="0"/>
            <c:spPr>
              <a:gradFill flip="none" rotWithShape="1">
                <a:gsLst>
                  <a:gs pos="0">
                    <a:srgbClr val="FFFFCC">
                      <a:shade val="30000"/>
                      <a:satMod val="115000"/>
                    </a:srgbClr>
                  </a:gs>
                  <a:gs pos="50000">
                    <a:srgbClr val="FFFFCC">
                      <a:shade val="67500"/>
                      <a:satMod val="115000"/>
                    </a:srgbClr>
                  </a:gs>
                  <a:gs pos="100000">
                    <a:srgbClr val="FFFFCC">
                      <a:shade val="100000"/>
                      <a:satMod val="115000"/>
                    </a:srgbClr>
                  </a:gs>
                </a:gsLst>
                <a:lin ang="5400000" scaled="1"/>
                <a:tileRect/>
              </a:gradFill>
              <a:ln>
                <a:noFill/>
              </a:ln>
              <a:effectLst>
                <a:outerShdw blurRad="63500" dist="38100" dir="5400000" rotWithShape="0">
                  <a:srgbClr val="000000">
                    <a:alpha val="4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glow" dir="t">
                  <a:rot lat="0" lon="0" rev="6360000"/>
                </a:lightRig>
              </a:scene3d>
              <a:sp3d contourW="1000" prstMaterial="flat">
                <a:bevelT w="95250" h="101600"/>
                <a:contourClr>
                  <a:scrgbClr r="0" g="0" b="0">
                    <a:satMod val="300000"/>
                  </a:scrgb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38EE-4E13-868A-952528AC1BFD}"/>
              </c:ext>
            </c:extLst>
          </c:dPt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'M48 '!$I$2:$I$21</c:f>
              <c:strCache>
                <c:ptCount val="20"/>
                <c:pt idx="0">
                  <c:v>Baseline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</c:strCache>
            </c:strRef>
          </c:cat>
          <c:val>
            <c:numRef>
              <c:f>'M48 '!$O$2:$O$21</c:f>
              <c:numCache>
                <c:formatCode>"$"#,##0.0_);\("$"#,##0.0\)</c:formatCode>
                <c:ptCount val="20"/>
                <c:pt idx="0">
                  <c:v>0.20758620689655174</c:v>
                </c:pt>
                <c:pt idx="1">
                  <c:v>0.20758620689655174</c:v>
                </c:pt>
                <c:pt idx="2">
                  <c:v>0.20758620689655174</c:v>
                </c:pt>
                <c:pt idx="3">
                  <c:v>0.20758620689655174</c:v>
                </c:pt>
                <c:pt idx="4">
                  <c:v>0.20758620689655174</c:v>
                </c:pt>
                <c:pt idx="5">
                  <c:v>0.20758620689655174</c:v>
                </c:pt>
                <c:pt idx="6">
                  <c:v>0.20758620689655174</c:v>
                </c:pt>
                <c:pt idx="7">
                  <c:v>0.20758620689655174</c:v>
                </c:pt>
                <c:pt idx="8">
                  <c:v>0.20758620689655174</c:v>
                </c:pt>
                <c:pt idx="9">
                  <c:v>0.20758620689655174</c:v>
                </c:pt>
                <c:pt idx="10">
                  <c:v>0.20758620689655174</c:v>
                </c:pt>
                <c:pt idx="11">
                  <c:v>0.20758620689655174</c:v>
                </c:pt>
                <c:pt idx="12">
                  <c:v>0.20758620689655174</c:v>
                </c:pt>
                <c:pt idx="13">
                  <c:v>0.20758620689655174</c:v>
                </c:pt>
                <c:pt idx="14">
                  <c:v>0.20758620689655174</c:v>
                </c:pt>
                <c:pt idx="15">
                  <c:v>0.20758620689655174</c:v>
                </c:pt>
                <c:pt idx="16">
                  <c:v>0.20758620689655174</c:v>
                </c:pt>
                <c:pt idx="17">
                  <c:v>0.20758620689655174</c:v>
                </c:pt>
                <c:pt idx="18">
                  <c:v>0.20758620689655174</c:v>
                </c:pt>
                <c:pt idx="19">
                  <c:v>0.20758620689655174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E87-4CB9-BBB2-4C06FAE28E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846954272"/>
        <c:axId val="846960504"/>
      </c:barChart>
      <c:lineChart>
        <c:grouping val="standard"/>
        <c:varyColors val="0"/>
        <c:ser>
          <c:idx val="6"/>
          <c:order val="6"/>
          <c:tx>
            <c:strRef>
              <c:f>'M48 '!$P$1</c:f>
              <c:strCache>
                <c:ptCount val="1"/>
                <c:pt idx="0">
                  <c:v>TotalM48</c:v>
                </c:pt>
              </c:strCache>
            </c:strRef>
          </c:tx>
          <c:spPr>
            <a:ln w="34925" cap="rnd">
              <a:noFill/>
              <a:round/>
            </a:ln>
            <a:effectLst>
              <a:outerShdw blurRad="63500" dist="38100" dir="5400000" rotWithShape="0">
                <a:srgbClr val="000000">
                  <a:alpha val="45000"/>
                </a:srgbClr>
              </a:outerShdw>
            </a:effectLst>
          </c:spPr>
          <c:marker>
            <c:symbol val="none"/>
          </c:marker>
          <c:dLbls>
            <c:dLbl>
              <c:idx val="0"/>
              <c:layout>
                <c:manualLayout>
                  <c:x val="-3.1136180499597099E-2"/>
                  <c:y val="-7.85863819701042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8673-4C40-A016-0697C165CC63}"/>
                </c:ext>
              </c:extLst>
            </c:dLbl>
            <c:dLbl>
              <c:idx val="1"/>
              <c:layout>
                <c:manualLayout>
                  <c:x val="-2.4234484244852826E-2"/>
                  <c:y val="-5.916375418522763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C-EDD3-496E-BF5B-07A74BB732CE}"/>
                </c:ext>
              </c:extLst>
            </c:dLbl>
            <c:dLbl>
              <c:idx val="2"/>
              <c:layout>
                <c:manualLayout>
                  <c:x val="-2.4234484244852816E-2"/>
                  <c:y val="-5.916375418522763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8673-4C40-A016-0697C165CC63}"/>
                </c:ext>
              </c:extLst>
            </c:dLbl>
            <c:dLbl>
              <c:idx val="3"/>
              <c:layout>
                <c:manualLayout>
                  <c:x val="-2.3201693126856469E-2"/>
                  <c:y val="-5.220739375300575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8673-4C40-A016-0697C165CC63}"/>
                </c:ext>
              </c:extLst>
            </c:dLbl>
            <c:dLbl>
              <c:idx val="4"/>
              <c:layout>
                <c:manualLayout>
                  <c:x val="-2.4234484244852816E-2"/>
                  <c:y val="-5.91637541852276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8673-4C40-A016-0697C165CC63}"/>
                </c:ext>
              </c:extLst>
            </c:dLbl>
            <c:dLbl>
              <c:idx val="5"/>
              <c:layout>
                <c:manualLayout>
                  <c:x val="-2.3201693126856431E-2"/>
                  <c:y val="-5.91637541852276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8673-4C40-A016-0697C165CC63}"/>
                </c:ext>
              </c:extLst>
            </c:dLbl>
            <c:dLbl>
              <c:idx val="6"/>
              <c:layout>
                <c:manualLayout>
                  <c:x val="-2.3201693126856507E-2"/>
                  <c:y val="-5.220739375300575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8673-4C40-A016-0697C165CC63}"/>
                </c:ext>
              </c:extLst>
            </c:dLbl>
            <c:dLbl>
              <c:idx val="7"/>
              <c:layout>
                <c:manualLayout>
                  <c:x val="-2.3201693126856507E-2"/>
                  <c:y val="-6.148254099596823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8-8673-4C40-A016-0697C165CC63}"/>
                </c:ext>
              </c:extLst>
            </c:dLbl>
            <c:dLbl>
              <c:idx val="8"/>
              <c:layout>
                <c:manualLayout>
                  <c:x val="-2.4234484244852892E-2"/>
                  <c:y val="-6.380132780670887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8673-4C40-A016-0697C165CC63}"/>
                </c:ext>
              </c:extLst>
            </c:dLbl>
            <c:dLbl>
              <c:idx val="9"/>
              <c:layout>
                <c:manualLayout>
                  <c:x val="-2.4234484244852892E-2"/>
                  <c:y val="-7.075768823893069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A-8673-4C40-A016-0697C165CC63}"/>
                </c:ext>
              </c:extLst>
            </c:dLbl>
            <c:dLbl>
              <c:idx val="10"/>
              <c:layout>
                <c:manualLayout>
                  <c:x val="-2.3201693126856431E-2"/>
                  <c:y val="-5.91637541852276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8673-4C40-A016-0697C165CC63}"/>
                </c:ext>
              </c:extLst>
            </c:dLbl>
            <c:dLbl>
              <c:idx val="11"/>
              <c:layout>
                <c:manualLayout>
                  <c:x val="-2.2168902008860122E-2"/>
                  <c:y val="-7.77140486711525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C-8673-4C40-A016-0697C165CC63}"/>
                </c:ext>
              </c:extLst>
            </c:dLbl>
            <c:dLbl>
              <c:idx val="12"/>
              <c:layout>
                <c:manualLayout>
                  <c:x val="-2.3201693126856431E-2"/>
                  <c:y val="-5.91637541852276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D-8673-4C40-A016-0697C165CC63}"/>
                </c:ext>
              </c:extLst>
            </c:dLbl>
            <c:dLbl>
              <c:idx val="13"/>
              <c:layout>
                <c:manualLayout>
                  <c:x val="-2.5267275362849201E-2"/>
                  <c:y val="-5.45261805637463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E-8673-4C40-A016-0697C165CC63}"/>
                </c:ext>
              </c:extLst>
            </c:dLbl>
            <c:dLbl>
              <c:idx val="14"/>
              <c:layout>
                <c:manualLayout>
                  <c:x val="-2.2168902008860045E-2"/>
                  <c:y val="-5.91637541852276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F-8673-4C40-A016-0697C165CC63}"/>
                </c:ext>
              </c:extLst>
            </c:dLbl>
            <c:dLbl>
              <c:idx val="15"/>
              <c:layout>
                <c:manualLayout>
                  <c:x val="-2.3201693126856583E-2"/>
                  <c:y val="-5.452618056374641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0-8673-4C40-A016-0697C165CC63}"/>
                </c:ext>
              </c:extLst>
            </c:dLbl>
            <c:dLbl>
              <c:idx val="16"/>
              <c:layout>
                <c:manualLayout>
                  <c:x val="-2.3201693126856431E-2"/>
                  <c:y val="-5.91637541852276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1-8673-4C40-A016-0697C165CC63}"/>
                </c:ext>
              </c:extLst>
            </c:dLbl>
            <c:dLbl>
              <c:idx val="17"/>
              <c:layout>
                <c:manualLayout>
                  <c:x val="-1.1102179229920191E-2"/>
                  <c:y val="-7.075768823893070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C-ACEA-48EC-A342-9F20B77A502C}"/>
                </c:ext>
              </c:extLst>
            </c:dLbl>
            <c:dLbl>
              <c:idx val="18"/>
              <c:layout>
                <c:manualLayout>
                  <c:x val="-9.2953259279487579E-3"/>
                  <c:y val="-0.11758034364843487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C-DF7D-4F43-8F45-0F6568B1B3BB}"/>
                </c:ext>
              </c:extLst>
            </c:dLbl>
            <c:dLbl>
              <c:idx val="19"/>
              <c:layout>
                <c:manualLayout>
                  <c:x val="-1.0212422610236711E-2"/>
                  <c:y val="-9.752392482173008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C-7F77-4631-8BE6-871A3A91D679}"/>
                </c:ext>
              </c:extLst>
            </c:dLbl>
            <c:spPr>
              <a:solidFill>
                <a:srgbClr val="FFFF0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'M48 '!$P$2:$P$21</c:f>
              <c:numCache>
                <c:formatCode>"$"#,##0.0_);\("$"#,##0.0\)</c:formatCode>
                <c:ptCount val="20"/>
                <c:pt idx="0">
                  <c:v>22.94141379310345</c:v>
                </c:pt>
                <c:pt idx="1">
                  <c:v>27.523555242748564</c:v>
                </c:pt>
                <c:pt idx="2">
                  <c:v>28.163920437192118</c:v>
                </c:pt>
                <c:pt idx="3">
                  <c:v>29.118962932504072</c:v>
                </c:pt>
                <c:pt idx="4">
                  <c:v>29.63880134563469</c:v>
                </c:pt>
                <c:pt idx="5">
                  <c:v>30.456094396336315</c:v>
                </c:pt>
                <c:pt idx="6">
                  <c:v>29.648865591839254</c:v>
                </c:pt>
                <c:pt idx="7">
                  <c:v>26.989534239896869</c:v>
                </c:pt>
                <c:pt idx="8">
                  <c:v>26.609959204300729</c:v>
                </c:pt>
                <c:pt idx="9">
                  <c:v>25.783282958414663</c:v>
                </c:pt>
                <c:pt idx="10">
                  <c:v>25.810503952899435</c:v>
                </c:pt>
                <c:pt idx="11">
                  <c:v>24.567391691347535</c:v>
                </c:pt>
                <c:pt idx="12">
                  <c:v>24.193785285518739</c:v>
                </c:pt>
                <c:pt idx="13">
                  <c:v>23.527878572409303</c:v>
                </c:pt>
                <c:pt idx="14">
                  <c:v>23.637445148496262</c:v>
                </c:pt>
                <c:pt idx="15">
                  <c:v>23.864803095266922</c:v>
                </c:pt>
                <c:pt idx="16">
                  <c:v>23.887721970596576</c:v>
                </c:pt>
                <c:pt idx="17">
                  <c:v>23.249697812789119</c:v>
                </c:pt>
                <c:pt idx="18">
                  <c:v>20.346224027806606</c:v>
                </c:pt>
                <c:pt idx="19">
                  <c:v>21.260650647234989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73-4C40-A016-0697C165CC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6954272"/>
        <c:axId val="846960504"/>
      </c:lineChart>
      <c:catAx>
        <c:axId val="846954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960504"/>
        <c:crossesAt val="0"/>
        <c:auto val="1"/>
        <c:lblAlgn val="ctr"/>
        <c:lblOffset val="100"/>
        <c:noMultiLvlLbl val="0"/>
      </c:catAx>
      <c:valAx>
        <c:axId val="846960504"/>
        <c:scaling>
          <c:orientation val="minMax"/>
          <c:max val="32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cap="all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$/kWh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cap="all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954272"/>
        <c:crosses val="autoZero"/>
        <c:crossBetween val="between"/>
        <c:minorUnit val="5"/>
      </c:valAx>
      <c:spPr>
        <a:noFill/>
        <a:ln>
          <a:noFill/>
        </a:ln>
        <a:effectLst/>
      </c:spPr>
    </c:plotArea>
    <c:legend>
      <c:legendPos val="b"/>
      <c:legendEntry>
        <c:idx val="6"/>
        <c:txPr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14570625082346411"/>
          <c:y val="0.80553222289036508"/>
          <c:w val="0.64247878882494303"/>
          <c:h val="3.65026675822724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1400" b="1"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100" baseline="0">
                <a:solidFill>
                  <a:schemeClr val="bg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2000"/>
              <a:t>Lithium (Benchmark and Fastmarkets)</a:t>
            </a:r>
          </a:p>
        </c:rich>
      </c:tx>
      <c:layout>
        <c:manualLayout>
          <c:xMode val="edge"/>
          <c:yMode val="edge"/>
          <c:x val="0.25326468128780993"/>
          <c:y val="4.3754458082651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100" baseline="0">
              <a:solidFill>
                <a:schemeClr val="bg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021984318319917"/>
          <c:y val="9.1565840452244543E-2"/>
          <c:w val="0.82765633655798487"/>
          <c:h val="0.64924485120252418"/>
        </c:manualLayout>
      </c:layout>
      <c:lineChart>
        <c:grouping val="standard"/>
        <c:varyColors val="0"/>
        <c:ser>
          <c:idx val="6"/>
          <c:order val="3"/>
          <c:tx>
            <c:v>Benchmark Minerals</c:v>
          </c:tx>
          <c:spPr>
            <a:ln w="3492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>
              <a:outerShdw blurRad="63500" dist="38100" dir="5400000" rotWithShape="0">
                <a:srgbClr val="000000">
                  <a:alpha val="45000"/>
                </a:srgbClr>
              </a:outerShdw>
            </a:effectLst>
          </c:spPr>
          <c:marker>
            <c:symbol val="none"/>
          </c:marker>
          <c:cat>
            <c:numRef>
              <c:f>'LIOH '!$A$111:$A$134</c:f>
              <c:numCache>
                <c:formatCode>mmm\-yy</c:formatCode>
                <c:ptCount val="24"/>
                <c:pt idx="0">
                  <c:v>42948</c:v>
                </c:pt>
                <c:pt idx="1">
                  <c:v>42979</c:v>
                </c:pt>
                <c:pt idx="2">
                  <c:v>43009</c:v>
                </c:pt>
                <c:pt idx="3">
                  <c:v>43040</c:v>
                </c:pt>
                <c:pt idx="4">
                  <c:v>43070</c:v>
                </c:pt>
                <c:pt idx="5">
                  <c:v>43101</c:v>
                </c:pt>
                <c:pt idx="6">
                  <c:v>43132</c:v>
                </c:pt>
                <c:pt idx="7">
                  <c:v>43160</c:v>
                </c:pt>
                <c:pt idx="8">
                  <c:v>43191</c:v>
                </c:pt>
                <c:pt idx="9">
                  <c:v>43221</c:v>
                </c:pt>
                <c:pt idx="10">
                  <c:v>43252</c:v>
                </c:pt>
                <c:pt idx="11">
                  <c:v>43282</c:v>
                </c:pt>
                <c:pt idx="12">
                  <c:v>43313</c:v>
                </c:pt>
                <c:pt idx="13">
                  <c:v>43344</c:v>
                </c:pt>
                <c:pt idx="14">
                  <c:v>43374</c:v>
                </c:pt>
                <c:pt idx="15">
                  <c:v>43405</c:v>
                </c:pt>
                <c:pt idx="16">
                  <c:v>43435</c:v>
                </c:pt>
                <c:pt idx="17">
                  <c:v>43466</c:v>
                </c:pt>
                <c:pt idx="18">
                  <c:v>43497</c:v>
                </c:pt>
                <c:pt idx="19">
                  <c:v>43525</c:v>
                </c:pt>
                <c:pt idx="20">
                  <c:v>43556</c:v>
                </c:pt>
                <c:pt idx="21">
                  <c:v>43586</c:v>
                </c:pt>
                <c:pt idx="22">
                  <c:v>43617</c:v>
                </c:pt>
                <c:pt idx="23">
                  <c:v>43647</c:v>
                </c:pt>
              </c:numCache>
            </c:numRef>
          </c:cat>
          <c:val>
            <c:numRef>
              <c:f>'LIOH '!$H$111:$H$134</c:f>
              <c:numCache>
                <c:formatCode>[$$-409]#,##0</c:formatCode>
                <c:ptCount val="24"/>
                <c:pt idx="0">
                  <c:v>18500</c:v>
                </c:pt>
                <c:pt idx="1">
                  <c:v>18750</c:v>
                </c:pt>
                <c:pt idx="2">
                  <c:v>18312.5</c:v>
                </c:pt>
                <c:pt idx="3">
                  <c:v>18593.75</c:v>
                </c:pt>
                <c:pt idx="4">
                  <c:v>18812.5</c:v>
                </c:pt>
                <c:pt idx="5">
                  <c:v>18750</c:v>
                </c:pt>
                <c:pt idx="6">
                  <c:v>18875</c:v>
                </c:pt>
                <c:pt idx="7">
                  <c:v>18875</c:v>
                </c:pt>
                <c:pt idx="8">
                  <c:v>19125</c:v>
                </c:pt>
                <c:pt idx="9">
                  <c:v>19312.5</c:v>
                </c:pt>
                <c:pt idx="10">
                  <c:v>18625</c:v>
                </c:pt>
                <c:pt idx="11">
                  <c:v>18500</c:v>
                </c:pt>
                <c:pt idx="12">
                  <c:v>18250</c:v>
                </c:pt>
                <c:pt idx="13">
                  <c:v>17875</c:v>
                </c:pt>
                <c:pt idx="14">
                  <c:v>17750</c:v>
                </c:pt>
                <c:pt idx="15">
                  <c:v>16625</c:v>
                </c:pt>
                <c:pt idx="16">
                  <c:v>15968.75</c:v>
                </c:pt>
                <c:pt idx="17">
                  <c:v>15781.25</c:v>
                </c:pt>
                <c:pt idx="18">
                  <c:v>15500</c:v>
                </c:pt>
                <c:pt idx="19">
                  <c:v>14753.125</c:v>
                </c:pt>
                <c:pt idx="20">
                  <c:v>14112.5</c:v>
                </c:pt>
                <c:pt idx="21">
                  <c:v>13731.25</c:v>
                </c:pt>
                <c:pt idx="22">
                  <c:v>13537.5</c:v>
                </c:pt>
                <c:pt idx="23">
                  <c:v>12920.346696020715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63CF-45D0-A577-6C29C4137A1C}"/>
            </c:ext>
          </c:extLst>
        </c:ser>
        <c:ser>
          <c:idx val="9"/>
          <c:order val="6"/>
          <c:tx>
            <c:v>Fastmarkets (mean)</c:v>
          </c:tx>
          <c:spPr>
            <a:ln w="34925" cap="rnd">
              <a:solidFill>
                <a:schemeClr val="accent1">
                  <a:lumMod val="50000"/>
                </a:schemeClr>
              </a:solidFill>
              <a:round/>
            </a:ln>
            <a:effectLst>
              <a:outerShdw blurRad="63500" dist="38100" dir="5400000" rotWithShape="0">
                <a:srgbClr val="000000">
                  <a:alpha val="45000"/>
                </a:srgbClr>
              </a:outerShdw>
            </a:effectLst>
          </c:spPr>
          <c:marker>
            <c:symbol val="none"/>
          </c:marker>
          <c:cat>
            <c:numRef>
              <c:f>'LIOH '!$A$111:$A$134</c:f>
              <c:numCache>
                <c:formatCode>mmm\-yy</c:formatCode>
                <c:ptCount val="24"/>
                <c:pt idx="0">
                  <c:v>42948</c:v>
                </c:pt>
                <c:pt idx="1">
                  <c:v>42979</c:v>
                </c:pt>
                <c:pt idx="2">
                  <c:v>43009</c:v>
                </c:pt>
                <c:pt idx="3">
                  <c:v>43040</c:v>
                </c:pt>
                <c:pt idx="4">
                  <c:v>43070</c:v>
                </c:pt>
                <c:pt idx="5">
                  <c:v>43101</c:v>
                </c:pt>
                <c:pt idx="6">
                  <c:v>43132</c:v>
                </c:pt>
                <c:pt idx="7">
                  <c:v>43160</c:v>
                </c:pt>
                <c:pt idx="8">
                  <c:v>43191</c:v>
                </c:pt>
                <c:pt idx="9">
                  <c:v>43221</c:v>
                </c:pt>
                <c:pt idx="10">
                  <c:v>43252</c:v>
                </c:pt>
                <c:pt idx="11">
                  <c:v>43282</c:v>
                </c:pt>
                <c:pt idx="12">
                  <c:v>43313</c:v>
                </c:pt>
                <c:pt idx="13">
                  <c:v>43344</c:v>
                </c:pt>
                <c:pt idx="14">
                  <c:v>43374</c:v>
                </c:pt>
                <c:pt idx="15">
                  <c:v>43405</c:v>
                </c:pt>
                <c:pt idx="16">
                  <c:v>43435</c:v>
                </c:pt>
                <c:pt idx="17">
                  <c:v>43466</c:v>
                </c:pt>
                <c:pt idx="18">
                  <c:v>43497</c:v>
                </c:pt>
                <c:pt idx="19">
                  <c:v>43525</c:v>
                </c:pt>
                <c:pt idx="20">
                  <c:v>43556</c:v>
                </c:pt>
                <c:pt idx="21">
                  <c:v>43586</c:v>
                </c:pt>
                <c:pt idx="22">
                  <c:v>43617</c:v>
                </c:pt>
                <c:pt idx="23">
                  <c:v>43647</c:v>
                </c:pt>
              </c:numCache>
            </c:numRef>
          </c:cat>
          <c:val>
            <c:numRef>
              <c:f>'LIOH '!$K$111:$K$134</c:f>
              <c:numCache>
                <c:formatCode>[$$-409]#,##0</c:formatCode>
                <c:ptCount val="24"/>
                <c:pt idx="0">
                  <c:v>20500</c:v>
                </c:pt>
                <c:pt idx="1">
                  <c:v>20500</c:v>
                </c:pt>
                <c:pt idx="2">
                  <c:v>19925</c:v>
                </c:pt>
                <c:pt idx="3">
                  <c:v>19580</c:v>
                </c:pt>
                <c:pt idx="4">
                  <c:v>20500</c:v>
                </c:pt>
                <c:pt idx="5">
                  <c:v>20500</c:v>
                </c:pt>
                <c:pt idx="6">
                  <c:v>20500</c:v>
                </c:pt>
                <c:pt idx="7">
                  <c:v>20600</c:v>
                </c:pt>
                <c:pt idx="8">
                  <c:v>21000</c:v>
                </c:pt>
                <c:pt idx="9">
                  <c:v>20000</c:v>
                </c:pt>
                <c:pt idx="10">
                  <c:v>19500</c:v>
                </c:pt>
                <c:pt idx="11">
                  <c:v>19500</c:v>
                </c:pt>
                <c:pt idx="12">
                  <c:v>19500</c:v>
                </c:pt>
                <c:pt idx="13">
                  <c:v>19375</c:v>
                </c:pt>
                <c:pt idx="14">
                  <c:v>18125</c:v>
                </c:pt>
                <c:pt idx="15">
                  <c:v>16300</c:v>
                </c:pt>
                <c:pt idx="16">
                  <c:v>16000</c:v>
                </c:pt>
                <c:pt idx="17">
                  <c:v>16000</c:v>
                </c:pt>
                <c:pt idx="18">
                  <c:v>16000</c:v>
                </c:pt>
                <c:pt idx="19">
                  <c:v>15812.5</c:v>
                </c:pt>
                <c:pt idx="20">
                  <c:v>15500</c:v>
                </c:pt>
                <c:pt idx="21">
                  <c:v>15200</c:v>
                </c:pt>
                <c:pt idx="22">
                  <c:v>14500</c:v>
                </c:pt>
                <c:pt idx="23">
                  <c:v>13875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CF-45D0-A577-6C29C4137A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6798336"/>
        <c:axId val="1476801944"/>
        <c:extLst>
          <c:ext xmlns:c15="http://schemas.microsoft.com/office/drawing/2012/chart" uri="{02D57815-91ED-43cb-92C2-25804820EDAC}">
            <c15:filteredLineSeries>
              <c15:ser>
                <c:idx val="1"/>
                <c:order val="0"/>
                <c:tx>
                  <c:v>CIF Asia</c:v>
                </c:tx>
                <c:spPr>
                  <a:ln w="34925" cap="rnd">
                    <a:solidFill>
                      <a:schemeClr val="accent2"/>
                    </a:solidFill>
                    <a:round/>
                  </a:ln>
                  <a:effectLst>
                    <a:outerShdw blurRad="63500" dist="38100" dir="5400000" rotWithShape="0">
                      <a:srgbClr val="000000">
                        <a:alpha val="45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'LIOH '!$A$111:$A$134</c15:sqref>
                        </c15:formulaRef>
                      </c:ext>
                    </c:extLst>
                    <c:numCache>
                      <c:formatCode>mmm\-yy</c:formatCode>
                      <c:ptCount val="24"/>
                      <c:pt idx="0">
                        <c:v>42948</c:v>
                      </c:pt>
                      <c:pt idx="1">
                        <c:v>42979</c:v>
                      </c:pt>
                      <c:pt idx="2">
                        <c:v>43009</c:v>
                      </c:pt>
                      <c:pt idx="3">
                        <c:v>43040</c:v>
                      </c:pt>
                      <c:pt idx="4">
                        <c:v>43070</c:v>
                      </c:pt>
                      <c:pt idx="5">
                        <c:v>43101</c:v>
                      </c:pt>
                      <c:pt idx="6">
                        <c:v>43132</c:v>
                      </c:pt>
                      <c:pt idx="7">
                        <c:v>43160</c:v>
                      </c:pt>
                      <c:pt idx="8">
                        <c:v>43191</c:v>
                      </c:pt>
                      <c:pt idx="9">
                        <c:v>43221</c:v>
                      </c:pt>
                      <c:pt idx="10">
                        <c:v>43252</c:v>
                      </c:pt>
                      <c:pt idx="11">
                        <c:v>43282</c:v>
                      </c:pt>
                      <c:pt idx="12">
                        <c:v>43313</c:v>
                      </c:pt>
                      <c:pt idx="13">
                        <c:v>43344</c:v>
                      </c:pt>
                      <c:pt idx="14">
                        <c:v>43374</c:v>
                      </c:pt>
                      <c:pt idx="15">
                        <c:v>43405</c:v>
                      </c:pt>
                      <c:pt idx="16">
                        <c:v>43435</c:v>
                      </c:pt>
                      <c:pt idx="17">
                        <c:v>43466</c:v>
                      </c:pt>
                      <c:pt idx="18">
                        <c:v>43497</c:v>
                      </c:pt>
                      <c:pt idx="19">
                        <c:v>43525</c:v>
                      </c:pt>
                      <c:pt idx="20">
                        <c:v>43556</c:v>
                      </c:pt>
                      <c:pt idx="21">
                        <c:v>43586</c:v>
                      </c:pt>
                      <c:pt idx="22">
                        <c:v>43617</c:v>
                      </c:pt>
                      <c:pt idx="23">
                        <c:v>43647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'LIOH '!$C$111:$C$134</c15:sqref>
                        </c15:formulaRef>
                      </c:ext>
                    </c:extLst>
                    <c:numCache>
                      <c:formatCode>[$$-409]#,##0</c:formatCode>
                      <c:ptCount val="24"/>
                      <c:pt idx="0">
                        <c:v>20500</c:v>
                      </c:pt>
                      <c:pt idx="1">
                        <c:v>20750</c:v>
                      </c:pt>
                      <c:pt idx="2">
                        <c:v>20000</c:v>
                      </c:pt>
                      <c:pt idx="3">
                        <c:v>20250</c:v>
                      </c:pt>
                      <c:pt idx="4">
                        <c:v>20500</c:v>
                      </c:pt>
                      <c:pt idx="5">
                        <c:v>20500</c:v>
                      </c:pt>
                      <c:pt idx="6">
                        <c:v>20500</c:v>
                      </c:pt>
                      <c:pt idx="7">
                        <c:v>20750</c:v>
                      </c:pt>
                      <c:pt idx="8">
                        <c:v>20500</c:v>
                      </c:pt>
                      <c:pt idx="9">
                        <c:v>20500</c:v>
                      </c:pt>
                      <c:pt idx="10">
                        <c:v>20250</c:v>
                      </c:pt>
                      <c:pt idx="11">
                        <c:v>20250</c:v>
                      </c:pt>
                      <c:pt idx="12">
                        <c:v>20000</c:v>
                      </c:pt>
                      <c:pt idx="13">
                        <c:v>18750</c:v>
                      </c:pt>
                      <c:pt idx="14">
                        <c:v>18750</c:v>
                      </c:pt>
                      <c:pt idx="15">
                        <c:v>17000</c:v>
                      </c:pt>
                      <c:pt idx="16">
                        <c:v>16500</c:v>
                      </c:pt>
                      <c:pt idx="17">
                        <c:v>16250</c:v>
                      </c:pt>
                      <c:pt idx="18">
                        <c:v>16000</c:v>
                      </c:pt>
                      <c:pt idx="19">
                        <c:v>15000</c:v>
                      </c:pt>
                      <c:pt idx="20">
                        <c:v>14750</c:v>
                      </c:pt>
                      <c:pt idx="21">
                        <c:v>14125</c:v>
                      </c:pt>
                      <c:pt idx="22">
                        <c:v>14000</c:v>
                      </c:pt>
                      <c:pt idx="23">
                        <c:v>13750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63CF-45D0-A577-6C29C4137A1C}"/>
                  </c:ext>
                </c:extLst>
              </c15:ser>
            </c15:filteredLineSeries>
            <c15:filteredLineSeries>
              <c15:ser>
                <c:idx val="3"/>
                <c:order val="1"/>
                <c:tx>
                  <c:v>EXW China</c:v>
                </c:tx>
                <c:spPr>
                  <a:ln w="34925" cap="rnd">
                    <a:solidFill>
                      <a:schemeClr val="accent4"/>
                    </a:solidFill>
                    <a:round/>
                  </a:ln>
                  <a:effectLst>
                    <a:outerShdw blurRad="63500" dist="38100" dir="5400000" rotWithShape="0">
                      <a:srgbClr val="000000">
                        <a:alpha val="45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'LIOH '!$A$111:$A$134</c15:sqref>
                        </c15:formulaRef>
                      </c:ext>
                    </c:extLst>
                    <c:numCache>
                      <c:formatCode>mmm\-yy</c:formatCode>
                      <c:ptCount val="24"/>
                      <c:pt idx="0">
                        <c:v>42948</c:v>
                      </c:pt>
                      <c:pt idx="1">
                        <c:v>42979</c:v>
                      </c:pt>
                      <c:pt idx="2">
                        <c:v>43009</c:v>
                      </c:pt>
                      <c:pt idx="3">
                        <c:v>43040</c:v>
                      </c:pt>
                      <c:pt idx="4">
                        <c:v>43070</c:v>
                      </c:pt>
                      <c:pt idx="5">
                        <c:v>43101</c:v>
                      </c:pt>
                      <c:pt idx="6">
                        <c:v>43132</c:v>
                      </c:pt>
                      <c:pt idx="7">
                        <c:v>43160</c:v>
                      </c:pt>
                      <c:pt idx="8">
                        <c:v>43191</c:v>
                      </c:pt>
                      <c:pt idx="9">
                        <c:v>43221</c:v>
                      </c:pt>
                      <c:pt idx="10">
                        <c:v>43252</c:v>
                      </c:pt>
                      <c:pt idx="11">
                        <c:v>43282</c:v>
                      </c:pt>
                      <c:pt idx="12">
                        <c:v>43313</c:v>
                      </c:pt>
                      <c:pt idx="13">
                        <c:v>43344</c:v>
                      </c:pt>
                      <c:pt idx="14">
                        <c:v>43374</c:v>
                      </c:pt>
                      <c:pt idx="15">
                        <c:v>43405</c:v>
                      </c:pt>
                      <c:pt idx="16">
                        <c:v>43435</c:v>
                      </c:pt>
                      <c:pt idx="17">
                        <c:v>43466</c:v>
                      </c:pt>
                      <c:pt idx="18">
                        <c:v>43497</c:v>
                      </c:pt>
                      <c:pt idx="19">
                        <c:v>43525</c:v>
                      </c:pt>
                      <c:pt idx="20">
                        <c:v>43556</c:v>
                      </c:pt>
                      <c:pt idx="21">
                        <c:v>43586</c:v>
                      </c:pt>
                      <c:pt idx="22">
                        <c:v>43617</c:v>
                      </c:pt>
                      <c:pt idx="23">
                        <c:v>43647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'LIOH '!$E$111:$E$134</c15:sqref>
                        </c15:formulaRef>
                      </c:ext>
                    </c:extLst>
                    <c:numCache>
                      <c:formatCode>[$$-409]#,##0</c:formatCode>
                      <c:ptCount val="24"/>
                      <c:pt idx="0">
                        <c:v>21500</c:v>
                      </c:pt>
                      <c:pt idx="1">
                        <c:v>22000</c:v>
                      </c:pt>
                      <c:pt idx="2">
                        <c:v>21000</c:v>
                      </c:pt>
                      <c:pt idx="3">
                        <c:v>21500</c:v>
                      </c:pt>
                      <c:pt idx="4">
                        <c:v>22000</c:v>
                      </c:pt>
                      <c:pt idx="5">
                        <c:v>21750</c:v>
                      </c:pt>
                      <c:pt idx="6">
                        <c:v>22250</c:v>
                      </c:pt>
                      <c:pt idx="7">
                        <c:v>22000</c:v>
                      </c:pt>
                      <c:pt idx="8">
                        <c:v>22500</c:v>
                      </c:pt>
                      <c:pt idx="9">
                        <c:v>23000</c:v>
                      </c:pt>
                      <c:pt idx="10">
                        <c:v>20500</c:v>
                      </c:pt>
                      <c:pt idx="11">
                        <c:v>20000</c:v>
                      </c:pt>
                      <c:pt idx="12">
                        <c:v>19500</c:v>
                      </c:pt>
                      <c:pt idx="13">
                        <c:v>19250</c:v>
                      </c:pt>
                      <c:pt idx="14">
                        <c:v>18875</c:v>
                      </c:pt>
                      <c:pt idx="15">
                        <c:v>17500</c:v>
                      </c:pt>
                      <c:pt idx="16">
                        <c:v>16625</c:v>
                      </c:pt>
                      <c:pt idx="17">
                        <c:v>16375</c:v>
                      </c:pt>
                      <c:pt idx="18">
                        <c:v>16250</c:v>
                      </c:pt>
                      <c:pt idx="19">
                        <c:v>15512.5</c:v>
                      </c:pt>
                      <c:pt idx="20">
                        <c:v>13950</c:v>
                      </c:pt>
                      <c:pt idx="21">
                        <c:v>13300</c:v>
                      </c:pt>
                      <c:pt idx="22">
                        <c:v>13025</c:v>
                      </c:pt>
                      <c:pt idx="23">
                        <c:v>12681.386784082864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3CF-45D0-A577-6C29C4137A1C}"/>
                  </c:ext>
                </c:extLst>
              </c15:ser>
            </c15:filteredLineSeries>
            <c15:filteredLineSeries>
              <c15:ser>
                <c:idx val="5"/>
                <c:order val="2"/>
                <c:tx>
                  <c:v>Global weighted avg</c:v>
                </c:tx>
                <c:spPr>
                  <a:ln w="34925" cap="rnd">
                    <a:solidFill>
                      <a:srgbClr val="FF0000"/>
                    </a:solidFill>
                    <a:round/>
                  </a:ln>
                  <a:effectLst>
                    <a:outerShdw blurRad="63500" dist="38100" dir="5400000" rotWithShape="0">
                      <a:srgbClr val="000000">
                        <a:alpha val="45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'LIOH '!$A$111:$A$134</c15:sqref>
                        </c15:formulaRef>
                      </c:ext>
                    </c:extLst>
                    <c:numCache>
                      <c:formatCode>mmm\-yy</c:formatCode>
                      <c:ptCount val="24"/>
                      <c:pt idx="0">
                        <c:v>42948</c:v>
                      </c:pt>
                      <c:pt idx="1">
                        <c:v>42979</c:v>
                      </c:pt>
                      <c:pt idx="2">
                        <c:v>43009</c:v>
                      </c:pt>
                      <c:pt idx="3">
                        <c:v>43040</c:v>
                      </c:pt>
                      <c:pt idx="4">
                        <c:v>43070</c:v>
                      </c:pt>
                      <c:pt idx="5">
                        <c:v>43101</c:v>
                      </c:pt>
                      <c:pt idx="6">
                        <c:v>43132</c:v>
                      </c:pt>
                      <c:pt idx="7">
                        <c:v>43160</c:v>
                      </c:pt>
                      <c:pt idx="8">
                        <c:v>43191</c:v>
                      </c:pt>
                      <c:pt idx="9">
                        <c:v>43221</c:v>
                      </c:pt>
                      <c:pt idx="10">
                        <c:v>43252</c:v>
                      </c:pt>
                      <c:pt idx="11">
                        <c:v>43282</c:v>
                      </c:pt>
                      <c:pt idx="12">
                        <c:v>43313</c:v>
                      </c:pt>
                      <c:pt idx="13">
                        <c:v>43344</c:v>
                      </c:pt>
                      <c:pt idx="14">
                        <c:v>43374</c:v>
                      </c:pt>
                      <c:pt idx="15">
                        <c:v>43405</c:v>
                      </c:pt>
                      <c:pt idx="16">
                        <c:v>43435</c:v>
                      </c:pt>
                      <c:pt idx="17">
                        <c:v>43466</c:v>
                      </c:pt>
                      <c:pt idx="18">
                        <c:v>43497</c:v>
                      </c:pt>
                      <c:pt idx="19">
                        <c:v>43525</c:v>
                      </c:pt>
                      <c:pt idx="20">
                        <c:v>43556</c:v>
                      </c:pt>
                      <c:pt idx="21">
                        <c:v>43586</c:v>
                      </c:pt>
                      <c:pt idx="22">
                        <c:v>43617</c:v>
                      </c:pt>
                      <c:pt idx="23">
                        <c:v>43647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'LIOH '!$G$111:$G$134</c15:sqref>
                        </c15:formulaRef>
                      </c:ext>
                    </c:extLst>
                    <c:numCache>
                      <c:formatCode>[$$-409]#,##0</c:formatCode>
                      <c:ptCount val="24"/>
                      <c:pt idx="0">
                        <c:v>18837.5</c:v>
                      </c:pt>
                      <c:pt idx="1">
                        <c:v>19106.25</c:v>
                      </c:pt>
                      <c:pt idx="2">
                        <c:v>18612.5</c:v>
                      </c:pt>
                      <c:pt idx="3">
                        <c:v>18893.75</c:v>
                      </c:pt>
                      <c:pt idx="4">
                        <c:v>19131.25</c:v>
                      </c:pt>
                      <c:pt idx="5">
                        <c:v>19237.5</c:v>
                      </c:pt>
                      <c:pt idx="6">
                        <c:v>19387.5</c:v>
                      </c:pt>
                      <c:pt idx="7">
                        <c:v>19387.5</c:v>
                      </c:pt>
                      <c:pt idx="8">
                        <c:v>19625</c:v>
                      </c:pt>
                      <c:pt idx="9">
                        <c:v>19837.5</c:v>
                      </c:pt>
                      <c:pt idx="10">
                        <c:v>19012.5</c:v>
                      </c:pt>
                      <c:pt idx="11">
                        <c:v>18862.5</c:v>
                      </c:pt>
                      <c:pt idx="12">
                        <c:v>18587.5</c:v>
                      </c:pt>
                      <c:pt idx="13">
                        <c:v>18137.5</c:v>
                      </c:pt>
                      <c:pt idx="14">
                        <c:v>17993.75</c:v>
                      </c:pt>
                      <c:pt idx="15">
                        <c:v>16750</c:v>
                      </c:pt>
                      <c:pt idx="16">
                        <c:v>16125</c:v>
                      </c:pt>
                      <c:pt idx="17">
                        <c:v>15912.5</c:v>
                      </c:pt>
                      <c:pt idx="18">
                        <c:v>15662.5</c:v>
                      </c:pt>
                      <c:pt idx="19">
                        <c:v>14878.75</c:v>
                      </c:pt>
                      <c:pt idx="20">
                        <c:v>14197.5</c:v>
                      </c:pt>
                      <c:pt idx="21">
                        <c:v>13752.5</c:v>
                      </c:pt>
                      <c:pt idx="22">
                        <c:v>13563.75</c:v>
                      </c:pt>
                      <c:pt idx="23">
                        <c:v>13029.416035224858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3CF-45D0-A577-6C29C4137A1C}"/>
                  </c:ext>
                </c:extLst>
              </c15:ser>
            </c15:filteredLineSeries>
            <c15:filteredLineSeries>
              <c15:ser>
                <c:idx val="7"/>
                <c:order val="4"/>
                <c:tx>
                  <c:v>Fastmarkets (low)</c:v>
                </c:tx>
                <c:spPr>
                  <a:ln w="34925" cap="rnd">
                    <a:solidFill>
                      <a:schemeClr val="accent1">
                        <a:lumMod val="40000"/>
                        <a:lumOff val="60000"/>
                      </a:schemeClr>
                    </a:solidFill>
                    <a:round/>
                  </a:ln>
                  <a:effectLst>
                    <a:outerShdw blurRad="63500" dist="38100" dir="5400000" rotWithShape="0">
                      <a:srgbClr val="000000">
                        <a:alpha val="45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'LIOH '!$A$111:$A$134</c15:sqref>
                        </c15:formulaRef>
                      </c:ext>
                    </c:extLst>
                    <c:numCache>
                      <c:formatCode>mmm\-yy</c:formatCode>
                      <c:ptCount val="24"/>
                      <c:pt idx="0">
                        <c:v>42948</c:v>
                      </c:pt>
                      <c:pt idx="1">
                        <c:v>42979</c:v>
                      </c:pt>
                      <c:pt idx="2">
                        <c:v>43009</c:v>
                      </c:pt>
                      <c:pt idx="3">
                        <c:v>43040</c:v>
                      </c:pt>
                      <c:pt idx="4">
                        <c:v>43070</c:v>
                      </c:pt>
                      <c:pt idx="5">
                        <c:v>43101</c:v>
                      </c:pt>
                      <c:pt idx="6">
                        <c:v>43132</c:v>
                      </c:pt>
                      <c:pt idx="7">
                        <c:v>43160</c:v>
                      </c:pt>
                      <c:pt idx="8">
                        <c:v>43191</c:v>
                      </c:pt>
                      <c:pt idx="9">
                        <c:v>43221</c:v>
                      </c:pt>
                      <c:pt idx="10">
                        <c:v>43252</c:v>
                      </c:pt>
                      <c:pt idx="11">
                        <c:v>43282</c:v>
                      </c:pt>
                      <c:pt idx="12">
                        <c:v>43313</c:v>
                      </c:pt>
                      <c:pt idx="13">
                        <c:v>43344</c:v>
                      </c:pt>
                      <c:pt idx="14">
                        <c:v>43374</c:v>
                      </c:pt>
                      <c:pt idx="15">
                        <c:v>43405</c:v>
                      </c:pt>
                      <c:pt idx="16">
                        <c:v>43435</c:v>
                      </c:pt>
                      <c:pt idx="17">
                        <c:v>43466</c:v>
                      </c:pt>
                      <c:pt idx="18">
                        <c:v>43497</c:v>
                      </c:pt>
                      <c:pt idx="19">
                        <c:v>43525</c:v>
                      </c:pt>
                      <c:pt idx="20">
                        <c:v>43556</c:v>
                      </c:pt>
                      <c:pt idx="21">
                        <c:v>43586</c:v>
                      </c:pt>
                      <c:pt idx="22">
                        <c:v>43617</c:v>
                      </c:pt>
                      <c:pt idx="23">
                        <c:v>43647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'LIOH '!$I$111:$I$134</c15:sqref>
                        </c15:formulaRef>
                      </c:ext>
                    </c:extLst>
                    <c:numCache>
                      <c:formatCode>[$$-409]#,##0</c:formatCode>
                      <c:ptCount val="24"/>
                      <c:pt idx="0">
                        <c:v>19000</c:v>
                      </c:pt>
                      <c:pt idx="1">
                        <c:v>19000</c:v>
                      </c:pt>
                      <c:pt idx="2">
                        <c:v>18350</c:v>
                      </c:pt>
                      <c:pt idx="3">
                        <c:v>17960</c:v>
                      </c:pt>
                      <c:pt idx="4">
                        <c:v>19000</c:v>
                      </c:pt>
                      <c:pt idx="5">
                        <c:v>19000</c:v>
                      </c:pt>
                      <c:pt idx="6">
                        <c:v>19000</c:v>
                      </c:pt>
                      <c:pt idx="7">
                        <c:v>19200</c:v>
                      </c:pt>
                      <c:pt idx="8">
                        <c:v>20000</c:v>
                      </c:pt>
                      <c:pt idx="9">
                        <c:v>19400</c:v>
                      </c:pt>
                      <c:pt idx="10">
                        <c:v>19000</c:v>
                      </c:pt>
                      <c:pt idx="11">
                        <c:v>19000</c:v>
                      </c:pt>
                      <c:pt idx="12">
                        <c:v>19000</c:v>
                      </c:pt>
                      <c:pt idx="13">
                        <c:v>18875</c:v>
                      </c:pt>
                      <c:pt idx="14">
                        <c:v>17500</c:v>
                      </c:pt>
                      <c:pt idx="15">
                        <c:v>15000</c:v>
                      </c:pt>
                      <c:pt idx="16">
                        <c:v>15000</c:v>
                      </c:pt>
                      <c:pt idx="17">
                        <c:v>15000</c:v>
                      </c:pt>
                      <c:pt idx="18">
                        <c:v>15000</c:v>
                      </c:pt>
                      <c:pt idx="19">
                        <c:v>15000</c:v>
                      </c:pt>
                      <c:pt idx="20">
                        <c:v>15000</c:v>
                      </c:pt>
                      <c:pt idx="21">
                        <c:v>14700</c:v>
                      </c:pt>
                      <c:pt idx="22">
                        <c:v>14000</c:v>
                      </c:pt>
                      <c:pt idx="23">
                        <c:v>13000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3CF-45D0-A577-6C29C4137A1C}"/>
                  </c:ext>
                </c:extLst>
              </c15:ser>
            </c15:filteredLineSeries>
            <c15:filteredLineSeries>
              <c15:ser>
                <c:idx val="8"/>
                <c:order val="5"/>
                <c:tx>
                  <c:v>Fastmarkets (high)</c:v>
                </c:tx>
                <c:spPr>
                  <a:ln w="34925" cap="rnd">
                    <a:solidFill>
                      <a:srgbClr val="800000"/>
                    </a:solidFill>
                    <a:round/>
                  </a:ln>
                  <a:effectLst>
                    <a:outerShdw blurRad="63500" dist="38100" dir="5400000" rotWithShape="0">
                      <a:srgbClr val="000000">
                        <a:alpha val="45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'LIOH '!$A$111:$A$134</c15:sqref>
                        </c15:formulaRef>
                      </c:ext>
                    </c:extLst>
                    <c:numCache>
                      <c:formatCode>mmm\-yy</c:formatCode>
                      <c:ptCount val="24"/>
                      <c:pt idx="0">
                        <c:v>42948</c:v>
                      </c:pt>
                      <c:pt idx="1">
                        <c:v>42979</c:v>
                      </c:pt>
                      <c:pt idx="2">
                        <c:v>43009</c:v>
                      </c:pt>
                      <c:pt idx="3">
                        <c:v>43040</c:v>
                      </c:pt>
                      <c:pt idx="4">
                        <c:v>43070</c:v>
                      </c:pt>
                      <c:pt idx="5">
                        <c:v>43101</c:v>
                      </c:pt>
                      <c:pt idx="6">
                        <c:v>43132</c:v>
                      </c:pt>
                      <c:pt idx="7">
                        <c:v>43160</c:v>
                      </c:pt>
                      <c:pt idx="8">
                        <c:v>43191</c:v>
                      </c:pt>
                      <c:pt idx="9">
                        <c:v>43221</c:v>
                      </c:pt>
                      <c:pt idx="10">
                        <c:v>43252</c:v>
                      </c:pt>
                      <c:pt idx="11">
                        <c:v>43282</c:v>
                      </c:pt>
                      <c:pt idx="12">
                        <c:v>43313</c:v>
                      </c:pt>
                      <c:pt idx="13">
                        <c:v>43344</c:v>
                      </c:pt>
                      <c:pt idx="14">
                        <c:v>43374</c:v>
                      </c:pt>
                      <c:pt idx="15">
                        <c:v>43405</c:v>
                      </c:pt>
                      <c:pt idx="16">
                        <c:v>43435</c:v>
                      </c:pt>
                      <c:pt idx="17">
                        <c:v>43466</c:v>
                      </c:pt>
                      <c:pt idx="18">
                        <c:v>43497</c:v>
                      </c:pt>
                      <c:pt idx="19">
                        <c:v>43525</c:v>
                      </c:pt>
                      <c:pt idx="20">
                        <c:v>43556</c:v>
                      </c:pt>
                      <c:pt idx="21">
                        <c:v>43586</c:v>
                      </c:pt>
                      <c:pt idx="22">
                        <c:v>43617</c:v>
                      </c:pt>
                      <c:pt idx="23">
                        <c:v>43647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'LIOH '!$J$111:$J$134</c15:sqref>
                        </c15:formulaRef>
                      </c:ext>
                    </c:extLst>
                    <c:numCache>
                      <c:formatCode>[$$-409]#,##0</c:formatCode>
                      <c:ptCount val="24"/>
                      <c:pt idx="0">
                        <c:v>22000</c:v>
                      </c:pt>
                      <c:pt idx="1">
                        <c:v>22000</c:v>
                      </c:pt>
                      <c:pt idx="2">
                        <c:v>21500</c:v>
                      </c:pt>
                      <c:pt idx="3">
                        <c:v>21200</c:v>
                      </c:pt>
                      <c:pt idx="4">
                        <c:v>22000</c:v>
                      </c:pt>
                      <c:pt idx="5">
                        <c:v>22000</c:v>
                      </c:pt>
                      <c:pt idx="6">
                        <c:v>22000</c:v>
                      </c:pt>
                      <c:pt idx="7">
                        <c:v>22000</c:v>
                      </c:pt>
                      <c:pt idx="8">
                        <c:v>22000</c:v>
                      </c:pt>
                      <c:pt idx="9">
                        <c:v>20600</c:v>
                      </c:pt>
                      <c:pt idx="10">
                        <c:v>20000</c:v>
                      </c:pt>
                      <c:pt idx="11">
                        <c:v>20000</c:v>
                      </c:pt>
                      <c:pt idx="12">
                        <c:v>20000</c:v>
                      </c:pt>
                      <c:pt idx="13">
                        <c:v>19875</c:v>
                      </c:pt>
                      <c:pt idx="14">
                        <c:v>18750</c:v>
                      </c:pt>
                      <c:pt idx="15">
                        <c:v>17600</c:v>
                      </c:pt>
                      <c:pt idx="16">
                        <c:v>17000</c:v>
                      </c:pt>
                      <c:pt idx="17">
                        <c:v>17000</c:v>
                      </c:pt>
                      <c:pt idx="18">
                        <c:v>17000</c:v>
                      </c:pt>
                      <c:pt idx="19">
                        <c:v>16625</c:v>
                      </c:pt>
                      <c:pt idx="20">
                        <c:v>16000</c:v>
                      </c:pt>
                      <c:pt idx="21">
                        <c:v>15700</c:v>
                      </c:pt>
                      <c:pt idx="22">
                        <c:v>15000</c:v>
                      </c:pt>
                      <c:pt idx="23">
                        <c:v>14750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63CF-45D0-A577-6C29C4137A1C}"/>
                  </c:ext>
                </c:extLst>
              </c15:ser>
            </c15:filteredLineSeries>
          </c:ext>
        </c:extLst>
      </c:lineChart>
      <c:dateAx>
        <c:axId val="147679833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680194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76801944"/>
        <c:scaling>
          <c:orientation val="minMax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cap="all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$/mt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cap="all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$-409]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6798336"/>
        <c:crosses val="autoZero"/>
        <c:crossBetween val="between"/>
        <c:majorUnit val="10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5312986101348616"/>
          <c:y val="0.8777198493193219"/>
          <c:w val="0.74376887326017438"/>
          <c:h val="4.671828659934632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1400" b="1"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100" baseline="0">
                <a:solidFill>
                  <a:schemeClr val="bg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AU" sz="2000">
                <a:solidFill>
                  <a:schemeClr val="bg1"/>
                </a:solidFill>
              </a:rPr>
              <a:t>Metals Impact on LG M48 $/kWh</a:t>
            </a:r>
            <a:endParaRPr lang="en-US" sz="2000">
              <a:solidFill>
                <a:schemeClr val="bg1"/>
              </a:solidFill>
            </a:endParaRPr>
          </a:p>
        </c:rich>
      </c:tx>
      <c:layout>
        <c:manualLayout>
          <c:xMode val="edge"/>
          <c:yMode val="edge"/>
          <c:x val="0.35166678298975718"/>
          <c:y val="1.55199332595493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100" baseline="0">
              <a:solidFill>
                <a:schemeClr val="bg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1342199267799019E-2"/>
          <c:y val="0.14163179302587944"/>
          <c:w val="0.90102390734876825"/>
          <c:h val="0.6914018164009263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'M48 '!$B$1</c:f>
              <c:strCache>
                <c:ptCount val="1"/>
                <c:pt idx="0">
                  <c:v>LiOH</c:v>
                </c:pt>
              </c:strCache>
            </c:strRef>
          </c:tx>
          <c:spPr>
            <a:gradFill flip="none" rotWithShape="1">
              <a:gsLst>
                <a:gs pos="0">
                  <a:srgbClr val="FF0000">
                    <a:shade val="30000"/>
                    <a:satMod val="115000"/>
                  </a:srgbClr>
                </a:gs>
                <a:gs pos="50000">
                  <a:srgbClr val="FF0000">
                    <a:shade val="67500"/>
                    <a:satMod val="115000"/>
                  </a:srgbClr>
                </a:gs>
                <a:gs pos="100000">
                  <a:srgbClr val="FF0000">
                    <a:shade val="100000"/>
                    <a:satMod val="115000"/>
                  </a:srgbClr>
                </a:gs>
              </a:gsLst>
              <a:lin ang="16200000" scaled="1"/>
              <a:tileRect/>
            </a:gra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  <a:scene3d>
              <a:camera prst="orthographicFront">
                <a:rot lat="0" lon="0" rev="0"/>
              </a:camera>
              <a:lightRig rig="glow" dir="t">
                <a:rot lat="0" lon="0" rev="6360000"/>
              </a:lightRig>
            </a:scene3d>
            <a:sp3d contourW="1000" prstMaterial="flat">
              <a:bevelT w="95250" h="101600"/>
              <a:contourClr>
                <a:scrgbClr r="0" g="0" b="0">
                  <a:satMod val="300000"/>
                </a:scrgbClr>
              </a:contourClr>
            </a:sp3d>
          </c:spPr>
          <c:invertIfNegative val="0"/>
          <c:dPt>
            <c:idx val="0"/>
            <c:invertIfNegative val="0"/>
            <c:bubble3D val="0"/>
            <c:spPr>
              <a:gradFill flip="none" rotWithShape="1">
                <a:gsLst>
                  <a:gs pos="0">
                    <a:srgbClr val="FF0000">
                      <a:shade val="30000"/>
                      <a:satMod val="115000"/>
                    </a:srgbClr>
                  </a:gs>
                  <a:gs pos="50000">
                    <a:srgbClr val="FF0000">
                      <a:shade val="67500"/>
                      <a:satMod val="115000"/>
                    </a:srgbClr>
                  </a:gs>
                  <a:gs pos="100000">
                    <a:srgbClr val="FF0000">
                      <a:shade val="100000"/>
                      <a:satMod val="115000"/>
                    </a:srgbClr>
                  </a:gs>
                </a:gsLst>
                <a:lin ang="16200000" scaled="1"/>
                <a:tileRect/>
              </a:gra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scene3d>
                <a:camera prst="orthographicFront">
                  <a:rot lat="0" lon="0" rev="0"/>
                </a:camera>
                <a:lightRig rig="glow" dir="t">
                  <a:rot lat="0" lon="0" rev="6360000"/>
                </a:lightRig>
              </a:scene3d>
              <a:sp3d contourW="1000" prstMaterial="flat">
                <a:bevelT w="95250" h="101600"/>
                <a:contourClr>
                  <a:scrgbClr r="0" g="0" b="0">
                    <a:satMod val="300000"/>
                  </a:scrgb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A342-4063-BDFA-71C099BD7792}"/>
              </c:ext>
            </c:extLst>
          </c:dPt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'M48 '!$I$2:$I$21</c:f>
              <c:strCache>
                <c:ptCount val="20"/>
                <c:pt idx="0">
                  <c:v>Baseline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</c:strCache>
            </c:strRef>
          </c:cat>
          <c:val>
            <c:numRef>
              <c:f>'M48 '!$J$2:$J$21</c:f>
              <c:numCache>
                <c:formatCode>"$"#,##0.0_);\("$"#,##0.0\)</c:formatCode>
                <c:ptCount val="20"/>
                <c:pt idx="0">
                  <c:v>8.9631034482758629</c:v>
                </c:pt>
                <c:pt idx="1">
                  <c:v>7.3678194481458625</c:v>
                </c:pt>
                <c:pt idx="2">
                  <c:v>7.1293645320197072</c:v>
                </c:pt>
                <c:pt idx="3">
                  <c:v>7.6285907930056434</c:v>
                </c:pt>
                <c:pt idx="4">
                  <c:v>7.4204354178842777</c:v>
                </c:pt>
                <c:pt idx="5">
                  <c:v>7.9640653983353165</c:v>
                </c:pt>
                <c:pt idx="6">
                  <c:v>7.4552469410456084</c:v>
                </c:pt>
                <c:pt idx="7">
                  <c:v>7.0826009718717886</c:v>
                </c:pt>
                <c:pt idx="8">
                  <c:v>7.7865637145456068</c:v>
                </c:pt>
                <c:pt idx="9">
                  <c:v>7.7439940360008688</c:v>
                </c:pt>
                <c:pt idx="10">
                  <c:v>8.0152488179669046</c:v>
                </c:pt>
                <c:pt idx="11">
                  <c:v>8.1546848992890162</c:v>
                </c:pt>
                <c:pt idx="12">
                  <c:v>8.1069180304557946</c:v>
                </c:pt>
                <c:pt idx="13">
                  <c:v>8.3809488122893665</c:v>
                </c:pt>
                <c:pt idx="14">
                  <c:v>8.3809488122893665</c:v>
                </c:pt>
                <c:pt idx="15">
                  <c:v>8.3809488122893665</c:v>
                </c:pt>
                <c:pt idx="16">
                  <c:v>8.3809488122893665</c:v>
                </c:pt>
                <c:pt idx="17">
                  <c:v>8.3809488122893665</c:v>
                </c:pt>
                <c:pt idx="18">
                  <c:v>8.3809488122893665</c:v>
                </c:pt>
                <c:pt idx="19">
                  <c:v>8.2452258596287962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42-4063-BDFA-71C099BD7792}"/>
            </c:ext>
          </c:extLst>
        </c:ser>
        <c:ser>
          <c:idx val="1"/>
          <c:order val="1"/>
          <c:tx>
            <c:strRef>
              <c:f>'M48 '!$C$1</c:f>
              <c:strCache>
                <c:ptCount val="1"/>
                <c:pt idx="0">
                  <c:v>Nickel</c:v>
                </c:pt>
              </c:strCache>
            </c:strRef>
          </c:tx>
          <c:spPr>
            <a:gradFill flip="none" rotWithShape="1">
              <a:gsLst>
                <a:gs pos="0">
                  <a:srgbClr val="0000FF">
                    <a:shade val="30000"/>
                    <a:satMod val="115000"/>
                  </a:srgbClr>
                </a:gs>
                <a:gs pos="50000">
                  <a:srgbClr val="0000FF">
                    <a:shade val="67500"/>
                    <a:satMod val="115000"/>
                  </a:srgbClr>
                </a:gs>
                <a:gs pos="100000">
                  <a:srgbClr val="0000FF">
                    <a:shade val="100000"/>
                    <a:satMod val="115000"/>
                  </a:srgbClr>
                </a:gs>
              </a:gsLst>
              <a:lin ang="16200000" scaled="1"/>
              <a:tileRect/>
            </a:gra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  <a:scene3d>
              <a:camera prst="orthographicFront">
                <a:rot lat="0" lon="0" rev="0"/>
              </a:camera>
              <a:lightRig rig="glow" dir="t">
                <a:rot lat="0" lon="0" rev="6360000"/>
              </a:lightRig>
            </a:scene3d>
            <a:sp3d contourW="1000" prstMaterial="flat">
              <a:bevelT w="95250" h="101600"/>
              <a:contourClr>
                <a:scrgbClr r="0" g="0" b="0">
                  <a:satMod val="300000"/>
                </a:scrgbClr>
              </a:contourClr>
            </a:sp3d>
          </c:spPr>
          <c:invertIfNegative val="0"/>
          <c:dPt>
            <c:idx val="0"/>
            <c:invertIfNegative val="0"/>
            <c:bubble3D val="0"/>
            <c:spPr>
              <a:gradFill flip="none" rotWithShape="1">
                <a:gsLst>
                  <a:gs pos="0">
                    <a:srgbClr val="0000FF">
                      <a:shade val="30000"/>
                      <a:satMod val="115000"/>
                    </a:srgbClr>
                  </a:gs>
                  <a:gs pos="50000">
                    <a:srgbClr val="0000FF">
                      <a:shade val="67500"/>
                      <a:satMod val="115000"/>
                    </a:srgbClr>
                  </a:gs>
                  <a:gs pos="100000">
                    <a:srgbClr val="0000FF">
                      <a:shade val="100000"/>
                      <a:satMod val="115000"/>
                    </a:srgbClr>
                  </a:gs>
                </a:gsLst>
                <a:lin ang="16200000" scaled="1"/>
                <a:tileRect/>
              </a:gra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scene3d>
                <a:camera prst="orthographicFront">
                  <a:rot lat="0" lon="0" rev="0"/>
                </a:camera>
                <a:lightRig rig="glow" dir="t">
                  <a:rot lat="0" lon="0" rev="6360000"/>
                </a:lightRig>
              </a:scene3d>
              <a:sp3d contourW="1000" prstMaterial="flat">
                <a:bevelT w="95250" h="101600"/>
                <a:contourClr>
                  <a:scrgbClr r="0" g="0" b="0">
                    <a:satMod val="300000"/>
                  </a:scrgb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4-A342-4063-BDFA-71C099BD7792}"/>
              </c:ext>
            </c:extLst>
          </c:dPt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'M48 '!$I$2:$I$21</c:f>
              <c:strCache>
                <c:ptCount val="20"/>
                <c:pt idx="0">
                  <c:v>Baseline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</c:strCache>
            </c:strRef>
          </c:cat>
          <c:val>
            <c:numRef>
              <c:f>'M48 '!$K$2:$K$21</c:f>
              <c:numCache>
                <c:formatCode>"$"#,##0.0_);\("$"#,##0.0\)</c:formatCode>
                <c:ptCount val="20"/>
                <c:pt idx="0">
                  <c:v>9.4366091954022995</c:v>
                </c:pt>
                <c:pt idx="1">
                  <c:v>9.5917318715642192</c:v>
                </c:pt>
                <c:pt idx="2">
                  <c:v>10.142210201149426</c:v>
                </c:pt>
                <c:pt idx="3">
                  <c:v>9.9857669540229885</c:v>
                </c:pt>
                <c:pt idx="4">
                  <c:v>10.373165571975917</c:v>
                </c:pt>
                <c:pt idx="5">
                  <c:v>10.715935444777612</c:v>
                </c:pt>
                <c:pt idx="6">
                  <c:v>11.268471195949644</c:v>
                </c:pt>
                <c:pt idx="7">
                  <c:v>10.289905172413794</c:v>
                </c:pt>
                <c:pt idx="8">
                  <c:v>10.0021813968016</c:v>
                </c:pt>
                <c:pt idx="9">
                  <c:v>9.3324335057471277</c:v>
                </c:pt>
                <c:pt idx="10">
                  <c:v>9.1866420289855064</c:v>
                </c:pt>
                <c:pt idx="11">
                  <c:v>8.3845696839080475</c:v>
                </c:pt>
                <c:pt idx="12">
                  <c:v>8.0802986590038337</c:v>
                </c:pt>
                <c:pt idx="13">
                  <c:v>8.5661675412293867</c:v>
                </c:pt>
                <c:pt idx="14">
                  <c:v>9.462886235632185</c:v>
                </c:pt>
                <c:pt idx="15">
                  <c:v>9.7173008073344285</c:v>
                </c:pt>
                <c:pt idx="16">
                  <c:v>9.515674281609197</c:v>
                </c:pt>
                <c:pt idx="17">
                  <c:v>8.9785144427786108</c:v>
                </c:pt>
                <c:pt idx="18">
                  <c:v>8.9099028017241384</c:v>
                </c:pt>
                <c:pt idx="19">
                  <c:v>10.105231634182909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342-4063-BDFA-71C099BD7792}"/>
            </c:ext>
          </c:extLst>
        </c:ser>
        <c:ser>
          <c:idx val="2"/>
          <c:order val="2"/>
          <c:tx>
            <c:strRef>
              <c:f>'M48 '!$D$1</c:f>
              <c:strCache>
                <c:ptCount val="1"/>
                <c:pt idx="0">
                  <c:v>Cobalt</c:v>
                </c:pt>
              </c:strCache>
            </c:strRef>
          </c:tx>
          <c:spPr>
            <a:gradFill flip="none" rotWithShape="1">
              <a:gsLst>
                <a:gs pos="0">
                  <a:srgbClr val="008000">
                    <a:shade val="30000"/>
                    <a:satMod val="115000"/>
                  </a:srgbClr>
                </a:gs>
                <a:gs pos="50000">
                  <a:srgbClr val="008000">
                    <a:shade val="67500"/>
                    <a:satMod val="115000"/>
                  </a:srgbClr>
                </a:gs>
                <a:gs pos="100000">
                  <a:srgbClr val="008000">
                    <a:shade val="100000"/>
                    <a:satMod val="115000"/>
                  </a:srgbClr>
                </a:gs>
              </a:gsLst>
              <a:lin ang="16200000" scaled="1"/>
              <a:tileRect/>
            </a:gra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  <a:scene3d>
              <a:camera prst="orthographicFront">
                <a:rot lat="0" lon="0" rev="0"/>
              </a:camera>
              <a:lightRig rig="glow" dir="t">
                <a:rot lat="0" lon="0" rev="6360000"/>
              </a:lightRig>
            </a:scene3d>
            <a:sp3d contourW="1000" prstMaterial="flat">
              <a:bevelT w="95250" h="101600"/>
              <a:contourClr>
                <a:scrgbClr r="0" g="0" b="0">
                  <a:satMod val="300000"/>
                </a:scrgbClr>
              </a:contourClr>
            </a:sp3d>
          </c:spPr>
          <c:invertIfNegative val="0"/>
          <c:dPt>
            <c:idx val="0"/>
            <c:invertIfNegative val="0"/>
            <c:bubble3D val="0"/>
            <c:spPr>
              <a:gradFill flip="none" rotWithShape="1">
                <a:gsLst>
                  <a:gs pos="0">
                    <a:srgbClr val="008000">
                      <a:shade val="30000"/>
                      <a:satMod val="115000"/>
                    </a:srgbClr>
                  </a:gs>
                  <a:gs pos="50000">
                    <a:srgbClr val="008000">
                      <a:shade val="67500"/>
                      <a:satMod val="115000"/>
                    </a:srgbClr>
                  </a:gs>
                  <a:gs pos="100000">
                    <a:srgbClr val="008000">
                      <a:shade val="100000"/>
                      <a:satMod val="115000"/>
                    </a:srgbClr>
                  </a:gs>
                </a:gsLst>
                <a:lin ang="16200000" scaled="1"/>
                <a:tileRect/>
              </a:gra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scene3d>
                <a:camera prst="orthographicFront">
                  <a:rot lat="0" lon="0" rev="0"/>
                </a:camera>
                <a:lightRig rig="glow" dir="t">
                  <a:rot lat="0" lon="0" rev="6360000"/>
                </a:lightRig>
              </a:scene3d>
              <a:sp3d contourW="1000" prstMaterial="flat">
                <a:bevelT w="95250" h="101600"/>
                <a:contourClr>
                  <a:scrgbClr r="0" g="0" b="0">
                    <a:satMod val="300000"/>
                  </a:scrgb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A342-4063-BDFA-71C099BD7792}"/>
              </c:ext>
            </c:extLst>
          </c:dPt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'M48 '!$I$2:$I$21</c:f>
              <c:strCache>
                <c:ptCount val="20"/>
                <c:pt idx="0">
                  <c:v>Baseline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</c:strCache>
            </c:strRef>
          </c:cat>
          <c:val>
            <c:numRef>
              <c:f>'M48 '!$L$2:$L$21</c:f>
              <c:numCache>
                <c:formatCode>"$"#,##0.0_);\("$"#,##0.0\)</c:formatCode>
                <c:ptCount val="20"/>
                <c:pt idx="0">
                  <c:v>1.9286206896551725</c:v>
                </c:pt>
                <c:pt idx="1">
                  <c:v>7.6315329835082464</c:v>
                </c:pt>
                <c:pt idx="2">
                  <c:v>7.9863949425287375</c:v>
                </c:pt>
                <c:pt idx="3">
                  <c:v>8.6874513061650998</c:v>
                </c:pt>
                <c:pt idx="4">
                  <c:v>8.9869293924466334</c:v>
                </c:pt>
                <c:pt idx="5">
                  <c:v>8.915892053973014</c:v>
                </c:pt>
                <c:pt idx="6">
                  <c:v>8.0254898741105638</c:v>
                </c:pt>
                <c:pt idx="7">
                  <c:v>6.9835684430512019</c:v>
                </c:pt>
                <c:pt idx="8">
                  <c:v>6.2596331334332831</c:v>
                </c:pt>
                <c:pt idx="9">
                  <c:v>6.1495263793103447</c:v>
                </c:pt>
                <c:pt idx="10">
                  <c:v>5.9929923038480766</c:v>
                </c:pt>
                <c:pt idx="11">
                  <c:v>5.4331173981191228</c:v>
                </c:pt>
                <c:pt idx="12">
                  <c:v>5.4603174603174605</c:v>
                </c:pt>
                <c:pt idx="13">
                  <c:v>4.0851074462768615</c:v>
                </c:pt>
                <c:pt idx="14">
                  <c:v>3.173103448275862</c:v>
                </c:pt>
                <c:pt idx="15">
                  <c:v>3.0973180076628353</c:v>
                </c:pt>
                <c:pt idx="16">
                  <c:v>3.324973876698015</c:v>
                </c:pt>
                <c:pt idx="17">
                  <c:v>3.3759620189905051</c:v>
                </c:pt>
                <c:pt idx="18">
                  <c:v>2.847786206896552</c:v>
                </c:pt>
                <c:pt idx="19">
                  <c:v>2.7026069465267364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342-4063-BDFA-71C099BD7792}"/>
            </c:ext>
          </c:extLst>
        </c:ser>
        <c:ser>
          <c:idx val="3"/>
          <c:order val="3"/>
          <c:tx>
            <c:strRef>
              <c:f>'M48 '!$E$1</c:f>
              <c:strCache>
                <c:ptCount val="1"/>
                <c:pt idx="0">
                  <c:v>Copper</c:v>
                </c:pt>
              </c:strCache>
            </c:strRef>
          </c:tx>
          <c:spPr>
            <a:gradFill flip="none" rotWithShape="1">
              <a:gsLst>
                <a:gs pos="0">
                  <a:srgbClr val="996600">
                    <a:shade val="30000"/>
                    <a:satMod val="115000"/>
                  </a:srgbClr>
                </a:gs>
                <a:gs pos="50000">
                  <a:srgbClr val="996600">
                    <a:shade val="67500"/>
                    <a:satMod val="115000"/>
                  </a:srgbClr>
                </a:gs>
                <a:gs pos="100000">
                  <a:srgbClr val="996600">
                    <a:shade val="100000"/>
                    <a:satMod val="115000"/>
                  </a:srgbClr>
                </a:gs>
              </a:gsLst>
              <a:lin ang="16200000" scaled="1"/>
              <a:tileRect/>
            </a:gradFill>
            <a:ln>
              <a:noFill/>
            </a:ln>
            <a:effectLst>
              <a:outerShdw blurRad="63500" dist="38100" dir="5400000" rotWithShape="0">
                <a:srgbClr val="000000">
                  <a:alpha val="45000"/>
                </a:srgbClr>
              </a:outerShdw>
            </a:effectLst>
            <a:scene3d>
              <a:camera prst="orthographicFront">
                <a:rot lat="0" lon="0" rev="0"/>
              </a:camera>
              <a:lightRig rig="glow" dir="t">
                <a:rot lat="0" lon="0" rev="6360000"/>
              </a:lightRig>
            </a:scene3d>
            <a:sp3d contourW="1000" prstMaterial="flat">
              <a:bevelT w="95250" h="101600"/>
              <a:contourClr>
                <a:scrgbClr r="0" g="0" b="0">
                  <a:satMod val="300000"/>
                </a:scrgbClr>
              </a:contourClr>
            </a:sp3d>
          </c:spPr>
          <c:invertIfNegative val="0"/>
          <c:dPt>
            <c:idx val="0"/>
            <c:invertIfNegative val="0"/>
            <c:bubble3D val="0"/>
            <c:spPr>
              <a:gradFill flip="none" rotWithShape="1">
                <a:gsLst>
                  <a:gs pos="0">
                    <a:srgbClr val="996600">
                      <a:shade val="30000"/>
                      <a:satMod val="115000"/>
                    </a:srgbClr>
                  </a:gs>
                  <a:gs pos="50000">
                    <a:srgbClr val="996600">
                      <a:shade val="67500"/>
                      <a:satMod val="115000"/>
                    </a:srgbClr>
                  </a:gs>
                  <a:gs pos="100000">
                    <a:srgbClr val="996600">
                      <a:shade val="100000"/>
                      <a:satMod val="115000"/>
                    </a:srgbClr>
                  </a:gs>
                </a:gsLst>
                <a:lin ang="16200000" scaled="1"/>
                <a:tileRect/>
              </a:gradFill>
              <a:ln>
                <a:noFill/>
              </a:ln>
              <a:effectLst>
                <a:outerShdw blurRad="63500" dist="38100" dir="5400000" rotWithShape="0">
                  <a:srgbClr val="000000">
                    <a:alpha val="4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glow" dir="t">
                  <a:rot lat="0" lon="0" rev="6360000"/>
                </a:lightRig>
              </a:scene3d>
              <a:sp3d contourW="1000" prstMaterial="flat">
                <a:bevelT w="95250" h="101600"/>
                <a:contourClr>
                  <a:scrgbClr r="0" g="0" b="0">
                    <a:satMod val="300000"/>
                  </a:scrgb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A-A342-4063-BDFA-71C099BD7792}"/>
              </c:ext>
            </c:extLst>
          </c:dPt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'M48 '!$I$2:$I$21</c:f>
              <c:strCache>
                <c:ptCount val="20"/>
                <c:pt idx="0">
                  <c:v>Baseline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</c:strCache>
            </c:strRef>
          </c:cat>
          <c:val>
            <c:numRef>
              <c:f>'M48 '!$M$2:$M$21</c:f>
              <c:numCache>
                <c:formatCode>"$"#,##0.0_);\("$"#,##0.0\)</c:formatCode>
                <c:ptCount val="20"/>
                <c:pt idx="0">
                  <c:v>2.1510804597701152</c:v>
                </c:pt>
                <c:pt idx="1">
                  <c:v>2.4223594952523744</c:v>
                </c:pt>
                <c:pt idx="2">
                  <c:v>2.3999361494252875</c:v>
                </c:pt>
                <c:pt idx="3">
                  <c:v>2.3270468129571582</c:v>
                </c:pt>
                <c:pt idx="4">
                  <c:v>2.3440301587301589</c:v>
                </c:pt>
                <c:pt idx="5">
                  <c:v>2.3379224387806099</c:v>
                </c:pt>
                <c:pt idx="6">
                  <c:v>2.3860062397372745</c:v>
                </c:pt>
                <c:pt idx="7">
                  <c:v>2.1410614942528734</c:v>
                </c:pt>
                <c:pt idx="8">
                  <c:v>2.0732594202898555</c:v>
                </c:pt>
                <c:pt idx="9">
                  <c:v>2.0725600287356323</c:v>
                </c:pt>
                <c:pt idx="10">
                  <c:v>2.1303872563718143</c:v>
                </c:pt>
                <c:pt idx="11">
                  <c:v>2.122280799373041</c:v>
                </c:pt>
                <c:pt idx="12">
                  <c:v>2.0762868637110019</c:v>
                </c:pt>
                <c:pt idx="13">
                  <c:v>2.0344605947026491</c:v>
                </c:pt>
                <c:pt idx="14">
                  <c:v>2.1580980172413793</c:v>
                </c:pt>
                <c:pt idx="15">
                  <c:v>2.2057015599343184</c:v>
                </c:pt>
                <c:pt idx="16">
                  <c:v>2.2060212904911181</c:v>
                </c:pt>
                <c:pt idx="17">
                  <c:v>2.0631734382808595</c:v>
                </c:pt>
                <c:pt idx="18">
                  <c:v>2.0148310919540231</c:v>
                </c:pt>
                <c:pt idx="19">
                  <c:v>2.0350302348825591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342-4063-BDFA-71C099BD7792}"/>
            </c:ext>
          </c:extLst>
        </c:ser>
        <c:ser>
          <c:idx val="4"/>
          <c:order val="4"/>
          <c:tx>
            <c:strRef>
              <c:f>'M48 '!$F$1</c:f>
              <c:strCache>
                <c:ptCount val="1"/>
                <c:pt idx="0">
                  <c:v>Aluminum</c:v>
                </c:pt>
              </c:strCache>
            </c:strRef>
          </c:tx>
          <c:spPr>
            <a:gradFill flip="none" rotWithShape="1">
              <a:gsLst>
                <a:gs pos="0">
                  <a:srgbClr val="6600CC">
                    <a:shade val="30000"/>
                    <a:satMod val="115000"/>
                  </a:srgbClr>
                </a:gs>
                <a:gs pos="50000">
                  <a:srgbClr val="6600CC">
                    <a:shade val="67500"/>
                    <a:satMod val="115000"/>
                  </a:srgbClr>
                </a:gs>
                <a:gs pos="100000">
                  <a:srgbClr val="6600CC">
                    <a:shade val="100000"/>
                    <a:satMod val="115000"/>
                  </a:srgbClr>
                </a:gs>
              </a:gsLst>
              <a:lin ang="5400000" scaled="1"/>
              <a:tileRect/>
            </a:gradFill>
            <a:ln>
              <a:noFill/>
            </a:ln>
            <a:effectLst>
              <a:outerShdw blurRad="63500" dist="38100" dir="5400000" rotWithShape="0">
                <a:srgbClr val="000000">
                  <a:alpha val="45000"/>
                </a:srgbClr>
              </a:outerShdw>
            </a:effectLst>
            <a:scene3d>
              <a:camera prst="orthographicFront">
                <a:rot lat="0" lon="0" rev="0"/>
              </a:camera>
              <a:lightRig rig="glow" dir="t">
                <a:rot lat="0" lon="0" rev="6360000"/>
              </a:lightRig>
            </a:scene3d>
            <a:sp3d contourW="1000" prstMaterial="flat">
              <a:bevelT w="95250" h="101600"/>
              <a:contourClr>
                <a:scrgbClr r="0" g="0" b="0">
                  <a:satMod val="300000"/>
                </a:scrgbClr>
              </a:contourClr>
            </a:sp3d>
          </c:spPr>
          <c:invertIfNegative val="0"/>
          <c:dPt>
            <c:idx val="0"/>
            <c:invertIfNegative val="0"/>
            <c:bubble3D val="0"/>
            <c:spPr>
              <a:gradFill flip="none" rotWithShape="1">
                <a:gsLst>
                  <a:gs pos="0">
                    <a:srgbClr val="6600CC">
                      <a:shade val="30000"/>
                      <a:satMod val="115000"/>
                    </a:srgbClr>
                  </a:gs>
                  <a:gs pos="50000">
                    <a:srgbClr val="6600CC">
                      <a:shade val="67500"/>
                      <a:satMod val="115000"/>
                    </a:srgbClr>
                  </a:gs>
                  <a:gs pos="100000">
                    <a:srgbClr val="6600CC">
                      <a:shade val="100000"/>
                      <a:satMod val="115000"/>
                    </a:srgbClr>
                  </a:gs>
                </a:gsLst>
                <a:lin ang="5400000" scaled="1"/>
                <a:tileRect/>
              </a:gradFill>
              <a:ln>
                <a:noFill/>
              </a:ln>
              <a:effectLst>
                <a:outerShdw blurRad="63500" dist="38100" dir="5400000" rotWithShape="0">
                  <a:srgbClr val="000000">
                    <a:alpha val="4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glow" dir="t">
                  <a:rot lat="0" lon="0" rev="6360000"/>
                </a:lightRig>
              </a:scene3d>
              <a:sp3d contourW="1000" prstMaterial="flat">
                <a:bevelT w="95250" h="101600"/>
                <a:contourClr>
                  <a:scrgbClr r="0" g="0" b="0">
                    <a:satMod val="300000"/>
                  </a:scrgb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A342-4063-BDFA-71C099BD7792}"/>
              </c:ext>
            </c:extLst>
          </c:dPt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'M48 '!$I$2:$I$21</c:f>
              <c:strCache>
                <c:ptCount val="20"/>
                <c:pt idx="0">
                  <c:v>Baseline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</c:strCache>
            </c:strRef>
          </c:cat>
          <c:val>
            <c:numRef>
              <c:f>'M48 '!$N$2:$N$21</c:f>
              <c:numCache>
                <c:formatCode>"$"#,##0.0_);\("$"#,##0.0\)</c:formatCode>
                <c:ptCount val="20"/>
                <c:pt idx="0">
                  <c:v>0.2544137931034483</c:v>
                </c:pt>
                <c:pt idx="1">
                  <c:v>0.30252523738130938</c:v>
                </c:pt>
                <c:pt idx="2">
                  <c:v>0.29842840517241381</c:v>
                </c:pt>
                <c:pt idx="3">
                  <c:v>0.28252085945663535</c:v>
                </c:pt>
                <c:pt idx="4">
                  <c:v>0.30665459770114945</c:v>
                </c:pt>
                <c:pt idx="5">
                  <c:v>0.31469285357321347</c:v>
                </c:pt>
                <c:pt idx="6">
                  <c:v>0.30606513409961694</c:v>
                </c:pt>
                <c:pt idx="7">
                  <c:v>0.2848119514106584</c:v>
                </c:pt>
                <c:pt idx="8">
                  <c:v>0.28073533233383308</c:v>
                </c:pt>
                <c:pt idx="9">
                  <c:v>0.27718280172413795</c:v>
                </c:pt>
                <c:pt idx="10">
                  <c:v>0.27764733883058473</c:v>
                </c:pt>
                <c:pt idx="11">
                  <c:v>0.26515270376175554</c:v>
                </c:pt>
                <c:pt idx="12">
                  <c:v>0.26237806513409961</c:v>
                </c:pt>
                <c:pt idx="13">
                  <c:v>0.25360797101449278</c:v>
                </c:pt>
                <c:pt idx="14">
                  <c:v>0.2548224281609196</c:v>
                </c:pt>
                <c:pt idx="15">
                  <c:v>0.25594770114942533</c:v>
                </c:pt>
                <c:pt idx="16">
                  <c:v>0.25251750261233025</c:v>
                </c:pt>
                <c:pt idx="17">
                  <c:v>0.24351289355322345</c:v>
                </c:pt>
                <c:pt idx="18">
                  <c:v>0.24018166666666671</c:v>
                </c:pt>
                <c:pt idx="19">
                  <c:v>0.2457950649675163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A342-4063-BDFA-71C099BD7792}"/>
            </c:ext>
          </c:extLst>
        </c:ser>
        <c:ser>
          <c:idx val="5"/>
          <c:order val="5"/>
          <c:tx>
            <c:strRef>
              <c:f>'M48 '!$G$1</c:f>
              <c:strCache>
                <c:ptCount val="1"/>
                <c:pt idx="0">
                  <c:v>Manganese</c:v>
                </c:pt>
              </c:strCache>
            </c:strRef>
          </c:tx>
          <c:spPr>
            <a:gradFill flip="none" rotWithShape="1">
              <a:gsLst>
                <a:gs pos="0">
                  <a:srgbClr val="FFFFCC">
                    <a:shade val="30000"/>
                    <a:satMod val="115000"/>
                  </a:srgbClr>
                </a:gs>
                <a:gs pos="50000">
                  <a:srgbClr val="FFFFCC">
                    <a:shade val="67500"/>
                    <a:satMod val="115000"/>
                  </a:srgbClr>
                </a:gs>
                <a:gs pos="100000">
                  <a:srgbClr val="FFFFCC">
                    <a:shade val="100000"/>
                    <a:satMod val="115000"/>
                  </a:srgbClr>
                </a:gs>
              </a:gsLst>
              <a:lin ang="5400000" scaled="1"/>
              <a:tileRect/>
            </a:gradFill>
            <a:ln>
              <a:noFill/>
            </a:ln>
            <a:effectLst>
              <a:outerShdw blurRad="63500" dist="38100" dir="5400000" rotWithShape="0">
                <a:srgbClr val="000000">
                  <a:alpha val="45000"/>
                </a:srgbClr>
              </a:outerShdw>
            </a:effectLst>
            <a:scene3d>
              <a:camera prst="orthographicFront">
                <a:rot lat="0" lon="0" rev="0"/>
              </a:camera>
              <a:lightRig rig="glow" dir="t">
                <a:rot lat="0" lon="0" rev="6360000"/>
              </a:lightRig>
            </a:scene3d>
            <a:sp3d contourW="1000" prstMaterial="flat">
              <a:bevelT w="95250" h="101600"/>
              <a:contourClr>
                <a:scrgbClr r="0" g="0" b="0">
                  <a:satMod val="300000"/>
                </a:scrgbClr>
              </a:contourClr>
            </a:sp3d>
          </c:spPr>
          <c:invertIfNegative val="0"/>
          <c:dPt>
            <c:idx val="0"/>
            <c:invertIfNegative val="0"/>
            <c:bubble3D val="0"/>
            <c:spPr>
              <a:gradFill flip="none" rotWithShape="1">
                <a:gsLst>
                  <a:gs pos="0">
                    <a:srgbClr val="FFFFCC">
                      <a:shade val="30000"/>
                      <a:satMod val="115000"/>
                    </a:srgbClr>
                  </a:gs>
                  <a:gs pos="50000">
                    <a:srgbClr val="FFFFCC">
                      <a:shade val="67500"/>
                      <a:satMod val="115000"/>
                    </a:srgbClr>
                  </a:gs>
                  <a:gs pos="100000">
                    <a:srgbClr val="FFFFCC">
                      <a:shade val="100000"/>
                      <a:satMod val="115000"/>
                    </a:srgbClr>
                  </a:gs>
                </a:gsLst>
                <a:lin ang="5400000" scaled="1"/>
                <a:tileRect/>
              </a:gradFill>
              <a:ln>
                <a:noFill/>
              </a:ln>
              <a:effectLst>
                <a:outerShdw blurRad="63500" dist="38100" dir="5400000" rotWithShape="0">
                  <a:srgbClr val="000000">
                    <a:alpha val="4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glow" dir="t">
                  <a:rot lat="0" lon="0" rev="6360000"/>
                </a:lightRig>
              </a:scene3d>
              <a:sp3d contourW="1000" prstMaterial="flat">
                <a:bevelT w="95250" h="101600"/>
                <a:contourClr>
                  <a:scrgbClr r="0" g="0" b="0">
                    <a:satMod val="300000"/>
                  </a:scrgb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0-A342-4063-BDFA-71C099BD7792}"/>
              </c:ext>
            </c:extLst>
          </c:dPt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'M48 '!$I$2:$I$21</c:f>
              <c:strCache>
                <c:ptCount val="20"/>
                <c:pt idx="0">
                  <c:v>Baseline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</c:strCache>
            </c:strRef>
          </c:cat>
          <c:val>
            <c:numRef>
              <c:f>'M48 '!$O$2:$O$21</c:f>
              <c:numCache>
                <c:formatCode>"$"#,##0.0_);\("$"#,##0.0\)</c:formatCode>
                <c:ptCount val="20"/>
                <c:pt idx="0">
                  <c:v>0.20758620689655174</c:v>
                </c:pt>
                <c:pt idx="1">
                  <c:v>0.20758620689655174</c:v>
                </c:pt>
                <c:pt idx="2">
                  <c:v>0.20758620689655174</c:v>
                </c:pt>
                <c:pt idx="3">
                  <c:v>0.20758620689655174</c:v>
                </c:pt>
                <c:pt idx="4">
                  <c:v>0.20758620689655174</c:v>
                </c:pt>
                <c:pt idx="5">
                  <c:v>0.20758620689655174</c:v>
                </c:pt>
                <c:pt idx="6">
                  <c:v>0.20758620689655174</c:v>
                </c:pt>
                <c:pt idx="7">
                  <c:v>0.20758620689655174</c:v>
                </c:pt>
                <c:pt idx="8">
                  <c:v>0.20758620689655174</c:v>
                </c:pt>
                <c:pt idx="9">
                  <c:v>0.20758620689655174</c:v>
                </c:pt>
                <c:pt idx="10">
                  <c:v>0.20758620689655174</c:v>
                </c:pt>
                <c:pt idx="11">
                  <c:v>0.20758620689655174</c:v>
                </c:pt>
                <c:pt idx="12">
                  <c:v>0.20758620689655174</c:v>
                </c:pt>
                <c:pt idx="13">
                  <c:v>0.20758620689655174</c:v>
                </c:pt>
                <c:pt idx="14">
                  <c:v>0.20758620689655174</c:v>
                </c:pt>
                <c:pt idx="15">
                  <c:v>0.20758620689655174</c:v>
                </c:pt>
                <c:pt idx="16">
                  <c:v>0.20758620689655174</c:v>
                </c:pt>
                <c:pt idx="17">
                  <c:v>0.20758620689655174</c:v>
                </c:pt>
                <c:pt idx="18">
                  <c:v>0.20758620689655174</c:v>
                </c:pt>
                <c:pt idx="19">
                  <c:v>0.20758620689655174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A342-4063-BDFA-71C099BD77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846954272"/>
        <c:axId val="846960504"/>
      </c:barChart>
      <c:lineChart>
        <c:grouping val="standard"/>
        <c:varyColors val="0"/>
        <c:ser>
          <c:idx val="6"/>
          <c:order val="6"/>
          <c:tx>
            <c:strRef>
              <c:f>'M48 '!$P$1</c:f>
              <c:strCache>
                <c:ptCount val="1"/>
                <c:pt idx="0">
                  <c:v>TotalM48</c:v>
                </c:pt>
              </c:strCache>
            </c:strRef>
          </c:tx>
          <c:spPr>
            <a:ln w="34925" cap="rnd">
              <a:noFill/>
              <a:round/>
            </a:ln>
            <a:effectLst>
              <a:outerShdw blurRad="63500" dist="38100" dir="5400000" rotWithShape="0">
                <a:srgbClr val="000000">
                  <a:alpha val="45000"/>
                </a:srgbClr>
              </a:outerShdw>
            </a:effectLst>
          </c:spPr>
          <c:marker>
            <c:symbol val="none"/>
          </c:marker>
          <c:dLbls>
            <c:dLbl>
              <c:idx val="0"/>
              <c:layout>
                <c:manualLayout>
                  <c:x val="-3.1136180499597099E-2"/>
                  <c:y val="-7.85863819701042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A342-4063-BDFA-71C099BD7792}"/>
                </c:ext>
              </c:extLst>
            </c:dLbl>
            <c:dLbl>
              <c:idx val="1"/>
              <c:layout>
                <c:manualLayout>
                  <c:x val="-2.4234484244852826E-2"/>
                  <c:y val="-5.916375418522763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A342-4063-BDFA-71C099BD7792}"/>
                </c:ext>
              </c:extLst>
            </c:dLbl>
            <c:dLbl>
              <c:idx val="2"/>
              <c:layout>
                <c:manualLayout>
                  <c:x val="-2.4234484244852816E-2"/>
                  <c:y val="-5.916375418522763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A342-4063-BDFA-71C099BD7792}"/>
                </c:ext>
              </c:extLst>
            </c:dLbl>
            <c:dLbl>
              <c:idx val="3"/>
              <c:layout>
                <c:manualLayout>
                  <c:x val="-2.3201693126856469E-2"/>
                  <c:y val="-5.220739375300575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A342-4063-BDFA-71C099BD7792}"/>
                </c:ext>
              </c:extLst>
            </c:dLbl>
            <c:dLbl>
              <c:idx val="4"/>
              <c:layout>
                <c:manualLayout>
                  <c:x val="-2.4234484244852816E-2"/>
                  <c:y val="-5.91637541852276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A342-4063-BDFA-71C099BD7792}"/>
                </c:ext>
              </c:extLst>
            </c:dLbl>
            <c:dLbl>
              <c:idx val="5"/>
              <c:layout>
                <c:manualLayout>
                  <c:x val="-2.3201693126856431E-2"/>
                  <c:y val="-5.91637541852276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A342-4063-BDFA-71C099BD7792}"/>
                </c:ext>
              </c:extLst>
            </c:dLbl>
            <c:dLbl>
              <c:idx val="6"/>
              <c:layout>
                <c:manualLayout>
                  <c:x val="-2.3201693126856507E-2"/>
                  <c:y val="-5.220739375300575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A342-4063-BDFA-71C099BD7792}"/>
                </c:ext>
              </c:extLst>
            </c:dLbl>
            <c:dLbl>
              <c:idx val="7"/>
              <c:layout>
                <c:manualLayout>
                  <c:x val="-2.3201693126856507E-2"/>
                  <c:y val="-6.148254099596823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A342-4063-BDFA-71C099BD7792}"/>
                </c:ext>
              </c:extLst>
            </c:dLbl>
            <c:dLbl>
              <c:idx val="8"/>
              <c:layout>
                <c:manualLayout>
                  <c:x val="-2.4234484244852892E-2"/>
                  <c:y val="-6.380132780670887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A342-4063-BDFA-71C099BD7792}"/>
                </c:ext>
              </c:extLst>
            </c:dLbl>
            <c:dLbl>
              <c:idx val="9"/>
              <c:layout>
                <c:manualLayout>
                  <c:x val="-2.4234484244852892E-2"/>
                  <c:y val="-7.075768823893069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A342-4063-BDFA-71C099BD7792}"/>
                </c:ext>
              </c:extLst>
            </c:dLbl>
            <c:dLbl>
              <c:idx val="10"/>
              <c:layout>
                <c:manualLayout>
                  <c:x val="-2.3201693126856431E-2"/>
                  <c:y val="-5.91637541852276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A342-4063-BDFA-71C099BD7792}"/>
                </c:ext>
              </c:extLst>
            </c:dLbl>
            <c:dLbl>
              <c:idx val="11"/>
              <c:layout>
                <c:manualLayout>
                  <c:x val="-2.2168902008860122E-2"/>
                  <c:y val="-7.77140486711525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A342-4063-BDFA-71C099BD7792}"/>
                </c:ext>
              </c:extLst>
            </c:dLbl>
            <c:dLbl>
              <c:idx val="12"/>
              <c:layout>
                <c:manualLayout>
                  <c:x val="-2.3201693126856431E-2"/>
                  <c:y val="-5.91637541852276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A342-4063-BDFA-71C099BD7792}"/>
                </c:ext>
              </c:extLst>
            </c:dLbl>
            <c:dLbl>
              <c:idx val="13"/>
              <c:layout>
                <c:manualLayout>
                  <c:x val="-2.5267275362849201E-2"/>
                  <c:y val="-5.45261805637463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A342-4063-BDFA-71C099BD7792}"/>
                </c:ext>
              </c:extLst>
            </c:dLbl>
            <c:dLbl>
              <c:idx val="14"/>
              <c:layout>
                <c:manualLayout>
                  <c:x val="-2.2168902008860045E-2"/>
                  <c:y val="-5.91637541852276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A342-4063-BDFA-71C099BD7792}"/>
                </c:ext>
              </c:extLst>
            </c:dLbl>
            <c:dLbl>
              <c:idx val="15"/>
              <c:layout>
                <c:manualLayout>
                  <c:x val="-2.3201693126856583E-2"/>
                  <c:y val="-5.452618056374641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A342-4063-BDFA-71C099BD7792}"/>
                </c:ext>
              </c:extLst>
            </c:dLbl>
            <c:dLbl>
              <c:idx val="16"/>
              <c:layout>
                <c:manualLayout>
                  <c:x val="-2.3201693126856431E-2"/>
                  <c:y val="-5.91637541852276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A342-4063-BDFA-71C099BD7792}"/>
                </c:ext>
              </c:extLst>
            </c:dLbl>
            <c:dLbl>
              <c:idx val="17"/>
              <c:layout>
                <c:manualLayout>
                  <c:x val="-1.1102179229920191E-2"/>
                  <c:y val="-7.075768823893070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A342-4063-BDFA-71C099BD7792}"/>
                </c:ext>
              </c:extLst>
            </c:dLbl>
            <c:dLbl>
              <c:idx val="18"/>
              <c:layout>
                <c:manualLayout>
                  <c:x val="-1.483612205539506E-2"/>
                  <c:y val="-0.12905691782618617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91FE-4AFD-8517-AF2972E2910F}"/>
                </c:ext>
              </c:extLst>
            </c:dLbl>
            <c:spPr>
              <a:solidFill>
                <a:srgbClr val="FFFF0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'M48 '!$P$2:$P$21</c:f>
              <c:numCache>
                <c:formatCode>"$"#,##0.0_);\("$"#,##0.0\)</c:formatCode>
                <c:ptCount val="20"/>
                <c:pt idx="0">
                  <c:v>22.94141379310345</c:v>
                </c:pt>
                <c:pt idx="1">
                  <c:v>27.523555242748564</c:v>
                </c:pt>
                <c:pt idx="2">
                  <c:v>28.163920437192118</c:v>
                </c:pt>
                <c:pt idx="3">
                  <c:v>29.118962932504072</c:v>
                </c:pt>
                <c:pt idx="4">
                  <c:v>29.63880134563469</c:v>
                </c:pt>
                <c:pt idx="5">
                  <c:v>30.456094396336315</c:v>
                </c:pt>
                <c:pt idx="6">
                  <c:v>29.648865591839254</c:v>
                </c:pt>
                <c:pt idx="7">
                  <c:v>26.989534239896869</c:v>
                </c:pt>
                <c:pt idx="8">
                  <c:v>26.609959204300729</c:v>
                </c:pt>
                <c:pt idx="9">
                  <c:v>25.783282958414663</c:v>
                </c:pt>
                <c:pt idx="10">
                  <c:v>25.810503952899435</c:v>
                </c:pt>
                <c:pt idx="11">
                  <c:v>24.567391691347535</c:v>
                </c:pt>
                <c:pt idx="12">
                  <c:v>24.193785285518739</c:v>
                </c:pt>
                <c:pt idx="13">
                  <c:v>23.527878572409303</c:v>
                </c:pt>
                <c:pt idx="14">
                  <c:v>23.637445148496262</c:v>
                </c:pt>
                <c:pt idx="15">
                  <c:v>23.864803095266922</c:v>
                </c:pt>
                <c:pt idx="16">
                  <c:v>23.887721970596576</c:v>
                </c:pt>
                <c:pt idx="17">
                  <c:v>23.249697812789119</c:v>
                </c:pt>
                <c:pt idx="18">
                  <c:v>20.346224027806606</c:v>
                </c:pt>
                <c:pt idx="19">
                  <c:v>21.260650647234989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A342-4063-BDFA-71C099BD77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6954272"/>
        <c:axId val="846960504"/>
      </c:lineChart>
      <c:catAx>
        <c:axId val="846954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960504"/>
        <c:crossesAt val="0"/>
        <c:auto val="1"/>
        <c:lblAlgn val="ctr"/>
        <c:lblOffset val="100"/>
        <c:noMultiLvlLbl val="0"/>
      </c:catAx>
      <c:valAx>
        <c:axId val="846960504"/>
        <c:scaling>
          <c:orientation val="minMax"/>
          <c:max val="30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bg1"/>
                    </a:solidFill>
                  </a:rPr>
                  <a:t>$/kWh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954272"/>
        <c:crosses val="autoZero"/>
        <c:crossBetween val="between"/>
        <c:minorUnit val="5"/>
      </c:valAx>
      <c:spPr>
        <a:noFill/>
        <a:ln>
          <a:noFill/>
        </a:ln>
        <a:effectLst/>
      </c:spPr>
    </c:plotArea>
    <c:legend>
      <c:legendPos val="b"/>
      <c:legendEntry>
        <c:idx val="6"/>
        <c:txPr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2786711554598485"/>
          <c:y val="0.89909502931699348"/>
          <c:w val="0.49599127127257908"/>
          <c:h val="3.65026675822724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2019 US EV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'EV Sales2'!$B$13</c:f>
              <c:strCache>
                <c:ptCount val="1"/>
                <c:pt idx="0">
                  <c:v>Tesla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15000"/>
                    <a:satMod val="180000"/>
                  </a:schemeClr>
                </a:gs>
                <a:gs pos="50000">
                  <a:schemeClr val="accent1">
                    <a:shade val="45000"/>
                    <a:satMod val="170000"/>
                  </a:schemeClr>
                </a:gs>
                <a:gs pos="70000">
                  <a:schemeClr val="accent1">
                    <a:tint val="99000"/>
                    <a:shade val="65000"/>
                    <a:satMod val="155000"/>
                  </a:schemeClr>
                </a:gs>
                <a:gs pos="100000">
                  <a:schemeClr val="accent1">
                    <a:tint val="95500"/>
                    <a:shade val="100000"/>
                    <a:satMod val="15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63500" dist="38100" dir="5400000" rotWithShape="0">
                <a:srgbClr val="000000">
                  <a:alpha val="45000"/>
                </a:srgbClr>
              </a:outerShdw>
            </a:effectLst>
            <a:scene3d>
              <a:camera prst="orthographicFront">
                <a:rot lat="0" lon="0" rev="0"/>
              </a:camera>
              <a:lightRig rig="glow" dir="t">
                <a:rot lat="0" lon="0" rev="6360000"/>
              </a:lightRig>
            </a:scene3d>
            <a:sp3d contourW="1000" prstMaterial="flat">
              <a:bevelT w="95250" h="101600"/>
              <a:contourClr>
                <a:scrgbClr r="0" g="0" b="0">
                  <a:satMod val="300000"/>
                </a:scrgbClr>
              </a:contourClr>
            </a:sp3d>
          </c:spPr>
          <c:invertIfNegative val="0"/>
          <c:cat>
            <c:strRef>
              <c:f>'EV Sales2'!$C$12:$G$12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'EV Sales2'!$C$13:$G$13</c:f>
              <c:numCache>
                <c:formatCode>#,##0</c:formatCode>
                <c:ptCount val="5"/>
                <c:pt idx="0">
                  <c:v>8000</c:v>
                </c:pt>
                <c:pt idx="1">
                  <c:v>7275</c:v>
                </c:pt>
                <c:pt idx="2">
                  <c:v>14625</c:v>
                </c:pt>
                <c:pt idx="3">
                  <c:v>11925</c:v>
                </c:pt>
                <c:pt idx="4">
                  <c:v>16350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11-4C57-95F6-6BA0E77C163F}"/>
            </c:ext>
          </c:extLst>
        </c:ser>
        <c:ser>
          <c:idx val="1"/>
          <c:order val="1"/>
          <c:tx>
            <c:strRef>
              <c:f>'EV Sales2'!$B$14</c:f>
              <c:strCache>
                <c:ptCount val="1"/>
                <c:pt idx="0">
                  <c:v>Toyota 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15000"/>
                    <a:satMod val="180000"/>
                  </a:schemeClr>
                </a:gs>
                <a:gs pos="50000">
                  <a:schemeClr val="accent3">
                    <a:shade val="45000"/>
                    <a:satMod val="170000"/>
                  </a:schemeClr>
                </a:gs>
                <a:gs pos="70000">
                  <a:schemeClr val="accent3">
                    <a:tint val="99000"/>
                    <a:shade val="65000"/>
                    <a:satMod val="155000"/>
                  </a:schemeClr>
                </a:gs>
                <a:gs pos="100000">
                  <a:schemeClr val="accent3">
                    <a:tint val="95500"/>
                    <a:shade val="100000"/>
                    <a:satMod val="15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63500" dist="38100" dir="5400000" rotWithShape="0">
                <a:srgbClr val="000000">
                  <a:alpha val="45000"/>
                </a:srgbClr>
              </a:outerShdw>
            </a:effectLst>
            <a:scene3d>
              <a:camera prst="orthographicFront">
                <a:rot lat="0" lon="0" rev="0"/>
              </a:camera>
              <a:lightRig rig="glow" dir="t">
                <a:rot lat="0" lon="0" rev="6360000"/>
              </a:lightRig>
            </a:scene3d>
            <a:sp3d contourW="1000" prstMaterial="flat">
              <a:bevelT w="95250" h="101600"/>
              <a:contourClr>
                <a:scrgbClr r="0" g="0" b="0">
                  <a:satMod val="300000"/>
                </a:scrgbClr>
              </a:contourClr>
            </a:sp3d>
          </c:spPr>
          <c:invertIfNegative val="0"/>
          <c:cat>
            <c:strRef>
              <c:f>'EV Sales2'!$C$12:$G$12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'EV Sales2'!$C$14:$G$14</c:f>
              <c:numCache>
                <c:formatCode>#,##0</c:formatCode>
                <c:ptCount val="5"/>
                <c:pt idx="0">
                  <c:v>1123</c:v>
                </c:pt>
                <c:pt idx="1">
                  <c:v>1205</c:v>
                </c:pt>
                <c:pt idx="2">
                  <c:v>1820</c:v>
                </c:pt>
                <c:pt idx="3">
                  <c:v>1399</c:v>
                </c:pt>
                <c:pt idx="4">
                  <c:v>1914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11-4C57-95F6-6BA0E77C163F}"/>
            </c:ext>
          </c:extLst>
        </c:ser>
        <c:ser>
          <c:idx val="2"/>
          <c:order val="2"/>
          <c:tx>
            <c:strRef>
              <c:f>'EV Sales2'!$B$15</c:f>
              <c:strCache>
                <c:ptCount val="1"/>
                <c:pt idx="0">
                  <c:v>Chevrolet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15000"/>
                    <a:satMod val="180000"/>
                  </a:schemeClr>
                </a:gs>
                <a:gs pos="50000">
                  <a:schemeClr val="accent5">
                    <a:shade val="45000"/>
                    <a:satMod val="170000"/>
                  </a:schemeClr>
                </a:gs>
                <a:gs pos="70000">
                  <a:schemeClr val="accent5">
                    <a:tint val="99000"/>
                    <a:shade val="65000"/>
                    <a:satMod val="155000"/>
                  </a:schemeClr>
                </a:gs>
                <a:gs pos="100000">
                  <a:schemeClr val="accent5">
                    <a:tint val="95500"/>
                    <a:shade val="100000"/>
                    <a:satMod val="15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63500" dist="38100" dir="5400000" rotWithShape="0">
                <a:srgbClr val="000000">
                  <a:alpha val="45000"/>
                </a:srgbClr>
              </a:outerShdw>
            </a:effectLst>
            <a:scene3d>
              <a:camera prst="orthographicFront">
                <a:rot lat="0" lon="0" rev="0"/>
              </a:camera>
              <a:lightRig rig="glow" dir="t">
                <a:rot lat="0" lon="0" rev="6360000"/>
              </a:lightRig>
            </a:scene3d>
            <a:sp3d contourW="1000" prstMaterial="flat">
              <a:bevelT w="95250" h="101600"/>
              <a:contourClr>
                <a:scrgbClr r="0" g="0" b="0">
                  <a:satMod val="300000"/>
                </a:scrgbClr>
              </a:contourClr>
            </a:sp3d>
          </c:spPr>
          <c:invertIfNegative val="0"/>
          <c:cat>
            <c:strRef>
              <c:f>'EV Sales2'!$C$12:$G$12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'EV Sales2'!$C$15:$G$15</c:f>
              <c:numCache>
                <c:formatCode>#,##0</c:formatCode>
                <c:ptCount val="5"/>
                <c:pt idx="0">
                  <c:v>1600</c:v>
                </c:pt>
                <c:pt idx="1">
                  <c:v>1840</c:v>
                </c:pt>
                <c:pt idx="2">
                  <c:v>3396</c:v>
                </c:pt>
                <c:pt idx="3">
                  <c:v>1315</c:v>
                </c:pt>
                <c:pt idx="4">
                  <c:v>1804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11-4C57-95F6-6BA0E77C163F}"/>
            </c:ext>
          </c:extLst>
        </c:ser>
        <c:ser>
          <c:idx val="3"/>
          <c:order val="3"/>
          <c:tx>
            <c:strRef>
              <c:f>'EV Sales2'!$B$16</c:f>
              <c:strCache>
                <c:ptCount val="1"/>
                <c:pt idx="0">
                  <c:v>BMW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hade val="15000"/>
                    <a:satMod val="180000"/>
                  </a:schemeClr>
                </a:gs>
                <a:gs pos="50000">
                  <a:schemeClr val="accent1">
                    <a:lumMod val="60000"/>
                    <a:shade val="45000"/>
                    <a:satMod val="170000"/>
                  </a:schemeClr>
                </a:gs>
                <a:gs pos="70000">
                  <a:schemeClr val="accent1">
                    <a:lumMod val="60000"/>
                    <a:tint val="99000"/>
                    <a:shade val="65000"/>
                    <a:satMod val="155000"/>
                  </a:schemeClr>
                </a:gs>
                <a:gs pos="100000">
                  <a:schemeClr val="accent1">
                    <a:lumMod val="60000"/>
                    <a:tint val="95500"/>
                    <a:shade val="100000"/>
                    <a:satMod val="15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63500" dist="38100" dir="5400000" rotWithShape="0">
                <a:srgbClr val="000000">
                  <a:alpha val="45000"/>
                </a:srgbClr>
              </a:outerShdw>
            </a:effectLst>
            <a:scene3d>
              <a:camera prst="orthographicFront">
                <a:rot lat="0" lon="0" rev="0"/>
              </a:camera>
              <a:lightRig rig="glow" dir="t">
                <a:rot lat="0" lon="0" rev="6360000"/>
              </a:lightRig>
            </a:scene3d>
            <a:sp3d contourW="1000" prstMaterial="flat">
              <a:bevelT w="95250" h="101600"/>
              <a:contourClr>
                <a:scrgbClr r="0" g="0" b="0">
                  <a:satMod val="300000"/>
                </a:scrgbClr>
              </a:contourClr>
            </a:sp3d>
          </c:spPr>
          <c:invertIfNegative val="0"/>
          <c:cat>
            <c:strRef>
              <c:f>'EV Sales2'!$C$12:$G$12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'EV Sales2'!$C$16:$G$16</c:f>
              <c:numCache>
                <c:formatCode>#,##0</c:formatCode>
                <c:ptCount val="5"/>
                <c:pt idx="0">
                  <c:v>997</c:v>
                </c:pt>
                <c:pt idx="1">
                  <c:v>1111</c:v>
                </c:pt>
                <c:pt idx="2">
                  <c:v>1147</c:v>
                </c:pt>
                <c:pt idx="3">
                  <c:v>941</c:v>
                </c:pt>
                <c:pt idx="4">
                  <c:v>1439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111-4C57-95F6-6BA0E77C163F}"/>
            </c:ext>
          </c:extLst>
        </c:ser>
        <c:ser>
          <c:idx val="4"/>
          <c:order val="4"/>
          <c:tx>
            <c:strRef>
              <c:f>'EV Sales2'!$B$17</c:f>
              <c:strCache>
                <c:ptCount val="1"/>
                <c:pt idx="0">
                  <c:v>Nissan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hade val="15000"/>
                    <a:satMod val="180000"/>
                  </a:schemeClr>
                </a:gs>
                <a:gs pos="50000">
                  <a:schemeClr val="accent3">
                    <a:lumMod val="60000"/>
                    <a:shade val="45000"/>
                    <a:satMod val="170000"/>
                  </a:schemeClr>
                </a:gs>
                <a:gs pos="70000">
                  <a:schemeClr val="accent3">
                    <a:lumMod val="60000"/>
                    <a:tint val="99000"/>
                    <a:shade val="65000"/>
                    <a:satMod val="155000"/>
                  </a:schemeClr>
                </a:gs>
                <a:gs pos="100000">
                  <a:schemeClr val="accent3">
                    <a:lumMod val="60000"/>
                    <a:tint val="95500"/>
                    <a:shade val="100000"/>
                    <a:satMod val="15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63500" dist="38100" dir="5400000" rotWithShape="0">
                <a:srgbClr val="000000">
                  <a:alpha val="45000"/>
                </a:srgbClr>
              </a:outerShdw>
            </a:effectLst>
            <a:scene3d>
              <a:camera prst="orthographicFront">
                <a:rot lat="0" lon="0" rev="0"/>
              </a:camera>
              <a:lightRig rig="glow" dir="t">
                <a:rot lat="0" lon="0" rev="6360000"/>
              </a:lightRig>
            </a:scene3d>
            <a:sp3d contourW="1000" prstMaterial="flat">
              <a:bevelT w="95250" h="101600"/>
              <a:contourClr>
                <a:scrgbClr r="0" g="0" b="0">
                  <a:satMod val="300000"/>
                </a:scrgbClr>
              </a:contourClr>
            </a:sp3d>
          </c:spPr>
          <c:invertIfNegative val="0"/>
          <c:cat>
            <c:strRef>
              <c:f>'EV Sales2'!$C$12:$G$12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'EV Sales2'!$C$17:$G$17</c:f>
              <c:numCache>
                <c:formatCode>#,##0</c:formatCode>
                <c:ptCount val="5"/>
                <c:pt idx="0">
                  <c:v>717</c:v>
                </c:pt>
                <c:pt idx="1">
                  <c:v>654</c:v>
                </c:pt>
                <c:pt idx="2">
                  <c:v>1314</c:v>
                </c:pt>
                <c:pt idx="3">
                  <c:v>951</c:v>
                </c:pt>
                <c:pt idx="4">
                  <c:v>1216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111-4C57-95F6-6BA0E77C16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27228784"/>
        <c:axId val="1027229112"/>
      </c:barChart>
      <c:catAx>
        <c:axId val="1027228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7229112"/>
        <c:crosses val="autoZero"/>
        <c:auto val="1"/>
        <c:lblAlgn val="ctr"/>
        <c:lblOffset val="100"/>
        <c:noMultiLvlLbl val="0"/>
      </c:catAx>
      <c:valAx>
        <c:axId val="1027229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722878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05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105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4656495800806822E-2"/>
          <c:y val="5.0925925925925923E-2"/>
          <c:w val="0.86662249266292257"/>
          <c:h val="0.8416746864975212"/>
        </c:manualLayout>
      </c:layout>
      <c:scatterChart>
        <c:scatterStyle val="lineMarker"/>
        <c:varyColors val="0"/>
        <c:ser>
          <c:idx val="0"/>
          <c:order val="0"/>
          <c:tx>
            <c:v>LME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xVal>
            <c:numRef>
              <c:f>'Fastmarkets - Co'!$A$443:$A$682</c:f>
              <c:numCache>
                <c:formatCode>d\-mmm\-yy</c:formatCode>
                <c:ptCount val="89"/>
                <c:pt idx="0">
                  <c:v>43285</c:v>
                </c:pt>
                <c:pt idx="1">
                  <c:v>43287</c:v>
                </c:pt>
                <c:pt idx="2">
                  <c:v>43292</c:v>
                </c:pt>
                <c:pt idx="3">
                  <c:v>43294</c:v>
                </c:pt>
                <c:pt idx="4">
                  <c:v>43299</c:v>
                </c:pt>
                <c:pt idx="5">
                  <c:v>43301</c:v>
                </c:pt>
                <c:pt idx="6">
                  <c:v>43306</c:v>
                </c:pt>
                <c:pt idx="7">
                  <c:v>43308</c:v>
                </c:pt>
                <c:pt idx="8">
                  <c:v>43313</c:v>
                </c:pt>
                <c:pt idx="9">
                  <c:v>43315</c:v>
                </c:pt>
                <c:pt idx="10">
                  <c:v>43320</c:v>
                </c:pt>
                <c:pt idx="11">
                  <c:v>43322</c:v>
                </c:pt>
                <c:pt idx="12">
                  <c:v>43327</c:v>
                </c:pt>
                <c:pt idx="13">
                  <c:v>43329</c:v>
                </c:pt>
                <c:pt idx="14">
                  <c:v>43334</c:v>
                </c:pt>
                <c:pt idx="15">
                  <c:v>43336</c:v>
                </c:pt>
                <c:pt idx="16">
                  <c:v>43341</c:v>
                </c:pt>
                <c:pt idx="17">
                  <c:v>43343</c:v>
                </c:pt>
                <c:pt idx="18">
                  <c:v>43348</c:v>
                </c:pt>
                <c:pt idx="19">
                  <c:v>43350</c:v>
                </c:pt>
                <c:pt idx="20">
                  <c:v>43355</c:v>
                </c:pt>
                <c:pt idx="21">
                  <c:v>43357</c:v>
                </c:pt>
                <c:pt idx="22">
                  <c:v>43362</c:v>
                </c:pt>
                <c:pt idx="23">
                  <c:v>43364</c:v>
                </c:pt>
                <c:pt idx="24">
                  <c:v>43369</c:v>
                </c:pt>
                <c:pt idx="25">
                  <c:v>43371</c:v>
                </c:pt>
                <c:pt idx="26">
                  <c:v>43376</c:v>
                </c:pt>
                <c:pt idx="27">
                  <c:v>43378</c:v>
                </c:pt>
                <c:pt idx="28">
                  <c:v>43383</c:v>
                </c:pt>
                <c:pt idx="29">
                  <c:v>43385</c:v>
                </c:pt>
                <c:pt idx="30">
                  <c:v>43390</c:v>
                </c:pt>
                <c:pt idx="31">
                  <c:v>43392</c:v>
                </c:pt>
                <c:pt idx="32">
                  <c:v>43397</c:v>
                </c:pt>
                <c:pt idx="33">
                  <c:v>43399</c:v>
                </c:pt>
                <c:pt idx="34">
                  <c:v>43404</c:v>
                </c:pt>
                <c:pt idx="35">
                  <c:v>43406</c:v>
                </c:pt>
                <c:pt idx="36">
                  <c:v>43411</c:v>
                </c:pt>
                <c:pt idx="37">
                  <c:v>43413</c:v>
                </c:pt>
                <c:pt idx="38">
                  <c:v>43418</c:v>
                </c:pt>
                <c:pt idx="39">
                  <c:v>43420</c:v>
                </c:pt>
                <c:pt idx="40">
                  <c:v>43425</c:v>
                </c:pt>
                <c:pt idx="41">
                  <c:v>43427</c:v>
                </c:pt>
                <c:pt idx="42">
                  <c:v>43432</c:v>
                </c:pt>
                <c:pt idx="43">
                  <c:v>43434</c:v>
                </c:pt>
                <c:pt idx="44">
                  <c:v>43439</c:v>
                </c:pt>
                <c:pt idx="45">
                  <c:v>43441</c:v>
                </c:pt>
                <c:pt idx="46">
                  <c:v>43446</c:v>
                </c:pt>
                <c:pt idx="47">
                  <c:v>43448</c:v>
                </c:pt>
                <c:pt idx="48">
                  <c:v>43453</c:v>
                </c:pt>
                <c:pt idx="49">
                  <c:v>43455</c:v>
                </c:pt>
                <c:pt idx="50">
                  <c:v>43460</c:v>
                </c:pt>
                <c:pt idx="51">
                  <c:v>43462</c:v>
                </c:pt>
                <c:pt idx="52">
                  <c:v>43469</c:v>
                </c:pt>
                <c:pt idx="53">
                  <c:v>43474</c:v>
                </c:pt>
                <c:pt idx="54" formatCode="[$-409]d\-mmm\-yy;@">
                  <c:v>43476</c:v>
                </c:pt>
                <c:pt idx="55" formatCode="[$-409]d\-mmm\-yy;@">
                  <c:v>43481</c:v>
                </c:pt>
                <c:pt idx="56" formatCode="[$-409]d\-mmm\-yy;@">
                  <c:v>43483</c:v>
                </c:pt>
                <c:pt idx="57">
                  <c:v>43488</c:v>
                </c:pt>
                <c:pt idx="58">
                  <c:v>43490</c:v>
                </c:pt>
                <c:pt idx="59">
                  <c:v>43495</c:v>
                </c:pt>
                <c:pt idx="60">
                  <c:v>43497</c:v>
                </c:pt>
                <c:pt idx="61">
                  <c:v>43502</c:v>
                </c:pt>
                <c:pt idx="62">
                  <c:v>43504</c:v>
                </c:pt>
                <c:pt idx="63">
                  <c:v>43509</c:v>
                </c:pt>
                <c:pt idx="64">
                  <c:v>43511</c:v>
                </c:pt>
                <c:pt idx="65">
                  <c:v>43516</c:v>
                </c:pt>
                <c:pt idx="66">
                  <c:v>43518</c:v>
                </c:pt>
                <c:pt idx="67">
                  <c:v>43523</c:v>
                </c:pt>
                <c:pt idx="68">
                  <c:v>43525</c:v>
                </c:pt>
                <c:pt idx="69">
                  <c:v>43530</c:v>
                </c:pt>
                <c:pt idx="70">
                  <c:v>43532</c:v>
                </c:pt>
                <c:pt idx="71">
                  <c:v>43537</c:v>
                </c:pt>
                <c:pt idx="72">
                  <c:v>43539</c:v>
                </c:pt>
                <c:pt idx="73">
                  <c:v>43544</c:v>
                </c:pt>
                <c:pt idx="74">
                  <c:v>43546</c:v>
                </c:pt>
                <c:pt idx="75">
                  <c:v>43551</c:v>
                </c:pt>
                <c:pt idx="76">
                  <c:v>43553</c:v>
                </c:pt>
                <c:pt idx="77">
                  <c:v>43558</c:v>
                </c:pt>
                <c:pt idx="78">
                  <c:v>43560</c:v>
                </c:pt>
                <c:pt idx="79">
                  <c:v>43565</c:v>
                </c:pt>
                <c:pt idx="80">
                  <c:v>43567</c:v>
                </c:pt>
                <c:pt idx="81">
                  <c:v>43574</c:v>
                </c:pt>
                <c:pt idx="82">
                  <c:v>43581</c:v>
                </c:pt>
                <c:pt idx="83">
                  <c:v>43595</c:v>
                </c:pt>
                <c:pt idx="84">
                  <c:v>43602</c:v>
                </c:pt>
                <c:pt idx="85">
                  <c:v>43609</c:v>
                </c:pt>
                <c:pt idx="86">
                  <c:v>43614</c:v>
                </c:pt>
                <c:pt idx="87">
                  <c:v>43616</c:v>
                </c:pt>
                <c:pt idx="88">
                  <c:v>43621</c:v>
                </c:pt>
              </c:numCache>
            </c:numRef>
          </c:xVal>
          <c:yVal>
            <c:numRef>
              <c:f>'Fastmarkets - Co'!#REF!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AF-4CF3-AE7E-45B6166623DA}"/>
            </c:ext>
          </c:extLst>
        </c:ser>
        <c:ser>
          <c:idx val="1"/>
          <c:order val="1"/>
          <c:tx>
            <c:v>LMB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65000"/>
                  <a:lumOff val="35000"/>
                </a:schemeClr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marker>
          <c:xVal>
            <c:numRef>
              <c:f>'Fastmarkets - Co'!$A$443:$A$682</c:f>
              <c:numCache>
                <c:formatCode>d\-mmm\-yy</c:formatCode>
                <c:ptCount val="89"/>
                <c:pt idx="0">
                  <c:v>43285</c:v>
                </c:pt>
                <c:pt idx="1">
                  <c:v>43287</c:v>
                </c:pt>
                <c:pt idx="2">
                  <c:v>43292</c:v>
                </c:pt>
                <c:pt idx="3">
                  <c:v>43294</c:v>
                </c:pt>
                <c:pt idx="4">
                  <c:v>43299</c:v>
                </c:pt>
                <c:pt idx="5">
                  <c:v>43301</c:v>
                </c:pt>
                <c:pt idx="6">
                  <c:v>43306</c:v>
                </c:pt>
                <c:pt idx="7">
                  <c:v>43308</c:v>
                </c:pt>
                <c:pt idx="8">
                  <c:v>43313</c:v>
                </c:pt>
                <c:pt idx="9">
                  <c:v>43315</c:v>
                </c:pt>
                <c:pt idx="10">
                  <c:v>43320</c:v>
                </c:pt>
                <c:pt idx="11">
                  <c:v>43322</c:v>
                </c:pt>
                <c:pt idx="12">
                  <c:v>43327</c:v>
                </c:pt>
                <c:pt idx="13">
                  <c:v>43329</c:v>
                </c:pt>
                <c:pt idx="14">
                  <c:v>43334</c:v>
                </c:pt>
                <c:pt idx="15">
                  <c:v>43336</c:v>
                </c:pt>
                <c:pt idx="16">
                  <c:v>43341</c:v>
                </c:pt>
                <c:pt idx="17">
                  <c:v>43343</c:v>
                </c:pt>
                <c:pt idx="18">
                  <c:v>43348</c:v>
                </c:pt>
                <c:pt idx="19">
                  <c:v>43350</c:v>
                </c:pt>
                <c:pt idx="20">
                  <c:v>43355</c:v>
                </c:pt>
                <c:pt idx="21">
                  <c:v>43357</c:v>
                </c:pt>
                <c:pt idx="22">
                  <c:v>43362</c:v>
                </c:pt>
                <c:pt idx="23">
                  <c:v>43364</c:v>
                </c:pt>
                <c:pt idx="24">
                  <c:v>43369</c:v>
                </c:pt>
                <c:pt idx="25">
                  <c:v>43371</c:v>
                </c:pt>
                <c:pt idx="26">
                  <c:v>43376</c:v>
                </c:pt>
                <c:pt idx="27">
                  <c:v>43378</c:v>
                </c:pt>
                <c:pt idx="28">
                  <c:v>43383</c:v>
                </c:pt>
                <c:pt idx="29">
                  <c:v>43385</c:v>
                </c:pt>
                <c:pt idx="30">
                  <c:v>43390</c:v>
                </c:pt>
                <c:pt idx="31">
                  <c:v>43392</c:v>
                </c:pt>
                <c:pt idx="32">
                  <c:v>43397</c:v>
                </c:pt>
                <c:pt idx="33">
                  <c:v>43399</c:v>
                </c:pt>
                <c:pt idx="34">
                  <c:v>43404</c:v>
                </c:pt>
                <c:pt idx="35">
                  <c:v>43406</c:v>
                </c:pt>
                <c:pt idx="36">
                  <c:v>43411</c:v>
                </c:pt>
                <c:pt idx="37">
                  <c:v>43413</c:v>
                </c:pt>
                <c:pt idx="38">
                  <c:v>43418</c:v>
                </c:pt>
                <c:pt idx="39">
                  <c:v>43420</c:v>
                </c:pt>
                <c:pt idx="40">
                  <c:v>43425</c:v>
                </c:pt>
                <c:pt idx="41">
                  <c:v>43427</c:v>
                </c:pt>
                <c:pt idx="42">
                  <c:v>43432</c:v>
                </c:pt>
                <c:pt idx="43">
                  <c:v>43434</c:v>
                </c:pt>
                <c:pt idx="44">
                  <c:v>43439</c:v>
                </c:pt>
                <c:pt idx="45">
                  <c:v>43441</c:v>
                </c:pt>
                <c:pt idx="46">
                  <c:v>43446</c:v>
                </c:pt>
                <c:pt idx="47">
                  <c:v>43448</c:v>
                </c:pt>
                <c:pt idx="48">
                  <c:v>43453</c:v>
                </c:pt>
                <c:pt idx="49">
                  <c:v>43455</c:v>
                </c:pt>
                <c:pt idx="50">
                  <c:v>43460</c:v>
                </c:pt>
                <c:pt idx="51">
                  <c:v>43462</c:v>
                </c:pt>
                <c:pt idx="52">
                  <c:v>43469</c:v>
                </c:pt>
                <c:pt idx="53">
                  <c:v>43474</c:v>
                </c:pt>
                <c:pt idx="54" formatCode="[$-409]d\-mmm\-yy;@">
                  <c:v>43476</c:v>
                </c:pt>
                <c:pt idx="55" formatCode="[$-409]d\-mmm\-yy;@">
                  <c:v>43481</c:v>
                </c:pt>
                <c:pt idx="56" formatCode="[$-409]d\-mmm\-yy;@">
                  <c:v>43483</c:v>
                </c:pt>
                <c:pt idx="57">
                  <c:v>43488</c:v>
                </c:pt>
                <c:pt idx="58">
                  <c:v>43490</c:v>
                </c:pt>
                <c:pt idx="59">
                  <c:v>43495</c:v>
                </c:pt>
                <c:pt idx="60">
                  <c:v>43497</c:v>
                </c:pt>
                <c:pt idx="61">
                  <c:v>43502</c:v>
                </c:pt>
                <c:pt idx="62">
                  <c:v>43504</c:v>
                </c:pt>
                <c:pt idx="63">
                  <c:v>43509</c:v>
                </c:pt>
                <c:pt idx="64">
                  <c:v>43511</c:v>
                </c:pt>
                <c:pt idx="65">
                  <c:v>43516</c:v>
                </c:pt>
                <c:pt idx="66">
                  <c:v>43518</c:v>
                </c:pt>
                <c:pt idx="67">
                  <c:v>43523</c:v>
                </c:pt>
                <c:pt idx="68">
                  <c:v>43525</c:v>
                </c:pt>
                <c:pt idx="69">
                  <c:v>43530</c:v>
                </c:pt>
                <c:pt idx="70">
                  <c:v>43532</c:v>
                </c:pt>
                <c:pt idx="71">
                  <c:v>43537</c:v>
                </c:pt>
                <c:pt idx="72">
                  <c:v>43539</c:v>
                </c:pt>
                <c:pt idx="73">
                  <c:v>43544</c:v>
                </c:pt>
                <c:pt idx="74">
                  <c:v>43546</c:v>
                </c:pt>
                <c:pt idx="75">
                  <c:v>43551</c:v>
                </c:pt>
                <c:pt idx="76">
                  <c:v>43553</c:v>
                </c:pt>
                <c:pt idx="77">
                  <c:v>43558</c:v>
                </c:pt>
                <c:pt idx="78">
                  <c:v>43560</c:v>
                </c:pt>
                <c:pt idx="79">
                  <c:v>43565</c:v>
                </c:pt>
                <c:pt idx="80">
                  <c:v>43567</c:v>
                </c:pt>
                <c:pt idx="81">
                  <c:v>43574</c:v>
                </c:pt>
                <c:pt idx="82">
                  <c:v>43581</c:v>
                </c:pt>
                <c:pt idx="83">
                  <c:v>43595</c:v>
                </c:pt>
                <c:pt idx="84">
                  <c:v>43602</c:v>
                </c:pt>
                <c:pt idx="85">
                  <c:v>43609</c:v>
                </c:pt>
                <c:pt idx="86">
                  <c:v>43614</c:v>
                </c:pt>
                <c:pt idx="87">
                  <c:v>43616</c:v>
                </c:pt>
                <c:pt idx="88">
                  <c:v>43621</c:v>
                </c:pt>
              </c:numCache>
            </c:numRef>
          </c:xVal>
          <c:yVal>
            <c:numRef>
              <c:f>'Fastmarkets - Co'!$F$443:$F$682</c:f>
              <c:numCache>
                <c:formatCode>0.000</c:formatCode>
                <c:ptCount val="89"/>
                <c:pt idx="0">
                  <c:v>85.980352387167329</c:v>
                </c:pt>
                <c:pt idx="1">
                  <c:v>85.649658724139755</c:v>
                </c:pt>
                <c:pt idx="2">
                  <c:v>84.437115293038673</c:v>
                </c:pt>
                <c:pt idx="3">
                  <c:v>81.571103546799762</c:v>
                </c:pt>
                <c:pt idx="4">
                  <c:v>80.909716220744642</c:v>
                </c:pt>
                <c:pt idx="5">
                  <c:v>80.02786645267112</c:v>
                </c:pt>
                <c:pt idx="6">
                  <c:v>78.043704474505716</c:v>
                </c:pt>
                <c:pt idx="7">
                  <c:v>77.051623485423036</c:v>
                </c:pt>
                <c:pt idx="8">
                  <c:v>76.610698601386275</c:v>
                </c:pt>
                <c:pt idx="9">
                  <c:v>75.83908005432194</c:v>
                </c:pt>
                <c:pt idx="10">
                  <c:v>74.626536623220872</c:v>
                </c:pt>
                <c:pt idx="11">
                  <c:v>73.854918076156551</c:v>
                </c:pt>
                <c:pt idx="12">
                  <c:v>73.193530750101417</c:v>
                </c:pt>
                <c:pt idx="13">
                  <c:v>73.193530750101417</c:v>
                </c:pt>
                <c:pt idx="14">
                  <c:v>73.193530750101417</c:v>
                </c:pt>
                <c:pt idx="15">
                  <c:v>72.752605866064656</c:v>
                </c:pt>
                <c:pt idx="16">
                  <c:v>72.752605866064656</c:v>
                </c:pt>
                <c:pt idx="17">
                  <c:v>72.752605866064656</c:v>
                </c:pt>
                <c:pt idx="18">
                  <c:v>72.752605866064656</c:v>
                </c:pt>
                <c:pt idx="19">
                  <c:v>73.524224413128977</c:v>
                </c:pt>
                <c:pt idx="20">
                  <c:v>73.524224413128977</c:v>
                </c:pt>
                <c:pt idx="21">
                  <c:v>73.524224413128977</c:v>
                </c:pt>
                <c:pt idx="22">
                  <c:v>73.854918076156551</c:v>
                </c:pt>
                <c:pt idx="23">
                  <c:v>73.854918076156551</c:v>
                </c:pt>
                <c:pt idx="24">
                  <c:v>73.854918076156551</c:v>
                </c:pt>
                <c:pt idx="25">
                  <c:v>73.854918076156551</c:v>
                </c:pt>
                <c:pt idx="26">
                  <c:v>73.854918076156551</c:v>
                </c:pt>
                <c:pt idx="27">
                  <c:v>73.854918076156551</c:v>
                </c:pt>
                <c:pt idx="28">
                  <c:v>73.854918076156551</c:v>
                </c:pt>
                <c:pt idx="29">
                  <c:v>73.854918076156551</c:v>
                </c:pt>
                <c:pt idx="30">
                  <c:v>73.854918076156551</c:v>
                </c:pt>
                <c:pt idx="31">
                  <c:v>73.854918076156551</c:v>
                </c:pt>
                <c:pt idx="32">
                  <c:v>73.854918076156551</c:v>
                </c:pt>
                <c:pt idx="33">
                  <c:v>73.854918076156551</c:v>
                </c:pt>
                <c:pt idx="34">
                  <c:v>73.854918076156551</c:v>
                </c:pt>
                <c:pt idx="35">
                  <c:v>73.854918076156551</c:v>
                </c:pt>
                <c:pt idx="36">
                  <c:v>73.854918076156551</c:v>
                </c:pt>
                <c:pt idx="37">
                  <c:v>73.854918076156551</c:v>
                </c:pt>
                <c:pt idx="38">
                  <c:v>73.854918076156551</c:v>
                </c:pt>
                <c:pt idx="39">
                  <c:v>73.854918076156551</c:v>
                </c:pt>
                <c:pt idx="40">
                  <c:v>73.303761971110603</c:v>
                </c:pt>
                <c:pt idx="41">
                  <c:v>72.752605866064656</c:v>
                </c:pt>
                <c:pt idx="42">
                  <c:v>71.429831213954387</c:v>
                </c:pt>
                <c:pt idx="43">
                  <c:v>70.547981445880879</c:v>
                </c:pt>
                <c:pt idx="44">
                  <c:v>70.107056561844132</c:v>
                </c:pt>
                <c:pt idx="45">
                  <c:v>66.80011993156846</c:v>
                </c:pt>
                <c:pt idx="46">
                  <c:v>65.697807721476565</c:v>
                </c:pt>
                <c:pt idx="47">
                  <c:v>62.831795975237661</c:v>
                </c:pt>
                <c:pt idx="48">
                  <c:v>60.627171555053884</c:v>
                </c:pt>
                <c:pt idx="49">
                  <c:v>58.422547134870101</c:v>
                </c:pt>
                <c:pt idx="50">
                  <c:v>58.422547134870101</c:v>
                </c:pt>
                <c:pt idx="51">
                  <c:v>58.422547134870101</c:v>
                </c:pt>
                <c:pt idx="52">
                  <c:v>56.769078819732272</c:v>
                </c:pt>
                <c:pt idx="53">
                  <c:v>54.564454399548495</c:v>
                </c:pt>
                <c:pt idx="54">
                  <c:v>51.808673874318771</c:v>
                </c:pt>
                <c:pt idx="55">
                  <c:v>49.604049454134994</c:v>
                </c:pt>
                <c:pt idx="56">
                  <c:v>46.297112823859329</c:v>
                </c:pt>
                <c:pt idx="57">
                  <c:v>41.887863983491776</c:v>
                </c:pt>
                <c:pt idx="58">
                  <c:v>41.887863983491776</c:v>
                </c:pt>
                <c:pt idx="59">
                  <c:v>41.336707878445829</c:v>
                </c:pt>
                <c:pt idx="60">
                  <c:v>41.336707878445829</c:v>
                </c:pt>
                <c:pt idx="61">
                  <c:v>39.352545900280433</c:v>
                </c:pt>
                <c:pt idx="62">
                  <c:v>39.021852237252858</c:v>
                </c:pt>
                <c:pt idx="63">
                  <c:v>38.14000246917935</c:v>
                </c:pt>
                <c:pt idx="64">
                  <c:v>37.478615143124216</c:v>
                </c:pt>
                <c:pt idx="65">
                  <c:v>35.384221943949633</c:v>
                </c:pt>
                <c:pt idx="66">
                  <c:v>34.722834617894499</c:v>
                </c:pt>
                <c:pt idx="67">
                  <c:v>33.840984849820984</c:v>
                </c:pt>
                <c:pt idx="68">
                  <c:v>33.40005996578423</c:v>
                </c:pt>
                <c:pt idx="69">
                  <c:v>32.848903860738282</c:v>
                </c:pt>
                <c:pt idx="70">
                  <c:v>32.407978976701528</c:v>
                </c:pt>
                <c:pt idx="71">
                  <c:v>30.974973103582077</c:v>
                </c:pt>
                <c:pt idx="72">
                  <c:v>30.644279440554509</c:v>
                </c:pt>
                <c:pt idx="73">
                  <c:v>29.321504788444244</c:v>
                </c:pt>
                <c:pt idx="74">
                  <c:v>29.321504788444244</c:v>
                </c:pt>
                <c:pt idx="75">
                  <c:v>29.321504788444244</c:v>
                </c:pt>
                <c:pt idx="76">
                  <c:v>30.313585777526942</c:v>
                </c:pt>
                <c:pt idx="77">
                  <c:v>31.41589798761883</c:v>
                </c:pt>
                <c:pt idx="78">
                  <c:v>31.967054092664775</c:v>
                </c:pt>
                <c:pt idx="79">
                  <c:v>33.730753628811797</c:v>
                </c:pt>
                <c:pt idx="80">
                  <c:v>33.840984849820984</c:v>
                </c:pt>
                <c:pt idx="81">
                  <c:v>34.392140954866932</c:v>
                </c:pt>
                <c:pt idx="82">
                  <c:v>36.045609270004768</c:v>
                </c:pt>
                <c:pt idx="83">
                  <c:v>35.825146827986387</c:v>
                </c:pt>
                <c:pt idx="84">
                  <c:v>35.825146827986387</c:v>
                </c:pt>
                <c:pt idx="85">
                  <c:v>35.273990722940439</c:v>
                </c:pt>
                <c:pt idx="86">
                  <c:v>33.840984849820984</c:v>
                </c:pt>
                <c:pt idx="87">
                  <c:v>33.840984849820984</c:v>
                </c:pt>
                <c:pt idx="88">
                  <c:v>32.959135081747469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1AF-4CF3-AE7E-45B6166623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6390752"/>
        <c:axId val="926388784"/>
      </c:scatterChart>
      <c:valAx>
        <c:axId val="926390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d\-mmm\-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388784"/>
        <c:crosses val="autoZero"/>
        <c:crossBetween val="midCat"/>
        <c:majorUnit val="30"/>
      </c:valAx>
      <c:valAx>
        <c:axId val="926388784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$/kg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39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104387576552931"/>
          <c:y val="5.6133712452610091E-2"/>
          <c:w val="0.32011679790026248"/>
          <c:h val="0.160880723242927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'Battery Suppliers Data'!$K$7</c:f>
              <c:strCache>
                <c:ptCount val="1"/>
                <c:pt idx="0">
                  <c:v>CATL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63500" dist="38100" dir="5400000" rotWithShape="0">
                <a:srgbClr val="000000">
                  <a:alpha val="45000"/>
                </a:srgbClr>
              </a:outerShdw>
            </a:effectLst>
          </c:spPr>
          <c:marker>
            <c:symbol val="none"/>
          </c:marker>
          <c:cat>
            <c:numRef>
              <c:f>'Battery Suppliers Data'!$J$8:$J$286</c:f>
              <c:numCache>
                <c:formatCode>m/d/yyyy</c:formatCode>
                <c:ptCount val="279"/>
                <c:pt idx="0">
                  <c:v>43257</c:v>
                </c:pt>
                <c:pt idx="1">
                  <c:v>43102</c:v>
                </c:pt>
                <c:pt idx="2">
                  <c:v>43103</c:v>
                </c:pt>
                <c:pt idx="3">
                  <c:v>43104</c:v>
                </c:pt>
                <c:pt idx="4">
                  <c:v>43105</c:v>
                </c:pt>
                <c:pt idx="5">
                  <c:v>43108</c:v>
                </c:pt>
                <c:pt idx="6">
                  <c:v>43109</c:v>
                </c:pt>
                <c:pt idx="7">
                  <c:v>43110</c:v>
                </c:pt>
                <c:pt idx="8">
                  <c:v>43111</c:v>
                </c:pt>
                <c:pt idx="9">
                  <c:v>43112</c:v>
                </c:pt>
                <c:pt idx="10">
                  <c:v>43115</c:v>
                </c:pt>
                <c:pt idx="11">
                  <c:v>43116</c:v>
                </c:pt>
                <c:pt idx="12">
                  <c:v>43117</c:v>
                </c:pt>
                <c:pt idx="13">
                  <c:v>43118</c:v>
                </c:pt>
                <c:pt idx="14">
                  <c:v>43119</c:v>
                </c:pt>
                <c:pt idx="15">
                  <c:v>43122</c:v>
                </c:pt>
                <c:pt idx="16">
                  <c:v>43123</c:v>
                </c:pt>
                <c:pt idx="17">
                  <c:v>43124</c:v>
                </c:pt>
                <c:pt idx="18">
                  <c:v>43125</c:v>
                </c:pt>
                <c:pt idx="19">
                  <c:v>43126</c:v>
                </c:pt>
                <c:pt idx="20">
                  <c:v>43129</c:v>
                </c:pt>
                <c:pt idx="21">
                  <c:v>43130</c:v>
                </c:pt>
                <c:pt idx="22">
                  <c:v>43131</c:v>
                </c:pt>
                <c:pt idx="23">
                  <c:v>43132</c:v>
                </c:pt>
                <c:pt idx="24">
                  <c:v>43133</c:v>
                </c:pt>
                <c:pt idx="25">
                  <c:v>43136</c:v>
                </c:pt>
                <c:pt idx="26">
                  <c:v>43137</c:v>
                </c:pt>
                <c:pt idx="27">
                  <c:v>43138</c:v>
                </c:pt>
                <c:pt idx="28">
                  <c:v>43139</c:v>
                </c:pt>
                <c:pt idx="29">
                  <c:v>43140</c:v>
                </c:pt>
                <c:pt idx="30">
                  <c:v>43143</c:v>
                </c:pt>
                <c:pt idx="31">
                  <c:v>43144</c:v>
                </c:pt>
                <c:pt idx="32">
                  <c:v>43145</c:v>
                </c:pt>
                <c:pt idx="33">
                  <c:v>43146</c:v>
                </c:pt>
                <c:pt idx="34">
                  <c:v>43147</c:v>
                </c:pt>
                <c:pt idx="35">
                  <c:v>43150</c:v>
                </c:pt>
                <c:pt idx="36">
                  <c:v>43151</c:v>
                </c:pt>
                <c:pt idx="37">
                  <c:v>43152</c:v>
                </c:pt>
                <c:pt idx="38">
                  <c:v>43153</c:v>
                </c:pt>
                <c:pt idx="39">
                  <c:v>43154</c:v>
                </c:pt>
                <c:pt idx="40">
                  <c:v>43157</c:v>
                </c:pt>
                <c:pt idx="41">
                  <c:v>43158</c:v>
                </c:pt>
                <c:pt idx="42">
                  <c:v>43159</c:v>
                </c:pt>
                <c:pt idx="43">
                  <c:v>43160</c:v>
                </c:pt>
                <c:pt idx="44">
                  <c:v>43161</c:v>
                </c:pt>
                <c:pt idx="45">
                  <c:v>43164</c:v>
                </c:pt>
                <c:pt idx="46">
                  <c:v>43165</c:v>
                </c:pt>
                <c:pt idx="47">
                  <c:v>43166</c:v>
                </c:pt>
                <c:pt idx="48">
                  <c:v>43167</c:v>
                </c:pt>
                <c:pt idx="49">
                  <c:v>43168</c:v>
                </c:pt>
                <c:pt idx="50">
                  <c:v>43171</c:v>
                </c:pt>
                <c:pt idx="51">
                  <c:v>43172</c:v>
                </c:pt>
                <c:pt idx="52">
                  <c:v>43173</c:v>
                </c:pt>
                <c:pt idx="53">
                  <c:v>43174</c:v>
                </c:pt>
                <c:pt idx="54">
                  <c:v>43175</c:v>
                </c:pt>
                <c:pt idx="55">
                  <c:v>43178</c:v>
                </c:pt>
                <c:pt idx="56">
                  <c:v>43179</c:v>
                </c:pt>
                <c:pt idx="57">
                  <c:v>43180</c:v>
                </c:pt>
                <c:pt idx="58">
                  <c:v>43181</c:v>
                </c:pt>
                <c:pt idx="59">
                  <c:v>43182</c:v>
                </c:pt>
                <c:pt idx="60">
                  <c:v>43185</c:v>
                </c:pt>
                <c:pt idx="61">
                  <c:v>43186</c:v>
                </c:pt>
                <c:pt idx="62">
                  <c:v>43187</c:v>
                </c:pt>
                <c:pt idx="63">
                  <c:v>43188</c:v>
                </c:pt>
                <c:pt idx="64">
                  <c:v>43189</c:v>
                </c:pt>
                <c:pt idx="65">
                  <c:v>43192</c:v>
                </c:pt>
                <c:pt idx="66">
                  <c:v>43193</c:v>
                </c:pt>
                <c:pt idx="67">
                  <c:v>43194</c:v>
                </c:pt>
                <c:pt idx="68">
                  <c:v>43195</c:v>
                </c:pt>
                <c:pt idx="69">
                  <c:v>43196</c:v>
                </c:pt>
                <c:pt idx="70">
                  <c:v>43199</c:v>
                </c:pt>
                <c:pt idx="71">
                  <c:v>43200</c:v>
                </c:pt>
                <c:pt idx="72">
                  <c:v>43201</c:v>
                </c:pt>
                <c:pt idx="73">
                  <c:v>43202</c:v>
                </c:pt>
                <c:pt idx="74">
                  <c:v>43203</c:v>
                </c:pt>
                <c:pt idx="75">
                  <c:v>43206</c:v>
                </c:pt>
                <c:pt idx="76">
                  <c:v>43207</c:v>
                </c:pt>
                <c:pt idx="77">
                  <c:v>43208</c:v>
                </c:pt>
                <c:pt idx="78">
                  <c:v>43209</c:v>
                </c:pt>
                <c:pt idx="79">
                  <c:v>43210</c:v>
                </c:pt>
                <c:pt idx="80">
                  <c:v>43213</c:v>
                </c:pt>
                <c:pt idx="81">
                  <c:v>43214</c:v>
                </c:pt>
                <c:pt idx="82">
                  <c:v>43215</c:v>
                </c:pt>
                <c:pt idx="83">
                  <c:v>43216</c:v>
                </c:pt>
                <c:pt idx="84">
                  <c:v>43217</c:v>
                </c:pt>
                <c:pt idx="85">
                  <c:v>43220</c:v>
                </c:pt>
                <c:pt idx="86">
                  <c:v>43221</c:v>
                </c:pt>
                <c:pt idx="87">
                  <c:v>43222</c:v>
                </c:pt>
                <c:pt idx="88">
                  <c:v>43223</c:v>
                </c:pt>
                <c:pt idx="89">
                  <c:v>43224</c:v>
                </c:pt>
                <c:pt idx="90">
                  <c:v>43227</c:v>
                </c:pt>
                <c:pt idx="91">
                  <c:v>43228</c:v>
                </c:pt>
                <c:pt idx="92">
                  <c:v>43229</c:v>
                </c:pt>
                <c:pt idx="93">
                  <c:v>43230</c:v>
                </c:pt>
                <c:pt idx="94">
                  <c:v>43231</c:v>
                </c:pt>
                <c:pt idx="95">
                  <c:v>43234</c:v>
                </c:pt>
                <c:pt idx="96">
                  <c:v>43235</c:v>
                </c:pt>
                <c:pt idx="97">
                  <c:v>43236</c:v>
                </c:pt>
                <c:pt idx="98">
                  <c:v>43237</c:v>
                </c:pt>
                <c:pt idx="99">
                  <c:v>43238</c:v>
                </c:pt>
                <c:pt idx="100">
                  <c:v>43241</c:v>
                </c:pt>
                <c:pt idx="101">
                  <c:v>43242</c:v>
                </c:pt>
                <c:pt idx="102">
                  <c:v>43243</c:v>
                </c:pt>
                <c:pt idx="103">
                  <c:v>43244</c:v>
                </c:pt>
                <c:pt idx="104">
                  <c:v>43245</c:v>
                </c:pt>
                <c:pt idx="105">
                  <c:v>43248</c:v>
                </c:pt>
                <c:pt idx="106">
                  <c:v>43249</c:v>
                </c:pt>
                <c:pt idx="107">
                  <c:v>43250</c:v>
                </c:pt>
                <c:pt idx="108">
                  <c:v>43251</c:v>
                </c:pt>
                <c:pt idx="109">
                  <c:v>43252</c:v>
                </c:pt>
                <c:pt idx="110">
                  <c:v>43255</c:v>
                </c:pt>
                <c:pt idx="111">
                  <c:v>43256</c:v>
                </c:pt>
                <c:pt idx="112">
                  <c:v>43257</c:v>
                </c:pt>
                <c:pt idx="113">
                  <c:v>43258</c:v>
                </c:pt>
                <c:pt idx="114">
                  <c:v>43259</c:v>
                </c:pt>
                <c:pt idx="115">
                  <c:v>43262</c:v>
                </c:pt>
                <c:pt idx="116">
                  <c:v>43263</c:v>
                </c:pt>
                <c:pt idx="117">
                  <c:v>43264</c:v>
                </c:pt>
                <c:pt idx="118">
                  <c:v>43265</c:v>
                </c:pt>
                <c:pt idx="119">
                  <c:v>43266</c:v>
                </c:pt>
                <c:pt idx="120">
                  <c:v>43269</c:v>
                </c:pt>
                <c:pt idx="121">
                  <c:v>43270</c:v>
                </c:pt>
                <c:pt idx="122">
                  <c:v>43271</c:v>
                </c:pt>
                <c:pt idx="123">
                  <c:v>43272</c:v>
                </c:pt>
                <c:pt idx="124">
                  <c:v>43273</c:v>
                </c:pt>
                <c:pt idx="125">
                  <c:v>43276</c:v>
                </c:pt>
                <c:pt idx="126">
                  <c:v>43277</c:v>
                </c:pt>
                <c:pt idx="127">
                  <c:v>43278</c:v>
                </c:pt>
                <c:pt idx="128">
                  <c:v>43279</c:v>
                </c:pt>
                <c:pt idx="129">
                  <c:v>43280</c:v>
                </c:pt>
                <c:pt idx="130">
                  <c:v>43283</c:v>
                </c:pt>
                <c:pt idx="131">
                  <c:v>43284</c:v>
                </c:pt>
                <c:pt idx="132">
                  <c:v>43285</c:v>
                </c:pt>
                <c:pt idx="133">
                  <c:v>43286</c:v>
                </c:pt>
                <c:pt idx="134">
                  <c:v>43287</c:v>
                </c:pt>
                <c:pt idx="135">
                  <c:v>43290</c:v>
                </c:pt>
                <c:pt idx="136">
                  <c:v>43291</c:v>
                </c:pt>
                <c:pt idx="137">
                  <c:v>43292</c:v>
                </c:pt>
                <c:pt idx="138">
                  <c:v>43293</c:v>
                </c:pt>
                <c:pt idx="139">
                  <c:v>43294</c:v>
                </c:pt>
                <c:pt idx="140">
                  <c:v>43297</c:v>
                </c:pt>
                <c:pt idx="141">
                  <c:v>43298</c:v>
                </c:pt>
                <c:pt idx="142">
                  <c:v>43299</c:v>
                </c:pt>
                <c:pt idx="143">
                  <c:v>43300</c:v>
                </c:pt>
                <c:pt idx="144">
                  <c:v>43301</c:v>
                </c:pt>
                <c:pt idx="145">
                  <c:v>43304</c:v>
                </c:pt>
                <c:pt idx="146">
                  <c:v>43305</c:v>
                </c:pt>
                <c:pt idx="147">
                  <c:v>43306</c:v>
                </c:pt>
                <c:pt idx="148">
                  <c:v>43307</c:v>
                </c:pt>
                <c:pt idx="149">
                  <c:v>43308</c:v>
                </c:pt>
                <c:pt idx="150">
                  <c:v>43311</c:v>
                </c:pt>
                <c:pt idx="151">
                  <c:v>43312</c:v>
                </c:pt>
                <c:pt idx="152">
                  <c:v>43313</c:v>
                </c:pt>
                <c:pt idx="153">
                  <c:v>43314</c:v>
                </c:pt>
                <c:pt idx="154">
                  <c:v>43315</c:v>
                </c:pt>
                <c:pt idx="155">
                  <c:v>43318</c:v>
                </c:pt>
                <c:pt idx="156">
                  <c:v>43319</c:v>
                </c:pt>
                <c:pt idx="157">
                  <c:v>43320</c:v>
                </c:pt>
                <c:pt idx="158">
                  <c:v>43321</c:v>
                </c:pt>
                <c:pt idx="159">
                  <c:v>43322</c:v>
                </c:pt>
                <c:pt idx="160">
                  <c:v>43325</c:v>
                </c:pt>
                <c:pt idx="161">
                  <c:v>43326</c:v>
                </c:pt>
                <c:pt idx="162">
                  <c:v>43327</c:v>
                </c:pt>
                <c:pt idx="163">
                  <c:v>43328</c:v>
                </c:pt>
                <c:pt idx="164">
                  <c:v>43329</c:v>
                </c:pt>
                <c:pt idx="165">
                  <c:v>43332</c:v>
                </c:pt>
                <c:pt idx="166">
                  <c:v>43333</c:v>
                </c:pt>
                <c:pt idx="167">
                  <c:v>43334</c:v>
                </c:pt>
                <c:pt idx="168">
                  <c:v>43335</c:v>
                </c:pt>
                <c:pt idx="169">
                  <c:v>43336</c:v>
                </c:pt>
                <c:pt idx="170">
                  <c:v>43339</c:v>
                </c:pt>
                <c:pt idx="171">
                  <c:v>43340</c:v>
                </c:pt>
                <c:pt idx="172">
                  <c:v>43341</c:v>
                </c:pt>
                <c:pt idx="173">
                  <c:v>43342</c:v>
                </c:pt>
                <c:pt idx="174">
                  <c:v>43343</c:v>
                </c:pt>
                <c:pt idx="175">
                  <c:v>43346</c:v>
                </c:pt>
                <c:pt idx="176">
                  <c:v>43347</c:v>
                </c:pt>
                <c:pt idx="177">
                  <c:v>43348</c:v>
                </c:pt>
                <c:pt idx="178">
                  <c:v>43349</c:v>
                </c:pt>
                <c:pt idx="179">
                  <c:v>43350</c:v>
                </c:pt>
                <c:pt idx="180">
                  <c:v>43353</c:v>
                </c:pt>
                <c:pt idx="181">
                  <c:v>43354</c:v>
                </c:pt>
                <c:pt idx="182">
                  <c:v>43355</c:v>
                </c:pt>
                <c:pt idx="183">
                  <c:v>43356</c:v>
                </c:pt>
                <c:pt idx="184">
                  <c:v>43357</c:v>
                </c:pt>
                <c:pt idx="185">
                  <c:v>43360</c:v>
                </c:pt>
                <c:pt idx="186">
                  <c:v>43361</c:v>
                </c:pt>
                <c:pt idx="187">
                  <c:v>43362</c:v>
                </c:pt>
                <c:pt idx="188">
                  <c:v>43363</c:v>
                </c:pt>
                <c:pt idx="189">
                  <c:v>43364</c:v>
                </c:pt>
                <c:pt idx="190">
                  <c:v>43367</c:v>
                </c:pt>
                <c:pt idx="191">
                  <c:v>43368</c:v>
                </c:pt>
                <c:pt idx="192">
                  <c:v>43369</c:v>
                </c:pt>
                <c:pt idx="193">
                  <c:v>43370</c:v>
                </c:pt>
                <c:pt idx="194">
                  <c:v>43371</c:v>
                </c:pt>
                <c:pt idx="195">
                  <c:v>43374</c:v>
                </c:pt>
                <c:pt idx="196">
                  <c:v>43375</c:v>
                </c:pt>
                <c:pt idx="197">
                  <c:v>43376</c:v>
                </c:pt>
                <c:pt idx="198">
                  <c:v>43377</c:v>
                </c:pt>
                <c:pt idx="199">
                  <c:v>43378</c:v>
                </c:pt>
                <c:pt idx="200">
                  <c:v>43381</c:v>
                </c:pt>
                <c:pt idx="201">
                  <c:v>43382</c:v>
                </c:pt>
                <c:pt idx="202">
                  <c:v>43383</c:v>
                </c:pt>
                <c:pt idx="203">
                  <c:v>43384</c:v>
                </c:pt>
                <c:pt idx="204">
                  <c:v>43385</c:v>
                </c:pt>
                <c:pt idx="205">
                  <c:v>43388</c:v>
                </c:pt>
                <c:pt idx="206">
                  <c:v>43389</c:v>
                </c:pt>
                <c:pt idx="207">
                  <c:v>43390</c:v>
                </c:pt>
                <c:pt idx="208">
                  <c:v>43391</c:v>
                </c:pt>
                <c:pt idx="209">
                  <c:v>43392</c:v>
                </c:pt>
                <c:pt idx="210">
                  <c:v>43395</c:v>
                </c:pt>
                <c:pt idx="211">
                  <c:v>43396</c:v>
                </c:pt>
                <c:pt idx="212">
                  <c:v>43397</c:v>
                </c:pt>
                <c:pt idx="213">
                  <c:v>43398</c:v>
                </c:pt>
                <c:pt idx="214">
                  <c:v>43399</c:v>
                </c:pt>
                <c:pt idx="215">
                  <c:v>43402</c:v>
                </c:pt>
                <c:pt idx="216">
                  <c:v>43403</c:v>
                </c:pt>
                <c:pt idx="217">
                  <c:v>43404</c:v>
                </c:pt>
                <c:pt idx="218">
                  <c:v>43405</c:v>
                </c:pt>
                <c:pt idx="219">
                  <c:v>43406</c:v>
                </c:pt>
                <c:pt idx="220">
                  <c:v>43409</c:v>
                </c:pt>
                <c:pt idx="221">
                  <c:v>43410</c:v>
                </c:pt>
                <c:pt idx="222">
                  <c:v>43411</c:v>
                </c:pt>
                <c:pt idx="223">
                  <c:v>43412</c:v>
                </c:pt>
                <c:pt idx="224">
                  <c:v>43413</c:v>
                </c:pt>
                <c:pt idx="225">
                  <c:v>43416</c:v>
                </c:pt>
                <c:pt idx="226">
                  <c:v>43417</c:v>
                </c:pt>
                <c:pt idx="227">
                  <c:v>43418</c:v>
                </c:pt>
                <c:pt idx="228">
                  <c:v>43419</c:v>
                </c:pt>
                <c:pt idx="229">
                  <c:v>43420</c:v>
                </c:pt>
                <c:pt idx="230">
                  <c:v>43423</c:v>
                </c:pt>
                <c:pt idx="231">
                  <c:v>43424</c:v>
                </c:pt>
                <c:pt idx="232">
                  <c:v>43425</c:v>
                </c:pt>
                <c:pt idx="233">
                  <c:v>43426</c:v>
                </c:pt>
                <c:pt idx="234">
                  <c:v>43427</c:v>
                </c:pt>
                <c:pt idx="235">
                  <c:v>43430</c:v>
                </c:pt>
                <c:pt idx="236">
                  <c:v>43431</c:v>
                </c:pt>
                <c:pt idx="237">
                  <c:v>43432</c:v>
                </c:pt>
                <c:pt idx="238">
                  <c:v>43433</c:v>
                </c:pt>
                <c:pt idx="239">
                  <c:v>43434</c:v>
                </c:pt>
                <c:pt idx="240">
                  <c:v>43437</c:v>
                </c:pt>
                <c:pt idx="241">
                  <c:v>43438</c:v>
                </c:pt>
                <c:pt idx="242">
                  <c:v>43439</c:v>
                </c:pt>
                <c:pt idx="243">
                  <c:v>43440</c:v>
                </c:pt>
                <c:pt idx="244">
                  <c:v>43441</c:v>
                </c:pt>
                <c:pt idx="245">
                  <c:v>43444</c:v>
                </c:pt>
                <c:pt idx="246">
                  <c:v>43445</c:v>
                </c:pt>
                <c:pt idx="247">
                  <c:v>43446</c:v>
                </c:pt>
                <c:pt idx="248">
                  <c:v>43447</c:v>
                </c:pt>
                <c:pt idx="249">
                  <c:v>43448</c:v>
                </c:pt>
                <c:pt idx="250">
                  <c:v>43451</c:v>
                </c:pt>
                <c:pt idx="251">
                  <c:v>43452</c:v>
                </c:pt>
                <c:pt idx="252">
                  <c:v>43453</c:v>
                </c:pt>
                <c:pt idx="253">
                  <c:v>43454</c:v>
                </c:pt>
                <c:pt idx="254">
                  <c:v>43455</c:v>
                </c:pt>
                <c:pt idx="255">
                  <c:v>43458</c:v>
                </c:pt>
                <c:pt idx="256">
                  <c:v>43459</c:v>
                </c:pt>
                <c:pt idx="257">
                  <c:v>43460</c:v>
                </c:pt>
                <c:pt idx="258">
                  <c:v>43461</c:v>
                </c:pt>
                <c:pt idx="259">
                  <c:v>43462</c:v>
                </c:pt>
                <c:pt idx="260">
                  <c:v>43465</c:v>
                </c:pt>
                <c:pt idx="261">
                  <c:v>43466</c:v>
                </c:pt>
                <c:pt idx="262">
                  <c:v>43467</c:v>
                </c:pt>
                <c:pt idx="263">
                  <c:v>43468</c:v>
                </c:pt>
                <c:pt idx="264">
                  <c:v>43469</c:v>
                </c:pt>
                <c:pt idx="265">
                  <c:v>43472</c:v>
                </c:pt>
                <c:pt idx="266">
                  <c:v>43473</c:v>
                </c:pt>
                <c:pt idx="267">
                  <c:v>43474</c:v>
                </c:pt>
                <c:pt idx="268">
                  <c:v>43475</c:v>
                </c:pt>
                <c:pt idx="269">
                  <c:v>43476</c:v>
                </c:pt>
                <c:pt idx="270">
                  <c:v>43479</c:v>
                </c:pt>
                <c:pt idx="271">
                  <c:v>43480</c:v>
                </c:pt>
                <c:pt idx="272">
                  <c:v>43481</c:v>
                </c:pt>
                <c:pt idx="273">
                  <c:v>43482</c:v>
                </c:pt>
                <c:pt idx="274">
                  <c:v>43483</c:v>
                </c:pt>
                <c:pt idx="275">
                  <c:v>43486</c:v>
                </c:pt>
                <c:pt idx="276">
                  <c:v>43487</c:v>
                </c:pt>
                <c:pt idx="277">
                  <c:v>43488</c:v>
                </c:pt>
                <c:pt idx="278">
                  <c:v>43489</c:v>
                </c:pt>
              </c:numCache>
            </c:numRef>
          </c:cat>
          <c:val>
            <c:numRef>
              <c:f>'Battery Suppliers Data'!$K$8:$K$286</c:f>
              <c:numCache>
                <c:formatCode>General</c:formatCode>
                <c:ptCount val="279"/>
                <c:pt idx="0">
                  <c:v>100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AA-45CC-BB84-3FE435F96607}"/>
            </c:ext>
          </c:extLst>
        </c:ser>
        <c:ser>
          <c:idx val="1"/>
          <c:order val="1"/>
          <c:tx>
            <c:strRef>
              <c:f>'Battery Suppliers Data'!$L$7</c:f>
              <c:strCache>
                <c:ptCount val="1"/>
                <c:pt idx="0">
                  <c:v>BYD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63500" dist="38100" dir="5400000" rotWithShape="0">
                <a:srgbClr val="000000">
                  <a:alpha val="45000"/>
                </a:srgbClr>
              </a:outerShdw>
            </a:effectLst>
          </c:spPr>
          <c:marker>
            <c:symbol val="none"/>
          </c:marker>
          <c:cat>
            <c:numRef>
              <c:f>'Battery Suppliers Data'!$J$8:$J$286</c:f>
              <c:numCache>
                <c:formatCode>m/d/yyyy</c:formatCode>
                <c:ptCount val="279"/>
                <c:pt idx="0">
                  <c:v>43257</c:v>
                </c:pt>
                <c:pt idx="1">
                  <c:v>43102</c:v>
                </c:pt>
                <c:pt idx="2">
                  <c:v>43103</c:v>
                </c:pt>
                <c:pt idx="3">
                  <c:v>43104</c:v>
                </c:pt>
                <c:pt idx="4">
                  <c:v>43105</c:v>
                </c:pt>
                <c:pt idx="5">
                  <c:v>43108</c:v>
                </c:pt>
                <c:pt idx="6">
                  <c:v>43109</c:v>
                </c:pt>
                <c:pt idx="7">
                  <c:v>43110</c:v>
                </c:pt>
                <c:pt idx="8">
                  <c:v>43111</c:v>
                </c:pt>
                <c:pt idx="9">
                  <c:v>43112</c:v>
                </c:pt>
                <c:pt idx="10">
                  <c:v>43115</c:v>
                </c:pt>
                <c:pt idx="11">
                  <c:v>43116</c:v>
                </c:pt>
                <c:pt idx="12">
                  <c:v>43117</c:v>
                </c:pt>
                <c:pt idx="13">
                  <c:v>43118</c:v>
                </c:pt>
                <c:pt idx="14">
                  <c:v>43119</c:v>
                </c:pt>
                <c:pt idx="15">
                  <c:v>43122</c:v>
                </c:pt>
                <c:pt idx="16">
                  <c:v>43123</c:v>
                </c:pt>
                <c:pt idx="17">
                  <c:v>43124</c:v>
                </c:pt>
                <c:pt idx="18">
                  <c:v>43125</c:v>
                </c:pt>
                <c:pt idx="19">
                  <c:v>43126</c:v>
                </c:pt>
                <c:pt idx="20">
                  <c:v>43129</c:v>
                </c:pt>
                <c:pt idx="21">
                  <c:v>43130</c:v>
                </c:pt>
                <c:pt idx="22">
                  <c:v>43131</c:v>
                </c:pt>
                <c:pt idx="23">
                  <c:v>43132</c:v>
                </c:pt>
                <c:pt idx="24">
                  <c:v>43133</c:v>
                </c:pt>
                <c:pt idx="25">
                  <c:v>43136</c:v>
                </c:pt>
                <c:pt idx="26">
                  <c:v>43137</c:v>
                </c:pt>
                <c:pt idx="27">
                  <c:v>43138</c:v>
                </c:pt>
                <c:pt idx="28">
                  <c:v>43139</c:v>
                </c:pt>
                <c:pt idx="29">
                  <c:v>43140</c:v>
                </c:pt>
                <c:pt idx="30">
                  <c:v>43143</c:v>
                </c:pt>
                <c:pt idx="31">
                  <c:v>43144</c:v>
                </c:pt>
                <c:pt idx="32">
                  <c:v>43145</c:v>
                </c:pt>
                <c:pt idx="33">
                  <c:v>43146</c:v>
                </c:pt>
                <c:pt idx="34">
                  <c:v>43147</c:v>
                </c:pt>
                <c:pt idx="35">
                  <c:v>43150</c:v>
                </c:pt>
                <c:pt idx="36">
                  <c:v>43151</c:v>
                </c:pt>
                <c:pt idx="37">
                  <c:v>43152</c:v>
                </c:pt>
                <c:pt idx="38">
                  <c:v>43153</c:v>
                </c:pt>
                <c:pt idx="39">
                  <c:v>43154</c:v>
                </c:pt>
                <c:pt idx="40">
                  <c:v>43157</c:v>
                </c:pt>
                <c:pt idx="41">
                  <c:v>43158</c:v>
                </c:pt>
                <c:pt idx="42">
                  <c:v>43159</c:v>
                </c:pt>
                <c:pt idx="43">
                  <c:v>43160</c:v>
                </c:pt>
                <c:pt idx="44">
                  <c:v>43161</c:v>
                </c:pt>
                <c:pt idx="45">
                  <c:v>43164</c:v>
                </c:pt>
                <c:pt idx="46">
                  <c:v>43165</c:v>
                </c:pt>
                <c:pt idx="47">
                  <c:v>43166</c:v>
                </c:pt>
                <c:pt idx="48">
                  <c:v>43167</c:v>
                </c:pt>
                <c:pt idx="49">
                  <c:v>43168</c:v>
                </c:pt>
                <c:pt idx="50">
                  <c:v>43171</c:v>
                </c:pt>
                <c:pt idx="51">
                  <c:v>43172</c:v>
                </c:pt>
                <c:pt idx="52">
                  <c:v>43173</c:v>
                </c:pt>
                <c:pt idx="53">
                  <c:v>43174</c:v>
                </c:pt>
                <c:pt idx="54">
                  <c:v>43175</c:v>
                </c:pt>
                <c:pt idx="55">
                  <c:v>43178</c:v>
                </c:pt>
                <c:pt idx="56">
                  <c:v>43179</c:v>
                </c:pt>
                <c:pt idx="57">
                  <c:v>43180</c:v>
                </c:pt>
                <c:pt idx="58">
                  <c:v>43181</c:v>
                </c:pt>
                <c:pt idx="59">
                  <c:v>43182</c:v>
                </c:pt>
                <c:pt idx="60">
                  <c:v>43185</c:v>
                </c:pt>
                <c:pt idx="61">
                  <c:v>43186</c:v>
                </c:pt>
                <c:pt idx="62">
                  <c:v>43187</c:v>
                </c:pt>
                <c:pt idx="63">
                  <c:v>43188</c:v>
                </c:pt>
                <c:pt idx="64">
                  <c:v>43189</c:v>
                </c:pt>
                <c:pt idx="65">
                  <c:v>43192</c:v>
                </c:pt>
                <c:pt idx="66">
                  <c:v>43193</c:v>
                </c:pt>
                <c:pt idx="67">
                  <c:v>43194</c:v>
                </c:pt>
                <c:pt idx="68">
                  <c:v>43195</c:v>
                </c:pt>
                <c:pt idx="69">
                  <c:v>43196</c:v>
                </c:pt>
                <c:pt idx="70">
                  <c:v>43199</c:v>
                </c:pt>
                <c:pt idx="71">
                  <c:v>43200</c:v>
                </c:pt>
                <c:pt idx="72">
                  <c:v>43201</c:v>
                </c:pt>
                <c:pt idx="73">
                  <c:v>43202</c:v>
                </c:pt>
                <c:pt idx="74">
                  <c:v>43203</c:v>
                </c:pt>
                <c:pt idx="75">
                  <c:v>43206</c:v>
                </c:pt>
                <c:pt idx="76">
                  <c:v>43207</c:v>
                </c:pt>
                <c:pt idx="77">
                  <c:v>43208</c:v>
                </c:pt>
                <c:pt idx="78">
                  <c:v>43209</c:v>
                </c:pt>
                <c:pt idx="79">
                  <c:v>43210</c:v>
                </c:pt>
                <c:pt idx="80">
                  <c:v>43213</c:v>
                </c:pt>
                <c:pt idx="81">
                  <c:v>43214</c:v>
                </c:pt>
                <c:pt idx="82">
                  <c:v>43215</c:v>
                </c:pt>
                <c:pt idx="83">
                  <c:v>43216</c:v>
                </c:pt>
                <c:pt idx="84">
                  <c:v>43217</c:v>
                </c:pt>
                <c:pt idx="85">
                  <c:v>43220</c:v>
                </c:pt>
                <c:pt idx="86">
                  <c:v>43221</c:v>
                </c:pt>
                <c:pt idx="87">
                  <c:v>43222</c:v>
                </c:pt>
                <c:pt idx="88">
                  <c:v>43223</c:v>
                </c:pt>
                <c:pt idx="89">
                  <c:v>43224</c:v>
                </c:pt>
                <c:pt idx="90">
                  <c:v>43227</c:v>
                </c:pt>
                <c:pt idx="91">
                  <c:v>43228</c:v>
                </c:pt>
                <c:pt idx="92">
                  <c:v>43229</c:v>
                </c:pt>
                <c:pt idx="93">
                  <c:v>43230</c:v>
                </c:pt>
                <c:pt idx="94">
                  <c:v>43231</c:v>
                </c:pt>
                <c:pt idx="95">
                  <c:v>43234</c:v>
                </c:pt>
                <c:pt idx="96">
                  <c:v>43235</c:v>
                </c:pt>
                <c:pt idx="97">
                  <c:v>43236</c:v>
                </c:pt>
                <c:pt idx="98">
                  <c:v>43237</c:v>
                </c:pt>
                <c:pt idx="99">
                  <c:v>43238</c:v>
                </c:pt>
                <c:pt idx="100">
                  <c:v>43241</c:v>
                </c:pt>
                <c:pt idx="101">
                  <c:v>43242</c:v>
                </c:pt>
                <c:pt idx="102">
                  <c:v>43243</c:v>
                </c:pt>
                <c:pt idx="103">
                  <c:v>43244</c:v>
                </c:pt>
                <c:pt idx="104">
                  <c:v>43245</c:v>
                </c:pt>
                <c:pt idx="105">
                  <c:v>43248</c:v>
                </c:pt>
                <c:pt idx="106">
                  <c:v>43249</c:v>
                </c:pt>
                <c:pt idx="107">
                  <c:v>43250</c:v>
                </c:pt>
                <c:pt idx="108">
                  <c:v>43251</c:v>
                </c:pt>
                <c:pt idx="109">
                  <c:v>43252</c:v>
                </c:pt>
                <c:pt idx="110">
                  <c:v>43255</c:v>
                </c:pt>
                <c:pt idx="111">
                  <c:v>43256</c:v>
                </c:pt>
                <c:pt idx="112">
                  <c:v>43257</c:v>
                </c:pt>
                <c:pt idx="113">
                  <c:v>43258</c:v>
                </c:pt>
                <c:pt idx="114">
                  <c:v>43259</c:v>
                </c:pt>
                <c:pt idx="115">
                  <c:v>43262</c:v>
                </c:pt>
                <c:pt idx="116">
                  <c:v>43263</c:v>
                </c:pt>
                <c:pt idx="117">
                  <c:v>43264</c:v>
                </c:pt>
                <c:pt idx="118">
                  <c:v>43265</c:v>
                </c:pt>
                <c:pt idx="119">
                  <c:v>43266</c:v>
                </c:pt>
                <c:pt idx="120">
                  <c:v>43269</c:v>
                </c:pt>
                <c:pt idx="121">
                  <c:v>43270</c:v>
                </c:pt>
                <c:pt idx="122">
                  <c:v>43271</c:v>
                </c:pt>
                <c:pt idx="123">
                  <c:v>43272</c:v>
                </c:pt>
                <c:pt idx="124">
                  <c:v>43273</c:v>
                </c:pt>
                <c:pt idx="125">
                  <c:v>43276</c:v>
                </c:pt>
                <c:pt idx="126">
                  <c:v>43277</c:v>
                </c:pt>
                <c:pt idx="127">
                  <c:v>43278</c:v>
                </c:pt>
                <c:pt idx="128">
                  <c:v>43279</c:v>
                </c:pt>
                <c:pt idx="129">
                  <c:v>43280</c:v>
                </c:pt>
                <c:pt idx="130">
                  <c:v>43283</c:v>
                </c:pt>
                <c:pt idx="131">
                  <c:v>43284</c:v>
                </c:pt>
                <c:pt idx="132">
                  <c:v>43285</c:v>
                </c:pt>
                <c:pt idx="133">
                  <c:v>43286</c:v>
                </c:pt>
                <c:pt idx="134">
                  <c:v>43287</c:v>
                </c:pt>
                <c:pt idx="135">
                  <c:v>43290</c:v>
                </c:pt>
                <c:pt idx="136">
                  <c:v>43291</c:v>
                </c:pt>
                <c:pt idx="137">
                  <c:v>43292</c:v>
                </c:pt>
                <c:pt idx="138">
                  <c:v>43293</c:v>
                </c:pt>
                <c:pt idx="139">
                  <c:v>43294</c:v>
                </c:pt>
                <c:pt idx="140">
                  <c:v>43297</c:v>
                </c:pt>
                <c:pt idx="141">
                  <c:v>43298</c:v>
                </c:pt>
                <c:pt idx="142">
                  <c:v>43299</c:v>
                </c:pt>
                <c:pt idx="143">
                  <c:v>43300</c:v>
                </c:pt>
                <c:pt idx="144">
                  <c:v>43301</c:v>
                </c:pt>
                <c:pt idx="145">
                  <c:v>43304</c:v>
                </c:pt>
                <c:pt idx="146">
                  <c:v>43305</c:v>
                </c:pt>
                <c:pt idx="147">
                  <c:v>43306</c:v>
                </c:pt>
                <c:pt idx="148">
                  <c:v>43307</c:v>
                </c:pt>
                <c:pt idx="149">
                  <c:v>43308</c:v>
                </c:pt>
                <c:pt idx="150">
                  <c:v>43311</c:v>
                </c:pt>
                <c:pt idx="151">
                  <c:v>43312</c:v>
                </c:pt>
                <c:pt idx="152">
                  <c:v>43313</c:v>
                </c:pt>
                <c:pt idx="153">
                  <c:v>43314</c:v>
                </c:pt>
                <c:pt idx="154">
                  <c:v>43315</c:v>
                </c:pt>
                <c:pt idx="155">
                  <c:v>43318</c:v>
                </c:pt>
                <c:pt idx="156">
                  <c:v>43319</c:v>
                </c:pt>
                <c:pt idx="157">
                  <c:v>43320</c:v>
                </c:pt>
                <c:pt idx="158">
                  <c:v>43321</c:v>
                </c:pt>
                <c:pt idx="159">
                  <c:v>43322</c:v>
                </c:pt>
                <c:pt idx="160">
                  <c:v>43325</c:v>
                </c:pt>
                <c:pt idx="161">
                  <c:v>43326</c:v>
                </c:pt>
                <c:pt idx="162">
                  <c:v>43327</c:v>
                </c:pt>
                <c:pt idx="163">
                  <c:v>43328</c:v>
                </c:pt>
                <c:pt idx="164">
                  <c:v>43329</c:v>
                </c:pt>
                <c:pt idx="165">
                  <c:v>43332</c:v>
                </c:pt>
                <c:pt idx="166">
                  <c:v>43333</c:v>
                </c:pt>
                <c:pt idx="167">
                  <c:v>43334</c:v>
                </c:pt>
                <c:pt idx="168">
                  <c:v>43335</c:v>
                </c:pt>
                <c:pt idx="169">
                  <c:v>43336</c:v>
                </c:pt>
                <c:pt idx="170">
                  <c:v>43339</c:v>
                </c:pt>
                <c:pt idx="171">
                  <c:v>43340</c:v>
                </c:pt>
                <c:pt idx="172">
                  <c:v>43341</c:v>
                </c:pt>
                <c:pt idx="173">
                  <c:v>43342</c:v>
                </c:pt>
                <c:pt idx="174">
                  <c:v>43343</c:v>
                </c:pt>
                <c:pt idx="175">
                  <c:v>43346</c:v>
                </c:pt>
                <c:pt idx="176">
                  <c:v>43347</c:v>
                </c:pt>
                <c:pt idx="177">
                  <c:v>43348</c:v>
                </c:pt>
                <c:pt idx="178">
                  <c:v>43349</c:v>
                </c:pt>
                <c:pt idx="179">
                  <c:v>43350</c:v>
                </c:pt>
                <c:pt idx="180">
                  <c:v>43353</c:v>
                </c:pt>
                <c:pt idx="181">
                  <c:v>43354</c:v>
                </c:pt>
                <c:pt idx="182">
                  <c:v>43355</c:v>
                </c:pt>
                <c:pt idx="183">
                  <c:v>43356</c:v>
                </c:pt>
                <c:pt idx="184">
                  <c:v>43357</c:v>
                </c:pt>
                <c:pt idx="185">
                  <c:v>43360</c:v>
                </c:pt>
                <c:pt idx="186">
                  <c:v>43361</c:v>
                </c:pt>
                <c:pt idx="187">
                  <c:v>43362</c:v>
                </c:pt>
                <c:pt idx="188">
                  <c:v>43363</c:v>
                </c:pt>
                <c:pt idx="189">
                  <c:v>43364</c:v>
                </c:pt>
                <c:pt idx="190">
                  <c:v>43367</c:v>
                </c:pt>
                <c:pt idx="191">
                  <c:v>43368</c:v>
                </c:pt>
                <c:pt idx="192">
                  <c:v>43369</c:v>
                </c:pt>
                <c:pt idx="193">
                  <c:v>43370</c:v>
                </c:pt>
                <c:pt idx="194">
                  <c:v>43371</c:v>
                </c:pt>
                <c:pt idx="195">
                  <c:v>43374</c:v>
                </c:pt>
                <c:pt idx="196">
                  <c:v>43375</c:v>
                </c:pt>
                <c:pt idx="197">
                  <c:v>43376</c:v>
                </c:pt>
                <c:pt idx="198">
                  <c:v>43377</c:v>
                </c:pt>
                <c:pt idx="199">
                  <c:v>43378</c:v>
                </c:pt>
                <c:pt idx="200">
                  <c:v>43381</c:v>
                </c:pt>
                <c:pt idx="201">
                  <c:v>43382</c:v>
                </c:pt>
                <c:pt idx="202">
                  <c:v>43383</c:v>
                </c:pt>
                <c:pt idx="203">
                  <c:v>43384</c:v>
                </c:pt>
                <c:pt idx="204">
                  <c:v>43385</c:v>
                </c:pt>
                <c:pt idx="205">
                  <c:v>43388</c:v>
                </c:pt>
                <c:pt idx="206">
                  <c:v>43389</c:v>
                </c:pt>
                <c:pt idx="207">
                  <c:v>43390</c:v>
                </c:pt>
                <c:pt idx="208">
                  <c:v>43391</c:v>
                </c:pt>
                <c:pt idx="209">
                  <c:v>43392</c:v>
                </c:pt>
                <c:pt idx="210">
                  <c:v>43395</c:v>
                </c:pt>
                <c:pt idx="211">
                  <c:v>43396</c:v>
                </c:pt>
                <c:pt idx="212">
                  <c:v>43397</c:v>
                </c:pt>
                <c:pt idx="213">
                  <c:v>43398</c:v>
                </c:pt>
                <c:pt idx="214">
                  <c:v>43399</c:v>
                </c:pt>
                <c:pt idx="215">
                  <c:v>43402</c:v>
                </c:pt>
                <c:pt idx="216">
                  <c:v>43403</c:v>
                </c:pt>
                <c:pt idx="217">
                  <c:v>43404</c:v>
                </c:pt>
                <c:pt idx="218">
                  <c:v>43405</c:v>
                </c:pt>
                <c:pt idx="219">
                  <c:v>43406</c:v>
                </c:pt>
                <c:pt idx="220">
                  <c:v>43409</c:v>
                </c:pt>
                <c:pt idx="221">
                  <c:v>43410</c:v>
                </c:pt>
                <c:pt idx="222">
                  <c:v>43411</c:v>
                </c:pt>
                <c:pt idx="223">
                  <c:v>43412</c:v>
                </c:pt>
                <c:pt idx="224">
                  <c:v>43413</c:v>
                </c:pt>
                <c:pt idx="225">
                  <c:v>43416</c:v>
                </c:pt>
                <c:pt idx="226">
                  <c:v>43417</c:v>
                </c:pt>
                <c:pt idx="227">
                  <c:v>43418</c:v>
                </c:pt>
                <c:pt idx="228">
                  <c:v>43419</c:v>
                </c:pt>
                <c:pt idx="229">
                  <c:v>43420</c:v>
                </c:pt>
                <c:pt idx="230">
                  <c:v>43423</c:v>
                </c:pt>
                <c:pt idx="231">
                  <c:v>43424</c:v>
                </c:pt>
                <c:pt idx="232">
                  <c:v>43425</c:v>
                </c:pt>
                <c:pt idx="233">
                  <c:v>43426</c:v>
                </c:pt>
                <c:pt idx="234">
                  <c:v>43427</c:v>
                </c:pt>
                <c:pt idx="235">
                  <c:v>43430</c:v>
                </c:pt>
                <c:pt idx="236">
                  <c:v>43431</c:v>
                </c:pt>
                <c:pt idx="237">
                  <c:v>43432</c:v>
                </c:pt>
                <c:pt idx="238">
                  <c:v>43433</c:v>
                </c:pt>
                <c:pt idx="239">
                  <c:v>43434</c:v>
                </c:pt>
                <c:pt idx="240">
                  <c:v>43437</c:v>
                </c:pt>
                <c:pt idx="241">
                  <c:v>43438</c:v>
                </c:pt>
                <c:pt idx="242">
                  <c:v>43439</c:v>
                </c:pt>
                <c:pt idx="243">
                  <c:v>43440</c:v>
                </c:pt>
                <c:pt idx="244">
                  <c:v>43441</c:v>
                </c:pt>
                <c:pt idx="245">
                  <c:v>43444</c:v>
                </c:pt>
                <c:pt idx="246">
                  <c:v>43445</c:v>
                </c:pt>
                <c:pt idx="247">
                  <c:v>43446</c:v>
                </c:pt>
                <c:pt idx="248">
                  <c:v>43447</c:v>
                </c:pt>
                <c:pt idx="249">
                  <c:v>43448</c:v>
                </c:pt>
                <c:pt idx="250">
                  <c:v>43451</c:v>
                </c:pt>
                <c:pt idx="251">
                  <c:v>43452</c:v>
                </c:pt>
                <c:pt idx="252">
                  <c:v>43453</c:v>
                </c:pt>
                <c:pt idx="253">
                  <c:v>43454</c:v>
                </c:pt>
                <c:pt idx="254">
                  <c:v>43455</c:v>
                </c:pt>
                <c:pt idx="255">
                  <c:v>43458</c:v>
                </c:pt>
                <c:pt idx="256">
                  <c:v>43459</c:v>
                </c:pt>
                <c:pt idx="257">
                  <c:v>43460</c:v>
                </c:pt>
                <c:pt idx="258">
                  <c:v>43461</c:v>
                </c:pt>
                <c:pt idx="259">
                  <c:v>43462</c:v>
                </c:pt>
                <c:pt idx="260">
                  <c:v>43465</c:v>
                </c:pt>
                <c:pt idx="261">
                  <c:v>43466</c:v>
                </c:pt>
                <c:pt idx="262">
                  <c:v>43467</c:v>
                </c:pt>
                <c:pt idx="263">
                  <c:v>43468</c:v>
                </c:pt>
                <c:pt idx="264">
                  <c:v>43469</c:v>
                </c:pt>
                <c:pt idx="265">
                  <c:v>43472</c:v>
                </c:pt>
                <c:pt idx="266">
                  <c:v>43473</c:v>
                </c:pt>
                <c:pt idx="267">
                  <c:v>43474</c:v>
                </c:pt>
                <c:pt idx="268">
                  <c:v>43475</c:v>
                </c:pt>
                <c:pt idx="269">
                  <c:v>43476</c:v>
                </c:pt>
                <c:pt idx="270">
                  <c:v>43479</c:v>
                </c:pt>
                <c:pt idx="271">
                  <c:v>43480</c:v>
                </c:pt>
                <c:pt idx="272">
                  <c:v>43481</c:v>
                </c:pt>
                <c:pt idx="273">
                  <c:v>43482</c:v>
                </c:pt>
                <c:pt idx="274">
                  <c:v>43483</c:v>
                </c:pt>
                <c:pt idx="275">
                  <c:v>43486</c:v>
                </c:pt>
                <c:pt idx="276">
                  <c:v>43487</c:v>
                </c:pt>
                <c:pt idx="277">
                  <c:v>43488</c:v>
                </c:pt>
                <c:pt idx="278">
                  <c:v>43489</c:v>
                </c:pt>
              </c:numCache>
            </c:numRef>
          </c:cat>
          <c:val>
            <c:numRef>
              <c:f>'Battery Suppliers Data'!$L$8:$L$286</c:f>
              <c:numCache>
                <c:formatCode>General</c:formatCode>
                <c:ptCount val="279"/>
                <c:pt idx="0">
                  <c:v>100</c:v>
                </c:pt>
                <c:pt idx="1">
                  <c:v>99.157303370786508</c:v>
                </c:pt>
                <c:pt idx="2">
                  <c:v>98.174157303370791</c:v>
                </c:pt>
                <c:pt idx="3">
                  <c:v>98.455056179775269</c:v>
                </c:pt>
                <c:pt idx="4">
                  <c:v>98.665730337078656</c:v>
                </c:pt>
                <c:pt idx="5">
                  <c:v>96.69943820224718</c:v>
                </c:pt>
                <c:pt idx="6">
                  <c:v>96.62921348314606</c:v>
                </c:pt>
                <c:pt idx="7">
                  <c:v>99.648876404494374</c:v>
                </c:pt>
                <c:pt idx="8">
                  <c:v>97.261235955056179</c:v>
                </c:pt>
                <c:pt idx="9">
                  <c:v>97.612359550561791</c:v>
                </c:pt>
                <c:pt idx="10">
                  <c:v>99.92977528089888</c:v>
                </c:pt>
                <c:pt idx="11">
                  <c:v>97.752808988764031</c:v>
                </c:pt>
                <c:pt idx="12">
                  <c:v>98.665730337078656</c:v>
                </c:pt>
                <c:pt idx="13">
                  <c:v>106.74157303370787</c:v>
                </c:pt>
                <c:pt idx="14">
                  <c:v>108.28651685393258</c:v>
                </c:pt>
                <c:pt idx="15">
                  <c:v>105.89887640449437</c:v>
                </c:pt>
                <c:pt idx="16">
                  <c:v>104.1432584269663</c:v>
                </c:pt>
                <c:pt idx="17">
                  <c:v>104.91573033707866</c:v>
                </c:pt>
                <c:pt idx="18">
                  <c:v>103.23033707865167</c:v>
                </c:pt>
                <c:pt idx="19">
                  <c:v>103.16011235955057</c:v>
                </c:pt>
                <c:pt idx="20">
                  <c:v>103.44101123595506</c:v>
                </c:pt>
                <c:pt idx="21">
                  <c:v>101.75561797752808</c:v>
                </c:pt>
                <c:pt idx="22">
                  <c:v>102.03651685393258</c:v>
                </c:pt>
                <c:pt idx="23">
                  <c:v>100.14044943820224</c:v>
                </c:pt>
                <c:pt idx="24">
                  <c:v>94.311797752808985</c:v>
                </c:pt>
                <c:pt idx="25">
                  <c:v>95.084269662921344</c:v>
                </c:pt>
                <c:pt idx="26">
                  <c:v>96.488764044943821</c:v>
                </c:pt>
                <c:pt idx="27">
                  <c:v>93.609550561797761</c:v>
                </c:pt>
                <c:pt idx="28">
                  <c:v>96.55898876404494</c:v>
                </c:pt>
                <c:pt idx="29">
                  <c:v>96.69943820224718</c:v>
                </c:pt>
                <c:pt idx="30">
                  <c:v>100.14044943820224</c:v>
                </c:pt>
                <c:pt idx="31">
                  <c:v>101.26404494382022</c:v>
                </c:pt>
                <c:pt idx="32">
                  <c:v>101.26404494382022</c:v>
                </c:pt>
                <c:pt idx="33">
                  <c:v>101.26404494382022</c:v>
                </c:pt>
                <c:pt idx="34">
                  <c:v>101.89606741573031</c:v>
                </c:pt>
                <c:pt idx="35">
                  <c:v>103.79213483146069</c:v>
                </c:pt>
                <c:pt idx="36">
                  <c:v>102.52808988764043</c:v>
                </c:pt>
                <c:pt idx="37">
                  <c:v>102.80898876404494</c:v>
                </c:pt>
                <c:pt idx="38">
                  <c:v>104.98595505617978</c:v>
                </c:pt>
                <c:pt idx="39">
                  <c:v>102.73876404494382</c:v>
                </c:pt>
                <c:pt idx="40">
                  <c:v>101.75561797752808</c:v>
                </c:pt>
                <c:pt idx="41">
                  <c:v>101.12359550561798</c:v>
                </c:pt>
                <c:pt idx="42">
                  <c:v>99.578651685393254</c:v>
                </c:pt>
                <c:pt idx="43">
                  <c:v>100.28089887640451</c:v>
                </c:pt>
                <c:pt idx="44">
                  <c:v>106.03932584269661</c:v>
                </c:pt>
                <c:pt idx="45">
                  <c:v>103.86235955056181</c:v>
                </c:pt>
                <c:pt idx="46">
                  <c:v>104.56460674157304</c:v>
                </c:pt>
                <c:pt idx="47">
                  <c:v>104.28370786516854</c:v>
                </c:pt>
                <c:pt idx="48">
                  <c:v>107.02247191011236</c:v>
                </c:pt>
                <c:pt idx="49">
                  <c:v>107.51404494382022</c:v>
                </c:pt>
                <c:pt idx="50">
                  <c:v>106.67134831460675</c:v>
                </c:pt>
                <c:pt idx="51">
                  <c:v>105.61797752808988</c:v>
                </c:pt>
                <c:pt idx="52">
                  <c:v>104.35393258426966</c:v>
                </c:pt>
                <c:pt idx="53">
                  <c:v>103.93258426966293</c:v>
                </c:pt>
                <c:pt idx="54">
                  <c:v>102.94943820224718</c:v>
                </c:pt>
                <c:pt idx="55">
                  <c:v>103.65168539325842</c:v>
                </c:pt>
                <c:pt idx="56">
                  <c:v>102.24719101123594</c:v>
                </c:pt>
                <c:pt idx="57">
                  <c:v>98.174157303370791</c:v>
                </c:pt>
                <c:pt idx="58">
                  <c:v>98.24438202247191</c:v>
                </c:pt>
                <c:pt idx="59">
                  <c:v>99.297752808988761</c:v>
                </c:pt>
                <c:pt idx="60">
                  <c:v>88.834269662921344</c:v>
                </c:pt>
                <c:pt idx="61">
                  <c:v>85.955056179775283</c:v>
                </c:pt>
                <c:pt idx="62">
                  <c:v>85.955056179775283</c:v>
                </c:pt>
                <c:pt idx="63">
                  <c:v>85.955056179775283</c:v>
                </c:pt>
                <c:pt idx="64">
                  <c:v>85.252808988764045</c:v>
                </c:pt>
                <c:pt idx="65">
                  <c:v>84.761235955056179</c:v>
                </c:pt>
                <c:pt idx="66">
                  <c:v>84.761235955056179</c:v>
                </c:pt>
                <c:pt idx="67">
                  <c:v>86.727528089887642</c:v>
                </c:pt>
                <c:pt idx="68">
                  <c:v>89.466292134831463</c:v>
                </c:pt>
                <c:pt idx="69">
                  <c:v>88.272471910112358</c:v>
                </c:pt>
                <c:pt idx="70">
                  <c:v>87.921348314606746</c:v>
                </c:pt>
                <c:pt idx="71">
                  <c:v>88.764044943820224</c:v>
                </c:pt>
                <c:pt idx="72">
                  <c:v>88.202247191011224</c:v>
                </c:pt>
                <c:pt idx="73">
                  <c:v>87.429775280898866</c:v>
                </c:pt>
                <c:pt idx="74">
                  <c:v>86.235955056179776</c:v>
                </c:pt>
                <c:pt idx="75">
                  <c:v>82.724719101123583</c:v>
                </c:pt>
                <c:pt idx="76">
                  <c:v>84.339887640449433</c:v>
                </c:pt>
                <c:pt idx="77">
                  <c:v>82.303370786516851</c:v>
                </c:pt>
                <c:pt idx="78">
                  <c:v>81.811797752808985</c:v>
                </c:pt>
                <c:pt idx="79">
                  <c:v>83.075842696629209</c:v>
                </c:pt>
                <c:pt idx="80">
                  <c:v>81.952247191011224</c:v>
                </c:pt>
                <c:pt idx="81">
                  <c:v>81.460674157303373</c:v>
                </c:pt>
                <c:pt idx="82">
                  <c:v>81.530898876404493</c:v>
                </c:pt>
                <c:pt idx="83">
                  <c:v>77.457865168539314</c:v>
                </c:pt>
                <c:pt idx="84">
                  <c:v>77.457865168539314</c:v>
                </c:pt>
                <c:pt idx="85">
                  <c:v>75.842696629213478</c:v>
                </c:pt>
                <c:pt idx="86">
                  <c:v>73.665730337078656</c:v>
                </c:pt>
                <c:pt idx="87">
                  <c:v>71.137640449438194</c:v>
                </c:pt>
                <c:pt idx="88">
                  <c:v>71.418539325842701</c:v>
                </c:pt>
                <c:pt idx="89">
                  <c:v>73.806179775280896</c:v>
                </c:pt>
                <c:pt idx="90">
                  <c:v>73.174157303370791</c:v>
                </c:pt>
                <c:pt idx="91">
                  <c:v>73.103932584269657</c:v>
                </c:pt>
                <c:pt idx="92">
                  <c:v>75.772471910112358</c:v>
                </c:pt>
                <c:pt idx="93">
                  <c:v>76.334269662921344</c:v>
                </c:pt>
                <c:pt idx="94">
                  <c:v>76.615168539325836</c:v>
                </c:pt>
                <c:pt idx="95">
                  <c:v>75.561797752808985</c:v>
                </c:pt>
                <c:pt idx="96">
                  <c:v>74.016853932584269</c:v>
                </c:pt>
                <c:pt idx="97">
                  <c:v>74.438202247191015</c:v>
                </c:pt>
                <c:pt idx="98">
                  <c:v>74.719101123595507</c:v>
                </c:pt>
                <c:pt idx="99">
                  <c:v>74.719101123595507</c:v>
                </c:pt>
                <c:pt idx="100">
                  <c:v>75.491573033707866</c:v>
                </c:pt>
                <c:pt idx="101">
                  <c:v>74.016853932584269</c:v>
                </c:pt>
                <c:pt idx="102">
                  <c:v>73.525280898876403</c:v>
                </c:pt>
                <c:pt idx="103">
                  <c:v>72.893258426966284</c:v>
                </c:pt>
                <c:pt idx="104">
                  <c:v>71.278089887640448</c:v>
                </c:pt>
                <c:pt idx="105">
                  <c:v>69.592696629213478</c:v>
                </c:pt>
                <c:pt idx="106">
                  <c:v>71.488764044943821</c:v>
                </c:pt>
                <c:pt idx="107">
                  <c:v>70.997191011235955</c:v>
                </c:pt>
                <c:pt idx="108">
                  <c:v>72.261235955056179</c:v>
                </c:pt>
                <c:pt idx="109">
                  <c:v>73.525280898876403</c:v>
                </c:pt>
                <c:pt idx="110">
                  <c:v>75.351123595505612</c:v>
                </c:pt>
                <c:pt idx="111">
                  <c:v>77.176966292134836</c:v>
                </c:pt>
                <c:pt idx="112">
                  <c:v>75.983146067415731</c:v>
                </c:pt>
                <c:pt idx="113">
                  <c:v>75.912921348314597</c:v>
                </c:pt>
                <c:pt idx="114">
                  <c:v>75.491573033707866</c:v>
                </c:pt>
                <c:pt idx="115">
                  <c:v>73.876404494382015</c:v>
                </c:pt>
                <c:pt idx="116">
                  <c:v>73.455056179775269</c:v>
                </c:pt>
                <c:pt idx="117">
                  <c:v>72.050561797752806</c:v>
                </c:pt>
                <c:pt idx="118">
                  <c:v>72.050561797752806</c:v>
                </c:pt>
                <c:pt idx="119">
                  <c:v>69.943820224719104</c:v>
                </c:pt>
                <c:pt idx="120">
                  <c:v>68.117977528089895</c:v>
                </c:pt>
                <c:pt idx="121">
                  <c:v>66.99438202247191</c:v>
                </c:pt>
                <c:pt idx="122">
                  <c:v>68.539325842696613</c:v>
                </c:pt>
                <c:pt idx="123">
                  <c:v>66.362359550561806</c:v>
                </c:pt>
                <c:pt idx="124">
                  <c:v>65.730337078651672</c:v>
                </c:pt>
                <c:pt idx="125">
                  <c:v>64.606741573033716</c:v>
                </c:pt>
                <c:pt idx="126">
                  <c:v>64.536516853932596</c:v>
                </c:pt>
                <c:pt idx="127">
                  <c:v>66.783707865168523</c:v>
                </c:pt>
                <c:pt idx="128">
                  <c:v>66.783707865168523</c:v>
                </c:pt>
                <c:pt idx="129">
                  <c:v>65.94101123595506</c:v>
                </c:pt>
                <c:pt idx="130">
                  <c:v>67.06460674157303</c:v>
                </c:pt>
                <c:pt idx="131">
                  <c:v>67.415730337078656</c:v>
                </c:pt>
                <c:pt idx="132">
                  <c:v>66.99438202247191</c:v>
                </c:pt>
                <c:pt idx="133">
                  <c:v>66.292134831460686</c:v>
                </c:pt>
                <c:pt idx="134">
                  <c:v>66.573033707865164</c:v>
                </c:pt>
                <c:pt idx="135">
                  <c:v>66.502808988764045</c:v>
                </c:pt>
                <c:pt idx="136">
                  <c:v>66.99438202247191</c:v>
                </c:pt>
                <c:pt idx="137">
                  <c:v>67.485955056179776</c:v>
                </c:pt>
                <c:pt idx="138">
                  <c:v>63.623595505617971</c:v>
                </c:pt>
                <c:pt idx="139">
                  <c:v>62.42977528089888</c:v>
                </c:pt>
                <c:pt idx="140">
                  <c:v>61.657303370786508</c:v>
                </c:pt>
                <c:pt idx="141">
                  <c:v>61.165730337078649</c:v>
                </c:pt>
                <c:pt idx="142">
                  <c:v>61.797752808988761</c:v>
                </c:pt>
                <c:pt idx="143">
                  <c:v>61.02528089887641</c:v>
                </c:pt>
                <c:pt idx="144">
                  <c:v>62.289325842696627</c:v>
                </c:pt>
                <c:pt idx="145">
                  <c:v>63.061797752808978</c:v>
                </c:pt>
                <c:pt idx="146">
                  <c:v>62.5</c:v>
                </c:pt>
                <c:pt idx="147">
                  <c:v>63.342696629213478</c:v>
                </c:pt>
                <c:pt idx="148">
                  <c:v>61.306179775280889</c:v>
                </c:pt>
                <c:pt idx="149">
                  <c:v>62.359550561797747</c:v>
                </c:pt>
                <c:pt idx="150">
                  <c:v>62.991573033707859</c:v>
                </c:pt>
                <c:pt idx="151">
                  <c:v>61.09550561797753</c:v>
                </c:pt>
                <c:pt idx="152">
                  <c:v>58.146067415730329</c:v>
                </c:pt>
                <c:pt idx="153">
                  <c:v>57.443820224719097</c:v>
                </c:pt>
                <c:pt idx="154">
                  <c:v>58.497191011235948</c:v>
                </c:pt>
                <c:pt idx="155">
                  <c:v>58.918539325842701</c:v>
                </c:pt>
                <c:pt idx="156">
                  <c:v>60.393258426966291</c:v>
                </c:pt>
                <c:pt idx="157">
                  <c:v>63.061797752808978</c:v>
                </c:pt>
                <c:pt idx="158">
                  <c:v>62.359550561797747</c:v>
                </c:pt>
                <c:pt idx="159">
                  <c:v>62.42977528089888</c:v>
                </c:pt>
                <c:pt idx="160">
                  <c:v>58.988764044943821</c:v>
                </c:pt>
                <c:pt idx="161">
                  <c:v>59.761235955056172</c:v>
                </c:pt>
                <c:pt idx="162">
                  <c:v>60.955056179775283</c:v>
                </c:pt>
                <c:pt idx="163">
                  <c:v>64.747191011235955</c:v>
                </c:pt>
                <c:pt idx="164">
                  <c:v>66.643258426966284</c:v>
                </c:pt>
                <c:pt idx="165">
                  <c:v>69.311797752808985</c:v>
                </c:pt>
                <c:pt idx="166">
                  <c:v>67.06460674157303</c:v>
                </c:pt>
                <c:pt idx="167">
                  <c:v>66.573033707865164</c:v>
                </c:pt>
                <c:pt idx="168">
                  <c:v>69.592696629213478</c:v>
                </c:pt>
                <c:pt idx="169">
                  <c:v>70.154494382022463</c:v>
                </c:pt>
                <c:pt idx="170">
                  <c:v>69.733146067415731</c:v>
                </c:pt>
                <c:pt idx="171">
                  <c:v>67.626404494382015</c:v>
                </c:pt>
                <c:pt idx="172">
                  <c:v>65.519662921348313</c:v>
                </c:pt>
                <c:pt idx="173">
                  <c:v>64.817415730337075</c:v>
                </c:pt>
                <c:pt idx="174">
                  <c:v>66.573033707865164</c:v>
                </c:pt>
                <c:pt idx="175">
                  <c:v>64.396067415730343</c:v>
                </c:pt>
                <c:pt idx="176">
                  <c:v>62.991573033707859</c:v>
                </c:pt>
                <c:pt idx="177">
                  <c:v>62.991573033707859</c:v>
                </c:pt>
                <c:pt idx="178">
                  <c:v>62.5</c:v>
                </c:pt>
                <c:pt idx="179">
                  <c:v>61.446629213483142</c:v>
                </c:pt>
                <c:pt idx="180">
                  <c:v>61.02528089887641</c:v>
                </c:pt>
                <c:pt idx="181">
                  <c:v>63.764044943820217</c:v>
                </c:pt>
                <c:pt idx="182">
                  <c:v>68.960674157303373</c:v>
                </c:pt>
                <c:pt idx="183">
                  <c:v>68.117977528089895</c:v>
                </c:pt>
                <c:pt idx="184">
                  <c:v>67.485955056179776</c:v>
                </c:pt>
                <c:pt idx="185">
                  <c:v>73.033707865168537</c:v>
                </c:pt>
                <c:pt idx="186">
                  <c:v>72.542134831460672</c:v>
                </c:pt>
                <c:pt idx="187">
                  <c:v>76.966292134831448</c:v>
                </c:pt>
                <c:pt idx="188">
                  <c:v>76.896067415730329</c:v>
                </c:pt>
                <c:pt idx="189">
                  <c:v>76.896067415730329</c:v>
                </c:pt>
                <c:pt idx="190">
                  <c:v>77.879213483146074</c:v>
                </c:pt>
                <c:pt idx="191">
                  <c:v>76.474719101123597</c:v>
                </c:pt>
                <c:pt idx="192">
                  <c:v>78.932584269662925</c:v>
                </c:pt>
                <c:pt idx="193">
                  <c:v>78.932584269662925</c:v>
                </c:pt>
                <c:pt idx="194">
                  <c:v>75.210674157303359</c:v>
                </c:pt>
                <c:pt idx="195">
                  <c:v>75.772471910112358</c:v>
                </c:pt>
                <c:pt idx="196">
                  <c:v>72.963483146067418</c:v>
                </c:pt>
                <c:pt idx="197">
                  <c:v>73.174157303370791</c:v>
                </c:pt>
                <c:pt idx="198">
                  <c:v>72.331460674157299</c:v>
                </c:pt>
                <c:pt idx="199">
                  <c:v>71.488764044943821</c:v>
                </c:pt>
                <c:pt idx="200">
                  <c:v>70.154494382022463</c:v>
                </c:pt>
                <c:pt idx="201">
                  <c:v>66.713483146067404</c:v>
                </c:pt>
                <c:pt idx="202">
                  <c:v>70.294943820224702</c:v>
                </c:pt>
                <c:pt idx="203">
                  <c:v>70.365168539325836</c:v>
                </c:pt>
                <c:pt idx="204">
                  <c:v>70.294943820224702</c:v>
                </c:pt>
                <c:pt idx="205">
                  <c:v>70.294943820224702</c:v>
                </c:pt>
                <c:pt idx="206">
                  <c:v>69.943820224719104</c:v>
                </c:pt>
                <c:pt idx="207">
                  <c:v>68.960674157303373</c:v>
                </c:pt>
                <c:pt idx="208">
                  <c:v>75.280898876404493</c:v>
                </c:pt>
                <c:pt idx="209">
                  <c:v>72.471910112359552</c:v>
                </c:pt>
                <c:pt idx="210">
                  <c:v>74.438202247191015</c:v>
                </c:pt>
                <c:pt idx="211">
                  <c:v>74.438202247191015</c:v>
                </c:pt>
                <c:pt idx="212">
                  <c:v>71.769662921348313</c:v>
                </c:pt>
                <c:pt idx="213">
                  <c:v>70.365168539325836</c:v>
                </c:pt>
                <c:pt idx="214">
                  <c:v>68.960674157303373</c:v>
                </c:pt>
                <c:pt idx="215">
                  <c:v>71.348314606741567</c:v>
                </c:pt>
                <c:pt idx="216">
                  <c:v>69.171348314606746</c:v>
                </c:pt>
                <c:pt idx="217">
                  <c:v>72.261235955056179</c:v>
                </c:pt>
                <c:pt idx="218">
                  <c:v>72.542134831460672</c:v>
                </c:pt>
                <c:pt idx="219">
                  <c:v>71.69943820224718</c:v>
                </c:pt>
                <c:pt idx="220">
                  <c:v>71.769662921348313</c:v>
                </c:pt>
                <c:pt idx="221">
                  <c:v>74.227528089887642</c:v>
                </c:pt>
                <c:pt idx="222">
                  <c:v>74.859550561797747</c:v>
                </c:pt>
                <c:pt idx="223">
                  <c:v>75.421348314606746</c:v>
                </c:pt>
                <c:pt idx="224">
                  <c:v>75</c:v>
                </c:pt>
                <c:pt idx="225">
                  <c:v>75.561797752808985</c:v>
                </c:pt>
                <c:pt idx="226">
                  <c:v>75.421348314606746</c:v>
                </c:pt>
                <c:pt idx="227">
                  <c:v>77.247191011235955</c:v>
                </c:pt>
                <c:pt idx="228">
                  <c:v>82.162921348314597</c:v>
                </c:pt>
                <c:pt idx="229">
                  <c:v>82.303370786516851</c:v>
                </c:pt>
                <c:pt idx="230">
                  <c:v>80.056179775280896</c:v>
                </c:pt>
                <c:pt idx="231">
                  <c:v>79.705056179775283</c:v>
                </c:pt>
                <c:pt idx="232">
                  <c:v>78.300561797752806</c:v>
                </c:pt>
                <c:pt idx="233">
                  <c:v>78.651685393258418</c:v>
                </c:pt>
                <c:pt idx="234">
                  <c:v>80.828651685393254</c:v>
                </c:pt>
                <c:pt idx="235">
                  <c:v>82.373595505617971</c:v>
                </c:pt>
                <c:pt idx="236">
                  <c:v>83.426966292134836</c:v>
                </c:pt>
                <c:pt idx="237">
                  <c:v>82.373595505617971</c:v>
                </c:pt>
                <c:pt idx="238">
                  <c:v>79.845505617977537</c:v>
                </c:pt>
                <c:pt idx="239">
                  <c:v>80.547752808988761</c:v>
                </c:pt>
                <c:pt idx="240">
                  <c:v>80.547752808988761</c:v>
                </c:pt>
                <c:pt idx="241">
                  <c:v>76.68539325842697</c:v>
                </c:pt>
                <c:pt idx="242">
                  <c:v>76.68539325842697</c:v>
                </c:pt>
                <c:pt idx="243">
                  <c:v>75.702247191011224</c:v>
                </c:pt>
                <c:pt idx="244">
                  <c:v>76.68539325842697</c:v>
                </c:pt>
                <c:pt idx="245">
                  <c:v>78.651685393258418</c:v>
                </c:pt>
                <c:pt idx="246">
                  <c:v>80.407303370786508</c:v>
                </c:pt>
                <c:pt idx="247">
                  <c:v>80.337078651685388</c:v>
                </c:pt>
                <c:pt idx="248">
                  <c:v>76.825842696629209</c:v>
                </c:pt>
                <c:pt idx="249">
                  <c:v>76.474719101123597</c:v>
                </c:pt>
                <c:pt idx="250">
                  <c:v>74.508426966292134</c:v>
                </c:pt>
                <c:pt idx="251">
                  <c:v>72.823033707865164</c:v>
                </c:pt>
                <c:pt idx="252">
                  <c:v>72.120786516853926</c:v>
                </c:pt>
                <c:pt idx="253">
                  <c:v>72.050561797752806</c:v>
                </c:pt>
                <c:pt idx="254">
                  <c:v>72.050561797752806</c:v>
                </c:pt>
                <c:pt idx="255">
                  <c:v>72.050561797752806</c:v>
                </c:pt>
                <c:pt idx="256">
                  <c:v>68.960674157303373</c:v>
                </c:pt>
                <c:pt idx="257">
                  <c:v>69.873595505617985</c:v>
                </c:pt>
                <c:pt idx="258">
                  <c:v>70.154494382022463</c:v>
                </c:pt>
                <c:pt idx="259">
                  <c:v>70.154494382022463</c:v>
                </c:pt>
                <c:pt idx="260">
                  <c:v>67.06460674157303</c:v>
                </c:pt>
                <c:pt idx="261">
                  <c:v>64.676966292134836</c:v>
                </c:pt>
                <c:pt idx="262">
                  <c:v>66.292134831460686</c:v>
                </c:pt>
                <c:pt idx="263">
                  <c:v>66.151685393258433</c:v>
                </c:pt>
                <c:pt idx="264">
                  <c:v>68.258426966292134</c:v>
                </c:pt>
                <c:pt idx="265">
                  <c:v>67.345505617977537</c:v>
                </c:pt>
                <c:pt idx="266">
                  <c:v>66.081460674157299</c:v>
                </c:pt>
                <c:pt idx="267">
                  <c:v>66.713483146067404</c:v>
                </c:pt>
                <c:pt idx="268">
                  <c:v>62.289325842696627</c:v>
                </c:pt>
                <c:pt idx="269">
                  <c:v>64.536516853932596</c:v>
                </c:pt>
                <c:pt idx="270">
                  <c:v>64.747191011235955</c:v>
                </c:pt>
                <c:pt idx="271">
                  <c:v>60.81460674157303</c:v>
                </c:pt>
                <c:pt idx="272">
                  <c:v>61.867977528089881</c:v>
                </c:pt>
                <c:pt idx="273">
                  <c:v>62.851123595505619</c:v>
                </c:pt>
                <c:pt idx="274">
                  <c:v>62.5</c:v>
                </c:pt>
                <c:pt idx="275">
                  <c:v>63.623595505617971</c:v>
                </c:pt>
                <c:pt idx="276">
                  <c:v>64.887640449438194</c:v>
                </c:pt>
                <c:pt idx="277">
                  <c:v>65.730337078651672</c:v>
                </c:pt>
                <c:pt idx="278">
                  <c:v>65.94101123595506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AA-45CC-BB84-3FE435F96607}"/>
            </c:ext>
          </c:extLst>
        </c:ser>
        <c:ser>
          <c:idx val="2"/>
          <c:order val="2"/>
          <c:tx>
            <c:strRef>
              <c:f>'Battery Suppliers Data'!$M$7</c:f>
              <c:strCache>
                <c:ptCount val="1"/>
                <c:pt idx="0">
                  <c:v>LG Chem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63500" dist="38100" dir="5400000" rotWithShape="0">
                <a:srgbClr val="000000">
                  <a:alpha val="45000"/>
                </a:srgbClr>
              </a:outerShdw>
            </a:effectLst>
          </c:spPr>
          <c:marker>
            <c:symbol val="none"/>
          </c:marker>
          <c:cat>
            <c:numRef>
              <c:f>'Battery Suppliers Data'!$J$8:$J$286</c:f>
              <c:numCache>
                <c:formatCode>m/d/yyyy</c:formatCode>
                <c:ptCount val="279"/>
                <c:pt idx="0">
                  <c:v>43257</c:v>
                </c:pt>
                <c:pt idx="1">
                  <c:v>43102</c:v>
                </c:pt>
                <c:pt idx="2">
                  <c:v>43103</c:v>
                </c:pt>
                <c:pt idx="3">
                  <c:v>43104</c:v>
                </c:pt>
                <c:pt idx="4">
                  <c:v>43105</c:v>
                </c:pt>
                <c:pt idx="5">
                  <c:v>43108</c:v>
                </c:pt>
                <c:pt idx="6">
                  <c:v>43109</c:v>
                </c:pt>
                <c:pt idx="7">
                  <c:v>43110</c:v>
                </c:pt>
                <c:pt idx="8">
                  <c:v>43111</c:v>
                </c:pt>
                <c:pt idx="9">
                  <c:v>43112</c:v>
                </c:pt>
                <c:pt idx="10">
                  <c:v>43115</c:v>
                </c:pt>
                <c:pt idx="11">
                  <c:v>43116</c:v>
                </c:pt>
                <c:pt idx="12">
                  <c:v>43117</c:v>
                </c:pt>
                <c:pt idx="13">
                  <c:v>43118</c:v>
                </c:pt>
                <c:pt idx="14">
                  <c:v>43119</c:v>
                </c:pt>
                <c:pt idx="15">
                  <c:v>43122</c:v>
                </c:pt>
                <c:pt idx="16">
                  <c:v>43123</c:v>
                </c:pt>
                <c:pt idx="17">
                  <c:v>43124</c:v>
                </c:pt>
                <c:pt idx="18">
                  <c:v>43125</c:v>
                </c:pt>
                <c:pt idx="19">
                  <c:v>43126</c:v>
                </c:pt>
                <c:pt idx="20">
                  <c:v>43129</c:v>
                </c:pt>
                <c:pt idx="21">
                  <c:v>43130</c:v>
                </c:pt>
                <c:pt idx="22">
                  <c:v>43131</c:v>
                </c:pt>
                <c:pt idx="23">
                  <c:v>43132</c:v>
                </c:pt>
                <c:pt idx="24">
                  <c:v>43133</c:v>
                </c:pt>
                <c:pt idx="25">
                  <c:v>43136</c:v>
                </c:pt>
                <c:pt idx="26">
                  <c:v>43137</c:v>
                </c:pt>
                <c:pt idx="27">
                  <c:v>43138</c:v>
                </c:pt>
                <c:pt idx="28">
                  <c:v>43139</c:v>
                </c:pt>
                <c:pt idx="29">
                  <c:v>43140</c:v>
                </c:pt>
                <c:pt idx="30">
                  <c:v>43143</c:v>
                </c:pt>
                <c:pt idx="31">
                  <c:v>43144</c:v>
                </c:pt>
                <c:pt idx="32">
                  <c:v>43145</c:v>
                </c:pt>
                <c:pt idx="33">
                  <c:v>43146</c:v>
                </c:pt>
                <c:pt idx="34">
                  <c:v>43147</c:v>
                </c:pt>
                <c:pt idx="35">
                  <c:v>43150</c:v>
                </c:pt>
                <c:pt idx="36">
                  <c:v>43151</c:v>
                </c:pt>
                <c:pt idx="37">
                  <c:v>43152</c:v>
                </c:pt>
                <c:pt idx="38">
                  <c:v>43153</c:v>
                </c:pt>
                <c:pt idx="39">
                  <c:v>43154</c:v>
                </c:pt>
                <c:pt idx="40">
                  <c:v>43157</c:v>
                </c:pt>
                <c:pt idx="41">
                  <c:v>43158</c:v>
                </c:pt>
                <c:pt idx="42">
                  <c:v>43159</c:v>
                </c:pt>
                <c:pt idx="43">
                  <c:v>43160</c:v>
                </c:pt>
                <c:pt idx="44">
                  <c:v>43161</c:v>
                </c:pt>
                <c:pt idx="45">
                  <c:v>43164</c:v>
                </c:pt>
                <c:pt idx="46">
                  <c:v>43165</c:v>
                </c:pt>
                <c:pt idx="47">
                  <c:v>43166</c:v>
                </c:pt>
                <c:pt idx="48">
                  <c:v>43167</c:v>
                </c:pt>
                <c:pt idx="49">
                  <c:v>43168</c:v>
                </c:pt>
                <c:pt idx="50">
                  <c:v>43171</c:v>
                </c:pt>
                <c:pt idx="51">
                  <c:v>43172</c:v>
                </c:pt>
                <c:pt idx="52">
                  <c:v>43173</c:v>
                </c:pt>
                <c:pt idx="53">
                  <c:v>43174</c:v>
                </c:pt>
                <c:pt idx="54">
                  <c:v>43175</c:v>
                </c:pt>
                <c:pt idx="55">
                  <c:v>43178</c:v>
                </c:pt>
                <c:pt idx="56">
                  <c:v>43179</c:v>
                </c:pt>
                <c:pt idx="57">
                  <c:v>43180</c:v>
                </c:pt>
                <c:pt idx="58">
                  <c:v>43181</c:v>
                </c:pt>
                <c:pt idx="59">
                  <c:v>43182</c:v>
                </c:pt>
                <c:pt idx="60">
                  <c:v>43185</c:v>
                </c:pt>
                <c:pt idx="61">
                  <c:v>43186</c:v>
                </c:pt>
                <c:pt idx="62">
                  <c:v>43187</c:v>
                </c:pt>
                <c:pt idx="63">
                  <c:v>43188</c:v>
                </c:pt>
                <c:pt idx="64">
                  <c:v>43189</c:v>
                </c:pt>
                <c:pt idx="65">
                  <c:v>43192</c:v>
                </c:pt>
                <c:pt idx="66">
                  <c:v>43193</c:v>
                </c:pt>
                <c:pt idx="67">
                  <c:v>43194</c:v>
                </c:pt>
                <c:pt idx="68">
                  <c:v>43195</c:v>
                </c:pt>
                <c:pt idx="69">
                  <c:v>43196</c:v>
                </c:pt>
                <c:pt idx="70">
                  <c:v>43199</c:v>
                </c:pt>
                <c:pt idx="71">
                  <c:v>43200</c:v>
                </c:pt>
                <c:pt idx="72">
                  <c:v>43201</c:v>
                </c:pt>
                <c:pt idx="73">
                  <c:v>43202</c:v>
                </c:pt>
                <c:pt idx="74">
                  <c:v>43203</c:v>
                </c:pt>
                <c:pt idx="75">
                  <c:v>43206</c:v>
                </c:pt>
                <c:pt idx="76">
                  <c:v>43207</c:v>
                </c:pt>
                <c:pt idx="77">
                  <c:v>43208</c:v>
                </c:pt>
                <c:pt idx="78">
                  <c:v>43209</c:v>
                </c:pt>
                <c:pt idx="79">
                  <c:v>43210</c:v>
                </c:pt>
                <c:pt idx="80">
                  <c:v>43213</c:v>
                </c:pt>
                <c:pt idx="81">
                  <c:v>43214</c:v>
                </c:pt>
                <c:pt idx="82">
                  <c:v>43215</c:v>
                </c:pt>
                <c:pt idx="83">
                  <c:v>43216</c:v>
                </c:pt>
                <c:pt idx="84">
                  <c:v>43217</c:v>
                </c:pt>
                <c:pt idx="85">
                  <c:v>43220</c:v>
                </c:pt>
                <c:pt idx="86">
                  <c:v>43221</c:v>
                </c:pt>
                <c:pt idx="87">
                  <c:v>43222</c:v>
                </c:pt>
                <c:pt idx="88">
                  <c:v>43223</c:v>
                </c:pt>
                <c:pt idx="89">
                  <c:v>43224</c:v>
                </c:pt>
                <c:pt idx="90">
                  <c:v>43227</c:v>
                </c:pt>
                <c:pt idx="91">
                  <c:v>43228</c:v>
                </c:pt>
                <c:pt idx="92">
                  <c:v>43229</c:v>
                </c:pt>
                <c:pt idx="93">
                  <c:v>43230</c:v>
                </c:pt>
                <c:pt idx="94">
                  <c:v>43231</c:v>
                </c:pt>
                <c:pt idx="95">
                  <c:v>43234</c:v>
                </c:pt>
                <c:pt idx="96">
                  <c:v>43235</c:v>
                </c:pt>
                <c:pt idx="97">
                  <c:v>43236</c:v>
                </c:pt>
                <c:pt idx="98">
                  <c:v>43237</c:v>
                </c:pt>
                <c:pt idx="99">
                  <c:v>43238</c:v>
                </c:pt>
                <c:pt idx="100">
                  <c:v>43241</c:v>
                </c:pt>
                <c:pt idx="101">
                  <c:v>43242</c:v>
                </c:pt>
                <c:pt idx="102">
                  <c:v>43243</c:v>
                </c:pt>
                <c:pt idx="103">
                  <c:v>43244</c:v>
                </c:pt>
                <c:pt idx="104">
                  <c:v>43245</c:v>
                </c:pt>
                <c:pt idx="105">
                  <c:v>43248</c:v>
                </c:pt>
                <c:pt idx="106">
                  <c:v>43249</c:v>
                </c:pt>
                <c:pt idx="107">
                  <c:v>43250</c:v>
                </c:pt>
                <c:pt idx="108">
                  <c:v>43251</c:v>
                </c:pt>
                <c:pt idx="109">
                  <c:v>43252</c:v>
                </c:pt>
                <c:pt idx="110">
                  <c:v>43255</c:v>
                </c:pt>
                <c:pt idx="111">
                  <c:v>43256</c:v>
                </c:pt>
                <c:pt idx="112">
                  <c:v>43257</c:v>
                </c:pt>
                <c:pt idx="113">
                  <c:v>43258</c:v>
                </c:pt>
                <c:pt idx="114">
                  <c:v>43259</c:v>
                </c:pt>
                <c:pt idx="115">
                  <c:v>43262</c:v>
                </c:pt>
                <c:pt idx="116">
                  <c:v>43263</c:v>
                </c:pt>
                <c:pt idx="117">
                  <c:v>43264</c:v>
                </c:pt>
                <c:pt idx="118">
                  <c:v>43265</c:v>
                </c:pt>
                <c:pt idx="119">
                  <c:v>43266</c:v>
                </c:pt>
                <c:pt idx="120">
                  <c:v>43269</c:v>
                </c:pt>
                <c:pt idx="121">
                  <c:v>43270</c:v>
                </c:pt>
                <c:pt idx="122">
                  <c:v>43271</c:v>
                </c:pt>
                <c:pt idx="123">
                  <c:v>43272</c:v>
                </c:pt>
                <c:pt idx="124">
                  <c:v>43273</c:v>
                </c:pt>
                <c:pt idx="125">
                  <c:v>43276</c:v>
                </c:pt>
                <c:pt idx="126">
                  <c:v>43277</c:v>
                </c:pt>
                <c:pt idx="127">
                  <c:v>43278</c:v>
                </c:pt>
                <c:pt idx="128">
                  <c:v>43279</c:v>
                </c:pt>
                <c:pt idx="129">
                  <c:v>43280</c:v>
                </c:pt>
                <c:pt idx="130">
                  <c:v>43283</c:v>
                </c:pt>
                <c:pt idx="131">
                  <c:v>43284</c:v>
                </c:pt>
                <c:pt idx="132">
                  <c:v>43285</c:v>
                </c:pt>
                <c:pt idx="133">
                  <c:v>43286</c:v>
                </c:pt>
                <c:pt idx="134">
                  <c:v>43287</c:v>
                </c:pt>
                <c:pt idx="135">
                  <c:v>43290</c:v>
                </c:pt>
                <c:pt idx="136">
                  <c:v>43291</c:v>
                </c:pt>
                <c:pt idx="137">
                  <c:v>43292</c:v>
                </c:pt>
                <c:pt idx="138">
                  <c:v>43293</c:v>
                </c:pt>
                <c:pt idx="139">
                  <c:v>43294</c:v>
                </c:pt>
                <c:pt idx="140">
                  <c:v>43297</c:v>
                </c:pt>
                <c:pt idx="141">
                  <c:v>43298</c:v>
                </c:pt>
                <c:pt idx="142">
                  <c:v>43299</c:v>
                </c:pt>
                <c:pt idx="143">
                  <c:v>43300</c:v>
                </c:pt>
                <c:pt idx="144">
                  <c:v>43301</c:v>
                </c:pt>
                <c:pt idx="145">
                  <c:v>43304</c:v>
                </c:pt>
                <c:pt idx="146">
                  <c:v>43305</c:v>
                </c:pt>
                <c:pt idx="147">
                  <c:v>43306</c:v>
                </c:pt>
                <c:pt idx="148">
                  <c:v>43307</c:v>
                </c:pt>
                <c:pt idx="149">
                  <c:v>43308</c:v>
                </c:pt>
                <c:pt idx="150">
                  <c:v>43311</c:v>
                </c:pt>
                <c:pt idx="151">
                  <c:v>43312</c:v>
                </c:pt>
                <c:pt idx="152">
                  <c:v>43313</c:v>
                </c:pt>
                <c:pt idx="153">
                  <c:v>43314</c:v>
                </c:pt>
                <c:pt idx="154">
                  <c:v>43315</c:v>
                </c:pt>
                <c:pt idx="155">
                  <c:v>43318</c:v>
                </c:pt>
                <c:pt idx="156">
                  <c:v>43319</c:v>
                </c:pt>
                <c:pt idx="157">
                  <c:v>43320</c:v>
                </c:pt>
                <c:pt idx="158">
                  <c:v>43321</c:v>
                </c:pt>
                <c:pt idx="159">
                  <c:v>43322</c:v>
                </c:pt>
                <c:pt idx="160">
                  <c:v>43325</c:v>
                </c:pt>
                <c:pt idx="161">
                  <c:v>43326</c:v>
                </c:pt>
                <c:pt idx="162">
                  <c:v>43327</c:v>
                </c:pt>
                <c:pt idx="163">
                  <c:v>43328</c:v>
                </c:pt>
                <c:pt idx="164">
                  <c:v>43329</c:v>
                </c:pt>
                <c:pt idx="165">
                  <c:v>43332</c:v>
                </c:pt>
                <c:pt idx="166">
                  <c:v>43333</c:v>
                </c:pt>
                <c:pt idx="167">
                  <c:v>43334</c:v>
                </c:pt>
                <c:pt idx="168">
                  <c:v>43335</c:v>
                </c:pt>
                <c:pt idx="169">
                  <c:v>43336</c:v>
                </c:pt>
                <c:pt idx="170">
                  <c:v>43339</c:v>
                </c:pt>
                <c:pt idx="171">
                  <c:v>43340</c:v>
                </c:pt>
                <c:pt idx="172">
                  <c:v>43341</c:v>
                </c:pt>
                <c:pt idx="173">
                  <c:v>43342</c:v>
                </c:pt>
                <c:pt idx="174">
                  <c:v>43343</c:v>
                </c:pt>
                <c:pt idx="175">
                  <c:v>43346</c:v>
                </c:pt>
                <c:pt idx="176">
                  <c:v>43347</c:v>
                </c:pt>
                <c:pt idx="177">
                  <c:v>43348</c:v>
                </c:pt>
                <c:pt idx="178">
                  <c:v>43349</c:v>
                </c:pt>
                <c:pt idx="179">
                  <c:v>43350</c:v>
                </c:pt>
                <c:pt idx="180">
                  <c:v>43353</c:v>
                </c:pt>
                <c:pt idx="181">
                  <c:v>43354</c:v>
                </c:pt>
                <c:pt idx="182">
                  <c:v>43355</c:v>
                </c:pt>
                <c:pt idx="183">
                  <c:v>43356</c:v>
                </c:pt>
                <c:pt idx="184">
                  <c:v>43357</c:v>
                </c:pt>
                <c:pt idx="185">
                  <c:v>43360</c:v>
                </c:pt>
                <c:pt idx="186">
                  <c:v>43361</c:v>
                </c:pt>
                <c:pt idx="187">
                  <c:v>43362</c:v>
                </c:pt>
                <c:pt idx="188">
                  <c:v>43363</c:v>
                </c:pt>
                <c:pt idx="189">
                  <c:v>43364</c:v>
                </c:pt>
                <c:pt idx="190">
                  <c:v>43367</c:v>
                </c:pt>
                <c:pt idx="191">
                  <c:v>43368</c:v>
                </c:pt>
                <c:pt idx="192">
                  <c:v>43369</c:v>
                </c:pt>
                <c:pt idx="193">
                  <c:v>43370</c:v>
                </c:pt>
                <c:pt idx="194">
                  <c:v>43371</c:v>
                </c:pt>
                <c:pt idx="195">
                  <c:v>43374</c:v>
                </c:pt>
                <c:pt idx="196">
                  <c:v>43375</c:v>
                </c:pt>
                <c:pt idx="197">
                  <c:v>43376</c:v>
                </c:pt>
                <c:pt idx="198">
                  <c:v>43377</c:v>
                </c:pt>
                <c:pt idx="199">
                  <c:v>43378</c:v>
                </c:pt>
                <c:pt idx="200">
                  <c:v>43381</c:v>
                </c:pt>
                <c:pt idx="201">
                  <c:v>43382</c:v>
                </c:pt>
                <c:pt idx="202">
                  <c:v>43383</c:v>
                </c:pt>
                <c:pt idx="203">
                  <c:v>43384</c:v>
                </c:pt>
                <c:pt idx="204">
                  <c:v>43385</c:v>
                </c:pt>
                <c:pt idx="205">
                  <c:v>43388</c:v>
                </c:pt>
                <c:pt idx="206">
                  <c:v>43389</c:v>
                </c:pt>
                <c:pt idx="207">
                  <c:v>43390</c:v>
                </c:pt>
                <c:pt idx="208">
                  <c:v>43391</c:v>
                </c:pt>
                <c:pt idx="209">
                  <c:v>43392</c:v>
                </c:pt>
                <c:pt idx="210">
                  <c:v>43395</c:v>
                </c:pt>
                <c:pt idx="211">
                  <c:v>43396</c:v>
                </c:pt>
                <c:pt idx="212">
                  <c:v>43397</c:v>
                </c:pt>
                <c:pt idx="213">
                  <c:v>43398</c:v>
                </c:pt>
                <c:pt idx="214">
                  <c:v>43399</c:v>
                </c:pt>
                <c:pt idx="215">
                  <c:v>43402</c:v>
                </c:pt>
                <c:pt idx="216">
                  <c:v>43403</c:v>
                </c:pt>
                <c:pt idx="217">
                  <c:v>43404</c:v>
                </c:pt>
                <c:pt idx="218">
                  <c:v>43405</c:v>
                </c:pt>
                <c:pt idx="219">
                  <c:v>43406</c:v>
                </c:pt>
                <c:pt idx="220">
                  <c:v>43409</c:v>
                </c:pt>
                <c:pt idx="221">
                  <c:v>43410</c:v>
                </c:pt>
                <c:pt idx="222">
                  <c:v>43411</c:v>
                </c:pt>
                <c:pt idx="223">
                  <c:v>43412</c:v>
                </c:pt>
                <c:pt idx="224">
                  <c:v>43413</c:v>
                </c:pt>
                <c:pt idx="225">
                  <c:v>43416</c:v>
                </c:pt>
                <c:pt idx="226">
                  <c:v>43417</c:v>
                </c:pt>
                <c:pt idx="227">
                  <c:v>43418</c:v>
                </c:pt>
                <c:pt idx="228">
                  <c:v>43419</c:v>
                </c:pt>
                <c:pt idx="229">
                  <c:v>43420</c:v>
                </c:pt>
                <c:pt idx="230">
                  <c:v>43423</c:v>
                </c:pt>
                <c:pt idx="231">
                  <c:v>43424</c:v>
                </c:pt>
                <c:pt idx="232">
                  <c:v>43425</c:v>
                </c:pt>
                <c:pt idx="233">
                  <c:v>43426</c:v>
                </c:pt>
                <c:pt idx="234">
                  <c:v>43427</c:v>
                </c:pt>
                <c:pt idx="235">
                  <c:v>43430</c:v>
                </c:pt>
                <c:pt idx="236">
                  <c:v>43431</c:v>
                </c:pt>
                <c:pt idx="237">
                  <c:v>43432</c:v>
                </c:pt>
                <c:pt idx="238">
                  <c:v>43433</c:v>
                </c:pt>
                <c:pt idx="239">
                  <c:v>43434</c:v>
                </c:pt>
                <c:pt idx="240">
                  <c:v>43437</c:v>
                </c:pt>
                <c:pt idx="241">
                  <c:v>43438</c:v>
                </c:pt>
                <c:pt idx="242">
                  <c:v>43439</c:v>
                </c:pt>
                <c:pt idx="243">
                  <c:v>43440</c:v>
                </c:pt>
                <c:pt idx="244">
                  <c:v>43441</c:v>
                </c:pt>
                <c:pt idx="245">
                  <c:v>43444</c:v>
                </c:pt>
                <c:pt idx="246">
                  <c:v>43445</c:v>
                </c:pt>
                <c:pt idx="247">
                  <c:v>43446</c:v>
                </c:pt>
                <c:pt idx="248">
                  <c:v>43447</c:v>
                </c:pt>
                <c:pt idx="249">
                  <c:v>43448</c:v>
                </c:pt>
                <c:pt idx="250">
                  <c:v>43451</c:v>
                </c:pt>
                <c:pt idx="251">
                  <c:v>43452</c:v>
                </c:pt>
                <c:pt idx="252">
                  <c:v>43453</c:v>
                </c:pt>
                <c:pt idx="253">
                  <c:v>43454</c:v>
                </c:pt>
                <c:pt idx="254">
                  <c:v>43455</c:v>
                </c:pt>
                <c:pt idx="255">
                  <c:v>43458</c:v>
                </c:pt>
                <c:pt idx="256">
                  <c:v>43459</c:v>
                </c:pt>
                <c:pt idx="257">
                  <c:v>43460</c:v>
                </c:pt>
                <c:pt idx="258">
                  <c:v>43461</c:v>
                </c:pt>
                <c:pt idx="259">
                  <c:v>43462</c:v>
                </c:pt>
                <c:pt idx="260">
                  <c:v>43465</c:v>
                </c:pt>
                <c:pt idx="261">
                  <c:v>43466</c:v>
                </c:pt>
                <c:pt idx="262">
                  <c:v>43467</c:v>
                </c:pt>
                <c:pt idx="263">
                  <c:v>43468</c:v>
                </c:pt>
                <c:pt idx="264">
                  <c:v>43469</c:v>
                </c:pt>
                <c:pt idx="265">
                  <c:v>43472</c:v>
                </c:pt>
                <c:pt idx="266">
                  <c:v>43473</c:v>
                </c:pt>
                <c:pt idx="267">
                  <c:v>43474</c:v>
                </c:pt>
                <c:pt idx="268">
                  <c:v>43475</c:v>
                </c:pt>
                <c:pt idx="269">
                  <c:v>43476</c:v>
                </c:pt>
                <c:pt idx="270">
                  <c:v>43479</c:v>
                </c:pt>
                <c:pt idx="271">
                  <c:v>43480</c:v>
                </c:pt>
                <c:pt idx="272">
                  <c:v>43481</c:v>
                </c:pt>
                <c:pt idx="273">
                  <c:v>43482</c:v>
                </c:pt>
                <c:pt idx="274">
                  <c:v>43483</c:v>
                </c:pt>
                <c:pt idx="275">
                  <c:v>43486</c:v>
                </c:pt>
                <c:pt idx="276">
                  <c:v>43487</c:v>
                </c:pt>
                <c:pt idx="277">
                  <c:v>43488</c:v>
                </c:pt>
                <c:pt idx="278">
                  <c:v>43489</c:v>
                </c:pt>
              </c:numCache>
            </c:numRef>
          </c:cat>
          <c:val>
            <c:numRef>
              <c:f>'Battery Suppliers Data'!$M$8:$M$286</c:f>
              <c:numCache>
                <c:formatCode>General</c:formatCode>
                <c:ptCount val="279"/>
                <c:pt idx="0">
                  <c:v>100</c:v>
                </c:pt>
                <c:pt idx="1">
                  <c:v>96.581196581196579</c:v>
                </c:pt>
                <c:pt idx="2">
                  <c:v>98.901098901098905</c:v>
                </c:pt>
                <c:pt idx="3">
                  <c:v>103.66300366300368</c:v>
                </c:pt>
                <c:pt idx="4">
                  <c:v>103.90720390720392</c:v>
                </c:pt>
                <c:pt idx="5">
                  <c:v>101.7094017094017</c:v>
                </c:pt>
                <c:pt idx="6">
                  <c:v>102.93040293040292</c:v>
                </c:pt>
                <c:pt idx="7">
                  <c:v>104.02930402930404</c:v>
                </c:pt>
                <c:pt idx="8">
                  <c:v>106.71550671550672</c:v>
                </c:pt>
                <c:pt idx="9">
                  <c:v>105.37240537240538</c:v>
                </c:pt>
                <c:pt idx="10">
                  <c:v>102.68620268620268</c:v>
                </c:pt>
                <c:pt idx="11">
                  <c:v>101.83150183150182</c:v>
                </c:pt>
                <c:pt idx="12">
                  <c:v>103.41880341880344</c:v>
                </c:pt>
                <c:pt idx="13">
                  <c:v>102.07570207570207</c:v>
                </c:pt>
                <c:pt idx="14">
                  <c:v>103.29670329670331</c:v>
                </c:pt>
                <c:pt idx="15">
                  <c:v>106.95970695970696</c:v>
                </c:pt>
                <c:pt idx="16">
                  <c:v>106.5934065934066</c:v>
                </c:pt>
                <c:pt idx="17">
                  <c:v>106.34920634920636</c:v>
                </c:pt>
                <c:pt idx="18">
                  <c:v>107.81440781440782</c:v>
                </c:pt>
                <c:pt idx="19">
                  <c:v>106.47130647130648</c:v>
                </c:pt>
                <c:pt idx="20">
                  <c:v>105.4945054945055</c:v>
                </c:pt>
                <c:pt idx="21">
                  <c:v>102.19780219780219</c:v>
                </c:pt>
                <c:pt idx="22">
                  <c:v>97.802197802197796</c:v>
                </c:pt>
                <c:pt idx="23">
                  <c:v>95.238095238095227</c:v>
                </c:pt>
                <c:pt idx="24">
                  <c:v>94.871794871794862</c:v>
                </c:pt>
                <c:pt idx="25">
                  <c:v>91.575091575091577</c:v>
                </c:pt>
                <c:pt idx="26">
                  <c:v>91.330891330891333</c:v>
                </c:pt>
                <c:pt idx="27">
                  <c:v>89.377289377289387</c:v>
                </c:pt>
                <c:pt idx="28">
                  <c:v>90.842490842490847</c:v>
                </c:pt>
                <c:pt idx="29">
                  <c:v>89.010989010989007</c:v>
                </c:pt>
                <c:pt idx="30">
                  <c:v>90.964590964590968</c:v>
                </c:pt>
                <c:pt idx="31">
                  <c:v>90.964590964590968</c:v>
                </c:pt>
                <c:pt idx="32">
                  <c:v>90.964590964590968</c:v>
                </c:pt>
                <c:pt idx="33">
                  <c:v>93.650793650793645</c:v>
                </c:pt>
                <c:pt idx="34">
                  <c:v>91.941391941391942</c:v>
                </c:pt>
                <c:pt idx="35">
                  <c:v>91.452991452991455</c:v>
                </c:pt>
                <c:pt idx="36">
                  <c:v>91.941391941391942</c:v>
                </c:pt>
                <c:pt idx="37">
                  <c:v>94.993894993894983</c:v>
                </c:pt>
                <c:pt idx="38">
                  <c:v>96.214896214896214</c:v>
                </c:pt>
                <c:pt idx="39">
                  <c:v>97.191697191697187</c:v>
                </c:pt>
                <c:pt idx="40">
                  <c:v>93.528693528693523</c:v>
                </c:pt>
                <c:pt idx="41">
                  <c:v>93.528693528693523</c:v>
                </c:pt>
                <c:pt idx="42">
                  <c:v>93.650793650793645</c:v>
                </c:pt>
                <c:pt idx="43">
                  <c:v>91.575091575091577</c:v>
                </c:pt>
                <c:pt idx="44">
                  <c:v>94.627594627594618</c:v>
                </c:pt>
                <c:pt idx="45">
                  <c:v>94.01709401709401</c:v>
                </c:pt>
                <c:pt idx="46">
                  <c:v>94.505494505494497</c:v>
                </c:pt>
                <c:pt idx="47">
                  <c:v>99.26739926739927</c:v>
                </c:pt>
                <c:pt idx="48">
                  <c:v>100.24420024420024</c:v>
                </c:pt>
                <c:pt idx="49">
                  <c:v>100</c:v>
                </c:pt>
                <c:pt idx="50">
                  <c:v>100.48840048840049</c:v>
                </c:pt>
                <c:pt idx="51">
                  <c:v>102.31990231990231</c:v>
                </c:pt>
                <c:pt idx="52">
                  <c:v>100.97680097680097</c:v>
                </c:pt>
                <c:pt idx="53">
                  <c:v>98.901098901098905</c:v>
                </c:pt>
                <c:pt idx="54">
                  <c:v>99.26739926739927</c:v>
                </c:pt>
                <c:pt idx="55">
                  <c:v>100.12210012210012</c:v>
                </c:pt>
                <c:pt idx="56">
                  <c:v>99.877899877899878</c:v>
                </c:pt>
                <c:pt idx="57">
                  <c:v>96.092796092796092</c:v>
                </c:pt>
                <c:pt idx="58">
                  <c:v>97.680097680097674</c:v>
                </c:pt>
                <c:pt idx="59">
                  <c:v>98.412698412698404</c:v>
                </c:pt>
                <c:pt idx="60">
                  <c:v>94.261294261294253</c:v>
                </c:pt>
                <c:pt idx="61">
                  <c:v>94.261294261294253</c:v>
                </c:pt>
                <c:pt idx="62">
                  <c:v>94.139194139194132</c:v>
                </c:pt>
                <c:pt idx="63">
                  <c:v>94.627594627594618</c:v>
                </c:pt>
                <c:pt idx="64">
                  <c:v>92.429792429792428</c:v>
                </c:pt>
                <c:pt idx="65">
                  <c:v>91.81929181929182</c:v>
                </c:pt>
                <c:pt idx="66">
                  <c:v>93.650793650793645</c:v>
                </c:pt>
                <c:pt idx="67">
                  <c:v>92.55189255189255</c:v>
                </c:pt>
                <c:pt idx="68">
                  <c:v>91.81929181929182</c:v>
                </c:pt>
                <c:pt idx="69">
                  <c:v>89.865689865689873</c:v>
                </c:pt>
                <c:pt idx="70">
                  <c:v>89.62148962148963</c:v>
                </c:pt>
                <c:pt idx="71">
                  <c:v>92.307692307692307</c:v>
                </c:pt>
                <c:pt idx="72">
                  <c:v>91.08669108669109</c:v>
                </c:pt>
                <c:pt idx="73">
                  <c:v>89.133089133089143</c:v>
                </c:pt>
                <c:pt idx="74">
                  <c:v>89.987789987789995</c:v>
                </c:pt>
                <c:pt idx="75">
                  <c:v>91.81929181929182</c:v>
                </c:pt>
                <c:pt idx="76">
                  <c:v>91.81929181929182</c:v>
                </c:pt>
                <c:pt idx="77">
                  <c:v>90.964590964590968</c:v>
                </c:pt>
                <c:pt idx="78">
                  <c:v>90.964590964590968</c:v>
                </c:pt>
                <c:pt idx="79">
                  <c:v>91.452991452991455</c:v>
                </c:pt>
                <c:pt idx="80">
                  <c:v>86.080586080586087</c:v>
                </c:pt>
                <c:pt idx="81">
                  <c:v>86.324786324786331</c:v>
                </c:pt>
                <c:pt idx="82">
                  <c:v>86.568986568986574</c:v>
                </c:pt>
                <c:pt idx="83">
                  <c:v>87.912087912087912</c:v>
                </c:pt>
                <c:pt idx="84">
                  <c:v>87.912087912087912</c:v>
                </c:pt>
                <c:pt idx="85">
                  <c:v>82.783882783882774</c:v>
                </c:pt>
                <c:pt idx="86">
                  <c:v>83.760683760683762</c:v>
                </c:pt>
                <c:pt idx="87">
                  <c:v>83.272283272283275</c:v>
                </c:pt>
                <c:pt idx="88">
                  <c:v>83.272283272283275</c:v>
                </c:pt>
                <c:pt idx="89">
                  <c:v>80.708180708180706</c:v>
                </c:pt>
                <c:pt idx="90">
                  <c:v>82.90598290598291</c:v>
                </c:pt>
                <c:pt idx="91">
                  <c:v>83.028083028083032</c:v>
                </c:pt>
                <c:pt idx="92">
                  <c:v>84.249084249084248</c:v>
                </c:pt>
                <c:pt idx="93">
                  <c:v>86.568986568986574</c:v>
                </c:pt>
                <c:pt idx="94">
                  <c:v>85.1037851037851</c:v>
                </c:pt>
                <c:pt idx="95">
                  <c:v>83.516483516483518</c:v>
                </c:pt>
                <c:pt idx="96">
                  <c:v>84.37118437118437</c:v>
                </c:pt>
                <c:pt idx="97">
                  <c:v>84.004884004884005</c:v>
                </c:pt>
                <c:pt idx="98">
                  <c:v>82.661782661782652</c:v>
                </c:pt>
                <c:pt idx="99">
                  <c:v>82.661782661782652</c:v>
                </c:pt>
                <c:pt idx="100">
                  <c:v>83.882783882783883</c:v>
                </c:pt>
                <c:pt idx="101">
                  <c:v>84.249084249084248</c:v>
                </c:pt>
                <c:pt idx="102">
                  <c:v>86.080586080586087</c:v>
                </c:pt>
                <c:pt idx="103">
                  <c:v>85.958485958485966</c:v>
                </c:pt>
                <c:pt idx="104">
                  <c:v>83.882783882783883</c:v>
                </c:pt>
                <c:pt idx="105">
                  <c:v>80.708180708180706</c:v>
                </c:pt>
                <c:pt idx="106">
                  <c:v>82.661782661782652</c:v>
                </c:pt>
                <c:pt idx="107">
                  <c:v>82.295482295482287</c:v>
                </c:pt>
                <c:pt idx="108">
                  <c:v>88.644688644688642</c:v>
                </c:pt>
                <c:pt idx="109">
                  <c:v>88.766788766788764</c:v>
                </c:pt>
                <c:pt idx="110">
                  <c:v>88.766788766788764</c:v>
                </c:pt>
                <c:pt idx="111">
                  <c:v>89.987789987789995</c:v>
                </c:pt>
                <c:pt idx="112">
                  <c:v>91.697191697191698</c:v>
                </c:pt>
                <c:pt idx="113">
                  <c:v>92.063492063492063</c:v>
                </c:pt>
                <c:pt idx="114">
                  <c:v>92.918192918192915</c:v>
                </c:pt>
                <c:pt idx="115">
                  <c:v>92.918192918192915</c:v>
                </c:pt>
                <c:pt idx="116">
                  <c:v>90.35409035409036</c:v>
                </c:pt>
                <c:pt idx="117">
                  <c:v>91.208791208791212</c:v>
                </c:pt>
                <c:pt idx="118">
                  <c:v>89.499389499389508</c:v>
                </c:pt>
                <c:pt idx="119">
                  <c:v>85.347985347985343</c:v>
                </c:pt>
                <c:pt idx="120">
                  <c:v>86.324786324786331</c:v>
                </c:pt>
                <c:pt idx="121">
                  <c:v>85.347985347985343</c:v>
                </c:pt>
                <c:pt idx="122">
                  <c:v>83.760683760683762</c:v>
                </c:pt>
                <c:pt idx="123">
                  <c:v>85.714285714285708</c:v>
                </c:pt>
                <c:pt idx="124">
                  <c:v>85.1037851037851</c:v>
                </c:pt>
                <c:pt idx="125">
                  <c:v>81.929181929181922</c:v>
                </c:pt>
                <c:pt idx="126">
                  <c:v>81.562881562881557</c:v>
                </c:pt>
                <c:pt idx="127">
                  <c:v>81.440781440781436</c:v>
                </c:pt>
                <c:pt idx="128">
                  <c:v>77.533577533577542</c:v>
                </c:pt>
                <c:pt idx="129">
                  <c:v>77.533577533577542</c:v>
                </c:pt>
                <c:pt idx="130">
                  <c:v>77.533577533577542</c:v>
                </c:pt>
                <c:pt idx="131">
                  <c:v>78.266178266178272</c:v>
                </c:pt>
                <c:pt idx="132">
                  <c:v>78.632478632478637</c:v>
                </c:pt>
                <c:pt idx="133">
                  <c:v>78.754578754578759</c:v>
                </c:pt>
                <c:pt idx="134">
                  <c:v>79.487179487179489</c:v>
                </c:pt>
                <c:pt idx="135">
                  <c:v>79.609279609279611</c:v>
                </c:pt>
                <c:pt idx="136">
                  <c:v>78.998778998779002</c:v>
                </c:pt>
                <c:pt idx="137">
                  <c:v>81.807081807081801</c:v>
                </c:pt>
                <c:pt idx="138">
                  <c:v>80.097680097680097</c:v>
                </c:pt>
                <c:pt idx="139">
                  <c:v>78.510378510378516</c:v>
                </c:pt>
                <c:pt idx="140">
                  <c:v>80.830280830280827</c:v>
                </c:pt>
                <c:pt idx="141">
                  <c:v>82.051282051282044</c:v>
                </c:pt>
                <c:pt idx="142">
                  <c:v>81.196581196581192</c:v>
                </c:pt>
                <c:pt idx="143">
                  <c:v>81.318681318681314</c:v>
                </c:pt>
                <c:pt idx="144">
                  <c:v>80.708180708180706</c:v>
                </c:pt>
                <c:pt idx="145">
                  <c:v>88.278388278388277</c:v>
                </c:pt>
                <c:pt idx="146">
                  <c:v>90.964590964590968</c:v>
                </c:pt>
                <c:pt idx="147">
                  <c:v>91.452991452991455</c:v>
                </c:pt>
                <c:pt idx="148">
                  <c:v>92.063492063492063</c:v>
                </c:pt>
                <c:pt idx="149">
                  <c:v>91.575091575091577</c:v>
                </c:pt>
                <c:pt idx="150">
                  <c:v>91.452991452991455</c:v>
                </c:pt>
                <c:pt idx="151">
                  <c:v>91.575091575091577</c:v>
                </c:pt>
                <c:pt idx="152">
                  <c:v>95.482295482295484</c:v>
                </c:pt>
                <c:pt idx="153">
                  <c:v>93.040293040293037</c:v>
                </c:pt>
                <c:pt idx="154">
                  <c:v>93.528693528693523</c:v>
                </c:pt>
                <c:pt idx="155">
                  <c:v>91.81929181929182</c:v>
                </c:pt>
                <c:pt idx="156">
                  <c:v>94.01709401709401</c:v>
                </c:pt>
                <c:pt idx="157">
                  <c:v>91.575091575091577</c:v>
                </c:pt>
                <c:pt idx="158">
                  <c:v>89.865689865689873</c:v>
                </c:pt>
                <c:pt idx="159">
                  <c:v>91.08669108669109</c:v>
                </c:pt>
                <c:pt idx="160">
                  <c:v>91.08669108669109</c:v>
                </c:pt>
                <c:pt idx="161">
                  <c:v>89.743589743589752</c:v>
                </c:pt>
                <c:pt idx="162">
                  <c:v>89.255189255189265</c:v>
                </c:pt>
                <c:pt idx="163">
                  <c:v>89.377289377289387</c:v>
                </c:pt>
                <c:pt idx="164">
                  <c:v>88.888888888888886</c:v>
                </c:pt>
                <c:pt idx="165">
                  <c:v>86.568986568986574</c:v>
                </c:pt>
                <c:pt idx="166">
                  <c:v>87.057387057387061</c:v>
                </c:pt>
                <c:pt idx="167">
                  <c:v>89.377289377289387</c:v>
                </c:pt>
                <c:pt idx="168">
                  <c:v>90.842490842490847</c:v>
                </c:pt>
                <c:pt idx="169">
                  <c:v>89.377289377289387</c:v>
                </c:pt>
                <c:pt idx="170">
                  <c:v>91.330891330891333</c:v>
                </c:pt>
                <c:pt idx="171">
                  <c:v>88.766788766788764</c:v>
                </c:pt>
                <c:pt idx="172">
                  <c:v>89.377289377289387</c:v>
                </c:pt>
                <c:pt idx="173">
                  <c:v>89.865689865689873</c:v>
                </c:pt>
                <c:pt idx="174">
                  <c:v>89.743589743589752</c:v>
                </c:pt>
                <c:pt idx="175">
                  <c:v>87.423687423687426</c:v>
                </c:pt>
                <c:pt idx="176">
                  <c:v>85.714285714285708</c:v>
                </c:pt>
                <c:pt idx="177">
                  <c:v>85.958485958485966</c:v>
                </c:pt>
                <c:pt idx="178">
                  <c:v>84.737484737484735</c:v>
                </c:pt>
                <c:pt idx="179">
                  <c:v>83.272283272283275</c:v>
                </c:pt>
                <c:pt idx="180">
                  <c:v>83.882783882783883</c:v>
                </c:pt>
                <c:pt idx="181">
                  <c:v>85.470085470085465</c:v>
                </c:pt>
                <c:pt idx="182">
                  <c:v>85.958485958485966</c:v>
                </c:pt>
                <c:pt idx="183">
                  <c:v>86.446886446886452</c:v>
                </c:pt>
                <c:pt idx="184">
                  <c:v>89.62148962148963</c:v>
                </c:pt>
                <c:pt idx="185">
                  <c:v>87.912087912087912</c:v>
                </c:pt>
                <c:pt idx="186">
                  <c:v>88.156288156288156</c:v>
                </c:pt>
                <c:pt idx="187">
                  <c:v>89.62148962148963</c:v>
                </c:pt>
                <c:pt idx="188">
                  <c:v>89.62148962148963</c:v>
                </c:pt>
                <c:pt idx="189">
                  <c:v>89.62148962148963</c:v>
                </c:pt>
                <c:pt idx="190">
                  <c:v>89.62148962148963</c:v>
                </c:pt>
                <c:pt idx="191">
                  <c:v>90.35409035409036</c:v>
                </c:pt>
                <c:pt idx="192">
                  <c:v>89.255189255189265</c:v>
                </c:pt>
                <c:pt idx="193">
                  <c:v>89.987789987789995</c:v>
                </c:pt>
                <c:pt idx="194">
                  <c:v>86.202686202686209</c:v>
                </c:pt>
                <c:pt idx="195">
                  <c:v>86.202686202686209</c:v>
                </c:pt>
                <c:pt idx="196">
                  <c:v>80.463980463980462</c:v>
                </c:pt>
                <c:pt idx="197">
                  <c:v>79.120879120879124</c:v>
                </c:pt>
                <c:pt idx="198">
                  <c:v>78.510378510378516</c:v>
                </c:pt>
                <c:pt idx="199">
                  <c:v>78.510378510378516</c:v>
                </c:pt>
                <c:pt idx="200">
                  <c:v>77.167277167277177</c:v>
                </c:pt>
                <c:pt idx="201">
                  <c:v>74.969474969474973</c:v>
                </c:pt>
                <c:pt idx="202">
                  <c:v>77.045177045177056</c:v>
                </c:pt>
                <c:pt idx="203">
                  <c:v>79.242979242979246</c:v>
                </c:pt>
                <c:pt idx="204">
                  <c:v>77.777777777777786</c:v>
                </c:pt>
                <c:pt idx="205">
                  <c:v>79.365079365079367</c:v>
                </c:pt>
                <c:pt idx="206">
                  <c:v>77.411477411477421</c:v>
                </c:pt>
                <c:pt idx="207">
                  <c:v>80.586080586080584</c:v>
                </c:pt>
                <c:pt idx="208">
                  <c:v>82.417582417582409</c:v>
                </c:pt>
                <c:pt idx="209">
                  <c:v>80.341880341880341</c:v>
                </c:pt>
                <c:pt idx="210">
                  <c:v>80.708180708180706</c:v>
                </c:pt>
                <c:pt idx="211">
                  <c:v>82.90598290598291</c:v>
                </c:pt>
                <c:pt idx="212">
                  <c:v>79.120879120879124</c:v>
                </c:pt>
                <c:pt idx="213">
                  <c:v>81.929181929181922</c:v>
                </c:pt>
                <c:pt idx="214">
                  <c:v>82.661782661782652</c:v>
                </c:pt>
                <c:pt idx="215">
                  <c:v>84.737484737484735</c:v>
                </c:pt>
                <c:pt idx="216">
                  <c:v>82.783882783882774</c:v>
                </c:pt>
                <c:pt idx="217">
                  <c:v>87.423687423687426</c:v>
                </c:pt>
                <c:pt idx="218">
                  <c:v>86.935286935286939</c:v>
                </c:pt>
                <c:pt idx="219">
                  <c:v>85.470085470085465</c:v>
                </c:pt>
                <c:pt idx="220">
                  <c:v>83.028083028083032</c:v>
                </c:pt>
                <c:pt idx="221">
                  <c:v>81.807081807081801</c:v>
                </c:pt>
                <c:pt idx="222">
                  <c:v>79.975579975579976</c:v>
                </c:pt>
                <c:pt idx="223">
                  <c:v>81.440781440781436</c:v>
                </c:pt>
                <c:pt idx="224">
                  <c:v>81.929181929181922</c:v>
                </c:pt>
                <c:pt idx="225">
                  <c:v>83.028083028083032</c:v>
                </c:pt>
                <c:pt idx="226">
                  <c:v>83.516483516483518</c:v>
                </c:pt>
                <c:pt idx="227">
                  <c:v>84.126984126984127</c:v>
                </c:pt>
                <c:pt idx="228">
                  <c:v>84.37118437118437</c:v>
                </c:pt>
                <c:pt idx="229">
                  <c:v>82.90598290598291</c:v>
                </c:pt>
                <c:pt idx="230">
                  <c:v>83.150183150183153</c:v>
                </c:pt>
                <c:pt idx="231">
                  <c:v>82.539682539682531</c:v>
                </c:pt>
                <c:pt idx="232">
                  <c:v>80.219780219780219</c:v>
                </c:pt>
                <c:pt idx="233">
                  <c:v>81.807081807081801</c:v>
                </c:pt>
                <c:pt idx="234">
                  <c:v>83.760683760683762</c:v>
                </c:pt>
                <c:pt idx="235">
                  <c:v>84.737484737484735</c:v>
                </c:pt>
                <c:pt idx="236">
                  <c:v>84.859584859584857</c:v>
                </c:pt>
                <c:pt idx="237">
                  <c:v>84.37118437118437</c:v>
                </c:pt>
                <c:pt idx="238">
                  <c:v>89.133089133089143</c:v>
                </c:pt>
                <c:pt idx="239">
                  <c:v>87.545787545787547</c:v>
                </c:pt>
                <c:pt idx="240">
                  <c:v>86.568986568986574</c:v>
                </c:pt>
                <c:pt idx="241">
                  <c:v>86.324786324786331</c:v>
                </c:pt>
                <c:pt idx="242">
                  <c:v>85.83638583638583</c:v>
                </c:pt>
                <c:pt idx="243">
                  <c:v>84.249084249084248</c:v>
                </c:pt>
                <c:pt idx="244">
                  <c:v>85.347985347985343</c:v>
                </c:pt>
                <c:pt idx="245">
                  <c:v>85.470085470085465</c:v>
                </c:pt>
                <c:pt idx="246">
                  <c:v>86.691086691086696</c:v>
                </c:pt>
                <c:pt idx="247">
                  <c:v>85.83638583638583</c:v>
                </c:pt>
                <c:pt idx="248">
                  <c:v>85.83638583638583</c:v>
                </c:pt>
                <c:pt idx="249">
                  <c:v>83.028083028083032</c:v>
                </c:pt>
                <c:pt idx="250">
                  <c:v>86.080586080586087</c:v>
                </c:pt>
                <c:pt idx="251">
                  <c:v>84.004884004884005</c:v>
                </c:pt>
                <c:pt idx="252">
                  <c:v>87.545787545787547</c:v>
                </c:pt>
                <c:pt idx="253">
                  <c:v>87.301587301587304</c:v>
                </c:pt>
                <c:pt idx="254">
                  <c:v>87.301587301587304</c:v>
                </c:pt>
                <c:pt idx="255">
                  <c:v>86.202686202686209</c:v>
                </c:pt>
                <c:pt idx="256">
                  <c:v>84.737484737484735</c:v>
                </c:pt>
                <c:pt idx="257">
                  <c:v>84.737484737484735</c:v>
                </c:pt>
                <c:pt idx="258">
                  <c:v>84.737484737484735</c:v>
                </c:pt>
                <c:pt idx="259">
                  <c:v>84.737484737484735</c:v>
                </c:pt>
                <c:pt idx="260">
                  <c:v>82.295482295482287</c:v>
                </c:pt>
                <c:pt idx="261">
                  <c:v>80.097680097680097</c:v>
                </c:pt>
                <c:pt idx="262">
                  <c:v>80.708180708180706</c:v>
                </c:pt>
                <c:pt idx="263">
                  <c:v>83.760683760683762</c:v>
                </c:pt>
                <c:pt idx="264">
                  <c:v>85.347985347985343</c:v>
                </c:pt>
                <c:pt idx="265">
                  <c:v>85.958485958485966</c:v>
                </c:pt>
                <c:pt idx="266">
                  <c:v>84.737484737484735</c:v>
                </c:pt>
                <c:pt idx="267">
                  <c:v>85.225885225885222</c:v>
                </c:pt>
                <c:pt idx="268">
                  <c:v>85.592185592185587</c:v>
                </c:pt>
                <c:pt idx="269">
                  <c:v>86.935286935286939</c:v>
                </c:pt>
                <c:pt idx="270">
                  <c:v>89.377289377289387</c:v>
                </c:pt>
                <c:pt idx="271">
                  <c:v>87.912087912087912</c:v>
                </c:pt>
                <c:pt idx="272">
                  <c:v>89.987789987789995</c:v>
                </c:pt>
                <c:pt idx="273">
                  <c:v>90.35409035409036</c:v>
                </c:pt>
                <c:pt idx="274">
                  <c:v>89.377289377289387</c:v>
                </c:pt>
                <c:pt idx="275">
                  <c:v>90.109890109890117</c:v>
                </c:pt>
                <c:pt idx="276">
                  <c:v>89.743589743589752</c:v>
                </c:pt>
                <c:pt idx="277">
                  <c:v>91.208791208791212</c:v>
                </c:pt>
                <c:pt idx="278">
                  <c:v>91.452991452991455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AA-45CC-BB84-3FE435F96607}"/>
            </c:ext>
          </c:extLst>
        </c:ser>
        <c:ser>
          <c:idx val="3"/>
          <c:order val="3"/>
          <c:tx>
            <c:strRef>
              <c:f>'Battery Suppliers Data'!$N$7</c:f>
              <c:strCache>
                <c:ptCount val="1"/>
                <c:pt idx="0">
                  <c:v>Samsung SDI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63500" dist="38100" dir="5400000" rotWithShape="0">
                <a:srgbClr val="000000">
                  <a:alpha val="45000"/>
                </a:srgbClr>
              </a:outerShdw>
            </a:effectLst>
          </c:spPr>
          <c:marker>
            <c:symbol val="none"/>
          </c:marker>
          <c:cat>
            <c:numRef>
              <c:f>'Battery Suppliers Data'!$J$8:$J$286</c:f>
              <c:numCache>
                <c:formatCode>m/d/yyyy</c:formatCode>
                <c:ptCount val="279"/>
                <c:pt idx="0">
                  <c:v>43257</c:v>
                </c:pt>
                <c:pt idx="1">
                  <c:v>43102</c:v>
                </c:pt>
                <c:pt idx="2">
                  <c:v>43103</c:v>
                </c:pt>
                <c:pt idx="3">
                  <c:v>43104</c:v>
                </c:pt>
                <c:pt idx="4">
                  <c:v>43105</c:v>
                </c:pt>
                <c:pt idx="5">
                  <c:v>43108</c:v>
                </c:pt>
                <c:pt idx="6">
                  <c:v>43109</c:v>
                </c:pt>
                <c:pt idx="7">
                  <c:v>43110</c:v>
                </c:pt>
                <c:pt idx="8">
                  <c:v>43111</c:v>
                </c:pt>
                <c:pt idx="9">
                  <c:v>43112</c:v>
                </c:pt>
                <c:pt idx="10">
                  <c:v>43115</c:v>
                </c:pt>
                <c:pt idx="11">
                  <c:v>43116</c:v>
                </c:pt>
                <c:pt idx="12">
                  <c:v>43117</c:v>
                </c:pt>
                <c:pt idx="13">
                  <c:v>43118</c:v>
                </c:pt>
                <c:pt idx="14">
                  <c:v>43119</c:v>
                </c:pt>
                <c:pt idx="15">
                  <c:v>43122</c:v>
                </c:pt>
                <c:pt idx="16">
                  <c:v>43123</c:v>
                </c:pt>
                <c:pt idx="17">
                  <c:v>43124</c:v>
                </c:pt>
                <c:pt idx="18">
                  <c:v>43125</c:v>
                </c:pt>
                <c:pt idx="19">
                  <c:v>43126</c:v>
                </c:pt>
                <c:pt idx="20">
                  <c:v>43129</c:v>
                </c:pt>
                <c:pt idx="21">
                  <c:v>43130</c:v>
                </c:pt>
                <c:pt idx="22">
                  <c:v>43131</c:v>
                </c:pt>
                <c:pt idx="23">
                  <c:v>43132</c:v>
                </c:pt>
                <c:pt idx="24">
                  <c:v>43133</c:v>
                </c:pt>
                <c:pt idx="25">
                  <c:v>43136</c:v>
                </c:pt>
                <c:pt idx="26">
                  <c:v>43137</c:v>
                </c:pt>
                <c:pt idx="27">
                  <c:v>43138</c:v>
                </c:pt>
                <c:pt idx="28">
                  <c:v>43139</c:v>
                </c:pt>
                <c:pt idx="29">
                  <c:v>43140</c:v>
                </c:pt>
                <c:pt idx="30">
                  <c:v>43143</c:v>
                </c:pt>
                <c:pt idx="31">
                  <c:v>43144</c:v>
                </c:pt>
                <c:pt idx="32">
                  <c:v>43145</c:v>
                </c:pt>
                <c:pt idx="33">
                  <c:v>43146</c:v>
                </c:pt>
                <c:pt idx="34">
                  <c:v>43147</c:v>
                </c:pt>
                <c:pt idx="35">
                  <c:v>43150</c:v>
                </c:pt>
                <c:pt idx="36">
                  <c:v>43151</c:v>
                </c:pt>
                <c:pt idx="37">
                  <c:v>43152</c:v>
                </c:pt>
                <c:pt idx="38">
                  <c:v>43153</c:v>
                </c:pt>
                <c:pt idx="39">
                  <c:v>43154</c:v>
                </c:pt>
                <c:pt idx="40">
                  <c:v>43157</c:v>
                </c:pt>
                <c:pt idx="41">
                  <c:v>43158</c:v>
                </c:pt>
                <c:pt idx="42">
                  <c:v>43159</c:v>
                </c:pt>
                <c:pt idx="43">
                  <c:v>43160</c:v>
                </c:pt>
                <c:pt idx="44">
                  <c:v>43161</c:v>
                </c:pt>
                <c:pt idx="45">
                  <c:v>43164</c:v>
                </c:pt>
                <c:pt idx="46">
                  <c:v>43165</c:v>
                </c:pt>
                <c:pt idx="47">
                  <c:v>43166</c:v>
                </c:pt>
                <c:pt idx="48">
                  <c:v>43167</c:v>
                </c:pt>
                <c:pt idx="49">
                  <c:v>43168</c:v>
                </c:pt>
                <c:pt idx="50">
                  <c:v>43171</c:v>
                </c:pt>
                <c:pt idx="51">
                  <c:v>43172</c:v>
                </c:pt>
                <c:pt idx="52">
                  <c:v>43173</c:v>
                </c:pt>
                <c:pt idx="53">
                  <c:v>43174</c:v>
                </c:pt>
                <c:pt idx="54">
                  <c:v>43175</c:v>
                </c:pt>
                <c:pt idx="55">
                  <c:v>43178</c:v>
                </c:pt>
                <c:pt idx="56">
                  <c:v>43179</c:v>
                </c:pt>
                <c:pt idx="57">
                  <c:v>43180</c:v>
                </c:pt>
                <c:pt idx="58">
                  <c:v>43181</c:v>
                </c:pt>
                <c:pt idx="59">
                  <c:v>43182</c:v>
                </c:pt>
                <c:pt idx="60">
                  <c:v>43185</c:v>
                </c:pt>
                <c:pt idx="61">
                  <c:v>43186</c:v>
                </c:pt>
                <c:pt idx="62">
                  <c:v>43187</c:v>
                </c:pt>
                <c:pt idx="63">
                  <c:v>43188</c:v>
                </c:pt>
                <c:pt idx="64">
                  <c:v>43189</c:v>
                </c:pt>
                <c:pt idx="65">
                  <c:v>43192</c:v>
                </c:pt>
                <c:pt idx="66">
                  <c:v>43193</c:v>
                </c:pt>
                <c:pt idx="67">
                  <c:v>43194</c:v>
                </c:pt>
                <c:pt idx="68">
                  <c:v>43195</c:v>
                </c:pt>
                <c:pt idx="69">
                  <c:v>43196</c:v>
                </c:pt>
                <c:pt idx="70">
                  <c:v>43199</c:v>
                </c:pt>
                <c:pt idx="71">
                  <c:v>43200</c:v>
                </c:pt>
                <c:pt idx="72">
                  <c:v>43201</c:v>
                </c:pt>
                <c:pt idx="73">
                  <c:v>43202</c:v>
                </c:pt>
                <c:pt idx="74">
                  <c:v>43203</c:v>
                </c:pt>
                <c:pt idx="75">
                  <c:v>43206</c:v>
                </c:pt>
                <c:pt idx="76">
                  <c:v>43207</c:v>
                </c:pt>
                <c:pt idx="77">
                  <c:v>43208</c:v>
                </c:pt>
                <c:pt idx="78">
                  <c:v>43209</c:v>
                </c:pt>
                <c:pt idx="79">
                  <c:v>43210</c:v>
                </c:pt>
                <c:pt idx="80">
                  <c:v>43213</c:v>
                </c:pt>
                <c:pt idx="81">
                  <c:v>43214</c:v>
                </c:pt>
                <c:pt idx="82">
                  <c:v>43215</c:v>
                </c:pt>
                <c:pt idx="83">
                  <c:v>43216</c:v>
                </c:pt>
                <c:pt idx="84">
                  <c:v>43217</c:v>
                </c:pt>
                <c:pt idx="85">
                  <c:v>43220</c:v>
                </c:pt>
                <c:pt idx="86">
                  <c:v>43221</c:v>
                </c:pt>
                <c:pt idx="87">
                  <c:v>43222</c:v>
                </c:pt>
                <c:pt idx="88">
                  <c:v>43223</c:v>
                </c:pt>
                <c:pt idx="89">
                  <c:v>43224</c:v>
                </c:pt>
                <c:pt idx="90">
                  <c:v>43227</c:v>
                </c:pt>
                <c:pt idx="91">
                  <c:v>43228</c:v>
                </c:pt>
                <c:pt idx="92">
                  <c:v>43229</c:v>
                </c:pt>
                <c:pt idx="93">
                  <c:v>43230</c:v>
                </c:pt>
                <c:pt idx="94">
                  <c:v>43231</c:v>
                </c:pt>
                <c:pt idx="95">
                  <c:v>43234</c:v>
                </c:pt>
                <c:pt idx="96">
                  <c:v>43235</c:v>
                </c:pt>
                <c:pt idx="97">
                  <c:v>43236</c:v>
                </c:pt>
                <c:pt idx="98">
                  <c:v>43237</c:v>
                </c:pt>
                <c:pt idx="99">
                  <c:v>43238</c:v>
                </c:pt>
                <c:pt idx="100">
                  <c:v>43241</c:v>
                </c:pt>
                <c:pt idx="101">
                  <c:v>43242</c:v>
                </c:pt>
                <c:pt idx="102">
                  <c:v>43243</c:v>
                </c:pt>
                <c:pt idx="103">
                  <c:v>43244</c:v>
                </c:pt>
                <c:pt idx="104">
                  <c:v>43245</c:v>
                </c:pt>
                <c:pt idx="105">
                  <c:v>43248</c:v>
                </c:pt>
                <c:pt idx="106">
                  <c:v>43249</c:v>
                </c:pt>
                <c:pt idx="107">
                  <c:v>43250</c:v>
                </c:pt>
                <c:pt idx="108">
                  <c:v>43251</c:v>
                </c:pt>
                <c:pt idx="109">
                  <c:v>43252</c:v>
                </c:pt>
                <c:pt idx="110">
                  <c:v>43255</c:v>
                </c:pt>
                <c:pt idx="111">
                  <c:v>43256</c:v>
                </c:pt>
                <c:pt idx="112">
                  <c:v>43257</c:v>
                </c:pt>
                <c:pt idx="113">
                  <c:v>43258</c:v>
                </c:pt>
                <c:pt idx="114">
                  <c:v>43259</c:v>
                </c:pt>
                <c:pt idx="115">
                  <c:v>43262</c:v>
                </c:pt>
                <c:pt idx="116">
                  <c:v>43263</c:v>
                </c:pt>
                <c:pt idx="117">
                  <c:v>43264</c:v>
                </c:pt>
                <c:pt idx="118">
                  <c:v>43265</c:v>
                </c:pt>
                <c:pt idx="119">
                  <c:v>43266</c:v>
                </c:pt>
                <c:pt idx="120">
                  <c:v>43269</c:v>
                </c:pt>
                <c:pt idx="121">
                  <c:v>43270</c:v>
                </c:pt>
                <c:pt idx="122">
                  <c:v>43271</c:v>
                </c:pt>
                <c:pt idx="123">
                  <c:v>43272</c:v>
                </c:pt>
                <c:pt idx="124">
                  <c:v>43273</c:v>
                </c:pt>
                <c:pt idx="125">
                  <c:v>43276</c:v>
                </c:pt>
                <c:pt idx="126">
                  <c:v>43277</c:v>
                </c:pt>
                <c:pt idx="127">
                  <c:v>43278</c:v>
                </c:pt>
                <c:pt idx="128">
                  <c:v>43279</c:v>
                </c:pt>
                <c:pt idx="129">
                  <c:v>43280</c:v>
                </c:pt>
                <c:pt idx="130">
                  <c:v>43283</c:v>
                </c:pt>
                <c:pt idx="131">
                  <c:v>43284</c:v>
                </c:pt>
                <c:pt idx="132">
                  <c:v>43285</c:v>
                </c:pt>
                <c:pt idx="133">
                  <c:v>43286</c:v>
                </c:pt>
                <c:pt idx="134">
                  <c:v>43287</c:v>
                </c:pt>
                <c:pt idx="135">
                  <c:v>43290</c:v>
                </c:pt>
                <c:pt idx="136">
                  <c:v>43291</c:v>
                </c:pt>
                <c:pt idx="137">
                  <c:v>43292</c:v>
                </c:pt>
                <c:pt idx="138">
                  <c:v>43293</c:v>
                </c:pt>
                <c:pt idx="139">
                  <c:v>43294</c:v>
                </c:pt>
                <c:pt idx="140">
                  <c:v>43297</c:v>
                </c:pt>
                <c:pt idx="141">
                  <c:v>43298</c:v>
                </c:pt>
                <c:pt idx="142">
                  <c:v>43299</c:v>
                </c:pt>
                <c:pt idx="143">
                  <c:v>43300</c:v>
                </c:pt>
                <c:pt idx="144">
                  <c:v>43301</c:v>
                </c:pt>
                <c:pt idx="145">
                  <c:v>43304</c:v>
                </c:pt>
                <c:pt idx="146">
                  <c:v>43305</c:v>
                </c:pt>
                <c:pt idx="147">
                  <c:v>43306</c:v>
                </c:pt>
                <c:pt idx="148">
                  <c:v>43307</c:v>
                </c:pt>
                <c:pt idx="149">
                  <c:v>43308</c:v>
                </c:pt>
                <c:pt idx="150">
                  <c:v>43311</c:v>
                </c:pt>
                <c:pt idx="151">
                  <c:v>43312</c:v>
                </c:pt>
                <c:pt idx="152">
                  <c:v>43313</c:v>
                </c:pt>
                <c:pt idx="153">
                  <c:v>43314</c:v>
                </c:pt>
                <c:pt idx="154">
                  <c:v>43315</c:v>
                </c:pt>
                <c:pt idx="155">
                  <c:v>43318</c:v>
                </c:pt>
                <c:pt idx="156">
                  <c:v>43319</c:v>
                </c:pt>
                <c:pt idx="157">
                  <c:v>43320</c:v>
                </c:pt>
                <c:pt idx="158">
                  <c:v>43321</c:v>
                </c:pt>
                <c:pt idx="159">
                  <c:v>43322</c:v>
                </c:pt>
                <c:pt idx="160">
                  <c:v>43325</c:v>
                </c:pt>
                <c:pt idx="161">
                  <c:v>43326</c:v>
                </c:pt>
                <c:pt idx="162">
                  <c:v>43327</c:v>
                </c:pt>
                <c:pt idx="163">
                  <c:v>43328</c:v>
                </c:pt>
                <c:pt idx="164">
                  <c:v>43329</c:v>
                </c:pt>
                <c:pt idx="165">
                  <c:v>43332</c:v>
                </c:pt>
                <c:pt idx="166">
                  <c:v>43333</c:v>
                </c:pt>
                <c:pt idx="167">
                  <c:v>43334</c:v>
                </c:pt>
                <c:pt idx="168">
                  <c:v>43335</c:v>
                </c:pt>
                <c:pt idx="169">
                  <c:v>43336</c:v>
                </c:pt>
                <c:pt idx="170">
                  <c:v>43339</c:v>
                </c:pt>
                <c:pt idx="171">
                  <c:v>43340</c:v>
                </c:pt>
                <c:pt idx="172">
                  <c:v>43341</c:v>
                </c:pt>
                <c:pt idx="173">
                  <c:v>43342</c:v>
                </c:pt>
                <c:pt idx="174">
                  <c:v>43343</c:v>
                </c:pt>
                <c:pt idx="175">
                  <c:v>43346</c:v>
                </c:pt>
                <c:pt idx="176">
                  <c:v>43347</c:v>
                </c:pt>
                <c:pt idx="177">
                  <c:v>43348</c:v>
                </c:pt>
                <c:pt idx="178">
                  <c:v>43349</c:v>
                </c:pt>
                <c:pt idx="179">
                  <c:v>43350</c:v>
                </c:pt>
                <c:pt idx="180">
                  <c:v>43353</c:v>
                </c:pt>
                <c:pt idx="181">
                  <c:v>43354</c:v>
                </c:pt>
                <c:pt idx="182">
                  <c:v>43355</c:v>
                </c:pt>
                <c:pt idx="183">
                  <c:v>43356</c:v>
                </c:pt>
                <c:pt idx="184">
                  <c:v>43357</c:v>
                </c:pt>
                <c:pt idx="185">
                  <c:v>43360</c:v>
                </c:pt>
                <c:pt idx="186">
                  <c:v>43361</c:v>
                </c:pt>
                <c:pt idx="187">
                  <c:v>43362</c:v>
                </c:pt>
                <c:pt idx="188">
                  <c:v>43363</c:v>
                </c:pt>
                <c:pt idx="189">
                  <c:v>43364</c:v>
                </c:pt>
                <c:pt idx="190">
                  <c:v>43367</c:v>
                </c:pt>
                <c:pt idx="191">
                  <c:v>43368</c:v>
                </c:pt>
                <c:pt idx="192">
                  <c:v>43369</c:v>
                </c:pt>
                <c:pt idx="193">
                  <c:v>43370</c:v>
                </c:pt>
                <c:pt idx="194">
                  <c:v>43371</c:v>
                </c:pt>
                <c:pt idx="195">
                  <c:v>43374</c:v>
                </c:pt>
                <c:pt idx="196">
                  <c:v>43375</c:v>
                </c:pt>
                <c:pt idx="197">
                  <c:v>43376</c:v>
                </c:pt>
                <c:pt idx="198">
                  <c:v>43377</c:v>
                </c:pt>
                <c:pt idx="199">
                  <c:v>43378</c:v>
                </c:pt>
                <c:pt idx="200">
                  <c:v>43381</c:v>
                </c:pt>
                <c:pt idx="201">
                  <c:v>43382</c:v>
                </c:pt>
                <c:pt idx="202">
                  <c:v>43383</c:v>
                </c:pt>
                <c:pt idx="203">
                  <c:v>43384</c:v>
                </c:pt>
                <c:pt idx="204">
                  <c:v>43385</c:v>
                </c:pt>
                <c:pt idx="205">
                  <c:v>43388</c:v>
                </c:pt>
                <c:pt idx="206">
                  <c:v>43389</c:v>
                </c:pt>
                <c:pt idx="207">
                  <c:v>43390</c:v>
                </c:pt>
                <c:pt idx="208">
                  <c:v>43391</c:v>
                </c:pt>
                <c:pt idx="209">
                  <c:v>43392</c:v>
                </c:pt>
                <c:pt idx="210">
                  <c:v>43395</c:v>
                </c:pt>
                <c:pt idx="211">
                  <c:v>43396</c:v>
                </c:pt>
                <c:pt idx="212">
                  <c:v>43397</c:v>
                </c:pt>
                <c:pt idx="213">
                  <c:v>43398</c:v>
                </c:pt>
                <c:pt idx="214">
                  <c:v>43399</c:v>
                </c:pt>
                <c:pt idx="215">
                  <c:v>43402</c:v>
                </c:pt>
                <c:pt idx="216">
                  <c:v>43403</c:v>
                </c:pt>
                <c:pt idx="217">
                  <c:v>43404</c:v>
                </c:pt>
                <c:pt idx="218">
                  <c:v>43405</c:v>
                </c:pt>
                <c:pt idx="219">
                  <c:v>43406</c:v>
                </c:pt>
                <c:pt idx="220">
                  <c:v>43409</c:v>
                </c:pt>
                <c:pt idx="221">
                  <c:v>43410</c:v>
                </c:pt>
                <c:pt idx="222">
                  <c:v>43411</c:v>
                </c:pt>
                <c:pt idx="223">
                  <c:v>43412</c:v>
                </c:pt>
                <c:pt idx="224">
                  <c:v>43413</c:v>
                </c:pt>
                <c:pt idx="225">
                  <c:v>43416</c:v>
                </c:pt>
                <c:pt idx="226">
                  <c:v>43417</c:v>
                </c:pt>
                <c:pt idx="227">
                  <c:v>43418</c:v>
                </c:pt>
                <c:pt idx="228">
                  <c:v>43419</c:v>
                </c:pt>
                <c:pt idx="229">
                  <c:v>43420</c:v>
                </c:pt>
                <c:pt idx="230">
                  <c:v>43423</c:v>
                </c:pt>
                <c:pt idx="231">
                  <c:v>43424</c:v>
                </c:pt>
                <c:pt idx="232">
                  <c:v>43425</c:v>
                </c:pt>
                <c:pt idx="233">
                  <c:v>43426</c:v>
                </c:pt>
                <c:pt idx="234">
                  <c:v>43427</c:v>
                </c:pt>
                <c:pt idx="235">
                  <c:v>43430</c:v>
                </c:pt>
                <c:pt idx="236">
                  <c:v>43431</c:v>
                </c:pt>
                <c:pt idx="237">
                  <c:v>43432</c:v>
                </c:pt>
                <c:pt idx="238">
                  <c:v>43433</c:v>
                </c:pt>
                <c:pt idx="239">
                  <c:v>43434</c:v>
                </c:pt>
                <c:pt idx="240">
                  <c:v>43437</c:v>
                </c:pt>
                <c:pt idx="241">
                  <c:v>43438</c:v>
                </c:pt>
                <c:pt idx="242">
                  <c:v>43439</c:v>
                </c:pt>
                <c:pt idx="243">
                  <c:v>43440</c:v>
                </c:pt>
                <c:pt idx="244">
                  <c:v>43441</c:v>
                </c:pt>
                <c:pt idx="245">
                  <c:v>43444</c:v>
                </c:pt>
                <c:pt idx="246">
                  <c:v>43445</c:v>
                </c:pt>
                <c:pt idx="247">
                  <c:v>43446</c:v>
                </c:pt>
                <c:pt idx="248">
                  <c:v>43447</c:v>
                </c:pt>
                <c:pt idx="249">
                  <c:v>43448</c:v>
                </c:pt>
                <c:pt idx="250">
                  <c:v>43451</c:v>
                </c:pt>
                <c:pt idx="251">
                  <c:v>43452</c:v>
                </c:pt>
                <c:pt idx="252">
                  <c:v>43453</c:v>
                </c:pt>
                <c:pt idx="253">
                  <c:v>43454</c:v>
                </c:pt>
                <c:pt idx="254">
                  <c:v>43455</c:v>
                </c:pt>
                <c:pt idx="255">
                  <c:v>43458</c:v>
                </c:pt>
                <c:pt idx="256">
                  <c:v>43459</c:v>
                </c:pt>
                <c:pt idx="257">
                  <c:v>43460</c:v>
                </c:pt>
                <c:pt idx="258">
                  <c:v>43461</c:v>
                </c:pt>
                <c:pt idx="259">
                  <c:v>43462</c:v>
                </c:pt>
                <c:pt idx="260">
                  <c:v>43465</c:v>
                </c:pt>
                <c:pt idx="261">
                  <c:v>43466</c:v>
                </c:pt>
                <c:pt idx="262">
                  <c:v>43467</c:v>
                </c:pt>
                <c:pt idx="263">
                  <c:v>43468</c:v>
                </c:pt>
                <c:pt idx="264">
                  <c:v>43469</c:v>
                </c:pt>
                <c:pt idx="265">
                  <c:v>43472</c:v>
                </c:pt>
                <c:pt idx="266">
                  <c:v>43473</c:v>
                </c:pt>
                <c:pt idx="267">
                  <c:v>43474</c:v>
                </c:pt>
                <c:pt idx="268">
                  <c:v>43475</c:v>
                </c:pt>
                <c:pt idx="269">
                  <c:v>43476</c:v>
                </c:pt>
                <c:pt idx="270">
                  <c:v>43479</c:v>
                </c:pt>
                <c:pt idx="271">
                  <c:v>43480</c:v>
                </c:pt>
                <c:pt idx="272">
                  <c:v>43481</c:v>
                </c:pt>
                <c:pt idx="273">
                  <c:v>43482</c:v>
                </c:pt>
                <c:pt idx="274">
                  <c:v>43483</c:v>
                </c:pt>
                <c:pt idx="275">
                  <c:v>43486</c:v>
                </c:pt>
                <c:pt idx="276">
                  <c:v>43487</c:v>
                </c:pt>
                <c:pt idx="277">
                  <c:v>43488</c:v>
                </c:pt>
                <c:pt idx="278">
                  <c:v>43489</c:v>
                </c:pt>
              </c:numCache>
            </c:numRef>
          </c:cat>
          <c:val>
            <c:numRef>
              <c:f>'Battery Suppliers Data'!$N$8:$N$286</c:f>
              <c:numCache>
                <c:formatCode>General</c:formatCode>
                <c:ptCount val="279"/>
                <c:pt idx="0">
                  <c:v>100</c:v>
                </c:pt>
                <c:pt idx="1">
                  <c:v>100.48192771084337</c:v>
                </c:pt>
                <c:pt idx="2">
                  <c:v>106.26506024096385</c:v>
                </c:pt>
                <c:pt idx="3">
                  <c:v>108.67469879518072</c:v>
                </c:pt>
                <c:pt idx="4">
                  <c:v>105.78313253012048</c:v>
                </c:pt>
                <c:pt idx="5">
                  <c:v>102.89156626506025</c:v>
                </c:pt>
                <c:pt idx="6">
                  <c:v>103.37349397590361</c:v>
                </c:pt>
                <c:pt idx="7">
                  <c:v>103.85542168674699</c:v>
                </c:pt>
                <c:pt idx="8">
                  <c:v>102.65060240963855</c:v>
                </c:pt>
                <c:pt idx="9">
                  <c:v>104.33734939759036</c:v>
                </c:pt>
                <c:pt idx="10">
                  <c:v>103.37349397590361</c:v>
                </c:pt>
                <c:pt idx="11">
                  <c:v>105.06024096385542</c:v>
                </c:pt>
                <c:pt idx="12">
                  <c:v>98.313253012048193</c:v>
                </c:pt>
                <c:pt idx="13">
                  <c:v>97.831325301204814</c:v>
                </c:pt>
                <c:pt idx="14">
                  <c:v>96.867469879518069</c:v>
                </c:pt>
                <c:pt idx="15">
                  <c:v>100.2409638554217</c:v>
                </c:pt>
                <c:pt idx="16">
                  <c:v>101.20481927710843</c:v>
                </c:pt>
                <c:pt idx="17">
                  <c:v>99.759036144578317</c:v>
                </c:pt>
                <c:pt idx="18">
                  <c:v>100.72289156626506</c:v>
                </c:pt>
                <c:pt idx="19">
                  <c:v>98.554216867469876</c:v>
                </c:pt>
                <c:pt idx="20">
                  <c:v>94.939759036144579</c:v>
                </c:pt>
                <c:pt idx="21">
                  <c:v>90.361445783132538</c:v>
                </c:pt>
                <c:pt idx="22">
                  <c:v>86.265060240963848</c:v>
                </c:pt>
                <c:pt idx="23">
                  <c:v>84.337349397590373</c:v>
                </c:pt>
                <c:pt idx="24">
                  <c:v>85.301204819277103</c:v>
                </c:pt>
                <c:pt idx="25">
                  <c:v>82.891566265060248</c:v>
                </c:pt>
                <c:pt idx="26">
                  <c:v>84.337349397590373</c:v>
                </c:pt>
                <c:pt idx="27">
                  <c:v>81.92771084337349</c:v>
                </c:pt>
                <c:pt idx="28">
                  <c:v>83.855421686746993</c:v>
                </c:pt>
                <c:pt idx="29">
                  <c:v>83.132530120481931</c:v>
                </c:pt>
                <c:pt idx="30">
                  <c:v>86.98795180722891</c:v>
                </c:pt>
                <c:pt idx="31">
                  <c:v>86.98795180722891</c:v>
                </c:pt>
                <c:pt idx="32">
                  <c:v>86.98795180722891</c:v>
                </c:pt>
                <c:pt idx="33">
                  <c:v>87.951807228915655</c:v>
                </c:pt>
                <c:pt idx="34">
                  <c:v>86.506024096385545</c:v>
                </c:pt>
                <c:pt idx="35">
                  <c:v>85.783132530120483</c:v>
                </c:pt>
                <c:pt idx="36">
                  <c:v>86.265060240963848</c:v>
                </c:pt>
                <c:pt idx="37">
                  <c:v>87.710843373493972</c:v>
                </c:pt>
                <c:pt idx="38">
                  <c:v>85.301204819277103</c:v>
                </c:pt>
                <c:pt idx="39">
                  <c:v>84.578313253012055</c:v>
                </c:pt>
                <c:pt idx="40">
                  <c:v>82.409638554216869</c:v>
                </c:pt>
                <c:pt idx="41">
                  <c:v>82.409638554216869</c:v>
                </c:pt>
                <c:pt idx="42">
                  <c:v>82.168674698795186</c:v>
                </c:pt>
                <c:pt idx="43">
                  <c:v>81.92771084337349</c:v>
                </c:pt>
                <c:pt idx="44">
                  <c:v>86.506024096385545</c:v>
                </c:pt>
                <c:pt idx="45">
                  <c:v>85.783132530120483</c:v>
                </c:pt>
                <c:pt idx="46">
                  <c:v>87.710843373493972</c:v>
                </c:pt>
                <c:pt idx="47">
                  <c:v>94.698795180722897</c:v>
                </c:pt>
                <c:pt idx="48">
                  <c:v>97.590361445783131</c:v>
                </c:pt>
                <c:pt idx="49">
                  <c:v>97.349397590361448</c:v>
                </c:pt>
                <c:pt idx="50">
                  <c:v>99.518072289156621</c:v>
                </c:pt>
                <c:pt idx="51">
                  <c:v>103.37349397590361</c:v>
                </c:pt>
                <c:pt idx="52">
                  <c:v>103.85542168674699</c:v>
                </c:pt>
                <c:pt idx="53">
                  <c:v>99.277108433734938</c:v>
                </c:pt>
                <c:pt idx="54">
                  <c:v>100.48192771084337</c:v>
                </c:pt>
                <c:pt idx="55">
                  <c:v>98.554216867469876</c:v>
                </c:pt>
                <c:pt idx="56">
                  <c:v>100.2409638554217</c:v>
                </c:pt>
                <c:pt idx="57">
                  <c:v>96.144578313253021</c:v>
                </c:pt>
                <c:pt idx="58">
                  <c:v>97.108433734939752</c:v>
                </c:pt>
                <c:pt idx="59">
                  <c:v>96.867469879518069</c:v>
                </c:pt>
                <c:pt idx="60">
                  <c:v>94.939759036144579</c:v>
                </c:pt>
                <c:pt idx="61">
                  <c:v>92.048192771084331</c:v>
                </c:pt>
                <c:pt idx="62">
                  <c:v>92.771084337349393</c:v>
                </c:pt>
                <c:pt idx="63">
                  <c:v>96.144578313253021</c:v>
                </c:pt>
                <c:pt idx="64">
                  <c:v>95.180722891566262</c:v>
                </c:pt>
                <c:pt idx="65">
                  <c:v>91.325301204819283</c:v>
                </c:pt>
                <c:pt idx="66">
                  <c:v>92.048192771084331</c:v>
                </c:pt>
                <c:pt idx="67">
                  <c:v>92.048192771084331</c:v>
                </c:pt>
                <c:pt idx="68">
                  <c:v>92.289156626506013</c:v>
                </c:pt>
                <c:pt idx="69">
                  <c:v>89.638554216867476</c:v>
                </c:pt>
                <c:pt idx="70">
                  <c:v>90.120481927710841</c:v>
                </c:pt>
                <c:pt idx="71">
                  <c:v>91.325301204819283</c:v>
                </c:pt>
                <c:pt idx="72">
                  <c:v>92.771084337349393</c:v>
                </c:pt>
                <c:pt idx="73">
                  <c:v>92.771084337349393</c:v>
                </c:pt>
                <c:pt idx="74">
                  <c:v>93.012048192771076</c:v>
                </c:pt>
                <c:pt idx="75">
                  <c:v>92.53012048192771</c:v>
                </c:pt>
                <c:pt idx="76">
                  <c:v>91.325301204819283</c:v>
                </c:pt>
                <c:pt idx="77">
                  <c:v>89.638554216867476</c:v>
                </c:pt>
                <c:pt idx="78">
                  <c:v>90.602409638554221</c:v>
                </c:pt>
                <c:pt idx="79">
                  <c:v>87.951807228915655</c:v>
                </c:pt>
                <c:pt idx="80">
                  <c:v>84.819277108433738</c:v>
                </c:pt>
                <c:pt idx="81">
                  <c:v>86.024096385542165</c:v>
                </c:pt>
                <c:pt idx="82">
                  <c:v>86.98795180722891</c:v>
                </c:pt>
                <c:pt idx="83">
                  <c:v>88.433734939759034</c:v>
                </c:pt>
                <c:pt idx="84">
                  <c:v>88.433734939759034</c:v>
                </c:pt>
                <c:pt idx="85">
                  <c:v>88.192771084337352</c:v>
                </c:pt>
                <c:pt idx="86">
                  <c:v>89.879518072289159</c:v>
                </c:pt>
                <c:pt idx="87">
                  <c:v>86.98795180722891</c:v>
                </c:pt>
                <c:pt idx="88">
                  <c:v>86.98795180722891</c:v>
                </c:pt>
                <c:pt idx="89">
                  <c:v>88.674698795180717</c:v>
                </c:pt>
                <c:pt idx="90">
                  <c:v>92.048192771084331</c:v>
                </c:pt>
                <c:pt idx="91">
                  <c:v>91.807228915662648</c:v>
                </c:pt>
                <c:pt idx="92">
                  <c:v>92.048192771084331</c:v>
                </c:pt>
                <c:pt idx="93">
                  <c:v>96.385542168674704</c:v>
                </c:pt>
                <c:pt idx="94">
                  <c:v>94.4578313253012</c:v>
                </c:pt>
                <c:pt idx="95">
                  <c:v>94.4578313253012</c:v>
                </c:pt>
                <c:pt idx="96">
                  <c:v>96.385542168674704</c:v>
                </c:pt>
                <c:pt idx="97">
                  <c:v>93.975903614457835</c:v>
                </c:pt>
                <c:pt idx="98">
                  <c:v>95.421686746987959</c:v>
                </c:pt>
                <c:pt idx="99">
                  <c:v>95.421686746987959</c:v>
                </c:pt>
                <c:pt idx="100">
                  <c:v>98.554216867469876</c:v>
                </c:pt>
                <c:pt idx="101">
                  <c:v>98.554216867469876</c:v>
                </c:pt>
                <c:pt idx="102">
                  <c:v>99.759036144578317</c:v>
                </c:pt>
                <c:pt idx="103">
                  <c:v>100.72289156626506</c:v>
                </c:pt>
                <c:pt idx="104">
                  <c:v>101.92771084337349</c:v>
                </c:pt>
                <c:pt idx="105">
                  <c:v>99.277108433734938</c:v>
                </c:pt>
                <c:pt idx="106">
                  <c:v>96.626506024096386</c:v>
                </c:pt>
                <c:pt idx="107">
                  <c:v>100.72289156626506</c:v>
                </c:pt>
                <c:pt idx="108">
                  <c:v>105.54216867469879</c:v>
                </c:pt>
                <c:pt idx="109">
                  <c:v>103.6144578313253</c:v>
                </c:pt>
                <c:pt idx="110">
                  <c:v>103.6144578313253</c:v>
                </c:pt>
                <c:pt idx="111">
                  <c:v>106.98795180722891</c:v>
                </c:pt>
                <c:pt idx="112">
                  <c:v>108.67469879518072</c:v>
                </c:pt>
                <c:pt idx="113">
                  <c:v>107.95180722891567</c:v>
                </c:pt>
                <c:pt idx="114">
                  <c:v>110.8433734939759</c:v>
                </c:pt>
                <c:pt idx="115">
                  <c:v>110.8433734939759</c:v>
                </c:pt>
                <c:pt idx="116">
                  <c:v>109.39759036144578</c:v>
                </c:pt>
                <c:pt idx="117">
                  <c:v>113.49397590361446</c:v>
                </c:pt>
                <c:pt idx="118">
                  <c:v>107.4698795180723</c:v>
                </c:pt>
                <c:pt idx="119">
                  <c:v>104.09638554216866</c:v>
                </c:pt>
                <c:pt idx="120">
                  <c:v>110.36144578313254</c:v>
                </c:pt>
                <c:pt idx="121">
                  <c:v>108.91566265060241</c:v>
                </c:pt>
                <c:pt idx="122">
                  <c:v>109.39759036144578</c:v>
                </c:pt>
                <c:pt idx="123">
                  <c:v>108.67469879518072</c:v>
                </c:pt>
                <c:pt idx="124">
                  <c:v>107.95180722891567</c:v>
                </c:pt>
                <c:pt idx="125">
                  <c:v>108.67469879518072</c:v>
                </c:pt>
                <c:pt idx="126">
                  <c:v>106.02409638554218</c:v>
                </c:pt>
                <c:pt idx="127">
                  <c:v>103.13253012048193</c:v>
                </c:pt>
                <c:pt idx="128">
                  <c:v>103.13253012048193</c:v>
                </c:pt>
                <c:pt idx="129">
                  <c:v>102.40963855421687</c:v>
                </c:pt>
                <c:pt idx="130">
                  <c:v>102.65060240963855</c:v>
                </c:pt>
                <c:pt idx="131">
                  <c:v>103.6144578313253</c:v>
                </c:pt>
                <c:pt idx="132">
                  <c:v>111.32530120481927</c:v>
                </c:pt>
                <c:pt idx="133">
                  <c:v>112.04819277108433</c:v>
                </c:pt>
                <c:pt idx="134">
                  <c:v>110.12048192771084</c:v>
                </c:pt>
                <c:pt idx="135">
                  <c:v>108.43373493975903</c:v>
                </c:pt>
                <c:pt idx="136">
                  <c:v>112.53012048192772</c:v>
                </c:pt>
                <c:pt idx="137">
                  <c:v>114.21686746987952</c:v>
                </c:pt>
                <c:pt idx="138">
                  <c:v>110.36144578313254</c:v>
                </c:pt>
                <c:pt idx="139">
                  <c:v>110.12048192771084</c:v>
                </c:pt>
                <c:pt idx="140">
                  <c:v>109.39759036144578</c:v>
                </c:pt>
                <c:pt idx="141">
                  <c:v>113.25301204819279</c:v>
                </c:pt>
                <c:pt idx="142">
                  <c:v>111.80722891566266</c:v>
                </c:pt>
                <c:pt idx="143">
                  <c:v>106.26506024096385</c:v>
                </c:pt>
                <c:pt idx="144">
                  <c:v>109.87951807228914</c:v>
                </c:pt>
                <c:pt idx="145">
                  <c:v>110.8433734939759</c:v>
                </c:pt>
                <c:pt idx="146">
                  <c:v>111.56626506024097</c:v>
                </c:pt>
                <c:pt idx="147">
                  <c:v>113.01204819277109</c:v>
                </c:pt>
                <c:pt idx="148">
                  <c:v>109.87951807228914</c:v>
                </c:pt>
                <c:pt idx="149">
                  <c:v>110.36144578313254</c:v>
                </c:pt>
                <c:pt idx="150">
                  <c:v>108.91566265060241</c:v>
                </c:pt>
                <c:pt idx="151">
                  <c:v>109.1566265060241</c:v>
                </c:pt>
                <c:pt idx="152">
                  <c:v>111.32530120481927</c:v>
                </c:pt>
                <c:pt idx="153">
                  <c:v>108.43373493975903</c:v>
                </c:pt>
                <c:pt idx="154">
                  <c:v>109.1566265060241</c:v>
                </c:pt>
                <c:pt idx="155">
                  <c:v>108.67469879518072</c:v>
                </c:pt>
                <c:pt idx="156">
                  <c:v>110.12048192771084</c:v>
                </c:pt>
                <c:pt idx="157">
                  <c:v>102.89156626506025</c:v>
                </c:pt>
                <c:pt idx="158">
                  <c:v>103.6144578313253</c:v>
                </c:pt>
                <c:pt idx="159">
                  <c:v>103.37349397590361</c:v>
                </c:pt>
                <c:pt idx="160">
                  <c:v>103.37349397590361</c:v>
                </c:pt>
                <c:pt idx="161">
                  <c:v>104.33734939759036</c:v>
                </c:pt>
                <c:pt idx="162">
                  <c:v>102.89156626506025</c:v>
                </c:pt>
                <c:pt idx="163">
                  <c:v>100.2409638554217</c:v>
                </c:pt>
                <c:pt idx="164">
                  <c:v>104.57831325301206</c:v>
                </c:pt>
                <c:pt idx="165">
                  <c:v>103.85542168674699</c:v>
                </c:pt>
                <c:pt idx="166">
                  <c:v>105.78313253012048</c:v>
                </c:pt>
                <c:pt idx="167">
                  <c:v>107.95180722891567</c:v>
                </c:pt>
                <c:pt idx="168">
                  <c:v>112.28915662650603</c:v>
                </c:pt>
                <c:pt idx="169">
                  <c:v>110.8433734939759</c:v>
                </c:pt>
                <c:pt idx="170">
                  <c:v>113.49397590361446</c:v>
                </c:pt>
                <c:pt idx="171">
                  <c:v>113.49397590361446</c:v>
                </c:pt>
                <c:pt idx="172">
                  <c:v>113.73493975903615</c:v>
                </c:pt>
                <c:pt idx="173">
                  <c:v>116.86746987951808</c:v>
                </c:pt>
                <c:pt idx="174">
                  <c:v>118.07228915662651</c:v>
                </c:pt>
                <c:pt idx="175">
                  <c:v>116.86746987951808</c:v>
                </c:pt>
                <c:pt idx="176">
                  <c:v>116.62650602409639</c:v>
                </c:pt>
                <c:pt idx="177">
                  <c:v>115.18072289156626</c:v>
                </c:pt>
                <c:pt idx="178">
                  <c:v>117.59036144578315</c:v>
                </c:pt>
                <c:pt idx="179">
                  <c:v>120.24096385542168</c:v>
                </c:pt>
                <c:pt idx="180">
                  <c:v>119.27710843373494</c:v>
                </c:pt>
                <c:pt idx="181">
                  <c:v>114.93975903614458</c:v>
                </c:pt>
                <c:pt idx="182">
                  <c:v>118.07228915662651</c:v>
                </c:pt>
                <c:pt idx="183">
                  <c:v>118.79518072289157</c:v>
                </c:pt>
                <c:pt idx="184">
                  <c:v>122.89156626506023</c:v>
                </c:pt>
                <c:pt idx="185">
                  <c:v>123.6144578313253</c:v>
                </c:pt>
                <c:pt idx="186">
                  <c:v>122.16867469879517</c:v>
                </c:pt>
                <c:pt idx="187">
                  <c:v>123.37349397590363</c:v>
                </c:pt>
                <c:pt idx="188">
                  <c:v>123.37349397590363</c:v>
                </c:pt>
                <c:pt idx="189">
                  <c:v>123.37349397590363</c:v>
                </c:pt>
                <c:pt idx="190">
                  <c:v>123.37349397590363</c:v>
                </c:pt>
                <c:pt idx="191">
                  <c:v>125.78313253012048</c:v>
                </c:pt>
                <c:pt idx="192">
                  <c:v>124.57831325301206</c:v>
                </c:pt>
                <c:pt idx="193">
                  <c:v>121.68674698795181</c:v>
                </c:pt>
                <c:pt idx="194">
                  <c:v>120.48192771084338</c:v>
                </c:pt>
                <c:pt idx="195">
                  <c:v>120.48192771084338</c:v>
                </c:pt>
                <c:pt idx="196">
                  <c:v>117.59036144578315</c:v>
                </c:pt>
                <c:pt idx="197">
                  <c:v>114.21686746987952</c:v>
                </c:pt>
                <c:pt idx="198">
                  <c:v>115.18072289156626</c:v>
                </c:pt>
                <c:pt idx="199">
                  <c:v>115.18072289156626</c:v>
                </c:pt>
                <c:pt idx="200">
                  <c:v>114.93975903614458</c:v>
                </c:pt>
                <c:pt idx="201">
                  <c:v>109.39759036144578</c:v>
                </c:pt>
                <c:pt idx="202">
                  <c:v>117.59036144578315</c:v>
                </c:pt>
                <c:pt idx="203">
                  <c:v>117.34939759036145</c:v>
                </c:pt>
                <c:pt idx="204">
                  <c:v>117.34939759036145</c:v>
                </c:pt>
                <c:pt idx="205">
                  <c:v>120.72289156626506</c:v>
                </c:pt>
                <c:pt idx="206">
                  <c:v>121.68674698795181</c:v>
                </c:pt>
                <c:pt idx="207">
                  <c:v>121.68674698795181</c:v>
                </c:pt>
                <c:pt idx="208">
                  <c:v>120.96385542168674</c:v>
                </c:pt>
                <c:pt idx="209">
                  <c:v>115.42168674698796</c:v>
                </c:pt>
                <c:pt idx="210">
                  <c:v>107.22891566265061</c:v>
                </c:pt>
                <c:pt idx="211">
                  <c:v>110.60240963855421</c:v>
                </c:pt>
                <c:pt idx="212">
                  <c:v>111.80722891566266</c:v>
                </c:pt>
                <c:pt idx="213">
                  <c:v>110.36144578313254</c:v>
                </c:pt>
                <c:pt idx="214">
                  <c:v>113.25301204819279</c:v>
                </c:pt>
                <c:pt idx="215">
                  <c:v>113.49397590361446</c:v>
                </c:pt>
                <c:pt idx="216">
                  <c:v>110.12048192771084</c:v>
                </c:pt>
                <c:pt idx="217">
                  <c:v>113.01204819277109</c:v>
                </c:pt>
                <c:pt idx="218">
                  <c:v>113.73493975903615</c:v>
                </c:pt>
                <c:pt idx="219">
                  <c:v>113.01204819277109</c:v>
                </c:pt>
                <c:pt idx="220">
                  <c:v>110.60240963855421</c:v>
                </c:pt>
                <c:pt idx="221">
                  <c:v>110.36144578313254</c:v>
                </c:pt>
                <c:pt idx="222">
                  <c:v>104.33734939759036</c:v>
                </c:pt>
                <c:pt idx="223">
                  <c:v>105.54216867469879</c:v>
                </c:pt>
                <c:pt idx="224">
                  <c:v>104.09638554216866</c:v>
                </c:pt>
                <c:pt idx="225">
                  <c:v>104.81927710843372</c:v>
                </c:pt>
                <c:pt idx="226">
                  <c:v>106.98795180722891</c:v>
                </c:pt>
                <c:pt idx="227">
                  <c:v>106.02409638554218</c:v>
                </c:pt>
                <c:pt idx="228">
                  <c:v>107.22891566265061</c:v>
                </c:pt>
                <c:pt idx="229">
                  <c:v>100.72289156626506</c:v>
                </c:pt>
                <c:pt idx="230">
                  <c:v>101.44578313253012</c:v>
                </c:pt>
                <c:pt idx="231">
                  <c:v>100.48192771084337</c:v>
                </c:pt>
                <c:pt idx="232">
                  <c:v>97.108433734939752</c:v>
                </c:pt>
                <c:pt idx="233">
                  <c:v>99.277108433734938</c:v>
                </c:pt>
                <c:pt idx="234">
                  <c:v>100.96385542168676</c:v>
                </c:pt>
                <c:pt idx="235">
                  <c:v>100.72289156626506</c:v>
                </c:pt>
                <c:pt idx="236">
                  <c:v>100.96385542168676</c:v>
                </c:pt>
                <c:pt idx="237">
                  <c:v>99.518072289156621</c:v>
                </c:pt>
                <c:pt idx="238">
                  <c:v>106.50602409638554</c:v>
                </c:pt>
                <c:pt idx="239">
                  <c:v>105.30120481927712</c:v>
                </c:pt>
                <c:pt idx="240">
                  <c:v>104.33734939759036</c:v>
                </c:pt>
                <c:pt idx="241">
                  <c:v>100.2409638554217</c:v>
                </c:pt>
                <c:pt idx="242">
                  <c:v>100.2409638554217</c:v>
                </c:pt>
                <c:pt idx="243">
                  <c:v>98.313253012048193</c:v>
                </c:pt>
                <c:pt idx="244">
                  <c:v>98.072289156626496</c:v>
                </c:pt>
                <c:pt idx="245">
                  <c:v>100.48192771084337</c:v>
                </c:pt>
                <c:pt idx="246">
                  <c:v>104.09638554216866</c:v>
                </c:pt>
                <c:pt idx="247">
                  <c:v>99.036144578313255</c:v>
                </c:pt>
                <c:pt idx="248">
                  <c:v>99.759036144578317</c:v>
                </c:pt>
                <c:pt idx="249">
                  <c:v>97.590361445783131</c:v>
                </c:pt>
                <c:pt idx="250">
                  <c:v>101.68674698795182</c:v>
                </c:pt>
                <c:pt idx="251">
                  <c:v>101.20481927710843</c:v>
                </c:pt>
                <c:pt idx="252">
                  <c:v>106.50602409638554</c:v>
                </c:pt>
                <c:pt idx="253">
                  <c:v>105.30120481927712</c:v>
                </c:pt>
                <c:pt idx="254">
                  <c:v>105.30120481927712</c:v>
                </c:pt>
                <c:pt idx="255">
                  <c:v>105.06024096385542</c:v>
                </c:pt>
                <c:pt idx="256">
                  <c:v>106.26506024096385</c:v>
                </c:pt>
                <c:pt idx="257">
                  <c:v>105.54216867469879</c:v>
                </c:pt>
                <c:pt idx="258">
                  <c:v>105.54216867469879</c:v>
                </c:pt>
                <c:pt idx="259">
                  <c:v>105.54216867469879</c:v>
                </c:pt>
                <c:pt idx="260">
                  <c:v>101.44578313253012</c:v>
                </c:pt>
                <c:pt idx="261">
                  <c:v>97.831325301204814</c:v>
                </c:pt>
                <c:pt idx="262">
                  <c:v>96.867469879518069</c:v>
                </c:pt>
                <c:pt idx="263">
                  <c:v>104.57831325301206</c:v>
                </c:pt>
                <c:pt idx="264">
                  <c:v>105.30120481927712</c:v>
                </c:pt>
                <c:pt idx="265">
                  <c:v>109.1566265060241</c:v>
                </c:pt>
                <c:pt idx="266">
                  <c:v>109.39759036144578</c:v>
                </c:pt>
                <c:pt idx="267">
                  <c:v>111.32530120481927</c:v>
                </c:pt>
                <c:pt idx="268">
                  <c:v>111.80722891566266</c:v>
                </c:pt>
                <c:pt idx="269">
                  <c:v>113.97590361445783</c:v>
                </c:pt>
                <c:pt idx="270">
                  <c:v>115.66265060240963</c:v>
                </c:pt>
                <c:pt idx="271">
                  <c:v>111.80722891566266</c:v>
                </c:pt>
                <c:pt idx="272">
                  <c:v>112.04819277108433</c:v>
                </c:pt>
                <c:pt idx="273">
                  <c:v>113.97590361445783</c:v>
                </c:pt>
                <c:pt idx="274">
                  <c:v>110.36144578313254</c:v>
                </c:pt>
                <c:pt idx="275">
                  <c:v>111.0843373493976</c:v>
                </c:pt>
                <c:pt idx="276">
                  <c:v>108.67469879518072</c:v>
                </c:pt>
                <c:pt idx="277">
                  <c:v>112.04819277108433</c:v>
                </c:pt>
                <c:pt idx="278">
                  <c:v>111.80722891566266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CAA-45CC-BB84-3FE435F96607}"/>
            </c:ext>
          </c:extLst>
        </c:ser>
        <c:ser>
          <c:idx val="4"/>
          <c:order val="4"/>
          <c:tx>
            <c:strRef>
              <c:f>'Battery Suppliers Data'!$O$7</c:f>
              <c:strCache>
                <c:ptCount val="1"/>
                <c:pt idx="0">
                  <c:v>Panasonic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63500" dist="38100" dir="5400000" rotWithShape="0">
                <a:srgbClr val="000000">
                  <a:alpha val="45000"/>
                </a:srgbClr>
              </a:outerShdw>
            </a:effectLst>
          </c:spPr>
          <c:marker>
            <c:symbol val="none"/>
          </c:marker>
          <c:cat>
            <c:numRef>
              <c:f>'Battery Suppliers Data'!$J$8:$J$286</c:f>
              <c:numCache>
                <c:formatCode>m/d/yyyy</c:formatCode>
                <c:ptCount val="279"/>
                <c:pt idx="0">
                  <c:v>43257</c:v>
                </c:pt>
                <c:pt idx="1">
                  <c:v>43102</c:v>
                </c:pt>
                <c:pt idx="2">
                  <c:v>43103</c:v>
                </c:pt>
                <c:pt idx="3">
                  <c:v>43104</c:v>
                </c:pt>
                <c:pt idx="4">
                  <c:v>43105</c:v>
                </c:pt>
                <c:pt idx="5">
                  <c:v>43108</c:v>
                </c:pt>
                <c:pt idx="6">
                  <c:v>43109</c:v>
                </c:pt>
                <c:pt idx="7">
                  <c:v>43110</c:v>
                </c:pt>
                <c:pt idx="8">
                  <c:v>43111</c:v>
                </c:pt>
                <c:pt idx="9">
                  <c:v>43112</c:v>
                </c:pt>
                <c:pt idx="10">
                  <c:v>43115</c:v>
                </c:pt>
                <c:pt idx="11">
                  <c:v>43116</c:v>
                </c:pt>
                <c:pt idx="12">
                  <c:v>43117</c:v>
                </c:pt>
                <c:pt idx="13">
                  <c:v>43118</c:v>
                </c:pt>
                <c:pt idx="14">
                  <c:v>43119</c:v>
                </c:pt>
                <c:pt idx="15">
                  <c:v>43122</c:v>
                </c:pt>
                <c:pt idx="16">
                  <c:v>43123</c:v>
                </c:pt>
                <c:pt idx="17">
                  <c:v>43124</c:v>
                </c:pt>
                <c:pt idx="18">
                  <c:v>43125</c:v>
                </c:pt>
                <c:pt idx="19">
                  <c:v>43126</c:v>
                </c:pt>
                <c:pt idx="20">
                  <c:v>43129</c:v>
                </c:pt>
                <c:pt idx="21">
                  <c:v>43130</c:v>
                </c:pt>
                <c:pt idx="22">
                  <c:v>43131</c:v>
                </c:pt>
                <c:pt idx="23">
                  <c:v>43132</c:v>
                </c:pt>
                <c:pt idx="24">
                  <c:v>43133</c:v>
                </c:pt>
                <c:pt idx="25">
                  <c:v>43136</c:v>
                </c:pt>
                <c:pt idx="26">
                  <c:v>43137</c:v>
                </c:pt>
                <c:pt idx="27">
                  <c:v>43138</c:v>
                </c:pt>
                <c:pt idx="28">
                  <c:v>43139</c:v>
                </c:pt>
                <c:pt idx="29">
                  <c:v>43140</c:v>
                </c:pt>
                <c:pt idx="30">
                  <c:v>43143</c:v>
                </c:pt>
                <c:pt idx="31">
                  <c:v>43144</c:v>
                </c:pt>
                <c:pt idx="32">
                  <c:v>43145</c:v>
                </c:pt>
                <c:pt idx="33">
                  <c:v>43146</c:v>
                </c:pt>
                <c:pt idx="34">
                  <c:v>43147</c:v>
                </c:pt>
                <c:pt idx="35">
                  <c:v>43150</c:v>
                </c:pt>
                <c:pt idx="36">
                  <c:v>43151</c:v>
                </c:pt>
                <c:pt idx="37">
                  <c:v>43152</c:v>
                </c:pt>
                <c:pt idx="38">
                  <c:v>43153</c:v>
                </c:pt>
                <c:pt idx="39">
                  <c:v>43154</c:v>
                </c:pt>
                <c:pt idx="40">
                  <c:v>43157</c:v>
                </c:pt>
                <c:pt idx="41">
                  <c:v>43158</c:v>
                </c:pt>
                <c:pt idx="42">
                  <c:v>43159</c:v>
                </c:pt>
                <c:pt idx="43">
                  <c:v>43160</c:v>
                </c:pt>
                <c:pt idx="44">
                  <c:v>43161</c:v>
                </c:pt>
                <c:pt idx="45">
                  <c:v>43164</c:v>
                </c:pt>
                <c:pt idx="46">
                  <c:v>43165</c:v>
                </c:pt>
                <c:pt idx="47">
                  <c:v>43166</c:v>
                </c:pt>
                <c:pt idx="48">
                  <c:v>43167</c:v>
                </c:pt>
                <c:pt idx="49">
                  <c:v>43168</c:v>
                </c:pt>
                <c:pt idx="50">
                  <c:v>43171</c:v>
                </c:pt>
                <c:pt idx="51">
                  <c:v>43172</c:v>
                </c:pt>
                <c:pt idx="52">
                  <c:v>43173</c:v>
                </c:pt>
                <c:pt idx="53">
                  <c:v>43174</c:v>
                </c:pt>
                <c:pt idx="54">
                  <c:v>43175</c:v>
                </c:pt>
                <c:pt idx="55">
                  <c:v>43178</c:v>
                </c:pt>
                <c:pt idx="56">
                  <c:v>43179</c:v>
                </c:pt>
                <c:pt idx="57">
                  <c:v>43180</c:v>
                </c:pt>
                <c:pt idx="58">
                  <c:v>43181</c:v>
                </c:pt>
                <c:pt idx="59">
                  <c:v>43182</c:v>
                </c:pt>
                <c:pt idx="60">
                  <c:v>43185</c:v>
                </c:pt>
                <c:pt idx="61">
                  <c:v>43186</c:v>
                </c:pt>
                <c:pt idx="62">
                  <c:v>43187</c:v>
                </c:pt>
                <c:pt idx="63">
                  <c:v>43188</c:v>
                </c:pt>
                <c:pt idx="64">
                  <c:v>43189</c:v>
                </c:pt>
                <c:pt idx="65">
                  <c:v>43192</c:v>
                </c:pt>
                <c:pt idx="66">
                  <c:v>43193</c:v>
                </c:pt>
                <c:pt idx="67">
                  <c:v>43194</c:v>
                </c:pt>
                <c:pt idx="68">
                  <c:v>43195</c:v>
                </c:pt>
                <c:pt idx="69">
                  <c:v>43196</c:v>
                </c:pt>
                <c:pt idx="70">
                  <c:v>43199</c:v>
                </c:pt>
                <c:pt idx="71">
                  <c:v>43200</c:v>
                </c:pt>
                <c:pt idx="72">
                  <c:v>43201</c:v>
                </c:pt>
                <c:pt idx="73">
                  <c:v>43202</c:v>
                </c:pt>
                <c:pt idx="74">
                  <c:v>43203</c:v>
                </c:pt>
                <c:pt idx="75">
                  <c:v>43206</c:v>
                </c:pt>
                <c:pt idx="76">
                  <c:v>43207</c:v>
                </c:pt>
                <c:pt idx="77">
                  <c:v>43208</c:v>
                </c:pt>
                <c:pt idx="78">
                  <c:v>43209</c:v>
                </c:pt>
                <c:pt idx="79">
                  <c:v>43210</c:v>
                </c:pt>
                <c:pt idx="80">
                  <c:v>43213</c:v>
                </c:pt>
                <c:pt idx="81">
                  <c:v>43214</c:v>
                </c:pt>
                <c:pt idx="82">
                  <c:v>43215</c:v>
                </c:pt>
                <c:pt idx="83">
                  <c:v>43216</c:v>
                </c:pt>
                <c:pt idx="84">
                  <c:v>43217</c:v>
                </c:pt>
                <c:pt idx="85">
                  <c:v>43220</c:v>
                </c:pt>
                <c:pt idx="86">
                  <c:v>43221</c:v>
                </c:pt>
                <c:pt idx="87">
                  <c:v>43222</c:v>
                </c:pt>
                <c:pt idx="88">
                  <c:v>43223</c:v>
                </c:pt>
                <c:pt idx="89">
                  <c:v>43224</c:v>
                </c:pt>
                <c:pt idx="90">
                  <c:v>43227</c:v>
                </c:pt>
                <c:pt idx="91">
                  <c:v>43228</c:v>
                </c:pt>
                <c:pt idx="92">
                  <c:v>43229</c:v>
                </c:pt>
                <c:pt idx="93">
                  <c:v>43230</c:v>
                </c:pt>
                <c:pt idx="94">
                  <c:v>43231</c:v>
                </c:pt>
                <c:pt idx="95">
                  <c:v>43234</c:v>
                </c:pt>
                <c:pt idx="96">
                  <c:v>43235</c:v>
                </c:pt>
                <c:pt idx="97">
                  <c:v>43236</c:v>
                </c:pt>
                <c:pt idx="98">
                  <c:v>43237</c:v>
                </c:pt>
                <c:pt idx="99">
                  <c:v>43238</c:v>
                </c:pt>
                <c:pt idx="100">
                  <c:v>43241</c:v>
                </c:pt>
                <c:pt idx="101">
                  <c:v>43242</c:v>
                </c:pt>
                <c:pt idx="102">
                  <c:v>43243</c:v>
                </c:pt>
                <c:pt idx="103">
                  <c:v>43244</c:v>
                </c:pt>
                <c:pt idx="104">
                  <c:v>43245</c:v>
                </c:pt>
                <c:pt idx="105">
                  <c:v>43248</c:v>
                </c:pt>
                <c:pt idx="106">
                  <c:v>43249</c:v>
                </c:pt>
                <c:pt idx="107">
                  <c:v>43250</c:v>
                </c:pt>
                <c:pt idx="108">
                  <c:v>43251</c:v>
                </c:pt>
                <c:pt idx="109">
                  <c:v>43252</c:v>
                </c:pt>
                <c:pt idx="110">
                  <c:v>43255</c:v>
                </c:pt>
                <c:pt idx="111">
                  <c:v>43256</c:v>
                </c:pt>
                <c:pt idx="112">
                  <c:v>43257</c:v>
                </c:pt>
                <c:pt idx="113">
                  <c:v>43258</c:v>
                </c:pt>
                <c:pt idx="114">
                  <c:v>43259</c:v>
                </c:pt>
                <c:pt idx="115">
                  <c:v>43262</c:v>
                </c:pt>
                <c:pt idx="116">
                  <c:v>43263</c:v>
                </c:pt>
                <c:pt idx="117">
                  <c:v>43264</c:v>
                </c:pt>
                <c:pt idx="118">
                  <c:v>43265</c:v>
                </c:pt>
                <c:pt idx="119">
                  <c:v>43266</c:v>
                </c:pt>
                <c:pt idx="120">
                  <c:v>43269</c:v>
                </c:pt>
                <c:pt idx="121">
                  <c:v>43270</c:v>
                </c:pt>
                <c:pt idx="122">
                  <c:v>43271</c:v>
                </c:pt>
                <c:pt idx="123">
                  <c:v>43272</c:v>
                </c:pt>
                <c:pt idx="124">
                  <c:v>43273</c:v>
                </c:pt>
                <c:pt idx="125">
                  <c:v>43276</c:v>
                </c:pt>
                <c:pt idx="126">
                  <c:v>43277</c:v>
                </c:pt>
                <c:pt idx="127">
                  <c:v>43278</c:v>
                </c:pt>
                <c:pt idx="128">
                  <c:v>43279</c:v>
                </c:pt>
                <c:pt idx="129">
                  <c:v>43280</c:v>
                </c:pt>
                <c:pt idx="130">
                  <c:v>43283</c:v>
                </c:pt>
                <c:pt idx="131">
                  <c:v>43284</c:v>
                </c:pt>
                <c:pt idx="132">
                  <c:v>43285</c:v>
                </c:pt>
                <c:pt idx="133">
                  <c:v>43286</c:v>
                </c:pt>
                <c:pt idx="134">
                  <c:v>43287</c:v>
                </c:pt>
                <c:pt idx="135">
                  <c:v>43290</c:v>
                </c:pt>
                <c:pt idx="136">
                  <c:v>43291</c:v>
                </c:pt>
                <c:pt idx="137">
                  <c:v>43292</c:v>
                </c:pt>
                <c:pt idx="138">
                  <c:v>43293</c:v>
                </c:pt>
                <c:pt idx="139">
                  <c:v>43294</c:v>
                </c:pt>
                <c:pt idx="140">
                  <c:v>43297</c:v>
                </c:pt>
                <c:pt idx="141">
                  <c:v>43298</c:v>
                </c:pt>
                <c:pt idx="142">
                  <c:v>43299</c:v>
                </c:pt>
                <c:pt idx="143">
                  <c:v>43300</c:v>
                </c:pt>
                <c:pt idx="144">
                  <c:v>43301</c:v>
                </c:pt>
                <c:pt idx="145">
                  <c:v>43304</c:v>
                </c:pt>
                <c:pt idx="146">
                  <c:v>43305</c:v>
                </c:pt>
                <c:pt idx="147">
                  <c:v>43306</c:v>
                </c:pt>
                <c:pt idx="148">
                  <c:v>43307</c:v>
                </c:pt>
                <c:pt idx="149">
                  <c:v>43308</c:v>
                </c:pt>
                <c:pt idx="150">
                  <c:v>43311</c:v>
                </c:pt>
                <c:pt idx="151">
                  <c:v>43312</c:v>
                </c:pt>
                <c:pt idx="152">
                  <c:v>43313</c:v>
                </c:pt>
                <c:pt idx="153">
                  <c:v>43314</c:v>
                </c:pt>
                <c:pt idx="154">
                  <c:v>43315</c:v>
                </c:pt>
                <c:pt idx="155">
                  <c:v>43318</c:v>
                </c:pt>
                <c:pt idx="156">
                  <c:v>43319</c:v>
                </c:pt>
                <c:pt idx="157">
                  <c:v>43320</c:v>
                </c:pt>
                <c:pt idx="158">
                  <c:v>43321</c:v>
                </c:pt>
                <c:pt idx="159">
                  <c:v>43322</c:v>
                </c:pt>
                <c:pt idx="160">
                  <c:v>43325</c:v>
                </c:pt>
                <c:pt idx="161">
                  <c:v>43326</c:v>
                </c:pt>
                <c:pt idx="162">
                  <c:v>43327</c:v>
                </c:pt>
                <c:pt idx="163">
                  <c:v>43328</c:v>
                </c:pt>
                <c:pt idx="164">
                  <c:v>43329</c:v>
                </c:pt>
                <c:pt idx="165">
                  <c:v>43332</c:v>
                </c:pt>
                <c:pt idx="166">
                  <c:v>43333</c:v>
                </c:pt>
                <c:pt idx="167">
                  <c:v>43334</c:v>
                </c:pt>
                <c:pt idx="168">
                  <c:v>43335</c:v>
                </c:pt>
                <c:pt idx="169">
                  <c:v>43336</c:v>
                </c:pt>
                <c:pt idx="170">
                  <c:v>43339</c:v>
                </c:pt>
                <c:pt idx="171">
                  <c:v>43340</c:v>
                </c:pt>
                <c:pt idx="172">
                  <c:v>43341</c:v>
                </c:pt>
                <c:pt idx="173">
                  <c:v>43342</c:v>
                </c:pt>
                <c:pt idx="174">
                  <c:v>43343</c:v>
                </c:pt>
                <c:pt idx="175">
                  <c:v>43346</c:v>
                </c:pt>
                <c:pt idx="176">
                  <c:v>43347</c:v>
                </c:pt>
                <c:pt idx="177">
                  <c:v>43348</c:v>
                </c:pt>
                <c:pt idx="178">
                  <c:v>43349</c:v>
                </c:pt>
                <c:pt idx="179">
                  <c:v>43350</c:v>
                </c:pt>
                <c:pt idx="180">
                  <c:v>43353</c:v>
                </c:pt>
                <c:pt idx="181">
                  <c:v>43354</c:v>
                </c:pt>
                <c:pt idx="182">
                  <c:v>43355</c:v>
                </c:pt>
                <c:pt idx="183">
                  <c:v>43356</c:v>
                </c:pt>
                <c:pt idx="184">
                  <c:v>43357</c:v>
                </c:pt>
                <c:pt idx="185">
                  <c:v>43360</c:v>
                </c:pt>
                <c:pt idx="186">
                  <c:v>43361</c:v>
                </c:pt>
                <c:pt idx="187">
                  <c:v>43362</c:v>
                </c:pt>
                <c:pt idx="188">
                  <c:v>43363</c:v>
                </c:pt>
                <c:pt idx="189">
                  <c:v>43364</c:v>
                </c:pt>
                <c:pt idx="190">
                  <c:v>43367</c:v>
                </c:pt>
                <c:pt idx="191">
                  <c:v>43368</c:v>
                </c:pt>
                <c:pt idx="192">
                  <c:v>43369</c:v>
                </c:pt>
                <c:pt idx="193">
                  <c:v>43370</c:v>
                </c:pt>
                <c:pt idx="194">
                  <c:v>43371</c:v>
                </c:pt>
                <c:pt idx="195">
                  <c:v>43374</c:v>
                </c:pt>
                <c:pt idx="196">
                  <c:v>43375</c:v>
                </c:pt>
                <c:pt idx="197">
                  <c:v>43376</c:v>
                </c:pt>
                <c:pt idx="198">
                  <c:v>43377</c:v>
                </c:pt>
                <c:pt idx="199">
                  <c:v>43378</c:v>
                </c:pt>
                <c:pt idx="200">
                  <c:v>43381</c:v>
                </c:pt>
                <c:pt idx="201">
                  <c:v>43382</c:v>
                </c:pt>
                <c:pt idx="202">
                  <c:v>43383</c:v>
                </c:pt>
                <c:pt idx="203">
                  <c:v>43384</c:v>
                </c:pt>
                <c:pt idx="204">
                  <c:v>43385</c:v>
                </c:pt>
                <c:pt idx="205">
                  <c:v>43388</c:v>
                </c:pt>
                <c:pt idx="206">
                  <c:v>43389</c:v>
                </c:pt>
                <c:pt idx="207">
                  <c:v>43390</c:v>
                </c:pt>
                <c:pt idx="208">
                  <c:v>43391</c:v>
                </c:pt>
                <c:pt idx="209">
                  <c:v>43392</c:v>
                </c:pt>
                <c:pt idx="210">
                  <c:v>43395</c:v>
                </c:pt>
                <c:pt idx="211">
                  <c:v>43396</c:v>
                </c:pt>
                <c:pt idx="212">
                  <c:v>43397</c:v>
                </c:pt>
                <c:pt idx="213">
                  <c:v>43398</c:v>
                </c:pt>
                <c:pt idx="214">
                  <c:v>43399</c:v>
                </c:pt>
                <c:pt idx="215">
                  <c:v>43402</c:v>
                </c:pt>
                <c:pt idx="216">
                  <c:v>43403</c:v>
                </c:pt>
                <c:pt idx="217">
                  <c:v>43404</c:v>
                </c:pt>
                <c:pt idx="218">
                  <c:v>43405</c:v>
                </c:pt>
                <c:pt idx="219">
                  <c:v>43406</c:v>
                </c:pt>
                <c:pt idx="220">
                  <c:v>43409</c:v>
                </c:pt>
                <c:pt idx="221">
                  <c:v>43410</c:v>
                </c:pt>
                <c:pt idx="222">
                  <c:v>43411</c:v>
                </c:pt>
                <c:pt idx="223">
                  <c:v>43412</c:v>
                </c:pt>
                <c:pt idx="224">
                  <c:v>43413</c:v>
                </c:pt>
                <c:pt idx="225">
                  <c:v>43416</c:v>
                </c:pt>
                <c:pt idx="226">
                  <c:v>43417</c:v>
                </c:pt>
                <c:pt idx="227">
                  <c:v>43418</c:v>
                </c:pt>
                <c:pt idx="228">
                  <c:v>43419</c:v>
                </c:pt>
                <c:pt idx="229">
                  <c:v>43420</c:v>
                </c:pt>
                <c:pt idx="230">
                  <c:v>43423</c:v>
                </c:pt>
                <c:pt idx="231">
                  <c:v>43424</c:v>
                </c:pt>
                <c:pt idx="232">
                  <c:v>43425</c:v>
                </c:pt>
                <c:pt idx="233">
                  <c:v>43426</c:v>
                </c:pt>
                <c:pt idx="234">
                  <c:v>43427</c:v>
                </c:pt>
                <c:pt idx="235">
                  <c:v>43430</c:v>
                </c:pt>
                <c:pt idx="236">
                  <c:v>43431</c:v>
                </c:pt>
                <c:pt idx="237">
                  <c:v>43432</c:v>
                </c:pt>
                <c:pt idx="238">
                  <c:v>43433</c:v>
                </c:pt>
                <c:pt idx="239">
                  <c:v>43434</c:v>
                </c:pt>
                <c:pt idx="240">
                  <c:v>43437</c:v>
                </c:pt>
                <c:pt idx="241">
                  <c:v>43438</c:v>
                </c:pt>
                <c:pt idx="242">
                  <c:v>43439</c:v>
                </c:pt>
                <c:pt idx="243">
                  <c:v>43440</c:v>
                </c:pt>
                <c:pt idx="244">
                  <c:v>43441</c:v>
                </c:pt>
                <c:pt idx="245">
                  <c:v>43444</c:v>
                </c:pt>
                <c:pt idx="246">
                  <c:v>43445</c:v>
                </c:pt>
                <c:pt idx="247">
                  <c:v>43446</c:v>
                </c:pt>
                <c:pt idx="248">
                  <c:v>43447</c:v>
                </c:pt>
                <c:pt idx="249">
                  <c:v>43448</c:v>
                </c:pt>
                <c:pt idx="250">
                  <c:v>43451</c:v>
                </c:pt>
                <c:pt idx="251">
                  <c:v>43452</c:v>
                </c:pt>
                <c:pt idx="252">
                  <c:v>43453</c:v>
                </c:pt>
                <c:pt idx="253">
                  <c:v>43454</c:v>
                </c:pt>
                <c:pt idx="254">
                  <c:v>43455</c:v>
                </c:pt>
                <c:pt idx="255">
                  <c:v>43458</c:v>
                </c:pt>
                <c:pt idx="256">
                  <c:v>43459</c:v>
                </c:pt>
                <c:pt idx="257">
                  <c:v>43460</c:v>
                </c:pt>
                <c:pt idx="258">
                  <c:v>43461</c:v>
                </c:pt>
                <c:pt idx="259">
                  <c:v>43462</c:v>
                </c:pt>
                <c:pt idx="260">
                  <c:v>43465</c:v>
                </c:pt>
                <c:pt idx="261">
                  <c:v>43466</c:v>
                </c:pt>
                <c:pt idx="262">
                  <c:v>43467</c:v>
                </c:pt>
                <c:pt idx="263">
                  <c:v>43468</c:v>
                </c:pt>
                <c:pt idx="264">
                  <c:v>43469</c:v>
                </c:pt>
                <c:pt idx="265">
                  <c:v>43472</c:v>
                </c:pt>
                <c:pt idx="266">
                  <c:v>43473</c:v>
                </c:pt>
                <c:pt idx="267">
                  <c:v>43474</c:v>
                </c:pt>
                <c:pt idx="268">
                  <c:v>43475</c:v>
                </c:pt>
                <c:pt idx="269">
                  <c:v>43476</c:v>
                </c:pt>
                <c:pt idx="270">
                  <c:v>43479</c:v>
                </c:pt>
                <c:pt idx="271">
                  <c:v>43480</c:v>
                </c:pt>
                <c:pt idx="272">
                  <c:v>43481</c:v>
                </c:pt>
                <c:pt idx="273">
                  <c:v>43482</c:v>
                </c:pt>
                <c:pt idx="274">
                  <c:v>43483</c:v>
                </c:pt>
                <c:pt idx="275">
                  <c:v>43486</c:v>
                </c:pt>
                <c:pt idx="276">
                  <c:v>43487</c:v>
                </c:pt>
                <c:pt idx="277">
                  <c:v>43488</c:v>
                </c:pt>
                <c:pt idx="278">
                  <c:v>43489</c:v>
                </c:pt>
              </c:numCache>
            </c:numRef>
          </c:cat>
          <c:val>
            <c:numRef>
              <c:f>'Battery Suppliers Data'!$O$8:$O$286</c:f>
              <c:numCache>
                <c:formatCode>General</c:formatCode>
                <c:ptCount val="279"/>
                <c:pt idx="0">
                  <c:v>100</c:v>
                </c:pt>
                <c:pt idx="1">
                  <c:v>102.51591391330706</c:v>
                </c:pt>
                <c:pt idx="2">
                  <c:v>104.21339799939375</c:v>
                </c:pt>
                <c:pt idx="3">
                  <c:v>104.21339799939375</c:v>
                </c:pt>
                <c:pt idx="4">
                  <c:v>105.03182782661413</c:v>
                </c:pt>
                <c:pt idx="5">
                  <c:v>105.39557441648984</c:v>
                </c:pt>
                <c:pt idx="6">
                  <c:v>104.78933010003031</c:v>
                </c:pt>
                <c:pt idx="7">
                  <c:v>103.54652925128826</c:v>
                </c:pt>
                <c:pt idx="8">
                  <c:v>103.39496817217339</c:v>
                </c:pt>
                <c:pt idx="9">
                  <c:v>104.06183692027888</c:v>
                </c:pt>
                <c:pt idx="10">
                  <c:v>102.69778720824492</c:v>
                </c:pt>
                <c:pt idx="11">
                  <c:v>101.75810851773264</c:v>
                </c:pt>
                <c:pt idx="12">
                  <c:v>102.84934828735982</c:v>
                </c:pt>
                <c:pt idx="13">
                  <c:v>103.06153379812064</c:v>
                </c:pt>
                <c:pt idx="14">
                  <c:v>103.94058805698695</c:v>
                </c:pt>
                <c:pt idx="15">
                  <c:v>104.03152470445589</c:v>
                </c:pt>
                <c:pt idx="16">
                  <c:v>101.78842073355563</c:v>
                </c:pt>
                <c:pt idx="17">
                  <c:v>100.57593210063655</c:v>
                </c:pt>
                <c:pt idx="18">
                  <c:v>100.54561988481359</c:v>
                </c:pt>
                <c:pt idx="19">
                  <c:v>98.60563807214308</c:v>
                </c:pt>
                <c:pt idx="20">
                  <c:v>98.150954834798426</c:v>
                </c:pt>
                <c:pt idx="21">
                  <c:v>99.515004546832373</c:v>
                </c:pt>
                <c:pt idx="22">
                  <c:v>99.484692331009398</c:v>
                </c:pt>
                <c:pt idx="23">
                  <c:v>97.605334949984851</c:v>
                </c:pt>
                <c:pt idx="24">
                  <c:v>94.968172173385881</c:v>
                </c:pt>
                <c:pt idx="25">
                  <c:v>96.968778417702339</c:v>
                </c:pt>
                <c:pt idx="26">
                  <c:v>97.423461655046978</c:v>
                </c:pt>
                <c:pt idx="27">
                  <c:v>96.089724158836006</c:v>
                </c:pt>
                <c:pt idx="28">
                  <c:v>96.089724158836006</c:v>
                </c:pt>
                <c:pt idx="29">
                  <c:v>96.605031827826622</c:v>
                </c:pt>
                <c:pt idx="30">
                  <c:v>94.72567444680206</c:v>
                </c:pt>
                <c:pt idx="31">
                  <c:v>95.574416489845404</c:v>
                </c:pt>
                <c:pt idx="32">
                  <c:v>97.24158836010912</c:v>
                </c:pt>
                <c:pt idx="33">
                  <c:v>100</c:v>
                </c:pt>
                <c:pt idx="34">
                  <c:v>100.1212488632919</c:v>
                </c:pt>
                <c:pt idx="35">
                  <c:v>99.87875113670809</c:v>
                </c:pt>
                <c:pt idx="36">
                  <c:v>98.423764777205207</c:v>
                </c:pt>
                <c:pt idx="37">
                  <c:v>99.818126705062141</c:v>
                </c:pt>
                <c:pt idx="38">
                  <c:v>101.27311306456501</c:v>
                </c:pt>
                <c:pt idx="39">
                  <c:v>102.78872385571385</c:v>
                </c:pt>
                <c:pt idx="40">
                  <c:v>101.6974840860867</c:v>
                </c:pt>
                <c:pt idx="41">
                  <c:v>100.09093664746894</c:v>
                </c:pt>
                <c:pt idx="42">
                  <c:v>98.241891482267349</c:v>
                </c:pt>
                <c:pt idx="43">
                  <c:v>97.36283722340103</c:v>
                </c:pt>
                <c:pt idx="44">
                  <c:v>98.454076993028195</c:v>
                </c:pt>
                <c:pt idx="45">
                  <c:v>97.665959381630799</c:v>
                </c:pt>
                <c:pt idx="46">
                  <c:v>97.696271597453773</c:v>
                </c:pt>
                <c:pt idx="47">
                  <c:v>99.120945741133681</c:v>
                </c:pt>
                <c:pt idx="48">
                  <c:v>101.8187329493786</c:v>
                </c:pt>
                <c:pt idx="49">
                  <c:v>102.57653834495302</c:v>
                </c:pt>
                <c:pt idx="50">
                  <c:v>102.36435283419219</c:v>
                </c:pt>
                <c:pt idx="51">
                  <c:v>102.39466505001515</c:v>
                </c:pt>
                <c:pt idx="52">
                  <c:v>102.09154289178539</c:v>
                </c:pt>
                <c:pt idx="53">
                  <c:v>99.939375568354052</c:v>
                </c:pt>
                <c:pt idx="54">
                  <c:v>99.848438920885116</c:v>
                </c:pt>
                <c:pt idx="55">
                  <c:v>99.848438920885116</c:v>
                </c:pt>
                <c:pt idx="56">
                  <c:v>99.727190057593205</c:v>
                </c:pt>
                <c:pt idx="57">
                  <c:v>96.605031827826622</c:v>
                </c:pt>
                <c:pt idx="58">
                  <c:v>95.210669899969687</c:v>
                </c:pt>
                <c:pt idx="59">
                  <c:v>100</c:v>
                </c:pt>
                <c:pt idx="60">
                  <c:v>94.907547741739918</c:v>
                </c:pt>
                <c:pt idx="61">
                  <c:v>91.148832979690823</c:v>
                </c:pt>
                <c:pt idx="62">
                  <c:v>92.209760533495</c:v>
                </c:pt>
                <c:pt idx="63">
                  <c:v>91.785389511973321</c:v>
                </c:pt>
                <c:pt idx="64">
                  <c:v>90.603213094877233</c:v>
                </c:pt>
                <c:pt idx="65">
                  <c:v>92.725068202485602</c:v>
                </c:pt>
                <c:pt idx="66">
                  <c:v>92.331009396786897</c:v>
                </c:pt>
                <c:pt idx="67">
                  <c:v>92.63413155501668</c:v>
                </c:pt>
                <c:pt idx="68">
                  <c:v>93.452561382237036</c:v>
                </c:pt>
                <c:pt idx="69">
                  <c:v>93.422249166414062</c:v>
                </c:pt>
                <c:pt idx="70">
                  <c:v>93.088814792361319</c:v>
                </c:pt>
                <c:pt idx="71">
                  <c:v>92.300697180963937</c:v>
                </c:pt>
                <c:pt idx="72">
                  <c:v>94.634737799333138</c:v>
                </c:pt>
                <c:pt idx="73">
                  <c:v>94.452864504395279</c:v>
                </c:pt>
                <c:pt idx="74">
                  <c:v>94.149742346165496</c:v>
                </c:pt>
                <c:pt idx="75">
                  <c:v>95.513792058199456</c:v>
                </c:pt>
                <c:pt idx="76">
                  <c:v>95.028796605031829</c:v>
                </c:pt>
                <c:pt idx="77">
                  <c:v>95.877538648075173</c:v>
                </c:pt>
                <c:pt idx="78">
                  <c:v>95.786602000606251</c:v>
                </c:pt>
                <c:pt idx="79">
                  <c:v>97.393149439224004</c:v>
                </c:pt>
                <c:pt idx="80">
                  <c:v>97.271900575932108</c:v>
                </c:pt>
                <c:pt idx="81">
                  <c:v>98.029705971506516</c:v>
                </c:pt>
                <c:pt idx="82">
                  <c:v>98.939072446195823</c:v>
                </c:pt>
                <c:pt idx="83">
                  <c:v>98.939072446195823</c:v>
                </c:pt>
                <c:pt idx="84">
                  <c:v>97.878144892391646</c:v>
                </c:pt>
                <c:pt idx="85">
                  <c:v>97.302212791755082</c:v>
                </c:pt>
                <c:pt idx="86">
                  <c:v>97.302212791755082</c:v>
                </c:pt>
                <c:pt idx="87">
                  <c:v>97.302212791755082</c:v>
                </c:pt>
                <c:pt idx="88">
                  <c:v>96.423158532888749</c:v>
                </c:pt>
                <c:pt idx="89">
                  <c:v>96.78690512276448</c:v>
                </c:pt>
                <c:pt idx="90">
                  <c:v>94.331615641103355</c:v>
                </c:pt>
                <c:pt idx="91">
                  <c:v>94.695362230979086</c:v>
                </c:pt>
                <c:pt idx="92">
                  <c:v>99.302819036071526</c:v>
                </c:pt>
                <c:pt idx="93">
                  <c:v>99.030009093664745</c:v>
                </c:pt>
                <c:pt idx="94">
                  <c:v>98.757199151257964</c:v>
                </c:pt>
                <c:pt idx="95">
                  <c:v>96.78690512276448</c:v>
                </c:pt>
                <c:pt idx="96">
                  <c:v>97.665959381630799</c:v>
                </c:pt>
                <c:pt idx="97">
                  <c:v>97.575022734161863</c:v>
                </c:pt>
                <c:pt idx="98">
                  <c:v>96.605031827826622</c:v>
                </c:pt>
                <c:pt idx="99">
                  <c:v>94.907547741739918</c:v>
                </c:pt>
                <c:pt idx="100">
                  <c:v>94.755986662625034</c:v>
                </c:pt>
                <c:pt idx="101">
                  <c:v>92.331009396786897</c:v>
                </c:pt>
                <c:pt idx="102">
                  <c:v>92.149136101849052</c:v>
                </c:pt>
                <c:pt idx="103">
                  <c:v>91.997575022734154</c:v>
                </c:pt>
                <c:pt idx="104">
                  <c:v>91.724765080327373</c:v>
                </c:pt>
                <c:pt idx="105">
                  <c:v>90.572900879054259</c:v>
                </c:pt>
                <c:pt idx="106">
                  <c:v>90.300090936647464</c:v>
                </c:pt>
                <c:pt idx="107">
                  <c:v>91.118520763867835</c:v>
                </c:pt>
                <c:pt idx="108">
                  <c:v>92.421946044255833</c:v>
                </c:pt>
                <c:pt idx="109">
                  <c:v>92.240072749317974</c:v>
                </c:pt>
                <c:pt idx="110">
                  <c:v>93.210063655653229</c:v>
                </c:pt>
                <c:pt idx="111">
                  <c:v>95.725977568960303</c:v>
                </c:pt>
                <c:pt idx="112">
                  <c:v>94.452864504395279</c:v>
                </c:pt>
                <c:pt idx="113">
                  <c:v>95.513792058199456</c:v>
                </c:pt>
                <c:pt idx="114">
                  <c:v>96.81721733858744</c:v>
                </c:pt>
                <c:pt idx="115">
                  <c:v>96.362534101242801</c:v>
                </c:pt>
                <c:pt idx="116">
                  <c:v>94.543801151864201</c:v>
                </c:pt>
                <c:pt idx="117">
                  <c:v>94.937859957562893</c:v>
                </c:pt>
                <c:pt idx="118">
                  <c:v>92.421946044255833</c:v>
                </c:pt>
                <c:pt idx="119">
                  <c:v>91.967262806911194</c:v>
                </c:pt>
                <c:pt idx="120">
                  <c:v>92.512882691724769</c:v>
                </c:pt>
                <c:pt idx="121">
                  <c:v>92.331009396786897</c:v>
                </c:pt>
                <c:pt idx="122">
                  <c:v>91.270081842982719</c:v>
                </c:pt>
                <c:pt idx="123">
                  <c:v>90.148529857532594</c:v>
                </c:pt>
                <c:pt idx="124">
                  <c:v>90.087905425886632</c:v>
                </c:pt>
                <c:pt idx="125">
                  <c:v>88.936041224613518</c:v>
                </c:pt>
                <c:pt idx="126">
                  <c:v>89.633222188541978</c:v>
                </c:pt>
                <c:pt idx="127">
                  <c:v>90.542588663231285</c:v>
                </c:pt>
                <c:pt idx="128">
                  <c:v>89.481661109427108</c:v>
                </c:pt>
                <c:pt idx="129">
                  <c:v>88.572294634737801</c:v>
                </c:pt>
                <c:pt idx="130">
                  <c:v>86.93543498029706</c:v>
                </c:pt>
                <c:pt idx="131">
                  <c:v>85.268263110033345</c:v>
                </c:pt>
                <c:pt idx="132">
                  <c:v>85.480448620794178</c:v>
                </c:pt>
                <c:pt idx="133">
                  <c:v>85.086389815095487</c:v>
                </c:pt>
                <c:pt idx="134">
                  <c:v>85.116702030918461</c:v>
                </c:pt>
                <c:pt idx="135">
                  <c:v>84.783267656865718</c:v>
                </c:pt>
                <c:pt idx="136">
                  <c:v>85.116702030918461</c:v>
                </c:pt>
                <c:pt idx="137">
                  <c:v>86.541376174598355</c:v>
                </c:pt>
                <c:pt idx="138">
                  <c:v>86.541376174598355</c:v>
                </c:pt>
                <c:pt idx="139">
                  <c:v>87.481054865110636</c:v>
                </c:pt>
                <c:pt idx="140">
                  <c:v>88.026674749924211</c:v>
                </c:pt>
                <c:pt idx="141">
                  <c:v>87.935738102455289</c:v>
                </c:pt>
                <c:pt idx="142">
                  <c:v>87.481054865110636</c:v>
                </c:pt>
                <c:pt idx="143">
                  <c:v>86.420127311306459</c:v>
                </c:pt>
                <c:pt idx="144">
                  <c:v>85.632009699909062</c:v>
                </c:pt>
                <c:pt idx="145">
                  <c:v>85.601697484086088</c:v>
                </c:pt>
                <c:pt idx="146">
                  <c:v>86.996059411943023</c:v>
                </c:pt>
                <c:pt idx="147">
                  <c:v>86.996059411943023</c:v>
                </c:pt>
                <c:pt idx="148">
                  <c:v>86.81418611700515</c:v>
                </c:pt>
                <c:pt idx="149">
                  <c:v>87.177932706880881</c:v>
                </c:pt>
                <c:pt idx="150">
                  <c:v>85.601697484086088</c:v>
                </c:pt>
                <c:pt idx="151">
                  <c:v>87.147620491057893</c:v>
                </c:pt>
                <c:pt idx="152">
                  <c:v>89.087602303728403</c:v>
                </c:pt>
                <c:pt idx="153">
                  <c:v>87.875113670809341</c:v>
                </c:pt>
                <c:pt idx="154">
                  <c:v>87.935738102455289</c:v>
                </c:pt>
                <c:pt idx="155">
                  <c:v>87.390118217641714</c:v>
                </c:pt>
                <c:pt idx="156">
                  <c:v>87.147620491057893</c:v>
                </c:pt>
                <c:pt idx="157">
                  <c:v>86.2382540163686</c:v>
                </c:pt>
                <c:pt idx="158">
                  <c:v>84.207335556229154</c:v>
                </c:pt>
                <c:pt idx="159">
                  <c:v>85.268263110033345</c:v>
                </c:pt>
                <c:pt idx="160">
                  <c:v>84.29827220369809</c:v>
                </c:pt>
                <c:pt idx="161">
                  <c:v>82.509851470142465</c:v>
                </c:pt>
                <c:pt idx="162">
                  <c:v>82.994846923310092</c:v>
                </c:pt>
                <c:pt idx="163">
                  <c:v>82.479539254319491</c:v>
                </c:pt>
                <c:pt idx="164">
                  <c:v>80.782055168232802</c:v>
                </c:pt>
                <c:pt idx="165">
                  <c:v>81.630797211276146</c:v>
                </c:pt>
                <c:pt idx="166">
                  <c:v>81.53986056380721</c:v>
                </c:pt>
                <c:pt idx="167">
                  <c:v>81.600484995453172</c:v>
                </c:pt>
                <c:pt idx="168">
                  <c:v>81.66110942709912</c:v>
                </c:pt>
                <c:pt idx="169">
                  <c:v>82.23704152773567</c:v>
                </c:pt>
                <c:pt idx="170">
                  <c:v>82.631100333434375</c:v>
                </c:pt>
                <c:pt idx="171">
                  <c:v>81.630797211276146</c:v>
                </c:pt>
                <c:pt idx="172">
                  <c:v>80.418308578357085</c:v>
                </c:pt>
                <c:pt idx="173">
                  <c:v>80.115186420127316</c:v>
                </c:pt>
                <c:pt idx="174">
                  <c:v>79.205819945438023</c:v>
                </c:pt>
                <c:pt idx="175">
                  <c:v>79.630190966959674</c:v>
                </c:pt>
                <c:pt idx="176">
                  <c:v>78.417702334040612</c:v>
                </c:pt>
                <c:pt idx="177">
                  <c:v>77.205213701121551</c:v>
                </c:pt>
                <c:pt idx="178">
                  <c:v>76.629281600485001</c:v>
                </c:pt>
                <c:pt idx="179">
                  <c:v>77.235525916944525</c:v>
                </c:pt>
                <c:pt idx="180">
                  <c:v>76.113973931494399</c:v>
                </c:pt>
                <c:pt idx="181">
                  <c:v>76.447408305547143</c:v>
                </c:pt>
                <c:pt idx="182">
                  <c:v>77.659896938466204</c:v>
                </c:pt>
                <c:pt idx="183">
                  <c:v>77.659896938466204</c:v>
                </c:pt>
                <c:pt idx="184">
                  <c:v>80.2667474992422</c:v>
                </c:pt>
                <c:pt idx="185">
                  <c:v>81.691421642922109</c:v>
                </c:pt>
                <c:pt idx="186">
                  <c:v>81.236738405577441</c:v>
                </c:pt>
                <c:pt idx="187">
                  <c:v>82.812973628372234</c:v>
                </c:pt>
                <c:pt idx="188">
                  <c:v>82.812973628372234</c:v>
                </c:pt>
                <c:pt idx="189">
                  <c:v>82.964534707487118</c:v>
                </c:pt>
                <c:pt idx="190">
                  <c:v>81.752046074568057</c:v>
                </c:pt>
                <c:pt idx="191">
                  <c:v>81.054865110639582</c:v>
                </c:pt>
                <c:pt idx="192">
                  <c:v>80.236435283419212</c:v>
                </c:pt>
                <c:pt idx="193">
                  <c:v>80.96392846317066</c:v>
                </c:pt>
                <c:pt idx="194">
                  <c:v>83.146408002424977</c:v>
                </c:pt>
                <c:pt idx="195">
                  <c:v>81.630797211276146</c:v>
                </c:pt>
                <c:pt idx="196">
                  <c:v>82.23704152773567</c:v>
                </c:pt>
                <c:pt idx="197">
                  <c:v>80.903304031524698</c:v>
                </c:pt>
                <c:pt idx="198">
                  <c:v>80.903304031524698</c:v>
                </c:pt>
                <c:pt idx="199">
                  <c:v>79.327068808729919</c:v>
                </c:pt>
                <c:pt idx="200">
                  <c:v>78.963322218854188</c:v>
                </c:pt>
                <c:pt idx="201">
                  <c:v>75.628978478326772</c:v>
                </c:pt>
                <c:pt idx="202">
                  <c:v>75.750227341618668</c:v>
                </c:pt>
                <c:pt idx="203">
                  <c:v>74.477114277053658</c:v>
                </c:pt>
                <c:pt idx="204">
                  <c:v>74.87117308275235</c:v>
                </c:pt>
                <c:pt idx="205">
                  <c:v>75.810851773264616</c:v>
                </c:pt>
                <c:pt idx="206">
                  <c:v>75.295544104274029</c:v>
                </c:pt>
                <c:pt idx="207">
                  <c:v>74.658987571991503</c:v>
                </c:pt>
                <c:pt idx="208">
                  <c:v>74.477114277053658</c:v>
                </c:pt>
                <c:pt idx="209">
                  <c:v>73.022127917550776</c:v>
                </c:pt>
                <c:pt idx="210">
                  <c:v>73.74962109730221</c:v>
                </c:pt>
                <c:pt idx="211">
                  <c:v>74.113367687177927</c:v>
                </c:pt>
                <c:pt idx="212">
                  <c:v>74.143679903000915</c:v>
                </c:pt>
                <c:pt idx="213">
                  <c:v>73.74962109730221</c:v>
                </c:pt>
                <c:pt idx="214">
                  <c:v>74.2952409821158</c:v>
                </c:pt>
                <c:pt idx="215">
                  <c:v>75.750227341618668</c:v>
                </c:pt>
                <c:pt idx="216">
                  <c:v>71.476204910578971</c:v>
                </c:pt>
                <c:pt idx="217">
                  <c:v>71.597453773870868</c:v>
                </c:pt>
                <c:pt idx="218">
                  <c:v>71.445892694755983</c:v>
                </c:pt>
                <c:pt idx="219">
                  <c:v>71.476204910578971</c:v>
                </c:pt>
                <c:pt idx="220">
                  <c:v>71.597453773870868</c:v>
                </c:pt>
                <c:pt idx="221">
                  <c:v>71.567141558047894</c:v>
                </c:pt>
                <c:pt idx="222">
                  <c:v>71.476204910578971</c:v>
                </c:pt>
                <c:pt idx="223">
                  <c:v>70.324340709305858</c:v>
                </c:pt>
                <c:pt idx="224">
                  <c:v>68.869354349802975</c:v>
                </c:pt>
                <c:pt idx="225">
                  <c:v>68.808729918157013</c:v>
                </c:pt>
                <c:pt idx="226">
                  <c:v>68.050924522582605</c:v>
                </c:pt>
                <c:pt idx="227">
                  <c:v>67.353743558654131</c:v>
                </c:pt>
                <c:pt idx="228">
                  <c:v>67.596241285237952</c:v>
                </c:pt>
                <c:pt idx="229">
                  <c:v>67.232494695362234</c:v>
                </c:pt>
                <c:pt idx="230">
                  <c:v>66.838435889663543</c:v>
                </c:pt>
                <c:pt idx="231">
                  <c:v>67.171870263716286</c:v>
                </c:pt>
                <c:pt idx="232">
                  <c:v>67.171870263716286</c:v>
                </c:pt>
                <c:pt idx="233">
                  <c:v>67.535616853591989</c:v>
                </c:pt>
                <c:pt idx="234">
                  <c:v>69.384662018793577</c:v>
                </c:pt>
                <c:pt idx="235">
                  <c:v>70.354652925128818</c:v>
                </c:pt>
                <c:pt idx="236">
                  <c:v>70.29402849348287</c:v>
                </c:pt>
                <c:pt idx="237">
                  <c:v>70.597150651712639</c:v>
                </c:pt>
                <c:pt idx="238">
                  <c:v>71.779327068808726</c:v>
                </c:pt>
                <c:pt idx="239">
                  <c:v>70.324340709305858</c:v>
                </c:pt>
                <c:pt idx="240">
                  <c:v>69.869657471961204</c:v>
                </c:pt>
                <c:pt idx="241">
                  <c:v>67.990300090936657</c:v>
                </c:pt>
                <c:pt idx="242">
                  <c:v>67.171870263716286</c:v>
                </c:pt>
                <c:pt idx="243">
                  <c:v>65.838132767505314</c:v>
                </c:pt>
                <c:pt idx="244">
                  <c:v>63.685965444073965</c:v>
                </c:pt>
                <c:pt idx="245">
                  <c:v>65.716883904213404</c:v>
                </c:pt>
                <c:pt idx="246">
                  <c:v>66.717187026371633</c:v>
                </c:pt>
                <c:pt idx="247">
                  <c:v>66.171567141558057</c:v>
                </c:pt>
                <c:pt idx="248">
                  <c:v>65.898757199151262</c:v>
                </c:pt>
                <c:pt idx="249">
                  <c:v>64.746892997878149</c:v>
                </c:pt>
                <c:pt idx="250">
                  <c:v>64.049712033949675</c:v>
                </c:pt>
                <c:pt idx="251">
                  <c:v>60.806304940891174</c:v>
                </c:pt>
                <c:pt idx="252">
                  <c:v>59.060321309487726</c:v>
                </c:pt>
                <c:pt idx="253">
                  <c:v>59.060321309487726</c:v>
                </c:pt>
                <c:pt idx="254">
                  <c:v>55.774477114277055</c:v>
                </c:pt>
                <c:pt idx="255">
                  <c:v>56.865716883904213</c:v>
                </c:pt>
                <c:pt idx="256">
                  <c:v>59.963625341012431</c:v>
                </c:pt>
                <c:pt idx="257">
                  <c:v>60.05456198848136</c:v>
                </c:pt>
                <c:pt idx="258">
                  <c:v>60.05456198848136</c:v>
                </c:pt>
                <c:pt idx="259">
                  <c:v>60.05456198848136</c:v>
                </c:pt>
                <c:pt idx="260">
                  <c:v>60.05456198848136</c:v>
                </c:pt>
                <c:pt idx="261">
                  <c:v>60.05456198848136</c:v>
                </c:pt>
                <c:pt idx="262">
                  <c:v>57.963019096695966</c:v>
                </c:pt>
                <c:pt idx="263">
                  <c:v>60.866929372537136</c:v>
                </c:pt>
                <c:pt idx="264">
                  <c:v>61.382237041527731</c:v>
                </c:pt>
                <c:pt idx="265">
                  <c:v>63.352531070021222</c:v>
                </c:pt>
                <c:pt idx="266">
                  <c:v>63.019096695968479</c:v>
                </c:pt>
                <c:pt idx="267">
                  <c:v>64.686268566232201</c:v>
                </c:pt>
                <c:pt idx="268">
                  <c:v>64.686268566232201</c:v>
                </c:pt>
                <c:pt idx="269">
                  <c:v>63.20096999090633</c:v>
                </c:pt>
                <c:pt idx="270">
                  <c:v>63.382843285844196</c:v>
                </c:pt>
                <c:pt idx="271">
                  <c:v>63.352531070021222</c:v>
                </c:pt>
                <c:pt idx="272">
                  <c:v>64.170960897241585</c:v>
                </c:pt>
                <c:pt idx="273">
                  <c:v>66.292816004849954</c:v>
                </c:pt>
                <c:pt idx="274">
                  <c:v>64.534707487117302</c:v>
                </c:pt>
                <c:pt idx="275">
                  <c:v>64.080024249772663</c:v>
                </c:pt>
                <c:pt idx="276">
                  <c:v>64.44377083964838</c:v>
                </c:pt>
                <c:pt idx="277">
                  <c:v>64.959078508638981</c:v>
                </c:pt>
                <c:pt idx="278">
                  <c:v>64.44377083964838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CAA-45CC-BB84-3FE435F966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5277928"/>
        <c:axId val="1395275960"/>
      </c:lineChart>
      <c:dateAx>
        <c:axId val="1395277928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275960"/>
        <c:crosses val="autoZero"/>
        <c:auto val="1"/>
        <c:lblOffset val="100"/>
        <c:baseTimeUnit val="days"/>
      </c:dateAx>
      <c:valAx>
        <c:axId val="1395275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BASELINE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277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1200" b="1"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bg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EV Sales</a:t>
            </a:r>
          </a:p>
        </c:rich>
      </c:tx>
      <c:layout>
        <c:manualLayout>
          <c:xMode val="edge"/>
          <c:yMode val="edge"/>
          <c:x val="0.41981933508311459"/>
          <c:y val="1.38888888888888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bg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334605337453386E-2"/>
          <c:y val="9.5183201188565172E-2"/>
          <c:w val="0.85231945297617939"/>
          <c:h val="0.754283938291161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'EV Sales '!$AC$20</c:f>
              <c:strCache>
                <c:ptCount val="1"/>
                <c:pt idx="0">
                  <c:v>Tesla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15000"/>
                    <a:satMod val="180000"/>
                  </a:schemeClr>
                </a:gs>
                <a:gs pos="50000">
                  <a:schemeClr val="accent1">
                    <a:shade val="45000"/>
                    <a:satMod val="170000"/>
                  </a:schemeClr>
                </a:gs>
                <a:gs pos="70000">
                  <a:schemeClr val="accent1">
                    <a:tint val="99000"/>
                    <a:shade val="65000"/>
                    <a:satMod val="155000"/>
                  </a:schemeClr>
                </a:gs>
                <a:gs pos="100000">
                  <a:schemeClr val="accent1">
                    <a:tint val="95500"/>
                    <a:shade val="100000"/>
                    <a:satMod val="15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63500" dist="38100" dir="5400000" rotWithShape="0">
                <a:srgbClr val="000000">
                  <a:alpha val="45000"/>
                </a:srgbClr>
              </a:outerShdw>
            </a:effectLst>
            <a:scene3d>
              <a:camera prst="orthographicFront">
                <a:rot lat="0" lon="0" rev="0"/>
              </a:camera>
              <a:lightRig rig="glow" dir="t">
                <a:rot lat="0" lon="0" rev="6360000"/>
              </a:lightRig>
            </a:scene3d>
            <a:sp3d contourW="1000" prstMaterial="flat">
              <a:bevelT w="95250" h="101600"/>
              <a:contourClr>
                <a:scrgbClr r="0" g="0" b="0">
                  <a:satMod val="300000"/>
                </a:scrgb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'EV Sales '!$X$21:$X$26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'EV Sales '!$AC$21:$AC$26</c:f>
              <c:numCache>
                <c:formatCode>General</c:formatCode>
                <c:ptCount val="6"/>
                <c:pt idx="0">
                  <c:v>582.5</c:v>
                </c:pt>
                <c:pt idx="1">
                  <c:v>532.125</c:v>
                </c:pt>
                <c:pt idx="2">
                  <c:v>1090.5</c:v>
                </c:pt>
                <c:pt idx="3">
                  <c:v>862.875</c:v>
                </c:pt>
                <c:pt idx="4">
                  <c:v>1180.5</c:v>
                </c:pt>
                <c:pt idx="5">
                  <c:v>1732.76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5B-46A7-924E-81F447E43E58}"/>
            </c:ext>
          </c:extLst>
        </c:ser>
        <c:ser>
          <c:idx val="1"/>
          <c:order val="1"/>
          <c:tx>
            <c:strRef>
              <c:f>'EV Sales '!$AB$20</c:f>
              <c:strCache>
                <c:ptCount val="1"/>
                <c:pt idx="0">
                  <c:v>Chevrolet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15000"/>
                    <a:satMod val="180000"/>
                  </a:schemeClr>
                </a:gs>
                <a:gs pos="50000">
                  <a:schemeClr val="accent2">
                    <a:shade val="45000"/>
                    <a:satMod val="170000"/>
                  </a:schemeClr>
                </a:gs>
                <a:gs pos="70000">
                  <a:schemeClr val="accent2">
                    <a:tint val="99000"/>
                    <a:shade val="65000"/>
                    <a:satMod val="155000"/>
                  </a:schemeClr>
                </a:gs>
                <a:gs pos="100000">
                  <a:schemeClr val="accent2">
                    <a:tint val="95500"/>
                    <a:shade val="100000"/>
                    <a:satMod val="15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63500" dist="38100" dir="5400000" rotWithShape="0">
                <a:srgbClr val="000000">
                  <a:alpha val="45000"/>
                </a:srgbClr>
              </a:outerShdw>
            </a:effectLst>
            <a:scene3d>
              <a:camera prst="orthographicFront">
                <a:rot lat="0" lon="0" rev="0"/>
              </a:camera>
              <a:lightRig rig="glow" dir="t">
                <a:rot lat="0" lon="0" rev="6360000"/>
              </a:lightRig>
            </a:scene3d>
            <a:sp3d contourW="1000" prstMaterial="flat">
              <a:bevelT w="95250" h="101600"/>
              <a:contourClr>
                <a:scrgbClr r="0" g="0" b="0">
                  <a:satMod val="300000"/>
                </a:scrgb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'EV Sales '!$X$21:$X$26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'EV Sales '!$AB$21:$AB$26</c:f>
              <c:numCache>
                <c:formatCode>General</c:formatCode>
                <c:ptCount val="6"/>
                <c:pt idx="0">
                  <c:v>67.92</c:v>
                </c:pt>
                <c:pt idx="1">
                  <c:v>84.816000000000003</c:v>
                </c:pt>
                <c:pt idx="2">
                  <c:v>152.59200000000001</c:v>
                </c:pt>
                <c:pt idx="3">
                  <c:v>62.052</c:v>
                </c:pt>
                <c:pt idx="4">
                  <c:v>91.267200000000003</c:v>
                </c:pt>
                <c:pt idx="5">
                  <c:v>74.767200000000003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5B-46A7-924E-81F447E43E58}"/>
            </c:ext>
          </c:extLst>
        </c:ser>
        <c:ser>
          <c:idx val="2"/>
          <c:order val="2"/>
          <c:tx>
            <c:strRef>
              <c:f>'EV Sales '!$AA$20</c:f>
              <c:strCache>
                <c:ptCount val="1"/>
                <c:pt idx="0">
                  <c:v>BMW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15000"/>
                    <a:satMod val="180000"/>
                  </a:schemeClr>
                </a:gs>
                <a:gs pos="50000">
                  <a:schemeClr val="accent3">
                    <a:shade val="45000"/>
                    <a:satMod val="170000"/>
                  </a:schemeClr>
                </a:gs>
                <a:gs pos="70000">
                  <a:schemeClr val="accent3">
                    <a:tint val="99000"/>
                    <a:shade val="65000"/>
                    <a:satMod val="155000"/>
                  </a:schemeClr>
                </a:gs>
                <a:gs pos="100000">
                  <a:schemeClr val="accent3">
                    <a:tint val="95500"/>
                    <a:shade val="100000"/>
                    <a:satMod val="15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63500" dist="38100" dir="5400000" rotWithShape="0">
                <a:srgbClr val="000000">
                  <a:alpha val="45000"/>
                </a:srgbClr>
              </a:outerShdw>
            </a:effectLst>
            <a:scene3d>
              <a:camera prst="orthographicFront">
                <a:rot lat="0" lon="0" rev="0"/>
              </a:camera>
              <a:lightRig rig="glow" dir="t">
                <a:rot lat="0" lon="0" rev="6360000"/>
              </a:lightRig>
            </a:scene3d>
            <a:sp3d contourW="1000" prstMaterial="flat">
              <a:bevelT w="95250" h="101600"/>
              <a:contourClr>
                <a:scrgbClr r="0" g="0" b="0">
                  <a:satMod val="300000"/>
                </a:scrgbClr>
              </a:contourClr>
            </a:sp3d>
          </c:spPr>
          <c:invertIfNegative val="0"/>
          <c:dLbls>
            <c:dLbl>
              <c:idx val="0"/>
              <c:layout>
                <c:manualLayout>
                  <c:x val="7.7226162332545312E-2"/>
                  <c:y val="0.1225225456995664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1E5B-46A7-924E-81F447E43E58}"/>
                </c:ext>
              </c:extLst>
            </c:dLbl>
            <c:dLbl>
              <c:idx val="1"/>
              <c:layout>
                <c:manualLayout>
                  <c:x val="7.7226162332545256E-2"/>
                  <c:y val="8.168169713304440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1E5B-46A7-924E-81F447E43E58}"/>
                </c:ext>
              </c:extLst>
            </c:dLbl>
            <c:dLbl>
              <c:idx val="2"/>
              <c:layout>
                <c:manualLayout>
                  <c:x val="7.2498029944838449E-2"/>
                  <c:y val="0.11291293427214949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1E5B-46A7-924E-81F447E43E58}"/>
                </c:ext>
              </c:extLst>
            </c:dLbl>
            <c:dLbl>
              <c:idx val="3"/>
              <c:layout>
                <c:manualLayout>
                  <c:x val="6.9345941686367221E-2"/>
                  <c:y val="0.13693696284069184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1E5B-46A7-924E-81F447E43E58}"/>
                </c:ext>
              </c:extLst>
            </c:dLbl>
            <c:dLbl>
              <c:idx val="4"/>
              <c:layout>
                <c:manualLayout>
                  <c:x val="7.0921985815602717E-2"/>
                  <c:y val="0.17057060283665135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1E5B-46A7-924E-81F447E43E58}"/>
                </c:ext>
              </c:extLst>
            </c:dLbl>
            <c:dLbl>
              <c:idx val="5"/>
              <c:layout>
                <c:manualLayout>
                  <c:x val="7.5650118203309802E-2"/>
                  <c:y val="0.15135137998181741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1E5B-46A7-924E-81F447E43E58}"/>
                </c:ext>
              </c:extLst>
            </c:dLbl>
            <c:numFmt formatCode="#,##0" sourceLinked="0"/>
            <c:spPr>
              <a:noFill/>
              <a:ln>
                <a:solidFill>
                  <a:srgbClr val="FFFF00"/>
                </a:solidFill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FFFF00">
                          <a:alpha val="54000"/>
                        </a:srgb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'EV Sales '!$X$21:$X$26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'EV Sales '!$AA$21:$AA$26</c:f>
              <c:numCache>
                <c:formatCode>General</c:formatCode>
                <c:ptCount val="6"/>
                <c:pt idx="0">
                  <c:v>19.080400000000001</c:v>
                </c:pt>
                <c:pt idx="1">
                  <c:v>25.454600000000003</c:v>
                </c:pt>
                <c:pt idx="2">
                  <c:v>30.036000000000001</c:v>
                </c:pt>
                <c:pt idx="3">
                  <c:v>27.143000000000001</c:v>
                </c:pt>
                <c:pt idx="4">
                  <c:v>40.439600000000006</c:v>
                </c:pt>
                <c:pt idx="5">
                  <c:v>54.264800000000001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E5B-46A7-924E-81F447E43E58}"/>
            </c:ext>
          </c:extLst>
        </c:ser>
        <c:ser>
          <c:idx val="3"/>
          <c:order val="3"/>
          <c:tx>
            <c:strRef>
              <c:f>'EV Sales '!$Z$20</c:f>
              <c:strCache>
                <c:ptCount val="1"/>
                <c:pt idx="0">
                  <c:v>Nissan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15000"/>
                    <a:satMod val="180000"/>
                  </a:schemeClr>
                </a:gs>
                <a:gs pos="50000">
                  <a:schemeClr val="accent4">
                    <a:shade val="45000"/>
                    <a:satMod val="170000"/>
                  </a:schemeClr>
                </a:gs>
                <a:gs pos="70000">
                  <a:schemeClr val="accent4">
                    <a:tint val="99000"/>
                    <a:shade val="65000"/>
                    <a:satMod val="155000"/>
                  </a:schemeClr>
                </a:gs>
                <a:gs pos="100000">
                  <a:schemeClr val="accent4">
                    <a:tint val="95500"/>
                    <a:shade val="100000"/>
                    <a:satMod val="15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63500" dist="38100" dir="5400000" rotWithShape="0">
                <a:srgbClr val="000000">
                  <a:alpha val="45000"/>
                </a:srgbClr>
              </a:outerShdw>
            </a:effectLst>
            <a:scene3d>
              <a:camera prst="orthographicFront">
                <a:rot lat="0" lon="0" rev="0"/>
              </a:camera>
              <a:lightRig rig="glow" dir="t">
                <a:rot lat="0" lon="0" rev="6360000"/>
              </a:lightRig>
            </a:scene3d>
            <a:sp3d contourW="1000" prstMaterial="flat">
              <a:bevelT w="95250" h="101600"/>
              <a:contourClr>
                <a:scrgbClr r="0" g="0" b="0">
                  <a:satMod val="300000"/>
                </a:scrgbClr>
              </a:contourClr>
            </a:sp3d>
          </c:spPr>
          <c:invertIfNegative val="0"/>
          <c:dLbls>
            <c:dLbl>
              <c:idx val="0"/>
              <c:layout>
                <c:manualLayout>
                  <c:x val="7.7226162332545312E-2"/>
                  <c:y val="6.6460867127448794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1E5B-46A7-924E-81F447E43E58}"/>
                </c:ext>
              </c:extLst>
            </c:dLbl>
            <c:dLbl>
              <c:idx val="1"/>
              <c:layout>
                <c:manualLayout>
                  <c:x val="7.5650118203309691E-2"/>
                  <c:y val="3.5514702516318282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1E5B-46A7-924E-81F447E43E58}"/>
                </c:ext>
              </c:extLst>
            </c:dLbl>
            <c:dLbl>
              <c:idx val="2"/>
              <c:layout>
                <c:manualLayout>
                  <c:x val="7.4074074074074014E-2"/>
                  <c:y val="7.3368626586011509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1E5B-46A7-924E-81F447E43E58}"/>
                </c:ext>
              </c:extLst>
            </c:dLbl>
            <c:dLbl>
              <c:idx val="3"/>
              <c:layout>
                <c:manualLayout>
                  <c:x val="6.9345941686367221E-2"/>
                  <c:y val="8.9425946783182483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1E5B-46A7-924E-81F447E43E58}"/>
                </c:ext>
              </c:extLst>
            </c:dLbl>
            <c:dLbl>
              <c:idx val="4"/>
              <c:layout>
                <c:manualLayout>
                  <c:x val="7.565011820330958E-2"/>
                  <c:y val="0.1122504764135114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1E5B-46A7-924E-81F447E43E58}"/>
                </c:ext>
              </c:extLst>
            </c:dLbl>
            <c:dLbl>
              <c:idx val="5"/>
              <c:layout>
                <c:manualLayout>
                  <c:x val="7.5650118203309691E-2"/>
                  <c:y val="0.1010804381226148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1E5B-46A7-924E-81F447E43E58}"/>
                </c:ext>
              </c:extLst>
            </c:dLbl>
            <c:spPr>
              <a:noFill/>
              <a:ln>
                <a:solidFill>
                  <a:srgbClr val="00B0F0"/>
                </a:solidFill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00B0F0">
                          <a:alpha val="54000"/>
                        </a:srgb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'EV Sales '!$X$21:$X$26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'EV Sales '!$Z$21:$Z$26</c:f>
              <c:numCache>
                <c:formatCode>General</c:formatCode>
                <c:ptCount val="6"/>
                <c:pt idx="0">
                  <c:v>21.51</c:v>
                </c:pt>
                <c:pt idx="1">
                  <c:v>19.62</c:v>
                </c:pt>
                <c:pt idx="2">
                  <c:v>39.42</c:v>
                </c:pt>
                <c:pt idx="3">
                  <c:v>28.53</c:v>
                </c:pt>
                <c:pt idx="4">
                  <c:v>36.479999999999997</c:v>
                </c:pt>
                <c:pt idx="5">
                  <c:v>30.9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E5B-46A7-924E-81F447E43E58}"/>
            </c:ext>
          </c:extLst>
        </c:ser>
        <c:ser>
          <c:idx val="4"/>
          <c:order val="4"/>
          <c:tx>
            <c:strRef>
              <c:f>'EV Sales '!$Y$20</c:f>
              <c:strCache>
                <c:ptCount val="1"/>
                <c:pt idx="0">
                  <c:v>Toyota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15000"/>
                    <a:satMod val="180000"/>
                  </a:schemeClr>
                </a:gs>
                <a:gs pos="50000">
                  <a:schemeClr val="accent5">
                    <a:shade val="45000"/>
                    <a:satMod val="170000"/>
                  </a:schemeClr>
                </a:gs>
                <a:gs pos="70000">
                  <a:schemeClr val="accent5">
                    <a:tint val="99000"/>
                    <a:shade val="65000"/>
                    <a:satMod val="155000"/>
                  </a:schemeClr>
                </a:gs>
                <a:gs pos="100000">
                  <a:schemeClr val="accent5">
                    <a:tint val="95500"/>
                    <a:shade val="100000"/>
                    <a:satMod val="15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63500" dist="38100" dir="5400000" rotWithShape="0">
                <a:srgbClr val="000000">
                  <a:alpha val="45000"/>
                </a:srgbClr>
              </a:outerShdw>
            </a:effectLst>
            <a:scene3d>
              <a:camera prst="orthographicFront">
                <a:rot lat="0" lon="0" rev="0"/>
              </a:camera>
              <a:lightRig rig="glow" dir="t">
                <a:rot lat="0" lon="0" rev="6360000"/>
              </a:lightRig>
            </a:scene3d>
            <a:sp3d contourW="1000" prstMaterial="flat">
              <a:bevelT w="95250" h="101600"/>
              <a:contourClr>
                <a:scrgbClr r="0" g="0" b="0">
                  <a:satMod val="300000"/>
                </a:scrgbClr>
              </a:contourClr>
            </a:sp3d>
          </c:spPr>
          <c:invertIfNegative val="0"/>
          <c:dLbls>
            <c:dLbl>
              <c:idx val="0"/>
              <c:layout>
                <c:manualLayout>
                  <c:x val="7.407407407407407E-2"/>
                  <c:y val="2.2535484625189124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1E5B-46A7-924E-81F447E43E58}"/>
                </c:ext>
              </c:extLst>
            </c:dLbl>
            <c:dLbl>
              <c:idx val="1"/>
              <c:layout>
                <c:manualLayout>
                  <c:x val="7.5650118203309691E-2"/>
                  <c:y val="-1.599962469549071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1E5B-46A7-924E-81F447E43E58}"/>
                </c:ext>
              </c:extLst>
            </c:dLbl>
            <c:dLbl>
              <c:idx val="2"/>
              <c:layout>
                <c:manualLayout>
                  <c:x val="7.2498029944838449E-2"/>
                  <c:y val="3.6003506373177445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1E5B-46A7-924E-81F447E43E58}"/>
                </c:ext>
              </c:extLst>
            </c:dLbl>
            <c:dLbl>
              <c:idx val="3"/>
              <c:layout>
                <c:manualLayout>
                  <c:x val="7.0921985815602842E-2"/>
                  <c:y val="4.3782373324324005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1E5B-46A7-924E-81F447E43E58}"/>
                </c:ext>
              </c:extLst>
            </c:dLbl>
            <c:dLbl>
              <c:idx val="4"/>
              <c:layout>
                <c:manualLayout>
                  <c:x val="7.565011820330958E-2"/>
                  <c:y val="7.1911862459977299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1E5B-46A7-924E-81F447E43E58}"/>
                </c:ext>
              </c:extLst>
            </c:dLbl>
            <c:dLbl>
              <c:idx val="5"/>
              <c:layout>
                <c:manualLayout>
                  <c:x val="7.8802206461780808E-2"/>
                  <c:y val="5.8798715338717951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1E5B-46A7-924E-81F447E43E58}"/>
                </c:ext>
              </c:extLst>
            </c:dLbl>
            <c:spPr>
              <a:noFill/>
              <a:ln>
                <a:solidFill>
                  <a:srgbClr val="800000"/>
                </a:solidFill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800000">
                          <a:alpha val="54000"/>
                        </a:srgb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'EV Sales '!$X$21:$X$26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'EV Sales '!$Y$21:$Y$26</c:f>
              <c:numCache>
                <c:formatCode>General</c:formatCode>
                <c:ptCount val="6"/>
                <c:pt idx="0">
                  <c:v>10.106999999999999</c:v>
                </c:pt>
                <c:pt idx="1">
                  <c:v>10.845000000000001</c:v>
                </c:pt>
                <c:pt idx="2">
                  <c:v>16.38</c:v>
                </c:pt>
                <c:pt idx="3">
                  <c:v>12.590999999999999</c:v>
                </c:pt>
                <c:pt idx="4">
                  <c:v>17.225999999999999</c:v>
                </c:pt>
                <c:pt idx="5">
                  <c:v>24.524999999999999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E5B-46A7-924E-81F447E43E58}"/>
            </c:ext>
          </c:extLst>
        </c:ser>
        <c:ser>
          <c:idx val="5"/>
          <c:order val="5"/>
          <c:tx>
            <c:strRef>
              <c:f>'EV Sales '!#REF!</c:f>
              <c:strCache>
                <c:ptCount val="1"/>
                <c:pt idx="0">
                  <c:v>#REF!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hade val="15000"/>
                    <a:satMod val="180000"/>
                  </a:schemeClr>
                </a:gs>
                <a:gs pos="50000">
                  <a:schemeClr val="accent6">
                    <a:shade val="45000"/>
                    <a:satMod val="170000"/>
                  </a:schemeClr>
                </a:gs>
                <a:gs pos="70000">
                  <a:schemeClr val="accent6">
                    <a:tint val="99000"/>
                    <a:shade val="65000"/>
                    <a:satMod val="155000"/>
                  </a:schemeClr>
                </a:gs>
                <a:gs pos="100000">
                  <a:schemeClr val="accent6">
                    <a:tint val="95500"/>
                    <a:shade val="100000"/>
                    <a:satMod val="15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63500" dist="38100" dir="5400000" rotWithShape="0">
                <a:srgbClr val="000000">
                  <a:alpha val="45000"/>
                </a:srgbClr>
              </a:outerShdw>
            </a:effectLst>
            <a:scene3d>
              <a:camera prst="orthographicFront">
                <a:rot lat="0" lon="0" rev="0"/>
              </a:camera>
              <a:lightRig rig="glow" dir="t">
                <a:rot lat="0" lon="0" rev="6360000"/>
              </a:lightRig>
            </a:scene3d>
            <a:sp3d contourW="1000" prstMaterial="flat">
              <a:bevelT w="95250" h="101600"/>
              <a:contourClr>
                <a:scrgbClr r="0" g="0" b="0">
                  <a:satMod val="300000"/>
                </a:scrgbClr>
              </a:contourClr>
            </a:sp3d>
          </c:spPr>
          <c:invertIfNegative val="0"/>
          <c:dLbls>
            <c:numFmt formatCode="#,##0" sourceLinked="0"/>
            <c:spPr>
              <a:noFill/>
              <a:ln>
                <a:solidFill>
                  <a:srgbClr val="0000FF"/>
                </a:solidFill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0000FF">
                          <a:alpha val="54000"/>
                        </a:srgb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'EV Sales '!$X$21:$X$26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'EV Sales 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E5B-46A7-924E-81F447E43E58}"/>
            </c:ext>
          </c:extLst>
        </c:ser>
        <c:ser>
          <c:idx val="6"/>
          <c:order val="6"/>
          <c:tx>
            <c:strRef>
              <c:f>'EV Sales '!#REF!</c:f>
              <c:strCache>
                <c:ptCount val="1"/>
                <c:pt idx="0">
                  <c:v>#REF!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hade val="15000"/>
                    <a:satMod val="180000"/>
                  </a:schemeClr>
                </a:gs>
                <a:gs pos="50000">
                  <a:schemeClr val="accent1">
                    <a:lumMod val="60000"/>
                    <a:shade val="45000"/>
                    <a:satMod val="170000"/>
                  </a:schemeClr>
                </a:gs>
                <a:gs pos="70000">
                  <a:schemeClr val="accent1">
                    <a:lumMod val="60000"/>
                    <a:tint val="99000"/>
                    <a:shade val="65000"/>
                    <a:satMod val="155000"/>
                  </a:schemeClr>
                </a:gs>
                <a:gs pos="100000">
                  <a:schemeClr val="accent1">
                    <a:lumMod val="60000"/>
                    <a:tint val="95500"/>
                    <a:shade val="100000"/>
                    <a:satMod val="15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63500" dist="38100" dir="5400000" rotWithShape="0">
                <a:srgbClr val="000000">
                  <a:alpha val="45000"/>
                </a:srgbClr>
              </a:outerShdw>
            </a:effectLst>
            <a:scene3d>
              <a:camera prst="orthographicFront">
                <a:rot lat="0" lon="0" rev="0"/>
              </a:camera>
              <a:lightRig rig="glow" dir="t">
                <a:rot lat="0" lon="0" rev="6360000"/>
              </a:lightRig>
            </a:scene3d>
            <a:sp3d contourW="1000" prstMaterial="flat">
              <a:bevelT w="95250" h="101600"/>
              <a:contourClr>
                <a:scrgbClr r="0" g="0" b="0">
                  <a:satMod val="300000"/>
                </a:scrgbClr>
              </a:contourClr>
            </a:sp3d>
          </c:spPr>
          <c:invertIfNegative val="0"/>
          <c:dLbls>
            <c:spPr>
              <a:noFill/>
              <a:ln>
                <a:solidFill>
                  <a:srgbClr val="FF00FF"/>
                </a:solidFill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FF00FF">
                          <a:alpha val="54000"/>
                        </a:srgb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'EV Sales '!$X$21:$X$26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'EV Sales 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E5B-46A7-924E-81F447E43E58}"/>
            </c:ext>
          </c:extLst>
        </c:ser>
        <c:ser>
          <c:idx val="9"/>
          <c:order val="9"/>
          <c:tx>
            <c:strRef>
              <c:f>'EV Sales '!$AF$20</c:f>
              <c:strCache>
                <c:ptCount val="1"/>
                <c:pt idx="0">
                  <c:v>Others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hade val="15000"/>
                    <a:satMod val="180000"/>
                  </a:schemeClr>
                </a:gs>
                <a:gs pos="50000">
                  <a:schemeClr val="accent4">
                    <a:lumMod val="60000"/>
                    <a:shade val="45000"/>
                    <a:satMod val="170000"/>
                  </a:schemeClr>
                </a:gs>
                <a:gs pos="70000">
                  <a:schemeClr val="accent4">
                    <a:lumMod val="60000"/>
                    <a:tint val="99000"/>
                    <a:shade val="65000"/>
                    <a:satMod val="155000"/>
                  </a:schemeClr>
                </a:gs>
                <a:gs pos="100000">
                  <a:schemeClr val="accent4">
                    <a:lumMod val="60000"/>
                    <a:tint val="95500"/>
                    <a:shade val="100000"/>
                    <a:satMod val="15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63500" dist="38100" dir="5400000" rotWithShape="0">
                <a:srgbClr val="000000">
                  <a:alpha val="45000"/>
                </a:srgbClr>
              </a:outerShdw>
            </a:effectLst>
            <a:scene3d>
              <a:camera prst="orthographicFront">
                <a:rot lat="0" lon="0" rev="0"/>
              </a:camera>
              <a:lightRig rig="glow" dir="t">
                <a:rot lat="0" lon="0" rev="6360000"/>
              </a:lightRig>
            </a:scene3d>
            <a:sp3d contourW="1000" prstMaterial="flat">
              <a:bevelT w="95250" h="101600"/>
              <a:contourClr>
                <a:scrgbClr r="0" g="0" b="0">
                  <a:satMod val="300000"/>
                </a:scrgb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'EV Sales '!$X$21:$X$26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'EV Sales '!$AF$21:$AF$26</c:f>
              <c:numCache>
                <c:formatCode>General</c:formatCode>
                <c:ptCount val="6"/>
                <c:pt idx="0">
                  <c:v>94.525939999999991</c:v>
                </c:pt>
                <c:pt idx="1">
                  <c:v>98.208759999999984</c:v>
                </c:pt>
                <c:pt idx="2">
                  <c:v>142.00302000000011</c:v>
                </c:pt>
                <c:pt idx="3">
                  <c:v>135.46515999999997</c:v>
                </c:pt>
                <c:pt idx="4">
                  <c:v>199.97509999999988</c:v>
                </c:pt>
                <c:pt idx="5">
                  <c:v>154.23090000000002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E5B-46A7-924E-81F447E43E5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3"/>
        <c:overlap val="100"/>
        <c:axId val="1155123168"/>
        <c:axId val="1155122184"/>
      </c:barChart>
      <c:lineChart>
        <c:grouping val="standard"/>
        <c:varyColors val="0"/>
        <c:ser>
          <c:idx val="7"/>
          <c:order val="7"/>
          <c:tx>
            <c:strRef>
              <c:f>'EV Sales '!$AD$20</c:f>
              <c:strCache>
                <c:ptCount val="1"/>
                <c:pt idx="0">
                  <c:v>Sum</c:v>
                </c:pt>
              </c:strCache>
            </c:strRef>
          </c:tx>
          <c:spPr>
            <a:ln w="34925" cap="rnd">
              <a:noFill/>
              <a:round/>
            </a:ln>
            <a:effectLst>
              <a:outerShdw blurRad="63500" dist="38100" dir="5400000" rotWithShape="0">
                <a:srgbClr val="000000">
                  <a:alpha val="45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'EV Sales '!$X$21:$X$26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'EV Sales '!$AD$21:$AD$26</c:f>
              <c:numCache>
                <c:formatCode>General</c:formatCode>
                <c:ptCount val="6"/>
                <c:pt idx="0">
                  <c:v>701.11739999999998</c:v>
                </c:pt>
                <c:pt idx="1">
                  <c:v>672.86059999999998</c:v>
                </c:pt>
                <c:pt idx="2">
                  <c:v>1328.9279999999999</c:v>
                </c:pt>
                <c:pt idx="3">
                  <c:v>993.19100000000003</c:v>
                </c:pt>
                <c:pt idx="4">
                  <c:v>1365.9128000000001</c:v>
                </c:pt>
                <c:pt idx="5">
                  <c:v>1917.2170000000001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E5B-46A7-924E-81F447E43E58}"/>
            </c:ext>
          </c:extLst>
        </c:ser>
        <c:ser>
          <c:idx val="8"/>
          <c:order val="8"/>
          <c:tx>
            <c:strRef>
              <c:f>'EV Sales '!$AE$20</c:f>
              <c:strCache>
                <c:ptCount val="1"/>
                <c:pt idx="0">
                  <c:v>Grand Total</c:v>
                </c:pt>
              </c:strCache>
            </c:strRef>
          </c:tx>
          <c:spPr>
            <a:ln w="34925" cap="rnd">
              <a:noFill/>
              <a:round/>
            </a:ln>
            <a:effectLst>
              <a:outerShdw blurRad="63500" dist="38100" dir="5400000" rotWithShape="0">
                <a:srgbClr val="000000">
                  <a:alpha val="45000"/>
                </a:srgbClr>
              </a:outerShdw>
            </a:effectLst>
          </c:spPr>
          <c:marker>
            <c:symbol val="none"/>
          </c:marker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'EV Sales '!$X$21:$X$26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'EV Sales '!$AE$21:$AE$26</c:f>
              <c:numCache>
                <c:formatCode>General</c:formatCode>
                <c:ptCount val="6"/>
                <c:pt idx="0">
                  <c:v>795.64333999999997</c:v>
                </c:pt>
                <c:pt idx="1">
                  <c:v>771.06935999999996</c:v>
                </c:pt>
                <c:pt idx="2">
                  <c:v>1470.93102</c:v>
                </c:pt>
                <c:pt idx="3">
                  <c:v>1128.65616</c:v>
                </c:pt>
                <c:pt idx="4">
                  <c:v>1565.8878999999999</c:v>
                </c:pt>
                <c:pt idx="5">
                  <c:v>2071.4479000000001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E5B-46A7-924E-81F447E43E5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55123168"/>
        <c:axId val="1155122184"/>
      </c:lineChart>
      <c:catAx>
        <c:axId val="1155123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122184"/>
        <c:crosses val="autoZero"/>
        <c:auto val="1"/>
        <c:lblAlgn val="ctr"/>
        <c:lblOffset val="100"/>
        <c:noMultiLvlLbl val="0"/>
      </c:catAx>
      <c:valAx>
        <c:axId val="1155122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123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5699935706027746"/>
          <c:y val="0.91255400767211792"/>
          <c:w val="0.74850822584334886"/>
          <c:h val="4.08238507978187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b="1"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100" baseline="0">
                <a:solidFill>
                  <a:schemeClr val="bg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2000"/>
              <a:t>US EV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100" baseline="0">
              <a:solidFill>
                <a:schemeClr val="bg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'EV Sales '!$Y$11</c:f>
              <c:strCache>
                <c:ptCount val="1"/>
                <c:pt idx="0">
                  <c:v>Tesla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15000"/>
                    <a:satMod val="180000"/>
                  </a:schemeClr>
                </a:gs>
                <a:gs pos="50000">
                  <a:schemeClr val="accent1">
                    <a:shade val="45000"/>
                    <a:satMod val="170000"/>
                  </a:schemeClr>
                </a:gs>
                <a:gs pos="70000">
                  <a:schemeClr val="accent1">
                    <a:tint val="99000"/>
                    <a:shade val="65000"/>
                    <a:satMod val="155000"/>
                  </a:schemeClr>
                </a:gs>
                <a:gs pos="100000">
                  <a:schemeClr val="accent1">
                    <a:tint val="95500"/>
                    <a:shade val="100000"/>
                    <a:satMod val="15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63500" dist="38100" dir="5400000" rotWithShape="0">
                <a:srgbClr val="000000">
                  <a:alpha val="45000"/>
                </a:srgbClr>
              </a:outerShdw>
            </a:effectLst>
            <a:scene3d>
              <a:camera prst="orthographicFront">
                <a:rot lat="0" lon="0" rev="0"/>
              </a:camera>
              <a:lightRig rig="glow" dir="t">
                <a:rot lat="0" lon="0" rev="6360000"/>
              </a:lightRig>
            </a:scene3d>
            <a:sp3d contourW="1000" prstMaterial="flat">
              <a:bevelT w="95250" h="101600"/>
              <a:contourClr>
                <a:scrgbClr r="0" g="0" b="0">
                  <a:satMod val="300000"/>
                </a:scrgb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'EV Sales '!$X$12:$X$17</c:f>
              <c:numCache>
                <c:formatCode>[$-409]mmm\-yy;@</c:formatCode>
                <c:ptCount val="6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</c:numCache>
            </c:numRef>
          </c:cat>
          <c:val>
            <c:numRef>
              <c:f>'EV Sales '!$Y$12:$Y$17</c:f>
              <c:numCache>
                <c:formatCode>General</c:formatCode>
                <c:ptCount val="6"/>
                <c:pt idx="0">
                  <c:v>8000</c:v>
                </c:pt>
                <c:pt idx="1">
                  <c:v>7275</c:v>
                </c:pt>
                <c:pt idx="2">
                  <c:v>14625</c:v>
                </c:pt>
                <c:pt idx="3">
                  <c:v>11925</c:v>
                </c:pt>
                <c:pt idx="4">
                  <c:v>16350</c:v>
                </c:pt>
                <c:pt idx="5">
                  <c:v>24131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40-42C6-9899-93F94F07BA2F}"/>
            </c:ext>
          </c:extLst>
        </c:ser>
        <c:ser>
          <c:idx val="1"/>
          <c:order val="1"/>
          <c:tx>
            <c:strRef>
              <c:f>'EV Sales '!$Z$11</c:f>
              <c:strCache>
                <c:ptCount val="1"/>
                <c:pt idx="0">
                  <c:v>Toyota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15000"/>
                    <a:satMod val="180000"/>
                  </a:schemeClr>
                </a:gs>
                <a:gs pos="50000">
                  <a:schemeClr val="accent3">
                    <a:shade val="45000"/>
                    <a:satMod val="170000"/>
                  </a:schemeClr>
                </a:gs>
                <a:gs pos="70000">
                  <a:schemeClr val="accent3">
                    <a:tint val="99000"/>
                    <a:shade val="65000"/>
                    <a:satMod val="155000"/>
                  </a:schemeClr>
                </a:gs>
                <a:gs pos="100000">
                  <a:schemeClr val="accent3">
                    <a:tint val="95500"/>
                    <a:shade val="100000"/>
                    <a:satMod val="15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63500" dist="38100" dir="5400000" rotWithShape="0">
                <a:srgbClr val="000000">
                  <a:alpha val="45000"/>
                </a:srgbClr>
              </a:outerShdw>
            </a:effectLst>
            <a:scene3d>
              <a:camera prst="orthographicFront">
                <a:rot lat="0" lon="0" rev="0"/>
              </a:camera>
              <a:lightRig rig="glow" dir="t">
                <a:rot lat="0" lon="0" rev="6360000"/>
              </a:lightRig>
            </a:scene3d>
            <a:sp3d contourW="1000" prstMaterial="flat">
              <a:bevelT w="95250" h="101600"/>
              <a:contourClr>
                <a:scrgbClr r="0" g="0" b="0">
                  <a:satMod val="300000"/>
                </a:scrgb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'EV Sales '!$X$12:$X$17</c:f>
              <c:numCache>
                <c:formatCode>[$-409]mmm\-yy;@</c:formatCode>
                <c:ptCount val="6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</c:numCache>
            </c:numRef>
          </c:cat>
          <c:val>
            <c:numRef>
              <c:f>'EV Sales '!$Z$12:$Z$17</c:f>
              <c:numCache>
                <c:formatCode>General</c:formatCode>
                <c:ptCount val="6"/>
                <c:pt idx="0">
                  <c:v>1123</c:v>
                </c:pt>
                <c:pt idx="1">
                  <c:v>1205</c:v>
                </c:pt>
                <c:pt idx="2">
                  <c:v>1820</c:v>
                </c:pt>
                <c:pt idx="3">
                  <c:v>1399</c:v>
                </c:pt>
                <c:pt idx="4">
                  <c:v>1914</c:v>
                </c:pt>
                <c:pt idx="5">
                  <c:v>2725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40-42C6-9899-93F94F07BA2F}"/>
            </c:ext>
          </c:extLst>
        </c:ser>
        <c:ser>
          <c:idx val="2"/>
          <c:order val="2"/>
          <c:tx>
            <c:strRef>
              <c:f>'EV Sales '!$AA$11</c:f>
              <c:strCache>
                <c:ptCount val="1"/>
                <c:pt idx="0">
                  <c:v>BMW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15000"/>
                    <a:satMod val="180000"/>
                  </a:schemeClr>
                </a:gs>
                <a:gs pos="50000">
                  <a:schemeClr val="accent5">
                    <a:shade val="45000"/>
                    <a:satMod val="170000"/>
                  </a:schemeClr>
                </a:gs>
                <a:gs pos="70000">
                  <a:schemeClr val="accent5">
                    <a:tint val="99000"/>
                    <a:shade val="65000"/>
                    <a:satMod val="155000"/>
                  </a:schemeClr>
                </a:gs>
                <a:gs pos="100000">
                  <a:schemeClr val="accent5">
                    <a:tint val="95500"/>
                    <a:shade val="100000"/>
                    <a:satMod val="15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63500" dist="38100" dir="5400000" rotWithShape="0">
                <a:srgbClr val="000000">
                  <a:alpha val="45000"/>
                </a:srgbClr>
              </a:outerShdw>
            </a:effectLst>
            <a:scene3d>
              <a:camera prst="orthographicFront">
                <a:rot lat="0" lon="0" rev="0"/>
              </a:camera>
              <a:lightRig rig="glow" dir="t">
                <a:rot lat="0" lon="0" rev="6360000"/>
              </a:lightRig>
            </a:scene3d>
            <a:sp3d contourW="1000" prstMaterial="flat">
              <a:bevelT w="95250" h="101600"/>
              <a:contourClr>
                <a:scrgbClr r="0" g="0" b="0">
                  <a:satMod val="300000"/>
                </a:scrgb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'EV Sales '!$X$12:$X$17</c:f>
              <c:numCache>
                <c:formatCode>[$-409]mmm\-yy;@</c:formatCode>
                <c:ptCount val="6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</c:numCache>
            </c:numRef>
          </c:cat>
          <c:val>
            <c:numRef>
              <c:f>'EV Sales '!$AA$12:$AA$17</c:f>
              <c:numCache>
                <c:formatCode>General</c:formatCode>
                <c:ptCount val="6"/>
                <c:pt idx="0">
                  <c:v>997</c:v>
                </c:pt>
                <c:pt idx="1">
                  <c:v>1111</c:v>
                </c:pt>
                <c:pt idx="2">
                  <c:v>1147</c:v>
                </c:pt>
                <c:pt idx="3">
                  <c:v>941</c:v>
                </c:pt>
                <c:pt idx="4">
                  <c:v>1439</c:v>
                </c:pt>
                <c:pt idx="5">
                  <c:v>1511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40-42C6-9899-93F94F07BA2F}"/>
            </c:ext>
          </c:extLst>
        </c:ser>
        <c:ser>
          <c:idx val="3"/>
          <c:order val="3"/>
          <c:tx>
            <c:strRef>
              <c:f>'EV Sales '!$AB$11</c:f>
              <c:strCache>
                <c:ptCount val="1"/>
                <c:pt idx="0">
                  <c:v>Chevrolet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hade val="15000"/>
                    <a:satMod val="180000"/>
                  </a:schemeClr>
                </a:gs>
                <a:gs pos="50000">
                  <a:schemeClr val="accent1">
                    <a:lumMod val="60000"/>
                    <a:shade val="45000"/>
                    <a:satMod val="170000"/>
                  </a:schemeClr>
                </a:gs>
                <a:gs pos="70000">
                  <a:schemeClr val="accent1">
                    <a:lumMod val="60000"/>
                    <a:tint val="99000"/>
                    <a:shade val="65000"/>
                    <a:satMod val="155000"/>
                  </a:schemeClr>
                </a:gs>
                <a:gs pos="100000">
                  <a:schemeClr val="accent1">
                    <a:lumMod val="60000"/>
                    <a:tint val="95500"/>
                    <a:shade val="100000"/>
                    <a:satMod val="15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63500" dist="38100" dir="5400000" rotWithShape="0">
                <a:srgbClr val="000000">
                  <a:alpha val="45000"/>
                </a:srgbClr>
              </a:outerShdw>
            </a:effectLst>
            <a:scene3d>
              <a:camera prst="orthographicFront">
                <a:rot lat="0" lon="0" rev="0"/>
              </a:camera>
              <a:lightRig rig="glow" dir="t">
                <a:rot lat="0" lon="0" rev="6360000"/>
              </a:lightRig>
            </a:scene3d>
            <a:sp3d contourW="1000" prstMaterial="flat">
              <a:bevelT w="95250" h="101600"/>
              <a:contourClr>
                <a:scrgbClr r="0" g="0" b="0">
                  <a:satMod val="300000"/>
                </a:scrgbClr>
              </a:contourClr>
            </a:sp3d>
          </c:spPr>
          <c:invertIfNegative val="0"/>
          <c:dLbls>
            <c:dLbl>
              <c:idx val="2"/>
              <c:layout>
                <c:manualLayout>
                  <c:x val="0"/>
                  <c:y val="-8.6683050959360415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F40-42C6-9899-93F94F07BA2F}"/>
                </c:ext>
              </c:extLst>
            </c:dLbl>
            <c:dLbl>
              <c:idx val="3"/>
              <c:layout>
                <c:manualLayout>
                  <c:x val="-1.0514921501557286E-3"/>
                  <c:y val="1.8569435805516319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F40-42C6-9899-93F94F07BA2F}"/>
                </c:ext>
              </c:extLst>
            </c:dLbl>
            <c:dLbl>
              <c:idx val="4"/>
              <c:layout>
                <c:manualLayout>
                  <c:x val="0"/>
                  <c:y val="-1.8536197860050422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F40-42C6-9899-93F94F07BA2F}"/>
                </c:ext>
              </c:extLst>
            </c:dLbl>
            <c:dLbl>
              <c:idx val="5"/>
              <c:layout>
                <c:manualLayout>
                  <c:x val="-1.5421706716078715E-16"/>
                  <c:y val="-7.85624165557602E-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6F40-42C6-9899-93F94F07BA2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'EV Sales '!$X$12:$X$17</c:f>
              <c:numCache>
                <c:formatCode>[$-409]mmm\-yy;@</c:formatCode>
                <c:ptCount val="6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</c:numCache>
            </c:numRef>
          </c:cat>
          <c:val>
            <c:numRef>
              <c:f>'EV Sales '!$AB$12:$AB$17</c:f>
              <c:numCache>
                <c:formatCode>General</c:formatCode>
                <c:ptCount val="6"/>
                <c:pt idx="0">
                  <c:v>1600</c:v>
                </c:pt>
                <c:pt idx="1">
                  <c:v>1840</c:v>
                </c:pt>
                <c:pt idx="2">
                  <c:v>3396</c:v>
                </c:pt>
                <c:pt idx="3">
                  <c:v>1315</c:v>
                </c:pt>
                <c:pt idx="4">
                  <c:v>1804</c:v>
                </c:pt>
                <c:pt idx="5">
                  <c:v>1477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F40-42C6-9899-93F94F07BA2F}"/>
            </c:ext>
          </c:extLst>
        </c:ser>
        <c:ser>
          <c:idx val="4"/>
          <c:order val="4"/>
          <c:tx>
            <c:strRef>
              <c:f>'EV Sales '!$AC$11</c:f>
              <c:strCache>
                <c:ptCount val="1"/>
                <c:pt idx="0">
                  <c:v>Nissan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hade val="15000"/>
                    <a:satMod val="180000"/>
                  </a:schemeClr>
                </a:gs>
                <a:gs pos="50000">
                  <a:schemeClr val="accent3">
                    <a:lumMod val="60000"/>
                    <a:shade val="45000"/>
                    <a:satMod val="170000"/>
                  </a:schemeClr>
                </a:gs>
                <a:gs pos="70000">
                  <a:schemeClr val="accent3">
                    <a:lumMod val="60000"/>
                    <a:tint val="99000"/>
                    <a:shade val="65000"/>
                    <a:satMod val="155000"/>
                  </a:schemeClr>
                </a:gs>
                <a:gs pos="100000">
                  <a:schemeClr val="accent3">
                    <a:lumMod val="60000"/>
                    <a:tint val="95500"/>
                    <a:shade val="100000"/>
                    <a:satMod val="15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63500" dist="38100" dir="5400000" rotWithShape="0">
                <a:srgbClr val="000000">
                  <a:alpha val="45000"/>
                </a:srgbClr>
              </a:outerShdw>
            </a:effectLst>
            <a:scene3d>
              <a:camera prst="orthographicFront">
                <a:rot lat="0" lon="0" rev="0"/>
              </a:camera>
              <a:lightRig rig="glow" dir="t">
                <a:rot lat="0" lon="0" rev="6360000"/>
              </a:lightRig>
            </a:scene3d>
            <a:sp3d contourW="1000" prstMaterial="flat">
              <a:bevelT w="95250" h="101600"/>
              <a:contourClr>
                <a:scrgbClr r="0" g="0" b="0">
                  <a:satMod val="300000"/>
                </a:scrgbClr>
              </a:contourClr>
            </a:sp3d>
          </c:spPr>
          <c:invertIfNegative val="0"/>
          <c:dLbls>
            <c:dLbl>
              <c:idx val="0"/>
              <c:layout>
                <c:manualLayout>
                  <c:x val="-2.1218890680033321E-17"/>
                  <c:y val="3.881450302583145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6F40-42C6-9899-93F94F07BA2F}"/>
                </c:ext>
              </c:extLst>
            </c:dLbl>
            <c:dLbl>
              <c:idx val="1"/>
              <c:layout>
                <c:manualLayout>
                  <c:x val="0"/>
                  <c:y val="4.6232930561099219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6F40-42C6-9899-93F94F07BA2F}"/>
                </c:ext>
              </c:extLst>
            </c:dLbl>
            <c:dLbl>
              <c:idx val="2"/>
              <c:layout>
                <c:manualLayout>
                  <c:x val="0"/>
                  <c:y val="3.78731280426884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6F40-42C6-9899-93F94F07BA2F}"/>
                </c:ext>
              </c:extLst>
            </c:dLbl>
            <c:dLbl>
              <c:idx val="3"/>
              <c:layout>
                <c:manualLayout>
                  <c:x val="-7.7108533580393577E-17"/>
                  <c:y val="2.2098701287712845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6F40-42C6-9899-93F94F07BA2F}"/>
                </c:ext>
              </c:extLst>
            </c:dLbl>
            <c:dLbl>
              <c:idx val="4"/>
              <c:layout>
                <c:manualLayout>
                  <c:x val="0"/>
                  <c:y val="2.996702946891353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6F40-42C6-9899-93F94F07BA2F}"/>
                </c:ext>
              </c:extLst>
            </c:dLbl>
            <c:dLbl>
              <c:idx val="5"/>
              <c:layout>
                <c:manualLayout>
                  <c:x val="-1.6456097882792743E-16"/>
                  <c:y val="7.5703541541579351E-5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6F40-42C6-9899-93F94F07BA2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'EV Sales '!$X$12:$X$17</c:f>
              <c:numCache>
                <c:formatCode>[$-409]mmm\-yy;@</c:formatCode>
                <c:ptCount val="6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</c:numCache>
            </c:numRef>
          </c:cat>
          <c:val>
            <c:numRef>
              <c:f>'EV Sales '!$AC$12:$AC$17</c:f>
              <c:numCache>
                <c:formatCode>General</c:formatCode>
                <c:ptCount val="6"/>
                <c:pt idx="0">
                  <c:v>717</c:v>
                </c:pt>
                <c:pt idx="1">
                  <c:v>654</c:v>
                </c:pt>
                <c:pt idx="2">
                  <c:v>1314</c:v>
                </c:pt>
                <c:pt idx="3">
                  <c:v>951</c:v>
                </c:pt>
                <c:pt idx="4">
                  <c:v>1216</c:v>
                </c:pt>
                <c:pt idx="5">
                  <c:v>1030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6F40-42C6-9899-93F94F07BA2F}"/>
            </c:ext>
          </c:extLst>
        </c:ser>
        <c:ser>
          <c:idx val="5"/>
          <c:order val="5"/>
          <c:tx>
            <c:strRef>
              <c:f>'EV Sales '!$AD$11</c:f>
              <c:strCache>
                <c:ptCount val="1"/>
                <c:pt idx="0">
                  <c:v>Ford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hade val="15000"/>
                    <a:satMod val="180000"/>
                  </a:schemeClr>
                </a:gs>
                <a:gs pos="50000">
                  <a:schemeClr val="accent5">
                    <a:lumMod val="60000"/>
                    <a:shade val="45000"/>
                    <a:satMod val="170000"/>
                  </a:schemeClr>
                </a:gs>
                <a:gs pos="70000">
                  <a:schemeClr val="accent5">
                    <a:lumMod val="60000"/>
                    <a:tint val="99000"/>
                    <a:shade val="65000"/>
                    <a:satMod val="155000"/>
                  </a:schemeClr>
                </a:gs>
                <a:gs pos="100000">
                  <a:schemeClr val="accent5">
                    <a:lumMod val="60000"/>
                    <a:tint val="95500"/>
                    <a:shade val="100000"/>
                    <a:satMod val="15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63500" dist="38100" dir="5400000" rotWithShape="0">
                <a:srgbClr val="000000">
                  <a:alpha val="45000"/>
                </a:srgbClr>
              </a:outerShdw>
            </a:effectLst>
            <a:scene3d>
              <a:camera prst="orthographicFront">
                <a:rot lat="0" lon="0" rev="0"/>
              </a:camera>
              <a:lightRig rig="glow" dir="t">
                <a:rot lat="0" lon="0" rev="6360000"/>
              </a:lightRig>
            </a:scene3d>
            <a:sp3d contourW="1000" prstMaterial="flat">
              <a:bevelT w="95250" h="101600"/>
              <a:contourClr>
                <a:scrgbClr r="0" g="0" b="0">
                  <a:satMod val="300000"/>
                </a:scrgbClr>
              </a:contourClr>
            </a:sp3d>
          </c:spPr>
          <c:invertIfNegative val="0"/>
          <c:dLbls>
            <c:dLbl>
              <c:idx val="2"/>
              <c:layout>
                <c:manualLayout>
                  <c:x val="-1.4108209636735128E-4"/>
                  <c:y val="7.632640931532703E-4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6F40-42C6-9899-93F94F07BA2F}"/>
                </c:ext>
              </c:extLst>
            </c:dLbl>
            <c:dLbl>
              <c:idx val="3"/>
              <c:layout>
                <c:manualLayout>
                  <c:x val="-7.7108533580393577E-17"/>
                  <c:y val="3.8812855409944494E-4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6F40-42C6-9899-93F94F07BA2F}"/>
                </c:ext>
              </c:extLst>
            </c:dLbl>
            <c:dLbl>
              <c:idx val="4"/>
              <c:layout>
                <c:manualLayout>
                  <c:x val="0"/>
                  <c:y val="3.881285540995153E-4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6F40-42C6-9899-93F94F07BA2F}"/>
                </c:ext>
              </c:extLst>
            </c:dLbl>
            <c:dLbl>
              <c:idx val="5"/>
              <c:layout>
                <c:manualLayout>
                  <c:x val="0"/>
                  <c:y val="-1.7588209628539493E-1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6F40-42C6-9899-93F94F07BA2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'EV Sales '!$X$12:$X$17</c:f>
              <c:numCache>
                <c:formatCode>[$-409]mmm\-yy;@</c:formatCode>
                <c:ptCount val="6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</c:numCache>
            </c:numRef>
          </c:cat>
          <c:val>
            <c:numRef>
              <c:f>'EV Sales '!$AD$12:$AD$17</c:f>
              <c:numCache>
                <c:formatCode>General</c:formatCode>
                <c:ptCount val="6"/>
                <c:pt idx="0">
                  <c:v>557</c:v>
                </c:pt>
                <c:pt idx="1">
                  <c:v>573</c:v>
                </c:pt>
                <c:pt idx="2">
                  <c:v>611</c:v>
                </c:pt>
                <c:pt idx="3">
                  <c:v>585</c:v>
                </c:pt>
                <c:pt idx="4">
                  <c:v>605</c:v>
                </c:pt>
                <c:pt idx="5">
                  <c:v>908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6F40-42C6-9899-93F94F07BA2F}"/>
            </c:ext>
          </c:extLst>
        </c:ser>
        <c:ser>
          <c:idx val="6"/>
          <c:order val="6"/>
          <c:tx>
            <c:strRef>
              <c:f>'EV Sales '!$AE$11</c:f>
              <c:strCache>
                <c:ptCount val="1"/>
                <c:pt idx="0">
                  <c:v>Daimler</c:v>
                </c:pt>
              </c:strCache>
            </c:strRef>
          </c:tx>
          <c:spPr>
            <a:gradFill flip="none" rotWithShape="1">
              <a:gsLst>
                <a:gs pos="0">
                  <a:srgbClr val="7030A0">
                    <a:shade val="30000"/>
                    <a:satMod val="115000"/>
                  </a:srgbClr>
                </a:gs>
                <a:gs pos="50000">
                  <a:srgbClr val="7030A0">
                    <a:shade val="67500"/>
                    <a:satMod val="115000"/>
                  </a:srgbClr>
                </a:gs>
                <a:gs pos="100000">
                  <a:srgbClr val="7030A0">
                    <a:shade val="100000"/>
                    <a:satMod val="115000"/>
                  </a:srgbClr>
                </a:gs>
              </a:gsLst>
              <a:lin ang="16200000" scaled="1"/>
              <a:tileRect/>
            </a:gradFill>
            <a:ln>
              <a:noFill/>
            </a:ln>
            <a:effectLst>
              <a:outerShdw blurRad="63500" dist="38100" dir="5400000" rotWithShape="0">
                <a:srgbClr val="000000">
                  <a:alpha val="45000"/>
                </a:srgbClr>
              </a:outerShdw>
            </a:effectLst>
            <a:scene3d>
              <a:camera prst="orthographicFront">
                <a:rot lat="0" lon="0" rev="0"/>
              </a:camera>
              <a:lightRig rig="glow" dir="t">
                <a:rot lat="0" lon="0" rev="6360000"/>
              </a:lightRig>
            </a:scene3d>
            <a:sp3d contourW="1000" prstMaterial="flat">
              <a:bevelT w="95250" h="101600"/>
              <a:contourClr>
                <a:scrgbClr r="0" g="0" b="0">
                  <a:satMod val="300000"/>
                </a:scrgbClr>
              </a:contourClr>
            </a:sp3d>
          </c:spPr>
          <c:invertIfNegative val="0"/>
          <c:dLbls>
            <c:dLbl>
              <c:idx val="0"/>
              <c:layout>
                <c:manualLayout>
                  <c:x val="-1.1573865170887538E-3"/>
                  <c:y val="-1.2418149670770597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6F40-42C6-9899-93F94F07BA2F}"/>
                </c:ext>
              </c:extLst>
            </c:dLbl>
            <c:dLbl>
              <c:idx val="1"/>
              <c:layout>
                <c:manualLayout>
                  <c:x val="1.0514921501557286E-3"/>
                  <c:y val="-1.0499413727966452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6F40-42C6-9899-93F94F07BA2F}"/>
                </c:ext>
              </c:extLst>
            </c:dLbl>
            <c:dLbl>
              <c:idx val="2"/>
              <c:layout>
                <c:manualLayout>
                  <c:x val="1.1220331983393271E-3"/>
                  <c:y val="-5.00608783187522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6F40-42C6-9899-93F94F07BA2F}"/>
                </c:ext>
              </c:extLst>
            </c:dLbl>
            <c:dLbl>
              <c:idx val="3"/>
              <c:layout>
                <c:manualLayout>
                  <c:x val="-7.7108533580393577E-17"/>
                  <c:y val="-3.8374718856082871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6F40-42C6-9899-93F94F07BA2F}"/>
                </c:ext>
              </c:extLst>
            </c:dLbl>
            <c:dLbl>
              <c:idx val="4"/>
              <c:layout>
                <c:manualLayout>
                  <c:x val="0"/>
                  <c:y val="-3.8374718856082871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6F40-42C6-9899-93F94F07BA2F}"/>
                </c:ext>
              </c:extLst>
            </c:dLbl>
            <c:dLbl>
              <c:idx val="5"/>
              <c:layout>
                <c:manualLayout>
                  <c:x val="0"/>
                  <c:y val="-1.7588209628539493E-1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6F40-42C6-9899-93F94F07BA2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'EV Sales '!$X$12:$X$17</c:f>
              <c:numCache>
                <c:formatCode>[$-409]mmm\-yy;@</c:formatCode>
                <c:ptCount val="6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</c:numCache>
            </c:numRef>
          </c:cat>
          <c:val>
            <c:numRef>
              <c:f>'EV Sales '!$AE$12:$AE$17</c:f>
              <c:numCache>
                <c:formatCode>General</c:formatCode>
                <c:ptCount val="6"/>
                <c:pt idx="0">
                  <c:v>398</c:v>
                </c:pt>
                <c:pt idx="1">
                  <c:v>382</c:v>
                </c:pt>
                <c:pt idx="2">
                  <c:v>532</c:v>
                </c:pt>
                <c:pt idx="3">
                  <c:v>664</c:v>
                </c:pt>
                <c:pt idx="4">
                  <c:v>821</c:v>
                </c:pt>
                <c:pt idx="5">
                  <c:v>821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6F40-42C6-9899-93F94F07BA2F}"/>
            </c:ext>
          </c:extLst>
        </c:ser>
        <c:ser>
          <c:idx val="7"/>
          <c:order val="7"/>
          <c:tx>
            <c:strRef>
              <c:f>'EV Sales '!$AF$11</c:f>
              <c:strCache>
                <c:ptCount val="1"/>
                <c:pt idx="0">
                  <c:v>VW</c:v>
                </c:pt>
              </c:strCache>
            </c:strRef>
          </c:tx>
          <c:spPr>
            <a:gradFill flip="none" rotWithShape="1">
              <a:gsLst>
                <a:gs pos="0">
                  <a:srgbClr val="008000">
                    <a:shade val="30000"/>
                    <a:satMod val="115000"/>
                  </a:srgbClr>
                </a:gs>
                <a:gs pos="50000">
                  <a:srgbClr val="008000">
                    <a:shade val="67500"/>
                    <a:satMod val="115000"/>
                  </a:srgbClr>
                </a:gs>
                <a:gs pos="100000">
                  <a:srgbClr val="008000">
                    <a:shade val="100000"/>
                    <a:satMod val="115000"/>
                  </a:srgbClr>
                </a:gs>
              </a:gsLst>
              <a:lin ang="16200000" scaled="1"/>
              <a:tileRect/>
            </a:gradFill>
            <a:ln>
              <a:noFill/>
            </a:ln>
            <a:effectLst>
              <a:outerShdw blurRad="63500" dist="38100" dir="5400000" rotWithShape="0">
                <a:srgbClr val="6600CC">
                  <a:alpha val="44706"/>
                </a:srgbClr>
              </a:outerShdw>
            </a:effectLst>
            <a:scene3d>
              <a:camera prst="orthographicFront">
                <a:rot lat="0" lon="0" rev="0"/>
              </a:camera>
              <a:lightRig rig="glow" dir="t">
                <a:rot lat="0" lon="0" rev="6360000"/>
              </a:lightRig>
            </a:scene3d>
            <a:sp3d contourW="1000" prstMaterial="flat">
              <a:bevelT w="95250" h="101600"/>
              <a:contourClr>
                <a:scrgbClr r="0" g="0" b="0">
                  <a:satMod val="300000"/>
                </a:scrgbClr>
              </a:contourClr>
            </a:sp3d>
          </c:spPr>
          <c:invertIfNegative val="0"/>
          <c:dLbls>
            <c:dLbl>
              <c:idx val="0"/>
              <c:layout>
                <c:manualLayout>
                  <c:x val="1.1574074074074073E-3"/>
                  <c:y val="-4.4298011135704814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6F40-42C6-9899-93F94F07BA2F}"/>
                </c:ext>
              </c:extLst>
            </c:dLbl>
            <c:dLbl>
              <c:idx val="1"/>
              <c:layout>
                <c:manualLayout>
                  <c:x val="0"/>
                  <c:y val="-3.4599062213997368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6F40-42C6-9899-93F94F07BA2F}"/>
                </c:ext>
              </c:extLst>
            </c:dLbl>
            <c:dLbl>
              <c:idx val="2"/>
              <c:layout>
                <c:manualLayout>
                  <c:x val="3.1544764504671855E-3"/>
                  <c:y val="-1.3640701737634464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6F40-42C6-9899-93F94F07BA2F}"/>
                </c:ext>
              </c:extLst>
            </c:dLbl>
            <c:dLbl>
              <c:idx val="3"/>
              <c:layout>
                <c:manualLayout>
                  <c:x val="1.0514921501556514E-3"/>
                  <c:y val="-1.2275226505267233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6F40-42C6-9899-93F94F07BA2F}"/>
                </c:ext>
              </c:extLst>
            </c:dLbl>
            <c:dLbl>
              <c:idx val="4"/>
              <c:layout>
                <c:manualLayout>
                  <c:x val="0"/>
                  <c:y val="-1.5759620761085495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6F40-42C6-9899-93F94F07BA2F}"/>
                </c:ext>
              </c:extLst>
            </c:dLbl>
            <c:dLbl>
              <c:idx val="5"/>
              <c:layout>
                <c:manualLayout>
                  <c:x val="0"/>
                  <c:y val="-1.0747942911109193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6F40-42C6-9899-93F94F07BA2F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>
                <a:outerShdw blurRad="50800" dist="50800" dir="5400000" sx="2000" sy="2000" algn="ctr" rotWithShape="0">
                  <a:srgbClr val="000000">
                    <a:alpha val="43137"/>
                  </a:srgbClr>
                </a:outerShdw>
                <a:softEdge rad="12700"/>
              </a:effectLst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'EV Sales '!$X$12:$X$17</c:f>
              <c:numCache>
                <c:formatCode>[$-409]mmm\-yy;@</c:formatCode>
                <c:ptCount val="6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</c:numCache>
            </c:numRef>
          </c:cat>
          <c:val>
            <c:numRef>
              <c:f>'EV Sales '!$AF$12:$AF$17</c:f>
              <c:numCache>
                <c:formatCode>General</c:formatCode>
                <c:ptCount val="6"/>
                <c:pt idx="0">
                  <c:v>164</c:v>
                </c:pt>
                <c:pt idx="1">
                  <c:v>118</c:v>
                </c:pt>
                <c:pt idx="2">
                  <c:v>581</c:v>
                </c:pt>
                <c:pt idx="3">
                  <c:v>400</c:v>
                </c:pt>
                <c:pt idx="4">
                  <c:v>264</c:v>
                </c:pt>
                <c:pt idx="5">
                  <c:v>366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6F40-42C6-9899-93F94F07BA2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1440377592"/>
        <c:axId val="1440375296"/>
      </c:barChart>
      <c:dateAx>
        <c:axId val="1440377592"/>
        <c:scaling>
          <c:orientation val="minMax"/>
        </c:scaling>
        <c:delete val="0"/>
        <c:axPos val="b"/>
        <c:numFmt formatCode="[$-409]mmm\-yy;@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0375296"/>
        <c:crosses val="autoZero"/>
        <c:auto val="1"/>
        <c:lblOffset val="100"/>
        <c:baseTimeUnit val="months"/>
      </c:dateAx>
      <c:valAx>
        <c:axId val="144037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cap="all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# of Evs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cap="all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0377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1200" b="1"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2000"/>
            </a:pPr>
            <a:r>
              <a:rPr lang="en-AU" sz="2000"/>
              <a:t>Metals impact on Model 3</a:t>
            </a:r>
          </a:p>
        </c:rich>
      </c:tx>
      <c:layout>
        <c:manualLayout>
          <c:xMode val="edge"/>
          <c:yMode val="edge"/>
          <c:x val="0.37552229612368337"/>
          <c:y val="3.025261377211568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0044841269841266E-2"/>
          <c:y val="9.2703502415458924E-2"/>
          <c:w val="0.90233920634920639"/>
          <c:h val="0.6361754830917874"/>
        </c:manualLayout>
      </c:layout>
      <c:barChart>
        <c:barDir val="col"/>
        <c:grouping val="stacked"/>
        <c:varyColors val="0"/>
        <c:ser>
          <c:idx val="4"/>
          <c:order val="0"/>
          <c:tx>
            <c:strRef>
              <c:f>'M3 - E1'!$B$1</c:f>
              <c:strCache>
                <c:ptCount val="1"/>
                <c:pt idx="0">
                  <c:v>LiOH</c:v>
                </c:pt>
              </c:strCache>
            </c:strRef>
          </c:tx>
          <c:spPr>
            <a:gradFill flip="none" rotWithShape="1">
              <a:gsLst>
                <a:gs pos="0">
                  <a:srgbClr val="FF0000">
                    <a:shade val="30000"/>
                    <a:satMod val="115000"/>
                  </a:srgbClr>
                </a:gs>
                <a:gs pos="50000">
                  <a:srgbClr val="FF0000">
                    <a:shade val="67500"/>
                    <a:satMod val="115000"/>
                  </a:srgbClr>
                </a:gs>
                <a:gs pos="100000">
                  <a:srgbClr val="FF0000">
                    <a:shade val="100000"/>
                    <a:satMod val="115000"/>
                  </a:srgbClr>
                </a:gs>
              </a:gsLst>
              <a:lin ang="16200000" scaled="1"/>
              <a:tileRect/>
            </a:gra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  <a:scene3d>
              <a:camera prst="orthographicFront">
                <a:rot lat="0" lon="0" rev="0"/>
              </a:camera>
              <a:lightRig rig="glow" dir="t">
                <a:rot lat="0" lon="0" rev="6360000"/>
              </a:lightRig>
            </a:scene3d>
            <a:sp3d contourW="1000" prstMaterial="flat">
              <a:bevelT w="95250" h="101600"/>
              <a:contourClr>
                <a:scrgbClr r="0" g="0" b="0">
                  <a:satMod val="300000"/>
                </a:scrgbClr>
              </a:contourClr>
            </a:sp3d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'M3 - E1'!$I$2:$I$19</c:f>
              <c:strCache>
                <c:ptCount val="18"/>
                <c:pt idx="0">
                  <c:v>Jan-18</c:v>
                </c:pt>
                <c:pt idx="1">
                  <c:v>Feb-18</c:v>
                </c:pt>
                <c:pt idx="2">
                  <c:v>Mar-18</c:v>
                </c:pt>
                <c:pt idx="3">
                  <c:v>Apr-18</c:v>
                </c:pt>
                <c:pt idx="4">
                  <c:v>May-18</c:v>
                </c:pt>
                <c:pt idx="5">
                  <c:v>Jun-18</c:v>
                </c:pt>
                <c:pt idx="6">
                  <c:v>Jul-18</c:v>
                </c:pt>
                <c:pt idx="7">
                  <c:v>Aug-18</c:v>
                </c:pt>
                <c:pt idx="8">
                  <c:v>Sep-18</c:v>
                </c:pt>
                <c:pt idx="9">
                  <c:v>Oct-18</c:v>
                </c:pt>
                <c:pt idx="10">
                  <c:v>Nov-18</c:v>
                </c:pt>
                <c:pt idx="11">
                  <c:v>Dec-18</c:v>
                </c:pt>
                <c:pt idx="12">
                  <c:v>Jan-19</c:v>
                </c:pt>
                <c:pt idx="13">
                  <c:v>Feb-19</c:v>
                </c:pt>
                <c:pt idx="14">
                  <c:v>Mar-19</c:v>
                </c:pt>
                <c:pt idx="15">
                  <c:v>Apr-19</c:v>
                </c:pt>
                <c:pt idx="16">
                  <c:v>May-19</c:v>
                </c:pt>
                <c:pt idx="17">
                  <c:v>Jun-19</c:v>
                </c:pt>
              </c:strCache>
            </c:strRef>
          </c:cat>
          <c:val>
            <c:numRef>
              <c:f>'M3 - E1'!$J$2:$J$19</c:f>
              <c:numCache>
                <c:formatCode>_("$"* #,##0.00_);_("$"* \(#,##0.00\);_("$"* "-"??_);_(@_)</c:formatCode>
                <c:ptCount val="18"/>
                <c:pt idx="0">
                  <c:v>439.47417940810124</c:v>
                </c:pt>
                <c:pt idx="1">
                  <c:v>425.25086960417519</c:v>
                </c:pt>
                <c:pt idx="2">
                  <c:v>455.02861496423293</c:v>
                </c:pt>
                <c:pt idx="3">
                  <c:v>442.61260595170648</c:v>
                </c:pt>
                <c:pt idx="4">
                  <c:v>475.03893523974091</c:v>
                </c:pt>
                <c:pt idx="5">
                  <c:v>444.68903652698629</c:v>
                </c:pt>
                <c:pt idx="6">
                  <c:v>422.46152638440077</c:v>
                </c:pt>
                <c:pt idx="7">
                  <c:v>464.45135130448722</c:v>
                </c:pt>
                <c:pt idx="8">
                  <c:v>461.91216387219697</c:v>
                </c:pt>
                <c:pt idx="9">
                  <c:v>478.09191332914742</c:v>
                </c:pt>
                <c:pt idx="10">
                  <c:v>486.4089680357929</c:v>
                </c:pt>
                <c:pt idx="11">
                  <c:v>483.5597796658667</c:v>
                </c:pt>
                <c:pt idx="12">
                  <c:v>499.90511139209076</c:v>
                </c:pt>
                <c:pt idx="13">
                  <c:v>499.90511139209076</c:v>
                </c:pt>
                <c:pt idx="14">
                  <c:v>499.90511139209076</c:v>
                </c:pt>
                <c:pt idx="15">
                  <c:v>499.90511139209076</c:v>
                </c:pt>
                <c:pt idx="16">
                  <c:v>499.90511139209076</c:v>
                </c:pt>
                <c:pt idx="17">
                  <c:v>499.90511139209076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06-4A36-A1E9-0EED09841FCA}"/>
            </c:ext>
          </c:extLst>
        </c:ser>
        <c:ser>
          <c:idx val="0"/>
          <c:order val="1"/>
          <c:tx>
            <c:strRef>
              <c:f>'M3 - E1'!$C$1</c:f>
              <c:strCache>
                <c:ptCount val="1"/>
                <c:pt idx="0">
                  <c:v>Nickel</c:v>
                </c:pt>
              </c:strCache>
            </c:strRef>
          </c:tx>
          <c:spPr>
            <a:gradFill flip="none" rotWithShape="1">
              <a:gsLst>
                <a:gs pos="0">
                  <a:srgbClr val="0000FF">
                    <a:shade val="30000"/>
                    <a:satMod val="115000"/>
                  </a:srgbClr>
                </a:gs>
                <a:gs pos="50000">
                  <a:srgbClr val="0000FF">
                    <a:shade val="67500"/>
                    <a:satMod val="115000"/>
                  </a:srgbClr>
                </a:gs>
                <a:gs pos="100000">
                  <a:srgbClr val="0000FF">
                    <a:shade val="100000"/>
                    <a:satMod val="115000"/>
                  </a:srgbClr>
                </a:gs>
              </a:gsLst>
              <a:lin ang="16200000" scaled="1"/>
              <a:tileRect/>
            </a:gra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  <a:scene3d>
              <a:camera prst="orthographicFront">
                <a:rot lat="0" lon="0" rev="0"/>
              </a:camera>
              <a:lightRig rig="glow" dir="t">
                <a:rot lat="0" lon="0" rev="6360000"/>
              </a:lightRig>
            </a:scene3d>
            <a:sp3d contourW="1000" prstMaterial="flat">
              <a:bevelT w="95250" h="101600"/>
              <a:contourClr>
                <a:scrgbClr r="0" g="0" b="0">
                  <a:satMod val="300000"/>
                </a:scrgbClr>
              </a:contourClr>
            </a:sp3d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'M3 - E1'!$I$2:$I$19</c:f>
              <c:strCache>
                <c:ptCount val="18"/>
                <c:pt idx="0">
                  <c:v>Jan-18</c:v>
                </c:pt>
                <c:pt idx="1">
                  <c:v>Feb-18</c:v>
                </c:pt>
                <c:pt idx="2">
                  <c:v>Mar-18</c:v>
                </c:pt>
                <c:pt idx="3">
                  <c:v>Apr-18</c:v>
                </c:pt>
                <c:pt idx="4">
                  <c:v>May-18</c:v>
                </c:pt>
                <c:pt idx="5">
                  <c:v>Jun-18</c:v>
                </c:pt>
                <c:pt idx="6">
                  <c:v>Jul-18</c:v>
                </c:pt>
                <c:pt idx="7">
                  <c:v>Aug-18</c:v>
                </c:pt>
                <c:pt idx="8">
                  <c:v>Sep-18</c:v>
                </c:pt>
                <c:pt idx="9">
                  <c:v>Oct-18</c:v>
                </c:pt>
                <c:pt idx="10">
                  <c:v>Nov-18</c:v>
                </c:pt>
                <c:pt idx="11">
                  <c:v>Dec-18</c:v>
                </c:pt>
                <c:pt idx="12">
                  <c:v>Jan-19</c:v>
                </c:pt>
                <c:pt idx="13">
                  <c:v>Feb-19</c:v>
                </c:pt>
                <c:pt idx="14">
                  <c:v>Mar-19</c:v>
                </c:pt>
                <c:pt idx="15">
                  <c:v>Apr-19</c:v>
                </c:pt>
                <c:pt idx="16">
                  <c:v>May-19</c:v>
                </c:pt>
                <c:pt idx="17">
                  <c:v>Jun-19</c:v>
                </c:pt>
              </c:strCache>
            </c:strRef>
          </c:cat>
          <c:val>
            <c:numRef>
              <c:f>'M3 - E1'!$K$2:$K$19</c:f>
              <c:numCache>
                <c:formatCode>_("$"* #,##0.00_);_("$"* \(#,##0.00\);_("$"* "-"??_);_(@_)</c:formatCode>
                <c:ptCount val="18"/>
                <c:pt idx="0">
                  <c:v>596.42864453827929</c:v>
                </c:pt>
                <c:pt idx="1">
                  <c:v>630.65823397619363</c:v>
                </c:pt>
                <c:pt idx="2">
                  <c:v>620.93035218381283</c:v>
                </c:pt>
                <c:pt idx="3">
                  <c:v>645.01939425625221</c:v>
                </c:pt>
                <c:pt idx="4">
                  <c:v>666.33335229439876</c:v>
                </c:pt>
                <c:pt idx="5">
                  <c:v>700.69087537190035</c:v>
                </c:pt>
                <c:pt idx="6">
                  <c:v>639.84213451635344</c:v>
                </c:pt>
                <c:pt idx="7">
                  <c:v>621.95102748921011</c:v>
                </c:pt>
                <c:pt idx="8">
                  <c:v>580.30507322434744</c:v>
                </c:pt>
                <c:pt idx="9">
                  <c:v>571.23953490087183</c:v>
                </c:pt>
                <c:pt idx="10">
                  <c:v>521.36544250527459</c:v>
                </c:pt>
                <c:pt idx="11">
                  <c:v>502.44540205940899</c:v>
                </c:pt>
                <c:pt idx="12">
                  <c:v>532.65747665964045</c:v>
                </c:pt>
                <c:pt idx="13">
                  <c:v>588.41682466856025</c:v>
                </c:pt>
                <c:pt idx="14">
                  <c:v>604.23671415077217</c:v>
                </c:pt>
                <c:pt idx="15">
                  <c:v>591.69926658118618</c:v>
                </c:pt>
                <c:pt idx="16">
                  <c:v>558.29784138873242</c:v>
                </c:pt>
                <c:pt idx="17">
                  <c:v>554.03146398977879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06-4A36-A1E9-0EED09841FCA}"/>
            </c:ext>
          </c:extLst>
        </c:ser>
        <c:ser>
          <c:idx val="1"/>
          <c:order val="2"/>
          <c:tx>
            <c:strRef>
              <c:f>'M3 - E1'!$D$1</c:f>
              <c:strCache>
                <c:ptCount val="1"/>
                <c:pt idx="0">
                  <c:v>Cobalt</c:v>
                </c:pt>
              </c:strCache>
            </c:strRef>
          </c:tx>
          <c:spPr>
            <a:gradFill flip="none" rotWithShape="1">
              <a:gsLst>
                <a:gs pos="0">
                  <a:srgbClr val="008000">
                    <a:shade val="30000"/>
                    <a:satMod val="115000"/>
                  </a:srgbClr>
                </a:gs>
                <a:gs pos="50000">
                  <a:srgbClr val="008000">
                    <a:shade val="67500"/>
                    <a:satMod val="115000"/>
                  </a:srgbClr>
                </a:gs>
                <a:gs pos="100000">
                  <a:srgbClr val="008000">
                    <a:shade val="100000"/>
                    <a:satMod val="115000"/>
                  </a:srgbClr>
                </a:gs>
              </a:gsLst>
              <a:lin ang="16200000" scaled="1"/>
              <a:tileRect/>
            </a:gra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  <a:scene3d>
              <a:camera prst="orthographicFront">
                <a:rot lat="0" lon="0" rev="0"/>
              </a:camera>
              <a:lightRig rig="glow" dir="t">
                <a:rot lat="0" lon="0" rev="6360000"/>
              </a:lightRig>
            </a:scene3d>
            <a:sp3d contourW="1000" prstMaterial="flat">
              <a:bevelT w="95250" h="101600"/>
              <a:contourClr>
                <a:scrgbClr r="0" g="0" b="0">
                  <a:satMod val="300000"/>
                </a:scrgbClr>
              </a:contourClr>
            </a:sp3d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'M3 - E1'!$I$2:$I$19</c:f>
              <c:strCache>
                <c:ptCount val="18"/>
                <c:pt idx="0">
                  <c:v>Jan-18</c:v>
                </c:pt>
                <c:pt idx="1">
                  <c:v>Feb-18</c:v>
                </c:pt>
                <c:pt idx="2">
                  <c:v>Mar-18</c:v>
                </c:pt>
                <c:pt idx="3">
                  <c:v>Apr-18</c:v>
                </c:pt>
                <c:pt idx="4">
                  <c:v>May-18</c:v>
                </c:pt>
                <c:pt idx="5">
                  <c:v>Jun-18</c:v>
                </c:pt>
                <c:pt idx="6">
                  <c:v>Jul-18</c:v>
                </c:pt>
                <c:pt idx="7">
                  <c:v>Aug-18</c:v>
                </c:pt>
                <c:pt idx="8">
                  <c:v>Sep-18</c:v>
                </c:pt>
                <c:pt idx="9">
                  <c:v>Oct-18</c:v>
                </c:pt>
                <c:pt idx="10">
                  <c:v>Nov-18</c:v>
                </c:pt>
                <c:pt idx="11">
                  <c:v>Dec-18</c:v>
                </c:pt>
                <c:pt idx="12">
                  <c:v>Jan-19</c:v>
                </c:pt>
                <c:pt idx="13">
                  <c:v>Feb-19</c:v>
                </c:pt>
                <c:pt idx="14">
                  <c:v>Mar-19</c:v>
                </c:pt>
                <c:pt idx="15">
                  <c:v>Apr-19</c:v>
                </c:pt>
                <c:pt idx="16">
                  <c:v>May-19</c:v>
                </c:pt>
                <c:pt idx="17">
                  <c:v>Jun-19</c:v>
                </c:pt>
              </c:strCache>
            </c:strRef>
          </c:cat>
          <c:val>
            <c:numRef>
              <c:f>'M3 - E1'!$L$2:$L$19</c:f>
              <c:numCache>
                <c:formatCode>_("$"* #,##0.00_);_("$"* \(#,##0.00\);_("$"* "-"??_);_(@_)</c:formatCode>
                <c:ptCount val="18"/>
                <c:pt idx="0">
                  <c:v>240.91205311798782</c:v>
                </c:pt>
                <c:pt idx="1">
                  <c:v>252.11432706554763</c:v>
                </c:pt>
                <c:pt idx="2">
                  <c:v>274.24525780777788</c:v>
                </c:pt>
                <c:pt idx="3">
                  <c:v>283.69917496778254</c:v>
                </c:pt>
                <c:pt idx="4">
                  <c:v>281.45666994333988</c:v>
                </c:pt>
                <c:pt idx="5">
                  <c:v>253.34847494307613</c:v>
                </c:pt>
                <c:pt idx="6">
                  <c:v>220.45712379690681</c:v>
                </c:pt>
                <c:pt idx="7">
                  <c:v>197.60395102787757</c:v>
                </c:pt>
                <c:pt idx="8">
                  <c:v>194.12810361226167</c:v>
                </c:pt>
                <c:pt idx="9">
                  <c:v>189.18663961229802</c:v>
                </c:pt>
                <c:pt idx="10">
                  <c:v>171.51252180138383</c:v>
                </c:pt>
                <c:pt idx="11">
                  <c:v>172.37117272293514</c:v>
                </c:pt>
                <c:pt idx="12">
                  <c:v>128.95857545487806</c:v>
                </c:pt>
                <c:pt idx="13">
                  <c:v>100.16845476942292</c:v>
                </c:pt>
                <c:pt idx="14">
                  <c:v>97.776061768699421</c:v>
                </c:pt>
                <c:pt idx="15">
                  <c:v>104.96269686968701</c:v>
                </c:pt>
                <c:pt idx="16">
                  <c:v>106.572289342248</c:v>
                </c:pt>
                <c:pt idx="17">
                  <c:v>89.898847771099838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006-4A36-A1E9-0EED09841FCA}"/>
            </c:ext>
          </c:extLst>
        </c:ser>
        <c:ser>
          <c:idx val="2"/>
          <c:order val="3"/>
          <c:tx>
            <c:strRef>
              <c:f>'M3 - E1'!$E$1</c:f>
              <c:strCache>
                <c:ptCount val="1"/>
                <c:pt idx="0">
                  <c:v>Copper</c:v>
                </c:pt>
              </c:strCache>
            </c:strRef>
          </c:tx>
          <c:spPr>
            <a:gradFill flip="none" rotWithShape="1">
              <a:gsLst>
                <a:gs pos="0">
                  <a:srgbClr val="744D00">
                    <a:shade val="30000"/>
                    <a:satMod val="115000"/>
                  </a:srgbClr>
                </a:gs>
                <a:gs pos="50000">
                  <a:srgbClr val="744D00">
                    <a:shade val="67500"/>
                    <a:satMod val="115000"/>
                  </a:srgbClr>
                </a:gs>
                <a:gs pos="100000">
                  <a:srgbClr val="744D00">
                    <a:shade val="100000"/>
                    <a:satMod val="115000"/>
                  </a:srgbClr>
                </a:gs>
              </a:gsLst>
              <a:lin ang="16200000" scaled="1"/>
              <a:tileRect/>
            </a:gra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  <a:scene3d>
              <a:camera prst="orthographicFront">
                <a:rot lat="0" lon="0" rev="0"/>
              </a:camera>
              <a:lightRig rig="glow" dir="t">
                <a:rot lat="0" lon="0" rev="6360000"/>
              </a:lightRig>
            </a:scene3d>
            <a:sp3d contourW="1000" prstMaterial="flat">
              <a:bevelT w="95250" h="101600"/>
              <a:contourClr>
                <a:scrgbClr r="0" g="0" b="0">
                  <a:satMod val="300000"/>
                </a:scrgbClr>
              </a:contourClr>
            </a:sp3d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'M3 - E1'!$I$2:$I$19</c:f>
              <c:strCache>
                <c:ptCount val="18"/>
                <c:pt idx="0">
                  <c:v>Jan-18</c:v>
                </c:pt>
                <c:pt idx="1">
                  <c:v>Feb-18</c:v>
                </c:pt>
                <c:pt idx="2">
                  <c:v>Mar-18</c:v>
                </c:pt>
                <c:pt idx="3">
                  <c:v>Apr-18</c:v>
                </c:pt>
                <c:pt idx="4">
                  <c:v>May-18</c:v>
                </c:pt>
                <c:pt idx="5">
                  <c:v>Jun-18</c:v>
                </c:pt>
                <c:pt idx="6">
                  <c:v>Jul-18</c:v>
                </c:pt>
                <c:pt idx="7">
                  <c:v>Aug-18</c:v>
                </c:pt>
                <c:pt idx="8">
                  <c:v>Sep-18</c:v>
                </c:pt>
                <c:pt idx="9">
                  <c:v>Oct-18</c:v>
                </c:pt>
                <c:pt idx="10">
                  <c:v>Nov-18</c:v>
                </c:pt>
                <c:pt idx="11">
                  <c:v>Dec-18</c:v>
                </c:pt>
                <c:pt idx="12">
                  <c:v>Jan-19</c:v>
                </c:pt>
                <c:pt idx="13">
                  <c:v>Feb-19</c:v>
                </c:pt>
                <c:pt idx="14">
                  <c:v>Mar-19</c:v>
                </c:pt>
                <c:pt idx="15">
                  <c:v>Apr-19</c:v>
                </c:pt>
                <c:pt idx="16">
                  <c:v>May-19</c:v>
                </c:pt>
                <c:pt idx="17">
                  <c:v>Jun-19</c:v>
                </c:pt>
              </c:strCache>
            </c:strRef>
          </c:cat>
          <c:val>
            <c:numRef>
              <c:f>'M3 - E1'!$M$2:$M$19</c:f>
              <c:numCache>
                <c:formatCode>_("$"* #,##0.00_);_("$"* \(#,##0.00\);_("$"* "-"??_);_(@_)</c:formatCode>
                <c:ptCount val="18"/>
                <c:pt idx="0">
                  <c:v>310.25184058652178</c:v>
                </c:pt>
                <c:pt idx="1">
                  <c:v>307.379895143</c:v>
                </c:pt>
                <c:pt idx="2">
                  <c:v>298.04434819272728</c:v>
                </c:pt>
                <c:pt idx="3">
                  <c:v>300.21954733047619</c:v>
                </c:pt>
                <c:pt idx="4">
                  <c:v>299.43728055304348</c:v>
                </c:pt>
                <c:pt idx="5">
                  <c:v>305.59577510285715</c:v>
                </c:pt>
                <c:pt idx="6">
                  <c:v>274.22365288999998</c:v>
                </c:pt>
                <c:pt idx="7">
                  <c:v>265.53967419739132</c:v>
                </c:pt>
                <c:pt idx="8">
                  <c:v>265.45009727149994</c:v>
                </c:pt>
                <c:pt idx="9">
                  <c:v>272.85651396782606</c:v>
                </c:pt>
                <c:pt idx="10">
                  <c:v>271.81825221954546</c:v>
                </c:pt>
                <c:pt idx="11">
                  <c:v>265.92742419714284</c:v>
                </c:pt>
                <c:pt idx="12">
                  <c:v>260.57038410043475</c:v>
                </c:pt>
                <c:pt idx="13">
                  <c:v>276.40566287849998</c:v>
                </c:pt>
                <c:pt idx="14">
                  <c:v>282.50264673571428</c:v>
                </c:pt>
                <c:pt idx="15">
                  <c:v>282.5435973022727</c:v>
                </c:pt>
                <c:pt idx="16">
                  <c:v>264.24787812478263</c:v>
                </c:pt>
                <c:pt idx="17">
                  <c:v>258.05626950700002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006-4A36-A1E9-0EED09841FCA}"/>
            </c:ext>
          </c:extLst>
        </c:ser>
        <c:ser>
          <c:idx val="3"/>
          <c:order val="4"/>
          <c:tx>
            <c:strRef>
              <c:f>'M3 - E1'!$F$1</c:f>
              <c:strCache>
                <c:ptCount val="1"/>
                <c:pt idx="0">
                  <c:v>Aluminum</c:v>
                </c:pt>
              </c:strCache>
            </c:strRef>
          </c:tx>
          <c:spPr>
            <a:gradFill flip="none" rotWithShape="1">
              <a:gsLst>
                <a:gs pos="0">
                  <a:srgbClr val="7030A0">
                    <a:shade val="30000"/>
                    <a:satMod val="115000"/>
                  </a:srgbClr>
                </a:gs>
                <a:gs pos="50000">
                  <a:srgbClr val="7030A0">
                    <a:shade val="67500"/>
                    <a:satMod val="115000"/>
                  </a:srgbClr>
                </a:gs>
                <a:gs pos="100000">
                  <a:srgbClr val="7030A0">
                    <a:shade val="100000"/>
                    <a:satMod val="115000"/>
                  </a:srgbClr>
                </a:gs>
              </a:gsLst>
              <a:lin ang="16200000" scaled="1"/>
              <a:tileRect/>
            </a:gra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  <a:scene3d>
              <a:camera prst="orthographicFront">
                <a:rot lat="0" lon="0" rev="0"/>
              </a:camera>
              <a:lightRig rig="glow" dir="t">
                <a:rot lat="0" lon="0" rev="6360000"/>
              </a:lightRig>
            </a:scene3d>
            <a:sp3d contourW="1000" prstMaterial="flat">
              <a:bevelT w="95250" h="101600"/>
              <a:contourClr>
                <a:scrgbClr r="0" g="0" b="0">
                  <a:satMod val="300000"/>
                </a:scrgbClr>
              </a:contourClr>
            </a:sp3d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'M3 - E1'!$I$2:$I$19</c:f>
              <c:strCache>
                <c:ptCount val="18"/>
                <c:pt idx="0">
                  <c:v>Jan-18</c:v>
                </c:pt>
                <c:pt idx="1">
                  <c:v>Feb-18</c:v>
                </c:pt>
                <c:pt idx="2">
                  <c:v>Mar-18</c:v>
                </c:pt>
                <c:pt idx="3">
                  <c:v>Apr-18</c:v>
                </c:pt>
                <c:pt idx="4">
                  <c:v>May-18</c:v>
                </c:pt>
                <c:pt idx="5">
                  <c:v>Jun-18</c:v>
                </c:pt>
                <c:pt idx="6">
                  <c:v>Jul-18</c:v>
                </c:pt>
                <c:pt idx="7">
                  <c:v>Aug-18</c:v>
                </c:pt>
                <c:pt idx="8">
                  <c:v>Sep-18</c:v>
                </c:pt>
                <c:pt idx="9">
                  <c:v>Oct-18</c:v>
                </c:pt>
                <c:pt idx="10">
                  <c:v>Nov-18</c:v>
                </c:pt>
                <c:pt idx="11">
                  <c:v>Dec-18</c:v>
                </c:pt>
                <c:pt idx="12">
                  <c:v>Jan-19</c:v>
                </c:pt>
                <c:pt idx="13">
                  <c:v>Feb-19</c:v>
                </c:pt>
                <c:pt idx="14">
                  <c:v>Mar-19</c:v>
                </c:pt>
                <c:pt idx="15">
                  <c:v>Apr-19</c:v>
                </c:pt>
                <c:pt idx="16">
                  <c:v>May-19</c:v>
                </c:pt>
                <c:pt idx="17">
                  <c:v>Jun-19</c:v>
                </c:pt>
              </c:strCache>
            </c:strRef>
          </c:cat>
          <c:val>
            <c:numRef>
              <c:f>'M3 - E1'!$N$2:$N$19</c:f>
              <c:numCache>
                <c:formatCode>_("$"* #,##0.00_);_("$"* \(#,##0.00\);_("$"* "-"??_);_(@_)</c:formatCode>
                <c:ptCount val="18"/>
                <c:pt idx="0">
                  <c:v>925.76685216620513</c:v>
                </c:pt>
                <c:pt idx="1">
                  <c:v>913.2300089900375</c:v>
                </c:pt>
                <c:pt idx="2">
                  <c:v>864.55083547558331</c:v>
                </c:pt>
                <c:pt idx="3">
                  <c:v>938.40323562250512</c:v>
                </c:pt>
                <c:pt idx="4">
                  <c:v>963.00135146897787</c:v>
                </c:pt>
                <c:pt idx="5">
                  <c:v>936.59939979187811</c:v>
                </c:pt>
                <c:pt idx="6">
                  <c:v>871.56187694987136</c:v>
                </c:pt>
                <c:pt idx="7">
                  <c:v>859.08688860542316</c:v>
                </c:pt>
                <c:pt idx="8">
                  <c:v>848.2156796172743</c:v>
                </c:pt>
                <c:pt idx="9">
                  <c:v>849.63722400964377</c:v>
                </c:pt>
                <c:pt idx="10">
                  <c:v>811.40200410944067</c:v>
                </c:pt>
                <c:pt idx="11">
                  <c:v>802.91124647725621</c:v>
                </c:pt>
                <c:pt idx="12">
                  <c:v>776.07360973465177</c:v>
                </c:pt>
                <c:pt idx="13">
                  <c:v>779.79000767642469</c:v>
                </c:pt>
                <c:pt idx="14">
                  <c:v>783.23349041331653</c:v>
                </c:pt>
                <c:pt idx="15">
                  <c:v>772.73663359079262</c:v>
                </c:pt>
                <c:pt idx="16">
                  <c:v>773.57948063912636</c:v>
                </c:pt>
                <c:pt idx="17">
                  <c:v>773.99805027938237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006-4A36-A1E9-0EED09841FCA}"/>
            </c:ext>
          </c:extLst>
        </c:ser>
        <c:ser>
          <c:idx val="5"/>
          <c:order val="5"/>
          <c:tx>
            <c:strRef>
              <c:f>'M3 - E1'!$O$1</c:f>
              <c:strCache>
                <c:ptCount val="1"/>
                <c:pt idx="0">
                  <c:v>Steel</c:v>
                </c:pt>
              </c:strCache>
            </c:strRef>
          </c:tx>
          <c:spPr>
            <a:gradFill flip="none" rotWithShape="1">
              <a:gsLst>
                <a:gs pos="0">
                  <a:schemeClr val="accent5">
                    <a:lumMod val="60000"/>
                    <a:lumOff val="40000"/>
                    <a:shade val="30000"/>
                    <a:satMod val="115000"/>
                  </a:schemeClr>
                </a:gs>
                <a:gs pos="50000">
                  <a:schemeClr val="accent5">
                    <a:lumMod val="60000"/>
                    <a:lumOff val="40000"/>
                    <a:shade val="67500"/>
                    <a:satMod val="115000"/>
                  </a:schemeClr>
                </a:gs>
                <a:gs pos="100000">
                  <a:schemeClr val="accent5">
                    <a:lumMod val="60000"/>
                    <a:lumOff val="40000"/>
                    <a:shade val="100000"/>
                    <a:satMod val="115000"/>
                  </a:schemeClr>
                </a:gs>
              </a:gsLst>
              <a:lin ang="16200000" scaled="1"/>
              <a:tileRect/>
            </a:gra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  <a:scene3d>
              <a:camera prst="orthographicFront">
                <a:rot lat="0" lon="0" rev="0"/>
              </a:camera>
              <a:lightRig rig="glow" dir="t">
                <a:rot lat="0" lon="0" rev="6360000"/>
              </a:lightRig>
            </a:scene3d>
            <a:sp3d contourW="1000" prstMaterial="flat">
              <a:bevelT w="95250" h="101600"/>
              <a:contourClr>
                <a:scrgbClr r="0" g="0" b="0">
                  <a:satMod val="300000"/>
                </a:scrgbClr>
              </a:contourClr>
            </a:sp3d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'M3 - E1'!$O$2:$O$19</c:f>
              <c:numCache>
                <c:formatCode>_("$"* #,##0.00_);_("$"* \(#,##0.00\);_("$"* "-"??_);_(@_)</c:formatCode>
                <c:ptCount val="18"/>
                <c:pt idx="0">
                  <c:v>508.52237491138561</c:v>
                </c:pt>
                <c:pt idx="1">
                  <c:v>567.71435152875529</c:v>
                </c:pt>
                <c:pt idx="2">
                  <c:v>627.04543972454405</c:v>
                </c:pt>
                <c:pt idx="3">
                  <c:v>659.38888170700807</c:v>
                </c:pt>
                <c:pt idx="4">
                  <c:v>677.473386901504</c:v>
                </c:pt>
                <c:pt idx="5">
                  <c:v>689.29787106713604</c:v>
                </c:pt>
                <c:pt idx="6">
                  <c:v>695.90567104204797</c:v>
                </c:pt>
                <c:pt idx="7">
                  <c:v>687.906755282944</c:v>
                </c:pt>
                <c:pt idx="8">
                  <c:v>670.86558692659207</c:v>
                </c:pt>
                <c:pt idx="9">
                  <c:v>649.72062700687366</c:v>
                </c:pt>
                <c:pt idx="10">
                  <c:v>620.43763974963201</c:v>
                </c:pt>
                <c:pt idx="11">
                  <c:v>592.68487985500167</c:v>
                </c:pt>
                <c:pt idx="12">
                  <c:v>546.08250108456969</c:v>
                </c:pt>
                <c:pt idx="13">
                  <c:v>537.59669480099842</c:v>
                </c:pt>
                <c:pt idx="14">
                  <c:v>538.70958742835205</c:v>
                </c:pt>
                <c:pt idx="15">
                  <c:v>544.0653831974912</c:v>
                </c:pt>
                <c:pt idx="16">
                  <c:v>494.54166128025599</c:v>
                </c:pt>
                <c:pt idx="17">
                  <c:v>453.57330143580162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006-4A36-A1E9-0EED09841F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8"/>
        <c:overlap val="100"/>
        <c:axId val="1706111368"/>
        <c:axId val="1706111696"/>
      </c:barChart>
      <c:lineChart>
        <c:grouping val="standard"/>
        <c:varyColors val="0"/>
        <c:ser>
          <c:idx val="6"/>
          <c:order val="6"/>
          <c:tx>
            <c:strRef>
              <c:f>'M3 - E1'!$P$1</c:f>
              <c:strCache>
                <c:ptCount val="1"/>
                <c:pt idx="0">
                  <c:v>Total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63500" dist="38100" dir="5400000" rotWithShape="0">
                <a:srgbClr val="000000">
                  <a:alpha val="45000"/>
                </a:srgbClr>
              </a:outerShdw>
            </a:effectLst>
          </c:spPr>
          <c:marker>
            <c:symbol val="none"/>
          </c:marker>
          <c:dLbls>
            <c:dLbl>
              <c:idx val="0"/>
              <c:layout>
                <c:manualLayout>
                  <c:x val="-3.6343650793650803E-2"/>
                  <c:y val="-3.463743961352656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006-4A36-A1E9-0EED09841FCA}"/>
                </c:ext>
              </c:extLst>
            </c:dLbl>
            <c:dLbl>
              <c:idx val="1"/>
              <c:layout>
                <c:manualLayout>
                  <c:x val="-3.2311904761904764E-2"/>
                  <c:y val="-3.15698067632850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006-4A36-A1E9-0EED09841FCA}"/>
                </c:ext>
              </c:extLst>
            </c:dLbl>
            <c:dLbl>
              <c:idx val="2"/>
              <c:layout>
                <c:manualLayout>
                  <c:x val="-3.0296031746031744E-2"/>
                  <c:y val="-2.85021739130434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006-4A36-A1E9-0EED09841FCA}"/>
                </c:ext>
              </c:extLst>
            </c:dLbl>
            <c:dLbl>
              <c:idx val="3"/>
              <c:layout>
                <c:manualLayout>
                  <c:x val="-3.7351587301587302E-2"/>
                  <c:y val="-4.690797101449275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006-4A36-A1E9-0EED09841FCA}"/>
                </c:ext>
              </c:extLst>
            </c:dLbl>
            <c:dLbl>
              <c:idx val="4"/>
              <c:layout>
                <c:manualLayout>
                  <c:x val="-3.6343650793650796E-2"/>
                  <c:y val="-3.617125603864735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006-4A36-A1E9-0EED09841FCA}"/>
                </c:ext>
              </c:extLst>
            </c:dLbl>
            <c:dLbl>
              <c:idx val="5"/>
              <c:layout>
                <c:manualLayout>
                  <c:x val="-3.0296031746031744E-2"/>
                  <c:y val="-4.230652173913043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006-4A36-A1E9-0EED09841FCA}"/>
                </c:ext>
              </c:extLst>
            </c:dLbl>
            <c:dLbl>
              <c:idx val="6"/>
              <c:layout>
                <c:manualLayout>
                  <c:x val="-3.5335714285714283E-2"/>
                  <c:y val="-4.844178743961355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006-4A36-A1E9-0EED09841FCA}"/>
                </c:ext>
              </c:extLst>
            </c:dLbl>
            <c:dLbl>
              <c:idx val="7"/>
              <c:layout>
                <c:manualLayout>
                  <c:x val="-3.5335714285714359E-2"/>
                  <c:y val="-3.617125603864736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D006-4A36-A1E9-0EED09841FCA}"/>
                </c:ext>
              </c:extLst>
            </c:dLbl>
            <c:dLbl>
              <c:idx val="9"/>
              <c:layout>
                <c:manualLayout>
                  <c:x val="-2.8280158730158732E-2"/>
                  <c:y val="-4.077270531400966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006-4A36-A1E9-0EED09841FCA}"/>
                </c:ext>
              </c:extLst>
            </c:dLbl>
            <c:dLbl>
              <c:idx val="11"/>
              <c:layout>
                <c:manualLayout>
                  <c:x val="-2.7272222222222149E-2"/>
                  <c:y val="-4.997560386473432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006-4A36-A1E9-0EED09841FCA}"/>
                </c:ext>
              </c:extLst>
            </c:dLbl>
            <c:dLbl>
              <c:idx val="13"/>
              <c:layout>
                <c:manualLayout>
                  <c:x val="-3.5335714285714435E-2"/>
                  <c:y val="-4.230652173913043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D006-4A36-A1E9-0EED09841FCA}"/>
                </c:ext>
              </c:extLst>
            </c:dLbl>
            <c:dLbl>
              <c:idx val="14"/>
              <c:layout>
                <c:manualLayout>
                  <c:x val="-3.1303968253968251E-2"/>
                  <c:y val="-4.690797101449275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D006-4A36-A1E9-0EED09841FCA}"/>
                </c:ext>
              </c:extLst>
            </c:dLbl>
            <c:dLbl>
              <c:idx val="15"/>
              <c:layout>
                <c:manualLayout>
                  <c:x val="-3.2311904761904764E-2"/>
                  <c:y val="-2.696835748792273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D006-4A36-A1E9-0EED09841FCA}"/>
                </c:ext>
              </c:extLst>
            </c:dLbl>
            <c:dLbl>
              <c:idx val="16"/>
              <c:layout>
                <c:manualLayout>
                  <c:x val="-2.9288095238095238E-2"/>
                  <c:y val="-4.384033816425120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D006-4A36-A1E9-0EED09841FCA}"/>
                </c:ext>
              </c:extLst>
            </c:dLbl>
            <c:numFmt formatCode="&quot;$&quot;#,##0" sourceLinked="0"/>
            <c:spPr>
              <a:solidFill>
                <a:srgbClr val="FFFF00"/>
              </a:solidFill>
              <a:ln>
                <a:noFill/>
              </a:ln>
              <a:effectLst/>
            </c:spPr>
            <c:txPr>
              <a:bodyPr rot="0" vert="horz"/>
              <a:lstStyle/>
              <a:p>
                <a:pPr>
                  <a:defRPr>
                    <a:solidFill>
                      <a:sysClr val="windowText" lastClr="00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'M3 - E1'!$P$2:$P$19</c:f>
              <c:numCache>
                <c:formatCode>_("$"* #,##0.00_);_("$"* \(#,##0.00\);_("$"* "-"??_);_(@_)</c:formatCode>
                <c:ptCount val="18"/>
                <c:pt idx="0">
                  <c:v>3021.3559447284806</c:v>
                </c:pt>
                <c:pt idx="1">
                  <c:v>3096.3476863077094</c:v>
                </c:pt>
                <c:pt idx="2">
                  <c:v>3139.8448483486782</c:v>
                </c:pt>
                <c:pt idx="3">
                  <c:v>3269.342839835731</c:v>
                </c:pt>
                <c:pt idx="4">
                  <c:v>3362.7409764010049</c:v>
                </c:pt>
                <c:pt idx="5">
                  <c:v>3330.221432803834</c:v>
                </c:pt>
                <c:pt idx="6">
                  <c:v>3124.4519855795807</c:v>
                </c:pt>
                <c:pt idx="7">
                  <c:v>3096.5396479073333</c:v>
                </c:pt>
                <c:pt idx="8">
                  <c:v>3020.8767045241725</c:v>
                </c:pt>
                <c:pt idx="9">
                  <c:v>3010.7324528266608</c:v>
                </c:pt>
                <c:pt idx="10">
                  <c:v>2882.9448284210698</c:v>
                </c:pt>
                <c:pt idx="11">
                  <c:v>2819.8999049776116</c:v>
                </c:pt>
                <c:pt idx="12">
                  <c:v>2744.2476584262654</c:v>
                </c:pt>
                <c:pt idx="13">
                  <c:v>2782.2827561859967</c:v>
                </c:pt>
                <c:pt idx="14">
                  <c:v>2806.3636118889453</c:v>
                </c:pt>
                <c:pt idx="15">
                  <c:v>2795.9126889335203</c:v>
                </c:pt>
                <c:pt idx="16">
                  <c:v>2697.1442621672363</c:v>
                </c:pt>
                <c:pt idx="17">
                  <c:v>2629.4630443751535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D006-4A36-A1E9-0EED09841F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6111368"/>
        <c:axId val="1706111696"/>
      </c:lineChart>
      <c:catAx>
        <c:axId val="1706111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706111696"/>
        <c:crosses val="autoZero"/>
        <c:auto val="1"/>
        <c:lblAlgn val="ctr"/>
        <c:lblOffset val="100"/>
        <c:noMultiLvlLbl val="0"/>
      </c:catAx>
      <c:valAx>
        <c:axId val="1706111696"/>
        <c:scaling>
          <c:orientation val="minMax"/>
          <c:max val="60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AU"/>
                  <a:t>$/CAR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706111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6"/>
        <c:txPr>
          <a:bodyPr rot="0" vert="horz"/>
          <a:lstStyle/>
          <a:p>
            <a:pPr>
              <a:defRPr>
                <a:noFill/>
              </a:defRPr>
            </a:pPr>
            <a:endParaRPr lang="en-US"/>
          </a:p>
        </c:txPr>
      </c:legendEntry>
      <c:layout>
        <c:manualLayout>
          <c:xMode val="edge"/>
          <c:yMode val="edge"/>
          <c:x val="0.27935785714285716"/>
          <c:y val="0.8162408212560387"/>
          <c:w val="0.49772865079365081"/>
          <c:h val="3.4978985507246374E-2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1400" b="1"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100" baseline="0">
                <a:solidFill>
                  <a:schemeClr val="bg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2000"/>
              <a:t>Cobalt (LME and Fastmarkets)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100" baseline="0">
              <a:solidFill>
                <a:schemeClr val="bg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89744280992904"/>
          <c:y val="9.4144058001067552E-2"/>
          <c:w val="0.83819734848484839"/>
          <c:h val="0.69672947530864193"/>
        </c:manualLayout>
      </c:layout>
      <c:lineChart>
        <c:grouping val="standard"/>
        <c:varyColors val="0"/>
        <c:ser>
          <c:idx val="0"/>
          <c:order val="0"/>
          <c:tx>
            <c:strRef>
              <c:f>'Commodities Data'!$H$2</c:f>
              <c:strCache>
                <c:ptCount val="1"/>
                <c:pt idx="0">
                  <c:v>LME Co cash price</c:v>
                </c:pt>
              </c:strCache>
            </c:strRef>
          </c:tx>
          <c:spPr>
            <a:ln w="34925" cap="rnd">
              <a:solidFill>
                <a:srgbClr val="00FF00"/>
              </a:solidFill>
              <a:round/>
            </a:ln>
            <a:effectLst>
              <a:outerShdw blurRad="63500" dist="38100" dir="5400000" rotWithShape="0">
                <a:srgbClr val="000000">
                  <a:alpha val="45000"/>
                </a:srgbClr>
              </a:outerShdw>
            </a:effectLst>
          </c:spPr>
          <c:marker>
            <c:symbol val="none"/>
          </c:marker>
          <c:cat>
            <c:numRef>
              <c:f>'Commodities Data'!$B$466:$B$1800</c:f>
              <c:numCache>
                <c:formatCode>[$-409]mmm\-yy;@</c:formatCode>
                <c:ptCount val="1335"/>
                <c:pt idx="0">
                  <c:v>42648</c:v>
                </c:pt>
                <c:pt idx="1">
                  <c:v>42649</c:v>
                </c:pt>
                <c:pt idx="2">
                  <c:v>42650</c:v>
                </c:pt>
                <c:pt idx="3">
                  <c:v>42653</c:v>
                </c:pt>
                <c:pt idx="4">
                  <c:v>42654</c:v>
                </c:pt>
                <c:pt idx="5">
                  <c:v>42655</c:v>
                </c:pt>
                <c:pt idx="6">
                  <c:v>42656</c:v>
                </c:pt>
                <c:pt idx="7">
                  <c:v>42657</c:v>
                </c:pt>
                <c:pt idx="8">
                  <c:v>42660</c:v>
                </c:pt>
                <c:pt idx="9">
                  <c:v>42661</c:v>
                </c:pt>
                <c:pt idx="10">
                  <c:v>42662</c:v>
                </c:pt>
                <c:pt idx="11">
                  <c:v>42663</c:v>
                </c:pt>
                <c:pt idx="12">
                  <c:v>42664</c:v>
                </c:pt>
                <c:pt idx="13">
                  <c:v>42667</c:v>
                </c:pt>
                <c:pt idx="14">
                  <c:v>42668</c:v>
                </c:pt>
                <c:pt idx="15">
                  <c:v>42669</c:v>
                </c:pt>
                <c:pt idx="16">
                  <c:v>42670</c:v>
                </c:pt>
                <c:pt idx="17">
                  <c:v>42671</c:v>
                </c:pt>
                <c:pt idx="18">
                  <c:v>42674</c:v>
                </c:pt>
                <c:pt idx="19">
                  <c:v>42675</c:v>
                </c:pt>
                <c:pt idx="20">
                  <c:v>42676</c:v>
                </c:pt>
                <c:pt idx="21">
                  <c:v>42677</c:v>
                </c:pt>
                <c:pt idx="22">
                  <c:v>42678</c:v>
                </c:pt>
                <c:pt idx="23">
                  <c:v>42681</c:v>
                </c:pt>
                <c:pt idx="24">
                  <c:v>42682</c:v>
                </c:pt>
                <c:pt idx="25">
                  <c:v>42683</c:v>
                </c:pt>
                <c:pt idx="26">
                  <c:v>42684</c:v>
                </c:pt>
                <c:pt idx="27">
                  <c:v>42685</c:v>
                </c:pt>
                <c:pt idx="28">
                  <c:v>42688</c:v>
                </c:pt>
                <c:pt idx="29">
                  <c:v>42689</c:v>
                </c:pt>
                <c:pt idx="30">
                  <c:v>42690</c:v>
                </c:pt>
                <c:pt idx="31">
                  <c:v>42691</c:v>
                </c:pt>
                <c:pt idx="32">
                  <c:v>42692</c:v>
                </c:pt>
                <c:pt idx="33">
                  <c:v>42695</c:v>
                </c:pt>
                <c:pt idx="34">
                  <c:v>42696</c:v>
                </c:pt>
                <c:pt idx="35">
                  <c:v>42697</c:v>
                </c:pt>
                <c:pt idx="36">
                  <c:v>42698</c:v>
                </c:pt>
                <c:pt idx="37">
                  <c:v>42699</c:v>
                </c:pt>
                <c:pt idx="38">
                  <c:v>42702</c:v>
                </c:pt>
                <c:pt idx="39">
                  <c:v>42703</c:v>
                </c:pt>
                <c:pt idx="40">
                  <c:v>42704</c:v>
                </c:pt>
                <c:pt idx="41">
                  <c:v>42705</c:v>
                </c:pt>
                <c:pt idx="42">
                  <c:v>42706</c:v>
                </c:pt>
                <c:pt idx="43">
                  <c:v>42709</c:v>
                </c:pt>
                <c:pt idx="44">
                  <c:v>42710</c:v>
                </c:pt>
                <c:pt idx="45">
                  <c:v>42711</c:v>
                </c:pt>
                <c:pt idx="46">
                  <c:v>42712</c:v>
                </c:pt>
                <c:pt idx="47">
                  <c:v>42713</c:v>
                </c:pt>
                <c:pt idx="48">
                  <c:v>42716</c:v>
                </c:pt>
                <c:pt idx="49">
                  <c:v>42717</c:v>
                </c:pt>
                <c:pt idx="50">
                  <c:v>42718</c:v>
                </c:pt>
                <c:pt idx="51">
                  <c:v>42719</c:v>
                </c:pt>
                <c:pt idx="52">
                  <c:v>42720</c:v>
                </c:pt>
                <c:pt idx="53">
                  <c:v>42723</c:v>
                </c:pt>
                <c:pt idx="54">
                  <c:v>42724</c:v>
                </c:pt>
                <c:pt idx="55">
                  <c:v>42725</c:v>
                </c:pt>
                <c:pt idx="56">
                  <c:v>42726</c:v>
                </c:pt>
                <c:pt idx="57">
                  <c:v>42727</c:v>
                </c:pt>
                <c:pt idx="58">
                  <c:v>42730</c:v>
                </c:pt>
                <c:pt idx="59">
                  <c:v>42731</c:v>
                </c:pt>
                <c:pt idx="60">
                  <c:v>42732</c:v>
                </c:pt>
                <c:pt idx="61">
                  <c:v>42733</c:v>
                </c:pt>
                <c:pt idx="62">
                  <c:v>42734</c:v>
                </c:pt>
                <c:pt idx="63">
                  <c:v>42737</c:v>
                </c:pt>
                <c:pt idx="64">
                  <c:v>42738</c:v>
                </c:pt>
                <c:pt idx="65">
                  <c:v>42739</c:v>
                </c:pt>
                <c:pt idx="66">
                  <c:v>42740</c:v>
                </c:pt>
                <c:pt idx="67">
                  <c:v>42741</c:v>
                </c:pt>
                <c:pt idx="68">
                  <c:v>42744</c:v>
                </c:pt>
                <c:pt idx="69">
                  <c:v>42745</c:v>
                </c:pt>
                <c:pt idx="70">
                  <c:v>42746</c:v>
                </c:pt>
                <c:pt idx="71">
                  <c:v>42747</c:v>
                </c:pt>
                <c:pt idx="72">
                  <c:v>42748</c:v>
                </c:pt>
                <c:pt idx="73">
                  <c:v>42751</c:v>
                </c:pt>
                <c:pt idx="74">
                  <c:v>42752</c:v>
                </c:pt>
                <c:pt idx="75">
                  <c:v>42753</c:v>
                </c:pt>
                <c:pt idx="76">
                  <c:v>42754</c:v>
                </c:pt>
                <c:pt idx="77">
                  <c:v>42755</c:v>
                </c:pt>
                <c:pt idx="78">
                  <c:v>42758</c:v>
                </c:pt>
                <c:pt idx="79">
                  <c:v>42759</c:v>
                </c:pt>
                <c:pt idx="80">
                  <c:v>42760</c:v>
                </c:pt>
                <c:pt idx="81">
                  <c:v>42761</c:v>
                </c:pt>
                <c:pt idx="82">
                  <c:v>42762</c:v>
                </c:pt>
                <c:pt idx="83">
                  <c:v>42765</c:v>
                </c:pt>
                <c:pt idx="84">
                  <c:v>42766</c:v>
                </c:pt>
                <c:pt idx="85">
                  <c:v>42767</c:v>
                </c:pt>
                <c:pt idx="86">
                  <c:v>42768</c:v>
                </c:pt>
                <c:pt idx="87">
                  <c:v>42769</c:v>
                </c:pt>
                <c:pt idx="88">
                  <c:v>42772</c:v>
                </c:pt>
                <c:pt idx="89">
                  <c:v>42773</c:v>
                </c:pt>
                <c:pt idx="90">
                  <c:v>42774</c:v>
                </c:pt>
                <c:pt idx="91">
                  <c:v>42775</c:v>
                </c:pt>
                <c:pt idx="92">
                  <c:v>42776</c:v>
                </c:pt>
                <c:pt idx="93">
                  <c:v>42779</c:v>
                </c:pt>
                <c:pt idx="94">
                  <c:v>42780</c:v>
                </c:pt>
                <c:pt idx="95">
                  <c:v>42781</c:v>
                </c:pt>
                <c:pt idx="96">
                  <c:v>42782</c:v>
                </c:pt>
                <c:pt idx="97">
                  <c:v>42783</c:v>
                </c:pt>
                <c:pt idx="98">
                  <c:v>42786</c:v>
                </c:pt>
                <c:pt idx="99">
                  <c:v>42787</c:v>
                </c:pt>
                <c:pt idx="100">
                  <c:v>42788</c:v>
                </c:pt>
                <c:pt idx="101">
                  <c:v>42789</c:v>
                </c:pt>
                <c:pt idx="102">
                  <c:v>42790</c:v>
                </c:pt>
                <c:pt idx="103">
                  <c:v>42793</c:v>
                </c:pt>
                <c:pt idx="104">
                  <c:v>42794</c:v>
                </c:pt>
                <c:pt idx="105">
                  <c:v>42795</c:v>
                </c:pt>
                <c:pt idx="106">
                  <c:v>42796</c:v>
                </c:pt>
                <c:pt idx="107">
                  <c:v>42797</c:v>
                </c:pt>
                <c:pt idx="108">
                  <c:v>42800</c:v>
                </c:pt>
                <c:pt idx="109">
                  <c:v>42801</c:v>
                </c:pt>
                <c:pt idx="110">
                  <c:v>42802</c:v>
                </c:pt>
                <c:pt idx="111">
                  <c:v>42803</c:v>
                </c:pt>
                <c:pt idx="112">
                  <c:v>42804</c:v>
                </c:pt>
                <c:pt idx="113">
                  <c:v>42807</c:v>
                </c:pt>
                <c:pt idx="114">
                  <c:v>42808</c:v>
                </c:pt>
                <c:pt idx="115">
                  <c:v>42809</c:v>
                </c:pt>
                <c:pt idx="116">
                  <c:v>42810</c:v>
                </c:pt>
                <c:pt idx="117">
                  <c:v>42811</c:v>
                </c:pt>
                <c:pt idx="118">
                  <c:v>42814</c:v>
                </c:pt>
                <c:pt idx="119">
                  <c:v>42815</c:v>
                </c:pt>
                <c:pt idx="120">
                  <c:v>42816</c:v>
                </c:pt>
                <c:pt idx="121">
                  <c:v>42817</c:v>
                </c:pt>
                <c:pt idx="122">
                  <c:v>42818</c:v>
                </c:pt>
                <c:pt idx="123">
                  <c:v>42821</c:v>
                </c:pt>
                <c:pt idx="124">
                  <c:v>42822</c:v>
                </c:pt>
                <c:pt idx="125">
                  <c:v>42823</c:v>
                </c:pt>
                <c:pt idx="126">
                  <c:v>42824</c:v>
                </c:pt>
                <c:pt idx="127">
                  <c:v>42825</c:v>
                </c:pt>
                <c:pt idx="128">
                  <c:v>42828</c:v>
                </c:pt>
                <c:pt idx="129">
                  <c:v>42829</c:v>
                </c:pt>
                <c:pt idx="130">
                  <c:v>42830</c:v>
                </c:pt>
                <c:pt idx="131">
                  <c:v>42831</c:v>
                </c:pt>
                <c:pt idx="132">
                  <c:v>42832</c:v>
                </c:pt>
                <c:pt idx="133">
                  <c:v>42835</c:v>
                </c:pt>
                <c:pt idx="134">
                  <c:v>42836</c:v>
                </c:pt>
                <c:pt idx="135">
                  <c:v>42837</c:v>
                </c:pt>
                <c:pt idx="136">
                  <c:v>42838</c:v>
                </c:pt>
                <c:pt idx="137">
                  <c:v>42839</c:v>
                </c:pt>
                <c:pt idx="138">
                  <c:v>42842</c:v>
                </c:pt>
                <c:pt idx="139">
                  <c:v>42843</c:v>
                </c:pt>
                <c:pt idx="140">
                  <c:v>42844</c:v>
                </c:pt>
                <c:pt idx="141">
                  <c:v>42845</c:v>
                </c:pt>
                <c:pt idx="142">
                  <c:v>42846</c:v>
                </c:pt>
                <c:pt idx="143">
                  <c:v>42849</c:v>
                </c:pt>
                <c:pt idx="144">
                  <c:v>42850</c:v>
                </c:pt>
                <c:pt idx="145">
                  <c:v>42851</c:v>
                </c:pt>
                <c:pt idx="146">
                  <c:v>42852</c:v>
                </c:pt>
                <c:pt idx="147">
                  <c:v>42853</c:v>
                </c:pt>
                <c:pt idx="148">
                  <c:v>42856</c:v>
                </c:pt>
                <c:pt idx="149">
                  <c:v>42857</c:v>
                </c:pt>
                <c:pt idx="150">
                  <c:v>42858</c:v>
                </c:pt>
                <c:pt idx="151">
                  <c:v>42859</c:v>
                </c:pt>
                <c:pt idx="152">
                  <c:v>42860</c:v>
                </c:pt>
                <c:pt idx="153">
                  <c:v>42863</c:v>
                </c:pt>
                <c:pt idx="154">
                  <c:v>42864</c:v>
                </c:pt>
                <c:pt idx="155">
                  <c:v>42865</c:v>
                </c:pt>
                <c:pt idx="156">
                  <c:v>42866</c:v>
                </c:pt>
                <c:pt idx="157">
                  <c:v>42867</c:v>
                </c:pt>
                <c:pt idx="158">
                  <c:v>42870</c:v>
                </c:pt>
                <c:pt idx="159">
                  <c:v>42871</c:v>
                </c:pt>
                <c:pt idx="160">
                  <c:v>42872</c:v>
                </c:pt>
                <c:pt idx="161">
                  <c:v>42873</c:v>
                </c:pt>
                <c:pt idx="162">
                  <c:v>42874</c:v>
                </c:pt>
                <c:pt idx="163">
                  <c:v>42877</c:v>
                </c:pt>
                <c:pt idx="164">
                  <c:v>42878</c:v>
                </c:pt>
                <c:pt idx="165">
                  <c:v>42879</c:v>
                </c:pt>
                <c:pt idx="166">
                  <c:v>42880</c:v>
                </c:pt>
                <c:pt idx="167">
                  <c:v>42881</c:v>
                </c:pt>
                <c:pt idx="168">
                  <c:v>42884</c:v>
                </c:pt>
                <c:pt idx="169">
                  <c:v>42885</c:v>
                </c:pt>
                <c:pt idx="170">
                  <c:v>42886</c:v>
                </c:pt>
                <c:pt idx="171">
                  <c:v>42887</c:v>
                </c:pt>
                <c:pt idx="172">
                  <c:v>42888</c:v>
                </c:pt>
                <c:pt idx="173">
                  <c:v>42891</c:v>
                </c:pt>
                <c:pt idx="174">
                  <c:v>42892</c:v>
                </c:pt>
                <c:pt idx="175">
                  <c:v>42893</c:v>
                </c:pt>
                <c:pt idx="176">
                  <c:v>42894</c:v>
                </c:pt>
                <c:pt idx="177">
                  <c:v>42895</c:v>
                </c:pt>
                <c:pt idx="178">
                  <c:v>42898</c:v>
                </c:pt>
                <c:pt idx="179">
                  <c:v>42899</c:v>
                </c:pt>
                <c:pt idx="180">
                  <c:v>42900</c:v>
                </c:pt>
                <c:pt idx="181">
                  <c:v>42901</c:v>
                </c:pt>
                <c:pt idx="182">
                  <c:v>42902</c:v>
                </c:pt>
                <c:pt idx="183">
                  <c:v>42905</c:v>
                </c:pt>
                <c:pt idx="184">
                  <c:v>42906</c:v>
                </c:pt>
                <c:pt idx="185">
                  <c:v>42907</c:v>
                </c:pt>
                <c:pt idx="186">
                  <c:v>42908</c:v>
                </c:pt>
                <c:pt idx="187">
                  <c:v>42909</c:v>
                </c:pt>
                <c:pt idx="188">
                  <c:v>42912</c:v>
                </c:pt>
                <c:pt idx="189">
                  <c:v>42913</c:v>
                </c:pt>
                <c:pt idx="190">
                  <c:v>42914</c:v>
                </c:pt>
                <c:pt idx="191">
                  <c:v>42915</c:v>
                </c:pt>
                <c:pt idx="192">
                  <c:v>42916</c:v>
                </c:pt>
                <c:pt idx="193">
                  <c:v>42919</c:v>
                </c:pt>
                <c:pt idx="194">
                  <c:v>42920</c:v>
                </c:pt>
                <c:pt idx="195">
                  <c:v>42921</c:v>
                </c:pt>
                <c:pt idx="196">
                  <c:v>42922</c:v>
                </c:pt>
                <c:pt idx="197">
                  <c:v>42923</c:v>
                </c:pt>
                <c:pt idx="198">
                  <c:v>42926</c:v>
                </c:pt>
                <c:pt idx="199">
                  <c:v>42927</c:v>
                </c:pt>
                <c:pt idx="200">
                  <c:v>42928</c:v>
                </c:pt>
                <c:pt idx="201">
                  <c:v>42929</c:v>
                </c:pt>
                <c:pt idx="202">
                  <c:v>42930</c:v>
                </c:pt>
                <c:pt idx="203">
                  <c:v>42933</c:v>
                </c:pt>
                <c:pt idx="204">
                  <c:v>42934</c:v>
                </c:pt>
                <c:pt idx="205">
                  <c:v>42935</c:v>
                </c:pt>
                <c:pt idx="206">
                  <c:v>42936</c:v>
                </c:pt>
                <c:pt idx="207">
                  <c:v>42937</c:v>
                </c:pt>
                <c:pt idx="208">
                  <c:v>42940</c:v>
                </c:pt>
                <c:pt idx="209">
                  <c:v>42941</c:v>
                </c:pt>
                <c:pt idx="210">
                  <c:v>42942</c:v>
                </c:pt>
                <c:pt idx="211">
                  <c:v>42943</c:v>
                </c:pt>
                <c:pt idx="212">
                  <c:v>42944</c:v>
                </c:pt>
                <c:pt idx="213">
                  <c:v>42947</c:v>
                </c:pt>
                <c:pt idx="214">
                  <c:v>42948</c:v>
                </c:pt>
                <c:pt idx="215">
                  <c:v>42949</c:v>
                </c:pt>
                <c:pt idx="216">
                  <c:v>42950</c:v>
                </c:pt>
                <c:pt idx="217">
                  <c:v>42951</c:v>
                </c:pt>
                <c:pt idx="218">
                  <c:v>42954</c:v>
                </c:pt>
                <c:pt idx="219">
                  <c:v>42955</c:v>
                </c:pt>
                <c:pt idx="220">
                  <c:v>42956</c:v>
                </c:pt>
                <c:pt idx="221">
                  <c:v>42957</c:v>
                </c:pt>
                <c:pt idx="222">
                  <c:v>42958</c:v>
                </c:pt>
                <c:pt idx="223">
                  <c:v>42961</c:v>
                </c:pt>
                <c:pt idx="224">
                  <c:v>42962</c:v>
                </c:pt>
                <c:pt idx="225">
                  <c:v>42963</c:v>
                </c:pt>
                <c:pt idx="226">
                  <c:v>42964</c:v>
                </c:pt>
                <c:pt idx="227">
                  <c:v>42965</c:v>
                </c:pt>
                <c:pt idx="228">
                  <c:v>42968</c:v>
                </c:pt>
                <c:pt idx="229">
                  <c:v>42969</c:v>
                </c:pt>
                <c:pt idx="230">
                  <c:v>42970</c:v>
                </c:pt>
                <c:pt idx="231">
                  <c:v>42971</c:v>
                </c:pt>
                <c:pt idx="232">
                  <c:v>42972</c:v>
                </c:pt>
                <c:pt idx="233">
                  <c:v>42975</c:v>
                </c:pt>
                <c:pt idx="234">
                  <c:v>42976</c:v>
                </c:pt>
                <c:pt idx="235">
                  <c:v>42977</c:v>
                </c:pt>
                <c:pt idx="236">
                  <c:v>42978</c:v>
                </c:pt>
                <c:pt idx="237">
                  <c:v>42979</c:v>
                </c:pt>
                <c:pt idx="238">
                  <c:v>42982</c:v>
                </c:pt>
                <c:pt idx="239">
                  <c:v>42983</c:v>
                </c:pt>
                <c:pt idx="240">
                  <c:v>42984</c:v>
                </c:pt>
                <c:pt idx="241">
                  <c:v>42985</c:v>
                </c:pt>
                <c:pt idx="242">
                  <c:v>42986</c:v>
                </c:pt>
                <c:pt idx="243">
                  <c:v>42989</c:v>
                </c:pt>
                <c:pt idx="244">
                  <c:v>42990</c:v>
                </c:pt>
                <c:pt idx="245">
                  <c:v>42991</c:v>
                </c:pt>
                <c:pt idx="246">
                  <c:v>42992</c:v>
                </c:pt>
                <c:pt idx="247">
                  <c:v>42993</c:v>
                </c:pt>
                <c:pt idx="248">
                  <c:v>42996</c:v>
                </c:pt>
                <c:pt idx="249">
                  <c:v>42997</c:v>
                </c:pt>
                <c:pt idx="250">
                  <c:v>42998</c:v>
                </c:pt>
                <c:pt idx="251">
                  <c:v>42999</c:v>
                </c:pt>
                <c:pt idx="252">
                  <c:v>43000</c:v>
                </c:pt>
                <c:pt idx="253">
                  <c:v>43003</c:v>
                </c:pt>
                <c:pt idx="254">
                  <c:v>43004</c:v>
                </c:pt>
                <c:pt idx="255">
                  <c:v>43005</c:v>
                </c:pt>
                <c:pt idx="256">
                  <c:v>43006</c:v>
                </c:pt>
                <c:pt idx="257">
                  <c:v>43007</c:v>
                </c:pt>
                <c:pt idx="258">
                  <c:v>43010</c:v>
                </c:pt>
                <c:pt idx="259">
                  <c:v>43011</c:v>
                </c:pt>
                <c:pt idx="260">
                  <c:v>43012</c:v>
                </c:pt>
                <c:pt idx="261">
                  <c:v>43013</c:v>
                </c:pt>
                <c:pt idx="262">
                  <c:v>43014</c:v>
                </c:pt>
                <c:pt idx="263">
                  <c:v>43017</c:v>
                </c:pt>
                <c:pt idx="264">
                  <c:v>43018</c:v>
                </c:pt>
                <c:pt idx="265">
                  <c:v>43019</c:v>
                </c:pt>
                <c:pt idx="266">
                  <c:v>43020</c:v>
                </c:pt>
                <c:pt idx="267">
                  <c:v>43021</c:v>
                </c:pt>
                <c:pt idx="268">
                  <c:v>43024</c:v>
                </c:pt>
                <c:pt idx="269">
                  <c:v>43025</c:v>
                </c:pt>
                <c:pt idx="270">
                  <c:v>43026</c:v>
                </c:pt>
                <c:pt idx="271">
                  <c:v>43027</c:v>
                </c:pt>
                <c:pt idx="272">
                  <c:v>43028</c:v>
                </c:pt>
                <c:pt idx="273">
                  <c:v>43031</c:v>
                </c:pt>
                <c:pt idx="274">
                  <c:v>43032</c:v>
                </c:pt>
                <c:pt idx="275">
                  <c:v>43033</c:v>
                </c:pt>
                <c:pt idx="276">
                  <c:v>43034</c:v>
                </c:pt>
                <c:pt idx="277">
                  <c:v>43035</c:v>
                </c:pt>
                <c:pt idx="278">
                  <c:v>43038</c:v>
                </c:pt>
                <c:pt idx="279">
                  <c:v>43039</c:v>
                </c:pt>
                <c:pt idx="280">
                  <c:v>43040</c:v>
                </c:pt>
                <c:pt idx="281">
                  <c:v>43041</c:v>
                </c:pt>
                <c:pt idx="282">
                  <c:v>43042</c:v>
                </c:pt>
                <c:pt idx="283">
                  <c:v>43045</c:v>
                </c:pt>
                <c:pt idx="284">
                  <c:v>43046</c:v>
                </c:pt>
                <c:pt idx="285">
                  <c:v>43047</c:v>
                </c:pt>
                <c:pt idx="286">
                  <c:v>43048</c:v>
                </c:pt>
                <c:pt idx="287">
                  <c:v>43049</c:v>
                </c:pt>
                <c:pt idx="288">
                  <c:v>43052</c:v>
                </c:pt>
                <c:pt idx="289">
                  <c:v>43053</c:v>
                </c:pt>
                <c:pt idx="290">
                  <c:v>43054</c:v>
                </c:pt>
                <c:pt idx="291">
                  <c:v>43055</c:v>
                </c:pt>
                <c:pt idx="292">
                  <c:v>43056</c:v>
                </c:pt>
                <c:pt idx="293">
                  <c:v>43059</c:v>
                </c:pt>
                <c:pt idx="294">
                  <c:v>43060</c:v>
                </c:pt>
                <c:pt idx="295">
                  <c:v>43061</c:v>
                </c:pt>
                <c:pt idx="296">
                  <c:v>43062</c:v>
                </c:pt>
                <c:pt idx="297">
                  <c:v>43063</c:v>
                </c:pt>
                <c:pt idx="298">
                  <c:v>43066</c:v>
                </c:pt>
                <c:pt idx="299">
                  <c:v>43067</c:v>
                </c:pt>
                <c:pt idx="300">
                  <c:v>43068</c:v>
                </c:pt>
                <c:pt idx="301">
                  <c:v>43069</c:v>
                </c:pt>
                <c:pt idx="302">
                  <c:v>43070</c:v>
                </c:pt>
                <c:pt idx="303">
                  <c:v>43073</c:v>
                </c:pt>
                <c:pt idx="304">
                  <c:v>43074</c:v>
                </c:pt>
                <c:pt idx="305">
                  <c:v>43075</c:v>
                </c:pt>
                <c:pt idx="306">
                  <c:v>43076</c:v>
                </c:pt>
                <c:pt idx="307">
                  <c:v>43077</c:v>
                </c:pt>
                <c:pt idx="308">
                  <c:v>43080</c:v>
                </c:pt>
                <c:pt idx="309">
                  <c:v>43081</c:v>
                </c:pt>
                <c:pt idx="310">
                  <c:v>43082</c:v>
                </c:pt>
                <c:pt idx="311">
                  <c:v>43083</c:v>
                </c:pt>
                <c:pt idx="312">
                  <c:v>43084</c:v>
                </c:pt>
                <c:pt idx="313">
                  <c:v>43087</c:v>
                </c:pt>
                <c:pt idx="314">
                  <c:v>43088</c:v>
                </c:pt>
                <c:pt idx="315">
                  <c:v>43089</c:v>
                </c:pt>
                <c:pt idx="316">
                  <c:v>43090</c:v>
                </c:pt>
                <c:pt idx="317">
                  <c:v>43091</c:v>
                </c:pt>
                <c:pt idx="318">
                  <c:v>43094</c:v>
                </c:pt>
                <c:pt idx="319">
                  <c:v>43095</c:v>
                </c:pt>
                <c:pt idx="320">
                  <c:v>43096</c:v>
                </c:pt>
                <c:pt idx="321">
                  <c:v>43097</c:v>
                </c:pt>
                <c:pt idx="322">
                  <c:v>43098</c:v>
                </c:pt>
                <c:pt idx="323">
                  <c:v>43101</c:v>
                </c:pt>
                <c:pt idx="324">
                  <c:v>43102</c:v>
                </c:pt>
                <c:pt idx="325">
                  <c:v>43103</c:v>
                </c:pt>
                <c:pt idx="326">
                  <c:v>43104</c:v>
                </c:pt>
                <c:pt idx="327">
                  <c:v>43105</c:v>
                </c:pt>
                <c:pt idx="328">
                  <c:v>43108</c:v>
                </c:pt>
                <c:pt idx="329">
                  <c:v>43109</c:v>
                </c:pt>
                <c:pt idx="330">
                  <c:v>43110</c:v>
                </c:pt>
                <c:pt idx="331">
                  <c:v>43111</c:v>
                </c:pt>
                <c:pt idx="332">
                  <c:v>43112</c:v>
                </c:pt>
                <c:pt idx="333">
                  <c:v>43115</c:v>
                </c:pt>
                <c:pt idx="334">
                  <c:v>43116</c:v>
                </c:pt>
                <c:pt idx="335">
                  <c:v>43117</c:v>
                </c:pt>
                <c:pt idx="336">
                  <c:v>43118</c:v>
                </c:pt>
                <c:pt idx="337">
                  <c:v>43119</c:v>
                </c:pt>
                <c:pt idx="338">
                  <c:v>43122</c:v>
                </c:pt>
                <c:pt idx="339">
                  <c:v>43123</c:v>
                </c:pt>
                <c:pt idx="340">
                  <c:v>43124</c:v>
                </c:pt>
                <c:pt idx="341">
                  <c:v>43125</c:v>
                </c:pt>
                <c:pt idx="342">
                  <c:v>43126</c:v>
                </c:pt>
                <c:pt idx="343">
                  <c:v>43129</c:v>
                </c:pt>
                <c:pt idx="344">
                  <c:v>43130</c:v>
                </c:pt>
                <c:pt idx="345">
                  <c:v>43131</c:v>
                </c:pt>
                <c:pt idx="346">
                  <c:v>43132</c:v>
                </c:pt>
                <c:pt idx="347">
                  <c:v>43133</c:v>
                </c:pt>
                <c:pt idx="348">
                  <c:v>43136</c:v>
                </c:pt>
                <c:pt idx="349">
                  <c:v>43137</c:v>
                </c:pt>
                <c:pt idx="350">
                  <c:v>43138</c:v>
                </c:pt>
                <c:pt idx="351">
                  <c:v>43139</c:v>
                </c:pt>
                <c:pt idx="352">
                  <c:v>43140</c:v>
                </c:pt>
                <c:pt idx="353">
                  <c:v>43143</c:v>
                </c:pt>
                <c:pt idx="354">
                  <c:v>43144</c:v>
                </c:pt>
                <c:pt idx="355">
                  <c:v>43145</c:v>
                </c:pt>
                <c:pt idx="356">
                  <c:v>43146</c:v>
                </c:pt>
                <c:pt idx="357">
                  <c:v>43147</c:v>
                </c:pt>
                <c:pt idx="358">
                  <c:v>43150</c:v>
                </c:pt>
                <c:pt idx="359">
                  <c:v>43151</c:v>
                </c:pt>
                <c:pt idx="360">
                  <c:v>43152</c:v>
                </c:pt>
                <c:pt idx="361">
                  <c:v>43153</c:v>
                </c:pt>
                <c:pt idx="362">
                  <c:v>43154</c:v>
                </c:pt>
                <c:pt idx="363">
                  <c:v>43157</c:v>
                </c:pt>
                <c:pt idx="364">
                  <c:v>43158</c:v>
                </c:pt>
                <c:pt idx="365">
                  <c:v>43159</c:v>
                </c:pt>
                <c:pt idx="366">
                  <c:v>43160</c:v>
                </c:pt>
                <c:pt idx="367">
                  <c:v>43161</c:v>
                </c:pt>
                <c:pt idx="368">
                  <c:v>43164</c:v>
                </c:pt>
                <c:pt idx="369">
                  <c:v>43165</c:v>
                </c:pt>
                <c:pt idx="370">
                  <c:v>43166</c:v>
                </c:pt>
                <c:pt idx="371">
                  <c:v>43167</c:v>
                </c:pt>
                <c:pt idx="372">
                  <c:v>43168</c:v>
                </c:pt>
                <c:pt idx="373">
                  <c:v>43171</c:v>
                </c:pt>
                <c:pt idx="374">
                  <c:v>43172</c:v>
                </c:pt>
                <c:pt idx="375">
                  <c:v>43173</c:v>
                </c:pt>
                <c:pt idx="376">
                  <c:v>43174</c:v>
                </c:pt>
                <c:pt idx="377">
                  <c:v>43175</c:v>
                </c:pt>
                <c:pt idx="378">
                  <c:v>43178</c:v>
                </c:pt>
                <c:pt idx="379">
                  <c:v>43179</c:v>
                </c:pt>
                <c:pt idx="380">
                  <c:v>43180</c:v>
                </c:pt>
                <c:pt idx="381">
                  <c:v>43181</c:v>
                </c:pt>
                <c:pt idx="382">
                  <c:v>43182</c:v>
                </c:pt>
                <c:pt idx="383">
                  <c:v>43185</c:v>
                </c:pt>
                <c:pt idx="384">
                  <c:v>43186</c:v>
                </c:pt>
                <c:pt idx="385">
                  <c:v>43187</c:v>
                </c:pt>
                <c:pt idx="386">
                  <c:v>43188</c:v>
                </c:pt>
                <c:pt idx="387">
                  <c:v>43189</c:v>
                </c:pt>
                <c:pt idx="388">
                  <c:v>43192</c:v>
                </c:pt>
                <c:pt idx="389">
                  <c:v>43193</c:v>
                </c:pt>
                <c:pt idx="390">
                  <c:v>43194</c:v>
                </c:pt>
                <c:pt idx="391">
                  <c:v>43195</c:v>
                </c:pt>
                <c:pt idx="392">
                  <c:v>43196</c:v>
                </c:pt>
                <c:pt idx="393">
                  <c:v>43199</c:v>
                </c:pt>
                <c:pt idx="394">
                  <c:v>43200</c:v>
                </c:pt>
                <c:pt idx="395">
                  <c:v>43201</c:v>
                </c:pt>
                <c:pt idx="396">
                  <c:v>43202</c:v>
                </c:pt>
                <c:pt idx="397">
                  <c:v>43203</c:v>
                </c:pt>
                <c:pt idx="398">
                  <c:v>43206</c:v>
                </c:pt>
                <c:pt idx="399">
                  <c:v>43207</c:v>
                </c:pt>
                <c:pt idx="400">
                  <c:v>43208</c:v>
                </c:pt>
                <c:pt idx="401">
                  <c:v>43209</c:v>
                </c:pt>
                <c:pt idx="402">
                  <c:v>43210</c:v>
                </c:pt>
                <c:pt idx="403">
                  <c:v>43213</c:v>
                </c:pt>
                <c:pt idx="404">
                  <c:v>43214</c:v>
                </c:pt>
                <c:pt idx="405">
                  <c:v>43215</c:v>
                </c:pt>
                <c:pt idx="406">
                  <c:v>43216</c:v>
                </c:pt>
                <c:pt idx="407">
                  <c:v>43217</c:v>
                </c:pt>
                <c:pt idx="408">
                  <c:v>43220</c:v>
                </c:pt>
                <c:pt idx="409">
                  <c:v>43221</c:v>
                </c:pt>
                <c:pt idx="410">
                  <c:v>43222</c:v>
                </c:pt>
                <c:pt idx="411">
                  <c:v>43223</c:v>
                </c:pt>
                <c:pt idx="412">
                  <c:v>43224</c:v>
                </c:pt>
                <c:pt idx="413">
                  <c:v>43227</c:v>
                </c:pt>
                <c:pt idx="414">
                  <c:v>43228</c:v>
                </c:pt>
                <c:pt idx="415">
                  <c:v>43229</c:v>
                </c:pt>
                <c:pt idx="416">
                  <c:v>43230</c:v>
                </c:pt>
                <c:pt idx="417">
                  <c:v>43231</c:v>
                </c:pt>
                <c:pt idx="418">
                  <c:v>43234</c:v>
                </c:pt>
                <c:pt idx="419">
                  <c:v>43235</c:v>
                </c:pt>
                <c:pt idx="420">
                  <c:v>43236</c:v>
                </c:pt>
                <c:pt idx="421">
                  <c:v>43237</c:v>
                </c:pt>
                <c:pt idx="422">
                  <c:v>43238</c:v>
                </c:pt>
                <c:pt idx="423">
                  <c:v>43241</c:v>
                </c:pt>
                <c:pt idx="424">
                  <c:v>43242</c:v>
                </c:pt>
                <c:pt idx="425">
                  <c:v>43243</c:v>
                </c:pt>
                <c:pt idx="426">
                  <c:v>43244</c:v>
                </c:pt>
                <c:pt idx="427">
                  <c:v>43245</c:v>
                </c:pt>
                <c:pt idx="428">
                  <c:v>43248</c:v>
                </c:pt>
                <c:pt idx="429">
                  <c:v>43249</c:v>
                </c:pt>
                <c:pt idx="430">
                  <c:v>43250</c:v>
                </c:pt>
                <c:pt idx="431">
                  <c:v>43251</c:v>
                </c:pt>
                <c:pt idx="432">
                  <c:v>43252</c:v>
                </c:pt>
                <c:pt idx="433">
                  <c:v>43255</c:v>
                </c:pt>
                <c:pt idx="434">
                  <c:v>43256</c:v>
                </c:pt>
                <c:pt idx="435">
                  <c:v>43257</c:v>
                </c:pt>
                <c:pt idx="436">
                  <c:v>43258</c:v>
                </c:pt>
                <c:pt idx="437">
                  <c:v>43259</c:v>
                </c:pt>
                <c:pt idx="438">
                  <c:v>43262</c:v>
                </c:pt>
                <c:pt idx="439">
                  <c:v>43263</c:v>
                </c:pt>
                <c:pt idx="440">
                  <c:v>43264</c:v>
                </c:pt>
                <c:pt idx="441">
                  <c:v>43265</c:v>
                </c:pt>
                <c:pt idx="442">
                  <c:v>43266</c:v>
                </c:pt>
                <c:pt idx="443">
                  <c:v>43269</c:v>
                </c:pt>
                <c:pt idx="444">
                  <c:v>43270</c:v>
                </c:pt>
                <c:pt idx="445">
                  <c:v>43271</c:v>
                </c:pt>
                <c:pt idx="446">
                  <c:v>43272</c:v>
                </c:pt>
                <c:pt idx="447">
                  <c:v>43273</c:v>
                </c:pt>
                <c:pt idx="448">
                  <c:v>43276</c:v>
                </c:pt>
                <c:pt idx="449">
                  <c:v>43277</c:v>
                </c:pt>
                <c:pt idx="450">
                  <c:v>43278</c:v>
                </c:pt>
                <c:pt idx="451">
                  <c:v>43279</c:v>
                </c:pt>
                <c:pt idx="452">
                  <c:v>43280</c:v>
                </c:pt>
                <c:pt idx="453">
                  <c:v>43283</c:v>
                </c:pt>
                <c:pt idx="454">
                  <c:v>43284</c:v>
                </c:pt>
                <c:pt idx="455">
                  <c:v>43285</c:v>
                </c:pt>
                <c:pt idx="456">
                  <c:v>43286</c:v>
                </c:pt>
                <c:pt idx="457">
                  <c:v>43287</c:v>
                </c:pt>
                <c:pt idx="458">
                  <c:v>43290</c:v>
                </c:pt>
                <c:pt idx="459">
                  <c:v>43291</c:v>
                </c:pt>
                <c:pt idx="460">
                  <c:v>43292</c:v>
                </c:pt>
                <c:pt idx="461">
                  <c:v>43293</c:v>
                </c:pt>
                <c:pt idx="462">
                  <c:v>43294</c:v>
                </c:pt>
                <c:pt idx="463">
                  <c:v>43297</c:v>
                </c:pt>
                <c:pt idx="464">
                  <c:v>43298</c:v>
                </c:pt>
                <c:pt idx="465">
                  <c:v>43299</c:v>
                </c:pt>
                <c:pt idx="466">
                  <c:v>43300</c:v>
                </c:pt>
                <c:pt idx="467">
                  <c:v>43301</c:v>
                </c:pt>
                <c:pt idx="468">
                  <c:v>43304</c:v>
                </c:pt>
                <c:pt idx="469">
                  <c:v>43305</c:v>
                </c:pt>
                <c:pt idx="470">
                  <c:v>43306</c:v>
                </c:pt>
                <c:pt idx="471">
                  <c:v>43307</c:v>
                </c:pt>
                <c:pt idx="472">
                  <c:v>43308</c:v>
                </c:pt>
                <c:pt idx="473">
                  <c:v>43311</c:v>
                </c:pt>
                <c:pt idx="474">
                  <c:v>43312</c:v>
                </c:pt>
                <c:pt idx="475">
                  <c:v>43313</c:v>
                </c:pt>
                <c:pt idx="476">
                  <c:v>43314</c:v>
                </c:pt>
                <c:pt idx="477">
                  <c:v>43315</c:v>
                </c:pt>
                <c:pt idx="478">
                  <c:v>43318</c:v>
                </c:pt>
                <c:pt idx="479">
                  <c:v>43319</c:v>
                </c:pt>
                <c:pt idx="480">
                  <c:v>43320</c:v>
                </c:pt>
                <c:pt idx="481">
                  <c:v>43321</c:v>
                </c:pt>
                <c:pt idx="482">
                  <c:v>43322</c:v>
                </c:pt>
                <c:pt idx="483">
                  <c:v>43325</c:v>
                </c:pt>
                <c:pt idx="484">
                  <c:v>43326</c:v>
                </c:pt>
                <c:pt idx="485">
                  <c:v>43327</c:v>
                </c:pt>
                <c:pt idx="486">
                  <c:v>43328</c:v>
                </c:pt>
                <c:pt idx="487">
                  <c:v>43329</c:v>
                </c:pt>
                <c:pt idx="488">
                  <c:v>43332</c:v>
                </c:pt>
                <c:pt idx="489">
                  <c:v>43333</c:v>
                </c:pt>
                <c:pt idx="490">
                  <c:v>43334</c:v>
                </c:pt>
                <c:pt idx="491">
                  <c:v>43335</c:v>
                </c:pt>
                <c:pt idx="492">
                  <c:v>43336</c:v>
                </c:pt>
                <c:pt idx="493">
                  <c:v>43339</c:v>
                </c:pt>
                <c:pt idx="494">
                  <c:v>43340</c:v>
                </c:pt>
                <c:pt idx="495">
                  <c:v>43341</c:v>
                </c:pt>
                <c:pt idx="496">
                  <c:v>43342</c:v>
                </c:pt>
                <c:pt idx="497">
                  <c:v>43343</c:v>
                </c:pt>
                <c:pt idx="498">
                  <c:v>43346</c:v>
                </c:pt>
                <c:pt idx="499">
                  <c:v>43347</c:v>
                </c:pt>
                <c:pt idx="500">
                  <c:v>43348</c:v>
                </c:pt>
                <c:pt idx="501">
                  <c:v>43349</c:v>
                </c:pt>
                <c:pt idx="502">
                  <c:v>43350</c:v>
                </c:pt>
                <c:pt idx="503">
                  <c:v>43353</c:v>
                </c:pt>
                <c:pt idx="504">
                  <c:v>43354</c:v>
                </c:pt>
                <c:pt idx="505">
                  <c:v>43355</c:v>
                </c:pt>
                <c:pt idx="506">
                  <c:v>43356</c:v>
                </c:pt>
                <c:pt idx="507">
                  <c:v>43357</c:v>
                </c:pt>
                <c:pt idx="508">
                  <c:v>43360</c:v>
                </c:pt>
                <c:pt idx="509">
                  <c:v>43361</c:v>
                </c:pt>
                <c:pt idx="510">
                  <c:v>43362</c:v>
                </c:pt>
                <c:pt idx="511">
                  <c:v>43363</c:v>
                </c:pt>
                <c:pt idx="512">
                  <c:v>43364</c:v>
                </c:pt>
                <c:pt idx="513">
                  <c:v>43367</c:v>
                </c:pt>
                <c:pt idx="514">
                  <c:v>43368</c:v>
                </c:pt>
                <c:pt idx="515">
                  <c:v>43369</c:v>
                </c:pt>
                <c:pt idx="516">
                  <c:v>43370</c:v>
                </c:pt>
                <c:pt idx="517">
                  <c:v>43371</c:v>
                </c:pt>
                <c:pt idx="518">
                  <c:v>43374</c:v>
                </c:pt>
                <c:pt idx="519">
                  <c:v>43375</c:v>
                </c:pt>
                <c:pt idx="520">
                  <c:v>43376</c:v>
                </c:pt>
                <c:pt idx="521">
                  <c:v>43377</c:v>
                </c:pt>
                <c:pt idx="522">
                  <c:v>43378</c:v>
                </c:pt>
                <c:pt idx="523">
                  <c:v>43381</c:v>
                </c:pt>
                <c:pt idx="524">
                  <c:v>43382</c:v>
                </c:pt>
                <c:pt idx="525">
                  <c:v>43383</c:v>
                </c:pt>
                <c:pt idx="526">
                  <c:v>43384</c:v>
                </c:pt>
                <c:pt idx="527">
                  <c:v>43385</c:v>
                </c:pt>
                <c:pt idx="528">
                  <c:v>43388</c:v>
                </c:pt>
                <c:pt idx="529">
                  <c:v>43389</c:v>
                </c:pt>
                <c:pt idx="530">
                  <c:v>43390</c:v>
                </c:pt>
                <c:pt idx="531">
                  <c:v>43391</c:v>
                </c:pt>
                <c:pt idx="532">
                  <c:v>43392</c:v>
                </c:pt>
                <c:pt idx="533">
                  <c:v>43395</c:v>
                </c:pt>
                <c:pt idx="534">
                  <c:v>43396</c:v>
                </c:pt>
                <c:pt idx="535">
                  <c:v>43397</c:v>
                </c:pt>
                <c:pt idx="536">
                  <c:v>43398</c:v>
                </c:pt>
                <c:pt idx="537">
                  <c:v>43399</c:v>
                </c:pt>
                <c:pt idx="538">
                  <c:v>43402</c:v>
                </c:pt>
                <c:pt idx="539">
                  <c:v>43403</c:v>
                </c:pt>
                <c:pt idx="540">
                  <c:v>43404</c:v>
                </c:pt>
                <c:pt idx="541">
                  <c:v>43405</c:v>
                </c:pt>
                <c:pt idx="542">
                  <c:v>43406</c:v>
                </c:pt>
                <c:pt idx="543">
                  <c:v>43409</c:v>
                </c:pt>
                <c:pt idx="544">
                  <c:v>43410</c:v>
                </c:pt>
                <c:pt idx="545">
                  <c:v>43411</c:v>
                </c:pt>
                <c:pt idx="546">
                  <c:v>43412</c:v>
                </c:pt>
                <c:pt idx="547">
                  <c:v>43413</c:v>
                </c:pt>
                <c:pt idx="548">
                  <c:v>43416</c:v>
                </c:pt>
                <c:pt idx="549">
                  <c:v>43417</c:v>
                </c:pt>
                <c:pt idx="550">
                  <c:v>43418</c:v>
                </c:pt>
                <c:pt idx="551">
                  <c:v>43419</c:v>
                </c:pt>
                <c:pt idx="552">
                  <c:v>43420</c:v>
                </c:pt>
                <c:pt idx="553">
                  <c:v>43423</c:v>
                </c:pt>
                <c:pt idx="554">
                  <c:v>43424</c:v>
                </c:pt>
                <c:pt idx="555">
                  <c:v>43425</c:v>
                </c:pt>
                <c:pt idx="556">
                  <c:v>43426</c:v>
                </c:pt>
                <c:pt idx="557">
                  <c:v>43427</c:v>
                </c:pt>
                <c:pt idx="558">
                  <c:v>43430</c:v>
                </c:pt>
                <c:pt idx="559">
                  <c:v>43431</c:v>
                </c:pt>
                <c:pt idx="560">
                  <c:v>43432</c:v>
                </c:pt>
                <c:pt idx="561">
                  <c:v>43433</c:v>
                </c:pt>
                <c:pt idx="562">
                  <c:v>43434</c:v>
                </c:pt>
                <c:pt idx="563">
                  <c:v>43437</c:v>
                </c:pt>
                <c:pt idx="564">
                  <c:v>43438</c:v>
                </c:pt>
                <c:pt idx="565">
                  <c:v>43439</c:v>
                </c:pt>
                <c:pt idx="566">
                  <c:v>43440</c:v>
                </c:pt>
                <c:pt idx="567">
                  <c:v>43441</c:v>
                </c:pt>
                <c:pt idx="568">
                  <c:v>43444</c:v>
                </c:pt>
                <c:pt idx="569">
                  <c:v>43445</c:v>
                </c:pt>
                <c:pt idx="570">
                  <c:v>43446</c:v>
                </c:pt>
                <c:pt idx="571">
                  <c:v>43447</c:v>
                </c:pt>
                <c:pt idx="572">
                  <c:v>43448</c:v>
                </c:pt>
                <c:pt idx="573">
                  <c:v>43451</c:v>
                </c:pt>
                <c:pt idx="574">
                  <c:v>43452</c:v>
                </c:pt>
                <c:pt idx="575">
                  <c:v>43453</c:v>
                </c:pt>
                <c:pt idx="576">
                  <c:v>43454</c:v>
                </c:pt>
                <c:pt idx="577">
                  <c:v>43455</c:v>
                </c:pt>
                <c:pt idx="578">
                  <c:v>43458</c:v>
                </c:pt>
                <c:pt idx="579">
                  <c:v>43459</c:v>
                </c:pt>
                <c:pt idx="580">
                  <c:v>43460</c:v>
                </c:pt>
                <c:pt idx="581">
                  <c:v>43461</c:v>
                </c:pt>
                <c:pt idx="582">
                  <c:v>43462</c:v>
                </c:pt>
                <c:pt idx="583">
                  <c:v>43465</c:v>
                </c:pt>
                <c:pt idx="584">
                  <c:v>43466</c:v>
                </c:pt>
                <c:pt idx="585">
                  <c:v>43467</c:v>
                </c:pt>
                <c:pt idx="586">
                  <c:v>43468</c:v>
                </c:pt>
                <c:pt idx="587">
                  <c:v>43469</c:v>
                </c:pt>
                <c:pt idx="588">
                  <c:v>43472</c:v>
                </c:pt>
                <c:pt idx="589">
                  <c:v>43473</c:v>
                </c:pt>
                <c:pt idx="590">
                  <c:v>43474</c:v>
                </c:pt>
                <c:pt idx="591">
                  <c:v>43475</c:v>
                </c:pt>
                <c:pt idx="592">
                  <c:v>43476</c:v>
                </c:pt>
                <c:pt idx="593">
                  <c:v>43479</c:v>
                </c:pt>
                <c:pt idx="594">
                  <c:v>43480</c:v>
                </c:pt>
                <c:pt idx="595">
                  <c:v>43481</c:v>
                </c:pt>
                <c:pt idx="596">
                  <c:v>43482</c:v>
                </c:pt>
                <c:pt idx="597">
                  <c:v>43483</c:v>
                </c:pt>
                <c:pt idx="598">
                  <c:v>43486</c:v>
                </c:pt>
                <c:pt idx="599">
                  <c:v>43487</c:v>
                </c:pt>
                <c:pt idx="600">
                  <c:v>43488</c:v>
                </c:pt>
                <c:pt idx="601">
                  <c:v>43489</c:v>
                </c:pt>
                <c:pt idx="602">
                  <c:v>43490</c:v>
                </c:pt>
                <c:pt idx="603">
                  <c:v>43493</c:v>
                </c:pt>
                <c:pt idx="604">
                  <c:v>43494</c:v>
                </c:pt>
                <c:pt idx="605">
                  <c:v>43495</c:v>
                </c:pt>
                <c:pt idx="606">
                  <c:v>43496</c:v>
                </c:pt>
                <c:pt idx="607">
                  <c:v>43497</c:v>
                </c:pt>
                <c:pt idx="608">
                  <c:v>43500</c:v>
                </c:pt>
                <c:pt idx="609">
                  <c:v>43501</c:v>
                </c:pt>
                <c:pt idx="610">
                  <c:v>43502</c:v>
                </c:pt>
                <c:pt idx="611">
                  <c:v>43503</c:v>
                </c:pt>
                <c:pt idx="612">
                  <c:v>43504</c:v>
                </c:pt>
                <c:pt idx="613">
                  <c:v>43507</c:v>
                </c:pt>
                <c:pt idx="614">
                  <c:v>43508</c:v>
                </c:pt>
                <c:pt idx="615">
                  <c:v>43509</c:v>
                </c:pt>
                <c:pt idx="616">
                  <c:v>43510</c:v>
                </c:pt>
                <c:pt idx="617">
                  <c:v>43511</c:v>
                </c:pt>
                <c:pt idx="618">
                  <c:v>43514</c:v>
                </c:pt>
                <c:pt idx="619">
                  <c:v>43515</c:v>
                </c:pt>
                <c:pt idx="620">
                  <c:v>43516</c:v>
                </c:pt>
                <c:pt idx="621">
                  <c:v>43517</c:v>
                </c:pt>
                <c:pt idx="622">
                  <c:v>43518</c:v>
                </c:pt>
                <c:pt idx="623">
                  <c:v>43521</c:v>
                </c:pt>
                <c:pt idx="624">
                  <c:v>43522</c:v>
                </c:pt>
                <c:pt idx="625">
                  <c:v>43523</c:v>
                </c:pt>
                <c:pt idx="626">
                  <c:v>43524</c:v>
                </c:pt>
                <c:pt idx="627">
                  <c:v>43525</c:v>
                </c:pt>
                <c:pt idx="628">
                  <c:v>43528</c:v>
                </c:pt>
                <c:pt idx="629">
                  <c:v>43529</c:v>
                </c:pt>
                <c:pt idx="630">
                  <c:v>43530</c:v>
                </c:pt>
                <c:pt idx="631">
                  <c:v>43531</c:v>
                </c:pt>
                <c:pt idx="632">
                  <c:v>43532</c:v>
                </c:pt>
                <c:pt idx="633">
                  <c:v>43535</c:v>
                </c:pt>
                <c:pt idx="634">
                  <c:v>43536</c:v>
                </c:pt>
                <c:pt idx="635">
                  <c:v>43537</c:v>
                </c:pt>
                <c:pt idx="636">
                  <c:v>43538</c:v>
                </c:pt>
                <c:pt idx="637">
                  <c:v>43539</c:v>
                </c:pt>
                <c:pt idx="638">
                  <c:v>43542</c:v>
                </c:pt>
                <c:pt idx="639">
                  <c:v>43543</c:v>
                </c:pt>
                <c:pt idx="640">
                  <c:v>43544</c:v>
                </c:pt>
                <c:pt idx="641">
                  <c:v>43545</c:v>
                </c:pt>
                <c:pt idx="642">
                  <c:v>43546</c:v>
                </c:pt>
                <c:pt idx="643">
                  <c:v>43549</c:v>
                </c:pt>
                <c:pt idx="644">
                  <c:v>43550</c:v>
                </c:pt>
                <c:pt idx="645">
                  <c:v>43551</c:v>
                </c:pt>
                <c:pt idx="646">
                  <c:v>43552</c:v>
                </c:pt>
                <c:pt idx="647">
                  <c:v>43553</c:v>
                </c:pt>
                <c:pt idx="648">
                  <c:v>43556</c:v>
                </c:pt>
                <c:pt idx="649">
                  <c:v>43557</c:v>
                </c:pt>
                <c:pt idx="650">
                  <c:v>43558</c:v>
                </c:pt>
                <c:pt idx="651">
                  <c:v>43559</c:v>
                </c:pt>
                <c:pt idx="652">
                  <c:v>43560</c:v>
                </c:pt>
                <c:pt idx="653">
                  <c:v>43563</c:v>
                </c:pt>
                <c:pt idx="654">
                  <c:v>43564</c:v>
                </c:pt>
                <c:pt idx="655">
                  <c:v>43565</c:v>
                </c:pt>
                <c:pt idx="656">
                  <c:v>43566</c:v>
                </c:pt>
                <c:pt idx="657">
                  <c:v>43567</c:v>
                </c:pt>
                <c:pt idx="658">
                  <c:v>43570</c:v>
                </c:pt>
                <c:pt idx="659">
                  <c:v>43571</c:v>
                </c:pt>
                <c:pt idx="660">
                  <c:v>43572</c:v>
                </c:pt>
                <c:pt idx="661">
                  <c:v>43573</c:v>
                </c:pt>
                <c:pt idx="662">
                  <c:v>43574</c:v>
                </c:pt>
                <c:pt idx="663">
                  <c:v>43577</c:v>
                </c:pt>
                <c:pt idx="664">
                  <c:v>43578</c:v>
                </c:pt>
                <c:pt idx="665">
                  <c:v>43579</c:v>
                </c:pt>
                <c:pt idx="666">
                  <c:v>43580</c:v>
                </c:pt>
                <c:pt idx="667">
                  <c:v>43581</c:v>
                </c:pt>
                <c:pt idx="668">
                  <c:v>43584</c:v>
                </c:pt>
                <c:pt idx="669">
                  <c:v>43585</c:v>
                </c:pt>
                <c:pt idx="670">
                  <c:v>43586</c:v>
                </c:pt>
                <c:pt idx="671">
                  <c:v>43587</c:v>
                </c:pt>
                <c:pt idx="672">
                  <c:v>43588</c:v>
                </c:pt>
                <c:pt idx="673">
                  <c:v>43591</c:v>
                </c:pt>
                <c:pt idx="674">
                  <c:v>43592</c:v>
                </c:pt>
                <c:pt idx="675">
                  <c:v>43593</c:v>
                </c:pt>
                <c:pt idx="676">
                  <c:v>43594</c:v>
                </c:pt>
                <c:pt idx="677">
                  <c:v>43595</c:v>
                </c:pt>
                <c:pt idx="678">
                  <c:v>43598</c:v>
                </c:pt>
                <c:pt idx="679">
                  <c:v>43599</c:v>
                </c:pt>
                <c:pt idx="680">
                  <c:v>43600</c:v>
                </c:pt>
                <c:pt idx="681">
                  <c:v>43601</c:v>
                </c:pt>
                <c:pt idx="682">
                  <c:v>43602</c:v>
                </c:pt>
                <c:pt idx="683">
                  <c:v>43605</c:v>
                </c:pt>
                <c:pt idx="684">
                  <c:v>43606</c:v>
                </c:pt>
                <c:pt idx="685">
                  <c:v>43607</c:v>
                </c:pt>
                <c:pt idx="686">
                  <c:v>43608</c:v>
                </c:pt>
                <c:pt idx="687">
                  <c:v>43609</c:v>
                </c:pt>
                <c:pt idx="688">
                  <c:v>43612</c:v>
                </c:pt>
                <c:pt idx="689">
                  <c:v>43613</c:v>
                </c:pt>
                <c:pt idx="690">
                  <c:v>43614</c:v>
                </c:pt>
                <c:pt idx="691">
                  <c:v>43615</c:v>
                </c:pt>
                <c:pt idx="692">
                  <c:v>43616</c:v>
                </c:pt>
                <c:pt idx="693">
                  <c:v>43619</c:v>
                </c:pt>
                <c:pt idx="694">
                  <c:v>43620</c:v>
                </c:pt>
                <c:pt idx="695">
                  <c:v>43621</c:v>
                </c:pt>
                <c:pt idx="696">
                  <c:v>43622</c:v>
                </c:pt>
                <c:pt idx="697">
                  <c:v>43623</c:v>
                </c:pt>
                <c:pt idx="698">
                  <c:v>43626</c:v>
                </c:pt>
                <c:pt idx="699">
                  <c:v>43627</c:v>
                </c:pt>
                <c:pt idx="700">
                  <c:v>43628</c:v>
                </c:pt>
                <c:pt idx="701">
                  <c:v>43629</c:v>
                </c:pt>
                <c:pt idx="702">
                  <c:v>43630</c:v>
                </c:pt>
                <c:pt idx="703">
                  <c:v>43633</c:v>
                </c:pt>
                <c:pt idx="704">
                  <c:v>43634</c:v>
                </c:pt>
                <c:pt idx="705">
                  <c:v>43635</c:v>
                </c:pt>
                <c:pt idx="706">
                  <c:v>43636</c:v>
                </c:pt>
                <c:pt idx="707">
                  <c:v>43637</c:v>
                </c:pt>
                <c:pt idx="708">
                  <c:v>43640</c:v>
                </c:pt>
                <c:pt idx="709">
                  <c:v>43641</c:v>
                </c:pt>
                <c:pt idx="710">
                  <c:v>43642</c:v>
                </c:pt>
                <c:pt idx="711">
                  <c:v>43643</c:v>
                </c:pt>
                <c:pt idx="712">
                  <c:v>43644</c:v>
                </c:pt>
                <c:pt idx="713">
                  <c:v>43647</c:v>
                </c:pt>
                <c:pt idx="714">
                  <c:v>43648</c:v>
                </c:pt>
                <c:pt idx="715">
                  <c:v>43649</c:v>
                </c:pt>
                <c:pt idx="716">
                  <c:v>43650</c:v>
                </c:pt>
                <c:pt idx="717">
                  <c:v>43651</c:v>
                </c:pt>
                <c:pt idx="718">
                  <c:v>43654</c:v>
                </c:pt>
                <c:pt idx="719">
                  <c:v>43655</c:v>
                </c:pt>
                <c:pt idx="720">
                  <c:v>43656</c:v>
                </c:pt>
                <c:pt idx="721">
                  <c:v>43657</c:v>
                </c:pt>
                <c:pt idx="722">
                  <c:v>43658</c:v>
                </c:pt>
                <c:pt idx="723">
                  <c:v>43661</c:v>
                </c:pt>
                <c:pt idx="724">
                  <c:v>43662</c:v>
                </c:pt>
                <c:pt idx="725">
                  <c:v>43663</c:v>
                </c:pt>
                <c:pt idx="726">
                  <c:v>43664</c:v>
                </c:pt>
                <c:pt idx="727">
                  <c:v>43665</c:v>
                </c:pt>
                <c:pt idx="728">
                  <c:v>43668</c:v>
                </c:pt>
                <c:pt idx="729">
                  <c:v>43669</c:v>
                </c:pt>
                <c:pt idx="730">
                  <c:v>43670</c:v>
                </c:pt>
                <c:pt idx="731">
                  <c:v>43671</c:v>
                </c:pt>
                <c:pt idx="732">
                  <c:v>43672</c:v>
                </c:pt>
                <c:pt idx="733">
                  <c:v>43675</c:v>
                </c:pt>
                <c:pt idx="734">
                  <c:v>43676</c:v>
                </c:pt>
                <c:pt idx="735">
                  <c:v>43677</c:v>
                </c:pt>
                <c:pt idx="736">
                  <c:v>43678</c:v>
                </c:pt>
                <c:pt idx="737">
                  <c:v>43679</c:v>
                </c:pt>
              </c:numCache>
            </c:numRef>
          </c:cat>
          <c:val>
            <c:numRef>
              <c:f>'Commodities Data'!$H$466:$H$1800</c:f>
              <c:numCache>
                <c:formatCode>#,##0</c:formatCode>
                <c:ptCount val="1335"/>
                <c:pt idx="0">
                  <c:v>27750</c:v>
                </c:pt>
                <c:pt idx="1">
                  <c:v>28250</c:v>
                </c:pt>
                <c:pt idx="2">
                  <c:v>28250</c:v>
                </c:pt>
                <c:pt idx="3">
                  <c:v>28250</c:v>
                </c:pt>
                <c:pt idx="4">
                  <c:v>28500</c:v>
                </c:pt>
                <c:pt idx="5">
                  <c:v>28500</c:v>
                </c:pt>
                <c:pt idx="6">
                  <c:v>28250</c:v>
                </c:pt>
                <c:pt idx="7">
                  <c:v>28250</c:v>
                </c:pt>
                <c:pt idx="8">
                  <c:v>28000</c:v>
                </c:pt>
                <c:pt idx="9">
                  <c:v>28250</c:v>
                </c:pt>
                <c:pt idx="10">
                  <c:v>28250</c:v>
                </c:pt>
                <c:pt idx="11">
                  <c:v>28250</c:v>
                </c:pt>
                <c:pt idx="12">
                  <c:v>28000</c:v>
                </c:pt>
                <c:pt idx="13">
                  <c:v>28500</c:v>
                </c:pt>
                <c:pt idx="14">
                  <c:v>28648</c:v>
                </c:pt>
                <c:pt idx="15">
                  <c:v>28146</c:v>
                </c:pt>
                <c:pt idx="16">
                  <c:v>28494</c:v>
                </c:pt>
                <c:pt idx="17">
                  <c:v>28244</c:v>
                </c:pt>
                <c:pt idx="18">
                  <c:v>28537</c:v>
                </c:pt>
                <c:pt idx="19">
                  <c:v>28235</c:v>
                </c:pt>
                <c:pt idx="20">
                  <c:v>28250</c:v>
                </c:pt>
                <c:pt idx="21">
                  <c:v>28550</c:v>
                </c:pt>
                <c:pt idx="22">
                  <c:v>28750</c:v>
                </c:pt>
                <c:pt idx="23">
                  <c:v>28750</c:v>
                </c:pt>
                <c:pt idx="24">
                  <c:v>28900</c:v>
                </c:pt>
                <c:pt idx="25">
                  <c:v>29000</c:v>
                </c:pt>
                <c:pt idx="26">
                  <c:v>29050</c:v>
                </c:pt>
                <c:pt idx="27">
                  <c:v>29250</c:v>
                </c:pt>
                <c:pt idx="28">
                  <c:v>29250</c:v>
                </c:pt>
                <c:pt idx="29">
                  <c:v>29250</c:v>
                </c:pt>
                <c:pt idx="30">
                  <c:v>29250</c:v>
                </c:pt>
                <c:pt idx="31">
                  <c:v>29500</c:v>
                </c:pt>
                <c:pt idx="32">
                  <c:v>29750</c:v>
                </c:pt>
                <c:pt idx="33">
                  <c:v>30000</c:v>
                </c:pt>
                <c:pt idx="34">
                  <c:v>30000</c:v>
                </c:pt>
                <c:pt idx="35">
                  <c:v>30000</c:v>
                </c:pt>
                <c:pt idx="36">
                  <c:v>29250</c:v>
                </c:pt>
                <c:pt idx="37">
                  <c:v>29750</c:v>
                </c:pt>
                <c:pt idx="38">
                  <c:v>29500</c:v>
                </c:pt>
                <c:pt idx="39">
                  <c:v>29700</c:v>
                </c:pt>
                <c:pt idx="40">
                  <c:v>29750</c:v>
                </c:pt>
                <c:pt idx="41">
                  <c:v>29750</c:v>
                </c:pt>
                <c:pt idx="42">
                  <c:v>29750</c:v>
                </c:pt>
                <c:pt idx="43">
                  <c:v>30750</c:v>
                </c:pt>
                <c:pt idx="44">
                  <c:v>30500</c:v>
                </c:pt>
                <c:pt idx="45">
                  <c:v>30700</c:v>
                </c:pt>
                <c:pt idx="46">
                  <c:v>30704</c:v>
                </c:pt>
                <c:pt idx="47">
                  <c:v>31455</c:v>
                </c:pt>
                <c:pt idx="48">
                  <c:v>31456</c:v>
                </c:pt>
                <c:pt idx="49">
                  <c:v>31207</c:v>
                </c:pt>
                <c:pt idx="50">
                  <c:v>31833</c:v>
                </c:pt>
                <c:pt idx="51">
                  <c:v>31962</c:v>
                </c:pt>
                <c:pt idx="52">
                  <c:v>32163.5</c:v>
                </c:pt>
                <c:pt idx="53">
                  <c:v>32215</c:v>
                </c:pt>
                <c:pt idx="54">
                  <c:v>31970</c:v>
                </c:pt>
                <c:pt idx="55">
                  <c:v>32221</c:v>
                </c:pt>
                <c:pt idx="56">
                  <c:v>32477</c:v>
                </c:pt>
                <c:pt idx="57">
                  <c:v>32728</c:v>
                </c:pt>
                <c:pt idx="58">
                  <c:v>32728</c:v>
                </c:pt>
                <c:pt idx="59">
                  <c:v>32728</c:v>
                </c:pt>
                <c:pt idx="60">
                  <c:v>32729</c:v>
                </c:pt>
                <c:pt idx="61">
                  <c:v>32483</c:v>
                </c:pt>
                <c:pt idx="62">
                  <c:v>32734</c:v>
                </c:pt>
                <c:pt idx="63">
                  <c:v>32734</c:v>
                </c:pt>
                <c:pt idx="64">
                  <c:v>32735</c:v>
                </c:pt>
                <c:pt idx="65">
                  <c:v>32736</c:v>
                </c:pt>
                <c:pt idx="66">
                  <c:v>32739.5</c:v>
                </c:pt>
                <c:pt idx="67">
                  <c:v>32740.5</c:v>
                </c:pt>
                <c:pt idx="68">
                  <c:v>32742</c:v>
                </c:pt>
                <c:pt idx="69">
                  <c:v>32993</c:v>
                </c:pt>
                <c:pt idx="70">
                  <c:v>33244</c:v>
                </c:pt>
                <c:pt idx="71">
                  <c:v>33499</c:v>
                </c:pt>
                <c:pt idx="72">
                  <c:v>34449</c:v>
                </c:pt>
                <c:pt idx="73">
                  <c:v>34750</c:v>
                </c:pt>
                <c:pt idx="74">
                  <c:v>35000</c:v>
                </c:pt>
                <c:pt idx="75">
                  <c:v>35250</c:v>
                </c:pt>
                <c:pt idx="76">
                  <c:v>35250</c:v>
                </c:pt>
                <c:pt idx="77">
                  <c:v>35750</c:v>
                </c:pt>
                <c:pt idx="78">
                  <c:v>35750</c:v>
                </c:pt>
                <c:pt idx="79">
                  <c:v>36000</c:v>
                </c:pt>
                <c:pt idx="80">
                  <c:v>36000</c:v>
                </c:pt>
                <c:pt idx="81">
                  <c:v>36500</c:v>
                </c:pt>
                <c:pt idx="82">
                  <c:v>37000</c:v>
                </c:pt>
                <c:pt idx="83">
                  <c:v>37000</c:v>
                </c:pt>
                <c:pt idx="84">
                  <c:v>37000</c:v>
                </c:pt>
                <c:pt idx="85">
                  <c:v>37500</c:v>
                </c:pt>
                <c:pt idx="86">
                  <c:v>37500</c:v>
                </c:pt>
                <c:pt idx="87">
                  <c:v>37500</c:v>
                </c:pt>
                <c:pt idx="88">
                  <c:v>37750</c:v>
                </c:pt>
                <c:pt idx="89">
                  <c:v>38250</c:v>
                </c:pt>
                <c:pt idx="90">
                  <c:v>38750</c:v>
                </c:pt>
                <c:pt idx="91">
                  <c:v>39500</c:v>
                </c:pt>
                <c:pt idx="92">
                  <c:v>39850</c:v>
                </c:pt>
                <c:pt idx="93">
                  <c:v>42250</c:v>
                </c:pt>
                <c:pt idx="94">
                  <c:v>42500</c:v>
                </c:pt>
                <c:pt idx="95">
                  <c:v>43000</c:v>
                </c:pt>
                <c:pt idx="96">
                  <c:v>43250</c:v>
                </c:pt>
                <c:pt idx="97">
                  <c:v>44250</c:v>
                </c:pt>
                <c:pt idx="98">
                  <c:v>47750</c:v>
                </c:pt>
                <c:pt idx="99">
                  <c:v>47750</c:v>
                </c:pt>
                <c:pt idx="100">
                  <c:v>47750</c:v>
                </c:pt>
                <c:pt idx="101">
                  <c:v>47750</c:v>
                </c:pt>
                <c:pt idx="102">
                  <c:v>47750</c:v>
                </c:pt>
                <c:pt idx="103">
                  <c:v>49250</c:v>
                </c:pt>
                <c:pt idx="104">
                  <c:v>50250</c:v>
                </c:pt>
                <c:pt idx="105">
                  <c:v>51250</c:v>
                </c:pt>
                <c:pt idx="106">
                  <c:v>51250</c:v>
                </c:pt>
                <c:pt idx="107">
                  <c:v>51000</c:v>
                </c:pt>
                <c:pt idx="108">
                  <c:v>50850</c:v>
                </c:pt>
                <c:pt idx="109">
                  <c:v>50750</c:v>
                </c:pt>
                <c:pt idx="110">
                  <c:v>50750</c:v>
                </c:pt>
                <c:pt idx="111">
                  <c:v>52250</c:v>
                </c:pt>
                <c:pt idx="112">
                  <c:v>52250</c:v>
                </c:pt>
                <c:pt idx="113">
                  <c:v>52250</c:v>
                </c:pt>
                <c:pt idx="114">
                  <c:v>53000</c:v>
                </c:pt>
                <c:pt idx="115">
                  <c:v>53250</c:v>
                </c:pt>
                <c:pt idx="116">
                  <c:v>53250</c:v>
                </c:pt>
                <c:pt idx="117">
                  <c:v>52750</c:v>
                </c:pt>
                <c:pt idx="118">
                  <c:v>52750</c:v>
                </c:pt>
                <c:pt idx="119">
                  <c:v>52750</c:v>
                </c:pt>
                <c:pt idx="120">
                  <c:v>54000</c:v>
                </c:pt>
                <c:pt idx="121">
                  <c:v>54000</c:v>
                </c:pt>
                <c:pt idx="122">
                  <c:v>53750</c:v>
                </c:pt>
                <c:pt idx="123">
                  <c:v>53750</c:v>
                </c:pt>
                <c:pt idx="124">
                  <c:v>53750</c:v>
                </c:pt>
                <c:pt idx="125">
                  <c:v>54750</c:v>
                </c:pt>
                <c:pt idx="126">
                  <c:v>54750</c:v>
                </c:pt>
                <c:pt idx="127">
                  <c:v>54500</c:v>
                </c:pt>
                <c:pt idx="128">
                  <c:v>55750</c:v>
                </c:pt>
                <c:pt idx="129">
                  <c:v>55750</c:v>
                </c:pt>
                <c:pt idx="130">
                  <c:v>56250</c:v>
                </c:pt>
                <c:pt idx="131">
                  <c:v>55750</c:v>
                </c:pt>
                <c:pt idx="132">
                  <c:v>55500</c:v>
                </c:pt>
                <c:pt idx="133">
                  <c:v>55250</c:v>
                </c:pt>
                <c:pt idx="134">
                  <c:v>55750</c:v>
                </c:pt>
                <c:pt idx="135">
                  <c:v>55250</c:v>
                </c:pt>
                <c:pt idx="136">
                  <c:v>55250</c:v>
                </c:pt>
                <c:pt idx="137">
                  <c:v>55250</c:v>
                </c:pt>
                <c:pt idx="138">
                  <c:v>55250</c:v>
                </c:pt>
                <c:pt idx="139">
                  <c:v>55250</c:v>
                </c:pt>
                <c:pt idx="140">
                  <c:v>55000</c:v>
                </c:pt>
                <c:pt idx="141">
                  <c:v>54750</c:v>
                </c:pt>
                <c:pt idx="142">
                  <c:v>54750</c:v>
                </c:pt>
                <c:pt idx="143">
                  <c:v>55000</c:v>
                </c:pt>
                <c:pt idx="144">
                  <c:v>55000</c:v>
                </c:pt>
                <c:pt idx="145">
                  <c:v>55000</c:v>
                </c:pt>
                <c:pt idx="146">
                  <c:v>55250</c:v>
                </c:pt>
                <c:pt idx="147">
                  <c:v>55000</c:v>
                </c:pt>
                <c:pt idx="148">
                  <c:v>55000</c:v>
                </c:pt>
                <c:pt idx="149">
                  <c:v>54750</c:v>
                </c:pt>
                <c:pt idx="150">
                  <c:v>54750</c:v>
                </c:pt>
                <c:pt idx="151">
                  <c:v>55050</c:v>
                </c:pt>
                <c:pt idx="152">
                  <c:v>55050</c:v>
                </c:pt>
                <c:pt idx="153">
                  <c:v>54450</c:v>
                </c:pt>
                <c:pt idx="154">
                  <c:v>54550</c:v>
                </c:pt>
                <c:pt idx="155">
                  <c:v>54550</c:v>
                </c:pt>
                <c:pt idx="156">
                  <c:v>54550</c:v>
                </c:pt>
                <c:pt idx="157">
                  <c:v>54550</c:v>
                </c:pt>
                <c:pt idx="158">
                  <c:v>54550</c:v>
                </c:pt>
                <c:pt idx="159">
                  <c:v>55543.75</c:v>
                </c:pt>
                <c:pt idx="160">
                  <c:v>55537</c:v>
                </c:pt>
                <c:pt idx="161">
                  <c:v>54500</c:v>
                </c:pt>
                <c:pt idx="162">
                  <c:v>54250</c:v>
                </c:pt>
                <c:pt idx="163">
                  <c:v>54500</c:v>
                </c:pt>
                <c:pt idx="164">
                  <c:v>54500</c:v>
                </c:pt>
                <c:pt idx="165">
                  <c:v>54500</c:v>
                </c:pt>
                <c:pt idx="166">
                  <c:v>55350</c:v>
                </c:pt>
                <c:pt idx="167">
                  <c:v>55850</c:v>
                </c:pt>
                <c:pt idx="168">
                  <c:v>55850</c:v>
                </c:pt>
                <c:pt idx="169">
                  <c:v>56100</c:v>
                </c:pt>
                <c:pt idx="170">
                  <c:v>56350</c:v>
                </c:pt>
                <c:pt idx="171">
                  <c:v>55850</c:v>
                </c:pt>
                <c:pt idx="172">
                  <c:v>56350</c:v>
                </c:pt>
                <c:pt idx="173">
                  <c:v>56350</c:v>
                </c:pt>
                <c:pt idx="174">
                  <c:v>56100</c:v>
                </c:pt>
                <c:pt idx="175">
                  <c:v>56225</c:v>
                </c:pt>
                <c:pt idx="176">
                  <c:v>56350</c:v>
                </c:pt>
                <c:pt idx="177">
                  <c:v>56000</c:v>
                </c:pt>
                <c:pt idx="178">
                  <c:v>56350</c:v>
                </c:pt>
                <c:pt idx="179">
                  <c:v>56600</c:v>
                </c:pt>
                <c:pt idx="180">
                  <c:v>56600</c:v>
                </c:pt>
                <c:pt idx="181">
                  <c:v>56600</c:v>
                </c:pt>
                <c:pt idx="182">
                  <c:v>57750</c:v>
                </c:pt>
                <c:pt idx="183">
                  <c:v>57500</c:v>
                </c:pt>
                <c:pt idx="184">
                  <c:v>58250</c:v>
                </c:pt>
                <c:pt idx="185">
                  <c:v>58250</c:v>
                </c:pt>
                <c:pt idx="186">
                  <c:v>58125</c:v>
                </c:pt>
                <c:pt idx="187">
                  <c:v>58250</c:v>
                </c:pt>
                <c:pt idx="188">
                  <c:v>58750</c:v>
                </c:pt>
                <c:pt idx="189">
                  <c:v>58750</c:v>
                </c:pt>
                <c:pt idx="190">
                  <c:v>59300</c:v>
                </c:pt>
                <c:pt idx="191">
                  <c:v>59796</c:v>
                </c:pt>
                <c:pt idx="192">
                  <c:v>59792</c:v>
                </c:pt>
                <c:pt idx="193">
                  <c:v>59460</c:v>
                </c:pt>
                <c:pt idx="194">
                  <c:v>58709</c:v>
                </c:pt>
                <c:pt idx="195">
                  <c:v>58708</c:v>
                </c:pt>
                <c:pt idx="196">
                  <c:v>61000</c:v>
                </c:pt>
                <c:pt idx="197">
                  <c:v>60000</c:v>
                </c:pt>
                <c:pt idx="198">
                  <c:v>59750</c:v>
                </c:pt>
                <c:pt idx="199">
                  <c:v>59720</c:v>
                </c:pt>
                <c:pt idx="200">
                  <c:v>59190</c:v>
                </c:pt>
                <c:pt idx="201">
                  <c:v>59160</c:v>
                </c:pt>
                <c:pt idx="202">
                  <c:v>59130</c:v>
                </c:pt>
                <c:pt idx="203">
                  <c:v>58700</c:v>
                </c:pt>
                <c:pt idx="204">
                  <c:v>58500</c:v>
                </c:pt>
                <c:pt idx="205">
                  <c:v>58500</c:v>
                </c:pt>
                <c:pt idx="206">
                  <c:v>58600</c:v>
                </c:pt>
                <c:pt idx="207">
                  <c:v>58010</c:v>
                </c:pt>
                <c:pt idx="208">
                  <c:v>57700</c:v>
                </c:pt>
                <c:pt idx="209">
                  <c:v>56940</c:v>
                </c:pt>
                <c:pt idx="210">
                  <c:v>56940</c:v>
                </c:pt>
                <c:pt idx="211">
                  <c:v>56940</c:v>
                </c:pt>
                <c:pt idx="212">
                  <c:v>56930</c:v>
                </c:pt>
                <c:pt idx="213">
                  <c:v>56940</c:v>
                </c:pt>
                <c:pt idx="214">
                  <c:v>56940</c:v>
                </c:pt>
                <c:pt idx="215">
                  <c:v>55750</c:v>
                </c:pt>
                <c:pt idx="216">
                  <c:v>58000</c:v>
                </c:pt>
                <c:pt idx="217">
                  <c:v>59000</c:v>
                </c:pt>
                <c:pt idx="218">
                  <c:v>57500</c:v>
                </c:pt>
                <c:pt idx="219">
                  <c:v>57150</c:v>
                </c:pt>
                <c:pt idx="220">
                  <c:v>57200</c:v>
                </c:pt>
                <c:pt idx="221">
                  <c:v>57200</c:v>
                </c:pt>
                <c:pt idx="222">
                  <c:v>56750</c:v>
                </c:pt>
                <c:pt idx="223">
                  <c:v>56770</c:v>
                </c:pt>
                <c:pt idx="224">
                  <c:v>56780</c:v>
                </c:pt>
                <c:pt idx="225">
                  <c:v>56788</c:v>
                </c:pt>
                <c:pt idx="226">
                  <c:v>56796</c:v>
                </c:pt>
                <c:pt idx="227">
                  <c:v>60296</c:v>
                </c:pt>
                <c:pt idx="228">
                  <c:v>59813</c:v>
                </c:pt>
                <c:pt idx="229">
                  <c:v>60000</c:v>
                </c:pt>
                <c:pt idx="230">
                  <c:v>60000</c:v>
                </c:pt>
                <c:pt idx="231">
                  <c:v>60000</c:v>
                </c:pt>
                <c:pt idx="232">
                  <c:v>60750</c:v>
                </c:pt>
                <c:pt idx="233">
                  <c:v>60750</c:v>
                </c:pt>
                <c:pt idx="234">
                  <c:v>61250</c:v>
                </c:pt>
                <c:pt idx="235">
                  <c:v>60750</c:v>
                </c:pt>
                <c:pt idx="236">
                  <c:v>60750</c:v>
                </c:pt>
                <c:pt idx="237">
                  <c:v>60750</c:v>
                </c:pt>
                <c:pt idx="238">
                  <c:v>60750</c:v>
                </c:pt>
                <c:pt idx="239">
                  <c:v>60750</c:v>
                </c:pt>
                <c:pt idx="240">
                  <c:v>60850</c:v>
                </c:pt>
                <c:pt idx="241">
                  <c:v>60850</c:v>
                </c:pt>
                <c:pt idx="242">
                  <c:v>60850</c:v>
                </c:pt>
                <c:pt idx="243">
                  <c:v>60850</c:v>
                </c:pt>
                <c:pt idx="244">
                  <c:v>60650</c:v>
                </c:pt>
                <c:pt idx="245">
                  <c:v>60650</c:v>
                </c:pt>
                <c:pt idx="246">
                  <c:v>60650</c:v>
                </c:pt>
                <c:pt idx="247">
                  <c:v>61850</c:v>
                </c:pt>
                <c:pt idx="248">
                  <c:v>59850</c:v>
                </c:pt>
                <c:pt idx="249">
                  <c:v>59844.5</c:v>
                </c:pt>
                <c:pt idx="250">
                  <c:v>59339</c:v>
                </c:pt>
                <c:pt idx="251">
                  <c:v>59340</c:v>
                </c:pt>
                <c:pt idx="252">
                  <c:v>59341</c:v>
                </c:pt>
                <c:pt idx="253">
                  <c:v>59342</c:v>
                </c:pt>
                <c:pt idx="254">
                  <c:v>59369</c:v>
                </c:pt>
                <c:pt idx="255">
                  <c:v>58864</c:v>
                </c:pt>
                <c:pt idx="256">
                  <c:v>58865</c:v>
                </c:pt>
                <c:pt idx="257">
                  <c:v>59094</c:v>
                </c:pt>
                <c:pt idx="258">
                  <c:v>59589</c:v>
                </c:pt>
                <c:pt idx="259">
                  <c:v>59651</c:v>
                </c:pt>
                <c:pt idx="260">
                  <c:v>58927</c:v>
                </c:pt>
                <c:pt idx="261">
                  <c:v>58952</c:v>
                </c:pt>
                <c:pt idx="262">
                  <c:v>58533</c:v>
                </c:pt>
                <c:pt idx="263">
                  <c:v>59290.5</c:v>
                </c:pt>
                <c:pt idx="264">
                  <c:v>59292</c:v>
                </c:pt>
                <c:pt idx="265">
                  <c:v>59542.5</c:v>
                </c:pt>
                <c:pt idx="266">
                  <c:v>59543.5</c:v>
                </c:pt>
                <c:pt idx="267">
                  <c:v>59538</c:v>
                </c:pt>
                <c:pt idx="268">
                  <c:v>60039</c:v>
                </c:pt>
                <c:pt idx="269">
                  <c:v>60040</c:v>
                </c:pt>
                <c:pt idx="270">
                  <c:v>60286</c:v>
                </c:pt>
                <c:pt idx="271">
                  <c:v>60282</c:v>
                </c:pt>
                <c:pt idx="272">
                  <c:v>61028</c:v>
                </c:pt>
                <c:pt idx="273">
                  <c:v>60024</c:v>
                </c:pt>
                <c:pt idx="274">
                  <c:v>60520</c:v>
                </c:pt>
                <c:pt idx="275">
                  <c:v>60516.5</c:v>
                </c:pt>
                <c:pt idx="276">
                  <c:v>60125</c:v>
                </c:pt>
                <c:pt idx="277">
                  <c:v>60550</c:v>
                </c:pt>
                <c:pt idx="278">
                  <c:v>61160</c:v>
                </c:pt>
                <c:pt idx="279">
                  <c:v>60500</c:v>
                </c:pt>
                <c:pt idx="280">
                  <c:v>61992</c:v>
                </c:pt>
                <c:pt idx="281">
                  <c:v>61370</c:v>
                </c:pt>
                <c:pt idx="282">
                  <c:v>60860</c:v>
                </c:pt>
                <c:pt idx="283">
                  <c:v>60860</c:v>
                </c:pt>
                <c:pt idx="284">
                  <c:v>60855</c:v>
                </c:pt>
                <c:pt idx="285">
                  <c:v>60040</c:v>
                </c:pt>
                <c:pt idx="286">
                  <c:v>61250</c:v>
                </c:pt>
                <c:pt idx="287">
                  <c:v>60750</c:v>
                </c:pt>
                <c:pt idx="288">
                  <c:v>60000</c:v>
                </c:pt>
                <c:pt idx="289">
                  <c:v>60000</c:v>
                </c:pt>
                <c:pt idx="290">
                  <c:v>61000</c:v>
                </c:pt>
                <c:pt idx="291">
                  <c:v>61000</c:v>
                </c:pt>
                <c:pt idx="292">
                  <c:v>61500</c:v>
                </c:pt>
                <c:pt idx="293">
                  <c:v>60750</c:v>
                </c:pt>
                <c:pt idx="294">
                  <c:v>61250</c:v>
                </c:pt>
                <c:pt idx="295">
                  <c:v>61000</c:v>
                </c:pt>
                <c:pt idx="296">
                  <c:v>61750</c:v>
                </c:pt>
                <c:pt idx="297">
                  <c:v>63250</c:v>
                </c:pt>
                <c:pt idx="298">
                  <c:v>64250</c:v>
                </c:pt>
                <c:pt idx="299">
                  <c:v>68800</c:v>
                </c:pt>
                <c:pt idx="300">
                  <c:v>66790</c:v>
                </c:pt>
                <c:pt idx="301">
                  <c:v>67280</c:v>
                </c:pt>
                <c:pt idx="302">
                  <c:v>66775</c:v>
                </c:pt>
                <c:pt idx="303">
                  <c:v>68776</c:v>
                </c:pt>
                <c:pt idx="304">
                  <c:v>69944</c:v>
                </c:pt>
                <c:pt idx="305">
                  <c:v>70099</c:v>
                </c:pt>
                <c:pt idx="306">
                  <c:v>69900</c:v>
                </c:pt>
                <c:pt idx="307">
                  <c:v>74500</c:v>
                </c:pt>
                <c:pt idx="308">
                  <c:v>74750</c:v>
                </c:pt>
                <c:pt idx="309">
                  <c:v>72750</c:v>
                </c:pt>
                <c:pt idx="310">
                  <c:v>70965</c:v>
                </c:pt>
                <c:pt idx="311">
                  <c:v>72205</c:v>
                </c:pt>
                <c:pt idx="312">
                  <c:v>72205</c:v>
                </c:pt>
                <c:pt idx="313">
                  <c:v>72205</c:v>
                </c:pt>
                <c:pt idx="314">
                  <c:v>74205</c:v>
                </c:pt>
                <c:pt idx="315">
                  <c:v>74705</c:v>
                </c:pt>
                <c:pt idx="316">
                  <c:v>75205</c:v>
                </c:pt>
                <c:pt idx="317">
                  <c:v>75205</c:v>
                </c:pt>
                <c:pt idx="318">
                  <c:v>75205</c:v>
                </c:pt>
                <c:pt idx="319">
                  <c:v>75205</c:v>
                </c:pt>
                <c:pt idx="320">
                  <c:v>75205</c:v>
                </c:pt>
                <c:pt idx="321">
                  <c:v>75205</c:v>
                </c:pt>
                <c:pt idx="322">
                  <c:v>75205</c:v>
                </c:pt>
                <c:pt idx="323">
                  <c:v>75205</c:v>
                </c:pt>
                <c:pt idx="324">
                  <c:v>75205</c:v>
                </c:pt>
                <c:pt idx="325">
                  <c:v>75205</c:v>
                </c:pt>
                <c:pt idx="326">
                  <c:v>75170</c:v>
                </c:pt>
                <c:pt idx="327">
                  <c:v>75170</c:v>
                </c:pt>
                <c:pt idx="328">
                  <c:v>75160</c:v>
                </c:pt>
                <c:pt idx="329">
                  <c:v>75160</c:v>
                </c:pt>
                <c:pt idx="330">
                  <c:v>75098</c:v>
                </c:pt>
                <c:pt idx="331">
                  <c:v>75092</c:v>
                </c:pt>
                <c:pt idx="332">
                  <c:v>74947</c:v>
                </c:pt>
                <c:pt idx="333">
                  <c:v>77861</c:v>
                </c:pt>
                <c:pt idx="334">
                  <c:v>76860</c:v>
                </c:pt>
                <c:pt idx="335">
                  <c:v>76860</c:v>
                </c:pt>
                <c:pt idx="336">
                  <c:v>76869</c:v>
                </c:pt>
                <c:pt idx="337">
                  <c:v>79369.5</c:v>
                </c:pt>
                <c:pt idx="338">
                  <c:v>79358</c:v>
                </c:pt>
                <c:pt idx="339">
                  <c:v>79362</c:v>
                </c:pt>
                <c:pt idx="340">
                  <c:v>79363</c:v>
                </c:pt>
                <c:pt idx="341">
                  <c:v>79372.5</c:v>
                </c:pt>
                <c:pt idx="342">
                  <c:v>79623</c:v>
                </c:pt>
                <c:pt idx="343">
                  <c:v>79613</c:v>
                </c:pt>
                <c:pt idx="344">
                  <c:v>79867.5</c:v>
                </c:pt>
                <c:pt idx="345">
                  <c:v>79872</c:v>
                </c:pt>
                <c:pt idx="346">
                  <c:v>79881.5</c:v>
                </c:pt>
                <c:pt idx="347">
                  <c:v>80382</c:v>
                </c:pt>
                <c:pt idx="348">
                  <c:v>80379</c:v>
                </c:pt>
                <c:pt idx="349">
                  <c:v>80800</c:v>
                </c:pt>
                <c:pt idx="350">
                  <c:v>80799</c:v>
                </c:pt>
                <c:pt idx="351">
                  <c:v>81298</c:v>
                </c:pt>
                <c:pt idx="352">
                  <c:v>81292</c:v>
                </c:pt>
                <c:pt idx="353">
                  <c:v>81280.5</c:v>
                </c:pt>
                <c:pt idx="354">
                  <c:v>81264</c:v>
                </c:pt>
                <c:pt idx="355">
                  <c:v>81013</c:v>
                </c:pt>
                <c:pt idx="356">
                  <c:v>81511.5</c:v>
                </c:pt>
                <c:pt idx="357">
                  <c:v>81326.5</c:v>
                </c:pt>
                <c:pt idx="358">
                  <c:v>81000</c:v>
                </c:pt>
                <c:pt idx="359">
                  <c:v>79253</c:v>
                </c:pt>
                <c:pt idx="360">
                  <c:v>79503</c:v>
                </c:pt>
                <c:pt idx="361">
                  <c:v>80854</c:v>
                </c:pt>
                <c:pt idx="362">
                  <c:v>80725</c:v>
                </c:pt>
                <c:pt idx="363">
                  <c:v>81390</c:v>
                </c:pt>
                <c:pt idx="364">
                  <c:v>80900</c:v>
                </c:pt>
                <c:pt idx="365">
                  <c:v>81000</c:v>
                </c:pt>
                <c:pt idx="366">
                  <c:v>81000</c:v>
                </c:pt>
                <c:pt idx="367">
                  <c:v>79250</c:v>
                </c:pt>
                <c:pt idx="368">
                  <c:v>80500</c:v>
                </c:pt>
                <c:pt idx="369">
                  <c:v>83020</c:v>
                </c:pt>
                <c:pt idx="370">
                  <c:v>83020</c:v>
                </c:pt>
                <c:pt idx="371">
                  <c:v>84020</c:v>
                </c:pt>
                <c:pt idx="372">
                  <c:v>84020</c:v>
                </c:pt>
                <c:pt idx="373">
                  <c:v>84020</c:v>
                </c:pt>
                <c:pt idx="374">
                  <c:v>84500</c:v>
                </c:pt>
                <c:pt idx="375">
                  <c:v>85500</c:v>
                </c:pt>
                <c:pt idx="376">
                  <c:v>87125</c:v>
                </c:pt>
                <c:pt idx="377">
                  <c:v>88375</c:v>
                </c:pt>
                <c:pt idx="378">
                  <c:v>88605</c:v>
                </c:pt>
                <c:pt idx="379">
                  <c:v>89608</c:v>
                </c:pt>
                <c:pt idx="380">
                  <c:v>94800</c:v>
                </c:pt>
                <c:pt idx="381">
                  <c:v>94300</c:v>
                </c:pt>
                <c:pt idx="382">
                  <c:v>94050</c:v>
                </c:pt>
                <c:pt idx="383">
                  <c:v>94050</c:v>
                </c:pt>
                <c:pt idx="384">
                  <c:v>93300</c:v>
                </c:pt>
                <c:pt idx="385">
                  <c:v>93300</c:v>
                </c:pt>
                <c:pt idx="386">
                  <c:v>93550</c:v>
                </c:pt>
                <c:pt idx="387">
                  <c:v>93550</c:v>
                </c:pt>
                <c:pt idx="388">
                  <c:v>93550</c:v>
                </c:pt>
                <c:pt idx="389">
                  <c:v>93050</c:v>
                </c:pt>
                <c:pt idx="390">
                  <c:v>89050</c:v>
                </c:pt>
                <c:pt idx="391">
                  <c:v>91050</c:v>
                </c:pt>
                <c:pt idx="392">
                  <c:v>91250</c:v>
                </c:pt>
                <c:pt idx="393">
                  <c:v>91250</c:v>
                </c:pt>
                <c:pt idx="394">
                  <c:v>91250</c:v>
                </c:pt>
                <c:pt idx="395">
                  <c:v>91250</c:v>
                </c:pt>
                <c:pt idx="396">
                  <c:v>92000</c:v>
                </c:pt>
                <c:pt idx="397">
                  <c:v>92000</c:v>
                </c:pt>
                <c:pt idx="398">
                  <c:v>91250</c:v>
                </c:pt>
                <c:pt idx="399">
                  <c:v>92000</c:v>
                </c:pt>
                <c:pt idx="400">
                  <c:v>91250</c:v>
                </c:pt>
                <c:pt idx="401">
                  <c:v>91250</c:v>
                </c:pt>
                <c:pt idx="402">
                  <c:v>91250</c:v>
                </c:pt>
                <c:pt idx="403">
                  <c:v>91250</c:v>
                </c:pt>
                <c:pt idx="404">
                  <c:v>91250</c:v>
                </c:pt>
                <c:pt idx="405">
                  <c:v>88500</c:v>
                </c:pt>
                <c:pt idx="406">
                  <c:v>88500</c:v>
                </c:pt>
                <c:pt idx="407">
                  <c:v>88500</c:v>
                </c:pt>
                <c:pt idx="408">
                  <c:v>88500</c:v>
                </c:pt>
                <c:pt idx="409">
                  <c:v>88500</c:v>
                </c:pt>
                <c:pt idx="410">
                  <c:v>90000</c:v>
                </c:pt>
                <c:pt idx="411">
                  <c:v>88500</c:v>
                </c:pt>
                <c:pt idx="412">
                  <c:v>88500</c:v>
                </c:pt>
                <c:pt idx="413">
                  <c:v>88500</c:v>
                </c:pt>
                <c:pt idx="414">
                  <c:v>88500</c:v>
                </c:pt>
                <c:pt idx="415">
                  <c:v>88500</c:v>
                </c:pt>
                <c:pt idx="416">
                  <c:v>89000</c:v>
                </c:pt>
                <c:pt idx="417">
                  <c:v>90500</c:v>
                </c:pt>
                <c:pt idx="418">
                  <c:v>91000</c:v>
                </c:pt>
                <c:pt idx="419">
                  <c:v>90750</c:v>
                </c:pt>
                <c:pt idx="420">
                  <c:v>90750</c:v>
                </c:pt>
                <c:pt idx="421">
                  <c:v>90750</c:v>
                </c:pt>
                <c:pt idx="422">
                  <c:v>90750</c:v>
                </c:pt>
                <c:pt idx="423">
                  <c:v>92000</c:v>
                </c:pt>
                <c:pt idx="424">
                  <c:v>92500</c:v>
                </c:pt>
                <c:pt idx="425">
                  <c:v>92250</c:v>
                </c:pt>
                <c:pt idx="426">
                  <c:v>90750</c:v>
                </c:pt>
                <c:pt idx="427">
                  <c:v>90750</c:v>
                </c:pt>
                <c:pt idx="428">
                  <c:v>90750</c:v>
                </c:pt>
                <c:pt idx="429">
                  <c:v>90500</c:v>
                </c:pt>
                <c:pt idx="430">
                  <c:v>90500</c:v>
                </c:pt>
                <c:pt idx="431">
                  <c:v>90000</c:v>
                </c:pt>
                <c:pt idx="432">
                  <c:v>88000</c:v>
                </c:pt>
                <c:pt idx="433">
                  <c:v>87750</c:v>
                </c:pt>
                <c:pt idx="434">
                  <c:v>86750</c:v>
                </c:pt>
                <c:pt idx="435">
                  <c:v>83750</c:v>
                </c:pt>
                <c:pt idx="436">
                  <c:v>82000</c:v>
                </c:pt>
                <c:pt idx="437">
                  <c:v>82750</c:v>
                </c:pt>
                <c:pt idx="438">
                  <c:v>82250</c:v>
                </c:pt>
                <c:pt idx="439">
                  <c:v>80750</c:v>
                </c:pt>
                <c:pt idx="440">
                  <c:v>81000</c:v>
                </c:pt>
                <c:pt idx="441">
                  <c:v>81250</c:v>
                </c:pt>
                <c:pt idx="442">
                  <c:v>79750</c:v>
                </c:pt>
                <c:pt idx="443">
                  <c:v>80000</c:v>
                </c:pt>
                <c:pt idx="444">
                  <c:v>80000</c:v>
                </c:pt>
                <c:pt idx="445">
                  <c:v>80250</c:v>
                </c:pt>
                <c:pt idx="446">
                  <c:v>80000</c:v>
                </c:pt>
                <c:pt idx="447">
                  <c:v>79150</c:v>
                </c:pt>
                <c:pt idx="448">
                  <c:v>78750</c:v>
                </c:pt>
                <c:pt idx="449">
                  <c:v>77250</c:v>
                </c:pt>
                <c:pt idx="450">
                  <c:v>78750</c:v>
                </c:pt>
                <c:pt idx="451">
                  <c:v>77250</c:v>
                </c:pt>
                <c:pt idx="452">
                  <c:v>77550</c:v>
                </c:pt>
                <c:pt idx="453">
                  <c:v>74750</c:v>
                </c:pt>
                <c:pt idx="454">
                  <c:v>74750</c:v>
                </c:pt>
                <c:pt idx="455">
                  <c:v>71750</c:v>
                </c:pt>
                <c:pt idx="456">
                  <c:v>72250</c:v>
                </c:pt>
                <c:pt idx="457">
                  <c:v>73000</c:v>
                </c:pt>
                <c:pt idx="458">
                  <c:v>73000</c:v>
                </c:pt>
                <c:pt idx="459">
                  <c:v>69750</c:v>
                </c:pt>
                <c:pt idx="460">
                  <c:v>70250</c:v>
                </c:pt>
                <c:pt idx="461">
                  <c:v>70250</c:v>
                </c:pt>
                <c:pt idx="462">
                  <c:v>70250</c:v>
                </c:pt>
                <c:pt idx="463">
                  <c:v>67750</c:v>
                </c:pt>
                <c:pt idx="464">
                  <c:v>69750</c:v>
                </c:pt>
                <c:pt idx="465">
                  <c:v>69750</c:v>
                </c:pt>
                <c:pt idx="466">
                  <c:v>69750</c:v>
                </c:pt>
                <c:pt idx="467">
                  <c:v>69750</c:v>
                </c:pt>
                <c:pt idx="468">
                  <c:v>69750</c:v>
                </c:pt>
                <c:pt idx="469">
                  <c:v>69750</c:v>
                </c:pt>
                <c:pt idx="470">
                  <c:v>69750</c:v>
                </c:pt>
                <c:pt idx="471">
                  <c:v>69750</c:v>
                </c:pt>
                <c:pt idx="472">
                  <c:v>69750</c:v>
                </c:pt>
                <c:pt idx="473">
                  <c:v>69750</c:v>
                </c:pt>
                <c:pt idx="474">
                  <c:v>69000</c:v>
                </c:pt>
                <c:pt idx="475">
                  <c:v>67000</c:v>
                </c:pt>
                <c:pt idx="476">
                  <c:v>66025</c:v>
                </c:pt>
                <c:pt idx="477">
                  <c:v>64284</c:v>
                </c:pt>
                <c:pt idx="478">
                  <c:v>58743</c:v>
                </c:pt>
                <c:pt idx="479">
                  <c:v>55151.5</c:v>
                </c:pt>
                <c:pt idx="480">
                  <c:v>61500</c:v>
                </c:pt>
                <c:pt idx="481">
                  <c:v>61750</c:v>
                </c:pt>
                <c:pt idx="482">
                  <c:v>61650</c:v>
                </c:pt>
                <c:pt idx="483">
                  <c:v>63872</c:v>
                </c:pt>
                <c:pt idx="484">
                  <c:v>63864</c:v>
                </c:pt>
                <c:pt idx="485">
                  <c:v>63855</c:v>
                </c:pt>
                <c:pt idx="486">
                  <c:v>63847</c:v>
                </c:pt>
                <c:pt idx="487">
                  <c:v>63847</c:v>
                </c:pt>
                <c:pt idx="488">
                  <c:v>63814</c:v>
                </c:pt>
                <c:pt idx="489">
                  <c:v>63806</c:v>
                </c:pt>
                <c:pt idx="490">
                  <c:v>63806</c:v>
                </c:pt>
                <c:pt idx="491">
                  <c:v>63806</c:v>
                </c:pt>
                <c:pt idx="492">
                  <c:v>63806</c:v>
                </c:pt>
                <c:pt idx="493">
                  <c:v>63806</c:v>
                </c:pt>
                <c:pt idx="494">
                  <c:v>63806</c:v>
                </c:pt>
                <c:pt idx="495">
                  <c:v>65056</c:v>
                </c:pt>
                <c:pt idx="496">
                  <c:v>65056</c:v>
                </c:pt>
                <c:pt idx="497">
                  <c:v>64306</c:v>
                </c:pt>
                <c:pt idx="498">
                  <c:v>64306</c:v>
                </c:pt>
                <c:pt idx="499">
                  <c:v>64306</c:v>
                </c:pt>
                <c:pt idx="500">
                  <c:v>62306</c:v>
                </c:pt>
                <c:pt idx="501">
                  <c:v>62306</c:v>
                </c:pt>
                <c:pt idx="502">
                  <c:v>61556</c:v>
                </c:pt>
                <c:pt idx="503">
                  <c:v>61556</c:v>
                </c:pt>
                <c:pt idx="504">
                  <c:v>61556</c:v>
                </c:pt>
                <c:pt idx="505">
                  <c:v>62806</c:v>
                </c:pt>
                <c:pt idx="506">
                  <c:v>62556</c:v>
                </c:pt>
                <c:pt idx="507">
                  <c:v>62556</c:v>
                </c:pt>
                <c:pt idx="508">
                  <c:v>62556</c:v>
                </c:pt>
                <c:pt idx="509">
                  <c:v>62561.5</c:v>
                </c:pt>
                <c:pt idx="510">
                  <c:v>62567</c:v>
                </c:pt>
                <c:pt idx="511">
                  <c:v>59583</c:v>
                </c:pt>
                <c:pt idx="512">
                  <c:v>61839</c:v>
                </c:pt>
                <c:pt idx="513">
                  <c:v>61844</c:v>
                </c:pt>
                <c:pt idx="514">
                  <c:v>61849</c:v>
                </c:pt>
                <c:pt idx="515">
                  <c:v>61854</c:v>
                </c:pt>
                <c:pt idx="516">
                  <c:v>61869</c:v>
                </c:pt>
                <c:pt idx="517">
                  <c:v>61874</c:v>
                </c:pt>
                <c:pt idx="518">
                  <c:v>57880</c:v>
                </c:pt>
                <c:pt idx="519">
                  <c:v>62635.5</c:v>
                </c:pt>
                <c:pt idx="520">
                  <c:v>54890.5</c:v>
                </c:pt>
                <c:pt idx="521">
                  <c:v>61660.5</c:v>
                </c:pt>
                <c:pt idx="522">
                  <c:v>56750</c:v>
                </c:pt>
                <c:pt idx="523">
                  <c:v>62492</c:v>
                </c:pt>
                <c:pt idx="524">
                  <c:v>62234</c:v>
                </c:pt>
                <c:pt idx="525">
                  <c:v>62225.5</c:v>
                </c:pt>
                <c:pt idx="526">
                  <c:v>62217</c:v>
                </c:pt>
                <c:pt idx="527">
                  <c:v>62208.5</c:v>
                </c:pt>
                <c:pt idx="528">
                  <c:v>62200</c:v>
                </c:pt>
                <c:pt idx="529">
                  <c:v>62192</c:v>
                </c:pt>
                <c:pt idx="530">
                  <c:v>62184</c:v>
                </c:pt>
                <c:pt idx="531">
                  <c:v>61176</c:v>
                </c:pt>
                <c:pt idx="532">
                  <c:v>60418</c:v>
                </c:pt>
                <c:pt idx="533">
                  <c:v>60410</c:v>
                </c:pt>
                <c:pt idx="534">
                  <c:v>60402</c:v>
                </c:pt>
                <c:pt idx="535">
                  <c:v>60394</c:v>
                </c:pt>
                <c:pt idx="536">
                  <c:v>60386</c:v>
                </c:pt>
                <c:pt idx="537">
                  <c:v>60377.5</c:v>
                </c:pt>
                <c:pt idx="538">
                  <c:v>59619</c:v>
                </c:pt>
                <c:pt idx="539">
                  <c:v>59611</c:v>
                </c:pt>
                <c:pt idx="540">
                  <c:v>59853</c:v>
                </c:pt>
                <c:pt idx="541">
                  <c:v>58094</c:v>
                </c:pt>
                <c:pt idx="542">
                  <c:v>58085</c:v>
                </c:pt>
                <c:pt idx="543">
                  <c:v>52500</c:v>
                </c:pt>
                <c:pt idx="544">
                  <c:v>54505.5</c:v>
                </c:pt>
                <c:pt idx="545">
                  <c:v>55000</c:v>
                </c:pt>
                <c:pt idx="546">
                  <c:v>55000</c:v>
                </c:pt>
                <c:pt idx="547">
                  <c:v>51000</c:v>
                </c:pt>
                <c:pt idx="548">
                  <c:v>55000</c:v>
                </c:pt>
                <c:pt idx="549">
                  <c:v>55000</c:v>
                </c:pt>
                <c:pt idx="550">
                  <c:v>55000</c:v>
                </c:pt>
                <c:pt idx="551">
                  <c:v>55000</c:v>
                </c:pt>
                <c:pt idx="552">
                  <c:v>55000</c:v>
                </c:pt>
                <c:pt idx="553">
                  <c:v>55000</c:v>
                </c:pt>
                <c:pt idx="554">
                  <c:v>55000</c:v>
                </c:pt>
                <c:pt idx="555">
                  <c:v>55000</c:v>
                </c:pt>
                <c:pt idx="556">
                  <c:v>55000</c:v>
                </c:pt>
                <c:pt idx="557">
                  <c:v>55000</c:v>
                </c:pt>
                <c:pt idx="558">
                  <c:v>55000</c:v>
                </c:pt>
                <c:pt idx="559">
                  <c:v>55000</c:v>
                </c:pt>
                <c:pt idx="560">
                  <c:v>55000</c:v>
                </c:pt>
                <c:pt idx="561">
                  <c:v>55000</c:v>
                </c:pt>
                <c:pt idx="562">
                  <c:v>55000</c:v>
                </c:pt>
                <c:pt idx="563">
                  <c:v>55000</c:v>
                </c:pt>
                <c:pt idx="564">
                  <c:v>55000</c:v>
                </c:pt>
                <c:pt idx="565">
                  <c:v>55000</c:v>
                </c:pt>
                <c:pt idx="566">
                  <c:v>55000</c:v>
                </c:pt>
                <c:pt idx="567">
                  <c:v>55000</c:v>
                </c:pt>
                <c:pt idx="568">
                  <c:v>55000</c:v>
                </c:pt>
                <c:pt idx="569">
                  <c:v>55000</c:v>
                </c:pt>
                <c:pt idx="570">
                  <c:v>55000</c:v>
                </c:pt>
                <c:pt idx="571">
                  <c:v>55000</c:v>
                </c:pt>
                <c:pt idx="572">
                  <c:v>55000</c:v>
                </c:pt>
                <c:pt idx="573">
                  <c:v>58000</c:v>
                </c:pt>
                <c:pt idx="574">
                  <c:v>57000</c:v>
                </c:pt>
                <c:pt idx="575">
                  <c:v>55000</c:v>
                </c:pt>
                <c:pt idx="576">
                  <c:v>55000</c:v>
                </c:pt>
                <c:pt idx="577">
                  <c:v>55000</c:v>
                </c:pt>
                <c:pt idx="578">
                  <c:v>55000</c:v>
                </c:pt>
                <c:pt idx="579">
                  <c:v>55000</c:v>
                </c:pt>
                <c:pt idx="580">
                  <c:v>55000</c:v>
                </c:pt>
                <c:pt idx="581">
                  <c:v>55000</c:v>
                </c:pt>
                <c:pt idx="582">
                  <c:v>55000</c:v>
                </c:pt>
                <c:pt idx="583">
                  <c:v>55000</c:v>
                </c:pt>
                <c:pt idx="584">
                  <c:v>55000</c:v>
                </c:pt>
                <c:pt idx="585">
                  <c:v>47000</c:v>
                </c:pt>
                <c:pt idx="586">
                  <c:v>47000</c:v>
                </c:pt>
                <c:pt idx="587">
                  <c:v>45000</c:v>
                </c:pt>
                <c:pt idx="588">
                  <c:v>44000</c:v>
                </c:pt>
                <c:pt idx="589">
                  <c:v>44000</c:v>
                </c:pt>
                <c:pt idx="590">
                  <c:v>44000</c:v>
                </c:pt>
                <c:pt idx="591">
                  <c:v>45000</c:v>
                </c:pt>
                <c:pt idx="592">
                  <c:v>42000</c:v>
                </c:pt>
                <c:pt idx="593">
                  <c:v>40000</c:v>
                </c:pt>
                <c:pt idx="594">
                  <c:v>45000</c:v>
                </c:pt>
                <c:pt idx="595">
                  <c:v>40000</c:v>
                </c:pt>
                <c:pt idx="596">
                  <c:v>40000</c:v>
                </c:pt>
                <c:pt idx="597">
                  <c:v>38000</c:v>
                </c:pt>
                <c:pt idx="598">
                  <c:v>38000</c:v>
                </c:pt>
                <c:pt idx="599">
                  <c:v>38000</c:v>
                </c:pt>
                <c:pt idx="600">
                  <c:v>38000</c:v>
                </c:pt>
                <c:pt idx="601">
                  <c:v>38000</c:v>
                </c:pt>
                <c:pt idx="602">
                  <c:v>38000</c:v>
                </c:pt>
                <c:pt idx="603">
                  <c:v>38000</c:v>
                </c:pt>
                <c:pt idx="604">
                  <c:v>36500</c:v>
                </c:pt>
                <c:pt idx="605">
                  <c:v>36000</c:v>
                </c:pt>
                <c:pt idx="606">
                  <c:v>34000</c:v>
                </c:pt>
                <c:pt idx="607">
                  <c:v>34000</c:v>
                </c:pt>
                <c:pt idx="608">
                  <c:v>34000</c:v>
                </c:pt>
                <c:pt idx="609">
                  <c:v>33000</c:v>
                </c:pt>
                <c:pt idx="610">
                  <c:v>33000</c:v>
                </c:pt>
                <c:pt idx="611">
                  <c:v>33000</c:v>
                </c:pt>
                <c:pt idx="612">
                  <c:v>33000</c:v>
                </c:pt>
                <c:pt idx="613">
                  <c:v>32000</c:v>
                </c:pt>
                <c:pt idx="614">
                  <c:v>32000</c:v>
                </c:pt>
                <c:pt idx="615">
                  <c:v>32000</c:v>
                </c:pt>
                <c:pt idx="616">
                  <c:v>31000</c:v>
                </c:pt>
                <c:pt idx="617">
                  <c:v>31000</c:v>
                </c:pt>
                <c:pt idx="618">
                  <c:v>31000</c:v>
                </c:pt>
                <c:pt idx="619">
                  <c:v>31000</c:v>
                </c:pt>
                <c:pt idx="620">
                  <c:v>31000</c:v>
                </c:pt>
                <c:pt idx="621">
                  <c:v>31000</c:v>
                </c:pt>
                <c:pt idx="622">
                  <c:v>31000</c:v>
                </c:pt>
                <c:pt idx="623">
                  <c:v>32000</c:v>
                </c:pt>
                <c:pt idx="624">
                  <c:v>32000</c:v>
                </c:pt>
                <c:pt idx="625">
                  <c:v>32000</c:v>
                </c:pt>
                <c:pt idx="626">
                  <c:v>33000</c:v>
                </c:pt>
                <c:pt idx="627">
                  <c:v>33000</c:v>
                </c:pt>
                <c:pt idx="628">
                  <c:v>33000</c:v>
                </c:pt>
                <c:pt idx="629">
                  <c:v>33000</c:v>
                </c:pt>
                <c:pt idx="630">
                  <c:v>33000</c:v>
                </c:pt>
                <c:pt idx="631">
                  <c:v>35000</c:v>
                </c:pt>
                <c:pt idx="632">
                  <c:v>33000</c:v>
                </c:pt>
                <c:pt idx="633">
                  <c:v>32000</c:v>
                </c:pt>
                <c:pt idx="634">
                  <c:v>32000</c:v>
                </c:pt>
                <c:pt idx="635">
                  <c:v>32000</c:v>
                </c:pt>
                <c:pt idx="636">
                  <c:v>31000</c:v>
                </c:pt>
                <c:pt idx="637">
                  <c:v>30000</c:v>
                </c:pt>
                <c:pt idx="638">
                  <c:v>30000</c:v>
                </c:pt>
                <c:pt idx="639">
                  <c:v>31000</c:v>
                </c:pt>
                <c:pt idx="640">
                  <c:v>30000</c:v>
                </c:pt>
                <c:pt idx="641">
                  <c:v>30000</c:v>
                </c:pt>
                <c:pt idx="642">
                  <c:v>30000</c:v>
                </c:pt>
                <c:pt idx="643">
                  <c:v>30000</c:v>
                </c:pt>
                <c:pt idx="644">
                  <c:v>30000</c:v>
                </c:pt>
                <c:pt idx="645">
                  <c:v>30000</c:v>
                </c:pt>
                <c:pt idx="646">
                  <c:v>30000</c:v>
                </c:pt>
                <c:pt idx="647">
                  <c:v>30000</c:v>
                </c:pt>
                <c:pt idx="648">
                  <c:v>30000</c:v>
                </c:pt>
                <c:pt idx="649">
                  <c:v>31500</c:v>
                </c:pt>
                <c:pt idx="650">
                  <c:v>31500</c:v>
                </c:pt>
                <c:pt idx="651">
                  <c:v>31500</c:v>
                </c:pt>
                <c:pt idx="652">
                  <c:v>32000</c:v>
                </c:pt>
                <c:pt idx="653">
                  <c:v>32000</c:v>
                </c:pt>
                <c:pt idx="654">
                  <c:v>33000</c:v>
                </c:pt>
                <c:pt idx="655">
                  <c:v>33000</c:v>
                </c:pt>
                <c:pt idx="656">
                  <c:v>34500</c:v>
                </c:pt>
                <c:pt idx="657">
                  <c:v>34500</c:v>
                </c:pt>
                <c:pt idx="658">
                  <c:v>35000</c:v>
                </c:pt>
                <c:pt idx="659">
                  <c:v>34500</c:v>
                </c:pt>
                <c:pt idx="660">
                  <c:v>35000</c:v>
                </c:pt>
                <c:pt idx="661">
                  <c:v>35000</c:v>
                </c:pt>
                <c:pt idx="662">
                  <c:v>35000</c:v>
                </c:pt>
                <c:pt idx="663">
                  <c:v>35000</c:v>
                </c:pt>
                <c:pt idx="664">
                  <c:v>34500</c:v>
                </c:pt>
                <c:pt idx="665">
                  <c:v>34500</c:v>
                </c:pt>
                <c:pt idx="666">
                  <c:v>34500</c:v>
                </c:pt>
                <c:pt idx="667">
                  <c:v>34500</c:v>
                </c:pt>
                <c:pt idx="668">
                  <c:v>34500</c:v>
                </c:pt>
                <c:pt idx="669">
                  <c:v>34500</c:v>
                </c:pt>
                <c:pt idx="670">
                  <c:v>34500</c:v>
                </c:pt>
                <c:pt idx="671">
                  <c:v>34500</c:v>
                </c:pt>
                <c:pt idx="672">
                  <c:v>34500</c:v>
                </c:pt>
                <c:pt idx="673">
                  <c:v>34500</c:v>
                </c:pt>
                <c:pt idx="674">
                  <c:v>34500</c:v>
                </c:pt>
                <c:pt idx="675">
                  <c:v>34500</c:v>
                </c:pt>
                <c:pt idx="676">
                  <c:v>34500</c:v>
                </c:pt>
                <c:pt idx="677">
                  <c:v>34500</c:v>
                </c:pt>
                <c:pt idx="678">
                  <c:v>34500</c:v>
                </c:pt>
                <c:pt idx="679">
                  <c:v>34500</c:v>
                </c:pt>
                <c:pt idx="680">
                  <c:v>34500</c:v>
                </c:pt>
                <c:pt idx="681">
                  <c:v>34500</c:v>
                </c:pt>
                <c:pt idx="682">
                  <c:v>34500</c:v>
                </c:pt>
                <c:pt idx="683">
                  <c:v>34500</c:v>
                </c:pt>
                <c:pt idx="684">
                  <c:v>34500</c:v>
                </c:pt>
                <c:pt idx="685">
                  <c:v>34250</c:v>
                </c:pt>
                <c:pt idx="686">
                  <c:v>34250</c:v>
                </c:pt>
                <c:pt idx="687">
                  <c:v>33500</c:v>
                </c:pt>
                <c:pt idx="688">
                  <c:v>33500</c:v>
                </c:pt>
                <c:pt idx="689">
                  <c:v>33500</c:v>
                </c:pt>
                <c:pt idx="690">
                  <c:v>33500</c:v>
                </c:pt>
                <c:pt idx="691">
                  <c:v>33500</c:v>
                </c:pt>
                <c:pt idx="692">
                  <c:v>32000</c:v>
                </c:pt>
                <c:pt idx="693">
                  <c:v>32000</c:v>
                </c:pt>
                <c:pt idx="694">
                  <c:v>32000</c:v>
                </c:pt>
                <c:pt idx="695">
                  <c:v>32000</c:v>
                </c:pt>
                <c:pt idx="696">
                  <c:v>31000</c:v>
                </c:pt>
                <c:pt idx="697">
                  <c:v>28000</c:v>
                </c:pt>
                <c:pt idx="698">
                  <c:v>28000</c:v>
                </c:pt>
                <c:pt idx="699">
                  <c:v>28000</c:v>
                </c:pt>
                <c:pt idx="700">
                  <c:v>28000</c:v>
                </c:pt>
                <c:pt idx="701">
                  <c:v>28000</c:v>
                </c:pt>
                <c:pt idx="702">
                  <c:v>28000</c:v>
                </c:pt>
                <c:pt idx="703">
                  <c:v>28000</c:v>
                </c:pt>
                <c:pt idx="704">
                  <c:v>28000</c:v>
                </c:pt>
                <c:pt idx="705">
                  <c:v>28000</c:v>
                </c:pt>
                <c:pt idx="706">
                  <c:v>28000</c:v>
                </c:pt>
                <c:pt idx="707">
                  <c:v>28000</c:v>
                </c:pt>
                <c:pt idx="708">
                  <c:v>28000</c:v>
                </c:pt>
                <c:pt idx="709">
                  <c:v>28000</c:v>
                </c:pt>
                <c:pt idx="710">
                  <c:v>27860</c:v>
                </c:pt>
                <c:pt idx="711">
                  <c:v>28720</c:v>
                </c:pt>
                <c:pt idx="712">
                  <c:v>28600</c:v>
                </c:pt>
                <c:pt idx="713">
                  <c:v>28600</c:v>
                </c:pt>
                <c:pt idx="714" formatCode="_(&quot;$&quot;* #,##0_);_(&quot;$&quot;* \(#,##0\);_(&quot;$&quot;* &quot;-&quot;??_);_(@_)">
                  <c:v>28600</c:v>
                </c:pt>
                <c:pt idx="715" formatCode="_(&quot;$&quot;* #,##0_);_(&quot;$&quot;* \(#,##0\);_(&quot;$&quot;* &quot;-&quot;??_);_(@_)">
                  <c:v>28600</c:v>
                </c:pt>
                <c:pt idx="716" formatCode="_(&quot;$&quot;* #,##0_);_(&quot;$&quot;* \(#,##0\);_(&quot;$&quot;* &quot;-&quot;??_);_(@_)">
                  <c:v>28600</c:v>
                </c:pt>
                <c:pt idx="717" formatCode="_(&quot;$&quot;* #,##0_);_(&quot;$&quot;* \(#,##0\);_(&quot;$&quot;* &quot;-&quot;??_);_(@_)">
                  <c:v>28600</c:v>
                </c:pt>
                <c:pt idx="718" formatCode="_(&quot;$&quot;* #,##0_);_(&quot;$&quot;* \(#,##0\);_(&quot;$&quot;* &quot;-&quot;??_);_(@_)">
                  <c:v>28600</c:v>
                </c:pt>
                <c:pt idx="719" formatCode="_(&quot;$&quot;* #,##0_);_(&quot;$&quot;* \(#,##0\);_(&quot;$&quot;* &quot;-&quot;??_);_(@_)">
                  <c:v>26647</c:v>
                </c:pt>
                <c:pt idx="720" formatCode="_(&quot;$&quot;* #,##0_);_(&quot;$&quot;* \(#,##0\);_(&quot;$&quot;* &quot;-&quot;??_);_(@_)">
                  <c:v>26650</c:v>
                </c:pt>
                <c:pt idx="721" formatCode="_(&quot;$&quot;* #,##0_);_(&quot;$&quot;* \(#,##0\);_(&quot;$&quot;* &quot;-&quot;??_);_(@_)">
                  <c:v>26650</c:v>
                </c:pt>
                <c:pt idx="722" formatCode="_(&quot;$&quot;* #,##0_);_(&quot;$&quot;* \(#,##0\);_(&quot;$&quot;* &quot;-&quot;??_);_(@_)">
                  <c:v>26650</c:v>
                </c:pt>
                <c:pt idx="723" formatCode="_(&quot;$&quot;* #,##0_);_(&quot;$&quot;* \(#,##0\);_(&quot;$&quot;* &quot;-&quot;??_);_(@_)">
                  <c:v>27584</c:v>
                </c:pt>
                <c:pt idx="724" formatCode="_(&quot;$&quot;* #,##0_);_(&quot;$&quot;* \(#,##0\);_(&quot;$&quot;* &quot;-&quot;??_);_(@_)">
                  <c:v>27583</c:v>
                </c:pt>
                <c:pt idx="725" formatCode="_(&quot;$&quot;* #,##0_);_(&quot;$&quot;* \(#,##0\);_(&quot;$&quot;* &quot;-&quot;??_);_(@_)">
                  <c:v>27583</c:v>
                </c:pt>
                <c:pt idx="726" formatCode="_(&quot;$&quot;* #,##0_);_(&quot;$&quot;* \(#,##0\);_(&quot;$&quot;* &quot;-&quot;??_);_(@_)">
                  <c:v>27592</c:v>
                </c:pt>
                <c:pt idx="727" formatCode="_(&quot;$&quot;* #,##0_);_(&quot;$&quot;* \(#,##0\);_(&quot;$&quot;* &quot;-&quot;??_);_(@_)">
                  <c:v>27596</c:v>
                </c:pt>
                <c:pt idx="728" formatCode="_(&quot;$&quot;* #,##0_);_(&quot;$&quot;* \(#,##0\);_(&quot;$&quot;* &quot;-&quot;??_);_(@_)">
                  <c:v>27583</c:v>
                </c:pt>
                <c:pt idx="729" formatCode="_(&quot;$&quot;* #,##0_);_(&quot;$&quot;* \(#,##0\);_(&quot;$&quot;* &quot;-&quot;??_);_(@_)">
                  <c:v>27583.5</c:v>
                </c:pt>
                <c:pt idx="730" formatCode="_(&quot;$&quot;* #,##0_);_(&quot;$&quot;* \(#,##0\);_(&quot;$&quot;* &quot;-&quot;??_);_(@_)">
                  <c:v>27584</c:v>
                </c:pt>
                <c:pt idx="731" formatCode="_(&quot;$&quot;* #,##0_);_(&quot;$&quot;* \(#,##0\);_(&quot;$&quot;* &quot;-&quot;??_);_(@_)">
                  <c:v>27593</c:v>
                </c:pt>
                <c:pt idx="732" formatCode="_(&quot;$&quot;* #,##0_);_(&quot;$&quot;* \(#,##0\);_(&quot;$&quot;* &quot;-&quot;??_);_(@_)">
                  <c:v>25597</c:v>
                </c:pt>
                <c:pt idx="733" formatCode="_(&quot;$&quot;* #,##0_);_(&quot;$&quot;* \(#,##0\);_(&quot;$&quot;* &quot;-&quot;??_);_(@_)">
                  <c:v>25584</c:v>
                </c:pt>
                <c:pt idx="734" formatCode="_(&quot;$&quot;* #,##0_);_(&quot;$&quot;* \(#,##0\);_(&quot;$&quot;* &quot;-&quot;??_);_(@_)">
                  <c:v>25584</c:v>
                </c:pt>
                <c:pt idx="735" formatCode="_(&quot;$&quot;* #,##0_);_(&quot;$&quot;* \(#,##0\);_(&quot;$&quot;* &quot;-&quot;??_);_(@_)">
                  <c:v>25584</c:v>
                </c:pt>
                <c:pt idx="736" formatCode="_(&quot;$&quot;* #,##0_);_(&quot;$&quot;* \(#,##0\);_(&quot;$&quot;* &quot;-&quot;??_);_(@_)">
                  <c:v>25593</c:v>
                </c:pt>
                <c:pt idx="737" formatCode="_(&quot;$&quot;* #,##0_);_(&quot;$&quot;* \(#,##0\);_(&quot;$&quot;* &quot;-&quot;??_);_(@_)">
                  <c:v>25593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6D-49E7-9851-D4D79B7A4ED0}"/>
            </c:ext>
          </c:extLst>
        </c:ser>
        <c:ser>
          <c:idx val="1"/>
          <c:order val="1"/>
          <c:tx>
            <c:strRef>
              <c:f>'Commodities Data'!$M$2</c:f>
              <c:strCache>
                <c:ptCount val="1"/>
                <c:pt idx="0">
                  <c:v>Fastmarkets- Cobalt LOW</c:v>
                </c:pt>
              </c:strCache>
            </c:strRef>
          </c:tx>
          <c:spPr>
            <a:ln w="34925" cap="rnd">
              <a:solidFill>
                <a:srgbClr val="008000"/>
              </a:solidFill>
              <a:round/>
            </a:ln>
            <a:effectLst>
              <a:outerShdw blurRad="63500" dist="38100" dir="5400000" rotWithShape="0">
                <a:srgbClr val="000000">
                  <a:alpha val="45000"/>
                </a:srgbClr>
              </a:outerShdw>
            </a:effectLst>
          </c:spPr>
          <c:marker>
            <c:symbol val="none"/>
          </c:marker>
          <c:cat>
            <c:numRef>
              <c:f>'Commodities Data'!$B$466:$B$1800</c:f>
              <c:numCache>
                <c:formatCode>[$-409]mmm\-yy;@</c:formatCode>
                <c:ptCount val="1335"/>
                <c:pt idx="0">
                  <c:v>42648</c:v>
                </c:pt>
                <c:pt idx="1">
                  <c:v>42649</c:v>
                </c:pt>
                <c:pt idx="2">
                  <c:v>42650</c:v>
                </c:pt>
                <c:pt idx="3">
                  <c:v>42653</c:v>
                </c:pt>
                <c:pt idx="4">
                  <c:v>42654</c:v>
                </c:pt>
                <c:pt idx="5">
                  <c:v>42655</c:v>
                </c:pt>
                <c:pt idx="6">
                  <c:v>42656</c:v>
                </c:pt>
                <c:pt idx="7">
                  <c:v>42657</c:v>
                </c:pt>
                <c:pt idx="8">
                  <c:v>42660</c:v>
                </c:pt>
                <c:pt idx="9">
                  <c:v>42661</c:v>
                </c:pt>
                <c:pt idx="10">
                  <c:v>42662</c:v>
                </c:pt>
                <c:pt idx="11">
                  <c:v>42663</c:v>
                </c:pt>
                <c:pt idx="12">
                  <c:v>42664</c:v>
                </c:pt>
                <c:pt idx="13">
                  <c:v>42667</c:v>
                </c:pt>
                <c:pt idx="14">
                  <c:v>42668</c:v>
                </c:pt>
                <c:pt idx="15">
                  <c:v>42669</c:v>
                </c:pt>
                <c:pt idx="16">
                  <c:v>42670</c:v>
                </c:pt>
                <c:pt idx="17">
                  <c:v>42671</c:v>
                </c:pt>
                <c:pt idx="18">
                  <c:v>42674</c:v>
                </c:pt>
                <c:pt idx="19">
                  <c:v>42675</c:v>
                </c:pt>
                <c:pt idx="20">
                  <c:v>42676</c:v>
                </c:pt>
                <c:pt idx="21">
                  <c:v>42677</c:v>
                </c:pt>
                <c:pt idx="22">
                  <c:v>42678</c:v>
                </c:pt>
                <c:pt idx="23">
                  <c:v>42681</c:v>
                </c:pt>
                <c:pt idx="24">
                  <c:v>42682</c:v>
                </c:pt>
                <c:pt idx="25">
                  <c:v>42683</c:v>
                </c:pt>
                <c:pt idx="26">
                  <c:v>42684</c:v>
                </c:pt>
                <c:pt idx="27">
                  <c:v>42685</c:v>
                </c:pt>
                <c:pt idx="28">
                  <c:v>42688</c:v>
                </c:pt>
                <c:pt idx="29">
                  <c:v>42689</c:v>
                </c:pt>
                <c:pt idx="30">
                  <c:v>42690</c:v>
                </c:pt>
                <c:pt idx="31">
                  <c:v>42691</c:v>
                </c:pt>
                <c:pt idx="32">
                  <c:v>42692</c:v>
                </c:pt>
                <c:pt idx="33">
                  <c:v>42695</c:v>
                </c:pt>
                <c:pt idx="34">
                  <c:v>42696</c:v>
                </c:pt>
                <c:pt idx="35">
                  <c:v>42697</c:v>
                </c:pt>
                <c:pt idx="36">
                  <c:v>42698</c:v>
                </c:pt>
                <c:pt idx="37">
                  <c:v>42699</c:v>
                </c:pt>
                <c:pt idx="38">
                  <c:v>42702</c:v>
                </c:pt>
                <c:pt idx="39">
                  <c:v>42703</c:v>
                </c:pt>
                <c:pt idx="40">
                  <c:v>42704</c:v>
                </c:pt>
                <c:pt idx="41">
                  <c:v>42705</c:v>
                </c:pt>
                <c:pt idx="42">
                  <c:v>42706</c:v>
                </c:pt>
                <c:pt idx="43">
                  <c:v>42709</c:v>
                </c:pt>
                <c:pt idx="44">
                  <c:v>42710</c:v>
                </c:pt>
                <c:pt idx="45">
                  <c:v>42711</c:v>
                </c:pt>
                <c:pt idx="46">
                  <c:v>42712</c:v>
                </c:pt>
                <c:pt idx="47">
                  <c:v>42713</c:v>
                </c:pt>
                <c:pt idx="48">
                  <c:v>42716</c:v>
                </c:pt>
                <c:pt idx="49">
                  <c:v>42717</c:v>
                </c:pt>
                <c:pt idx="50">
                  <c:v>42718</c:v>
                </c:pt>
                <c:pt idx="51">
                  <c:v>42719</c:v>
                </c:pt>
                <c:pt idx="52">
                  <c:v>42720</c:v>
                </c:pt>
                <c:pt idx="53">
                  <c:v>42723</c:v>
                </c:pt>
                <c:pt idx="54">
                  <c:v>42724</c:v>
                </c:pt>
                <c:pt idx="55">
                  <c:v>42725</c:v>
                </c:pt>
                <c:pt idx="56">
                  <c:v>42726</c:v>
                </c:pt>
                <c:pt idx="57">
                  <c:v>42727</c:v>
                </c:pt>
                <c:pt idx="58">
                  <c:v>42730</c:v>
                </c:pt>
                <c:pt idx="59">
                  <c:v>42731</c:v>
                </c:pt>
                <c:pt idx="60">
                  <c:v>42732</c:v>
                </c:pt>
                <c:pt idx="61">
                  <c:v>42733</c:v>
                </c:pt>
                <c:pt idx="62">
                  <c:v>42734</c:v>
                </c:pt>
                <c:pt idx="63">
                  <c:v>42737</c:v>
                </c:pt>
                <c:pt idx="64">
                  <c:v>42738</c:v>
                </c:pt>
                <c:pt idx="65">
                  <c:v>42739</c:v>
                </c:pt>
                <c:pt idx="66">
                  <c:v>42740</c:v>
                </c:pt>
                <c:pt idx="67">
                  <c:v>42741</c:v>
                </c:pt>
                <c:pt idx="68">
                  <c:v>42744</c:v>
                </c:pt>
                <c:pt idx="69">
                  <c:v>42745</c:v>
                </c:pt>
                <c:pt idx="70">
                  <c:v>42746</c:v>
                </c:pt>
                <c:pt idx="71">
                  <c:v>42747</c:v>
                </c:pt>
                <c:pt idx="72">
                  <c:v>42748</c:v>
                </c:pt>
                <c:pt idx="73">
                  <c:v>42751</c:v>
                </c:pt>
                <c:pt idx="74">
                  <c:v>42752</c:v>
                </c:pt>
                <c:pt idx="75">
                  <c:v>42753</c:v>
                </c:pt>
                <c:pt idx="76">
                  <c:v>42754</c:v>
                </c:pt>
                <c:pt idx="77">
                  <c:v>42755</c:v>
                </c:pt>
                <c:pt idx="78">
                  <c:v>42758</c:v>
                </c:pt>
                <c:pt idx="79">
                  <c:v>42759</c:v>
                </c:pt>
                <c:pt idx="80">
                  <c:v>42760</c:v>
                </c:pt>
                <c:pt idx="81">
                  <c:v>42761</c:v>
                </c:pt>
                <c:pt idx="82">
                  <c:v>42762</c:v>
                </c:pt>
                <c:pt idx="83">
                  <c:v>42765</c:v>
                </c:pt>
                <c:pt idx="84">
                  <c:v>42766</c:v>
                </c:pt>
                <c:pt idx="85">
                  <c:v>42767</c:v>
                </c:pt>
                <c:pt idx="86">
                  <c:v>42768</c:v>
                </c:pt>
                <c:pt idx="87">
                  <c:v>42769</c:v>
                </c:pt>
                <c:pt idx="88">
                  <c:v>42772</c:v>
                </c:pt>
                <c:pt idx="89">
                  <c:v>42773</c:v>
                </c:pt>
                <c:pt idx="90">
                  <c:v>42774</c:v>
                </c:pt>
                <c:pt idx="91">
                  <c:v>42775</c:v>
                </c:pt>
                <c:pt idx="92">
                  <c:v>42776</c:v>
                </c:pt>
                <c:pt idx="93">
                  <c:v>42779</c:v>
                </c:pt>
                <c:pt idx="94">
                  <c:v>42780</c:v>
                </c:pt>
                <c:pt idx="95">
                  <c:v>42781</c:v>
                </c:pt>
                <c:pt idx="96">
                  <c:v>42782</c:v>
                </c:pt>
                <c:pt idx="97">
                  <c:v>42783</c:v>
                </c:pt>
                <c:pt idx="98">
                  <c:v>42786</c:v>
                </c:pt>
                <c:pt idx="99">
                  <c:v>42787</c:v>
                </c:pt>
                <c:pt idx="100">
                  <c:v>42788</c:v>
                </c:pt>
                <c:pt idx="101">
                  <c:v>42789</c:v>
                </c:pt>
                <c:pt idx="102">
                  <c:v>42790</c:v>
                </c:pt>
                <c:pt idx="103">
                  <c:v>42793</c:v>
                </c:pt>
                <c:pt idx="104">
                  <c:v>42794</c:v>
                </c:pt>
                <c:pt idx="105">
                  <c:v>42795</c:v>
                </c:pt>
                <c:pt idx="106">
                  <c:v>42796</c:v>
                </c:pt>
                <c:pt idx="107">
                  <c:v>42797</c:v>
                </c:pt>
                <c:pt idx="108">
                  <c:v>42800</c:v>
                </c:pt>
                <c:pt idx="109">
                  <c:v>42801</c:v>
                </c:pt>
                <c:pt idx="110">
                  <c:v>42802</c:v>
                </c:pt>
                <c:pt idx="111">
                  <c:v>42803</c:v>
                </c:pt>
                <c:pt idx="112">
                  <c:v>42804</c:v>
                </c:pt>
                <c:pt idx="113">
                  <c:v>42807</c:v>
                </c:pt>
                <c:pt idx="114">
                  <c:v>42808</c:v>
                </c:pt>
                <c:pt idx="115">
                  <c:v>42809</c:v>
                </c:pt>
                <c:pt idx="116">
                  <c:v>42810</c:v>
                </c:pt>
                <c:pt idx="117">
                  <c:v>42811</c:v>
                </c:pt>
                <c:pt idx="118">
                  <c:v>42814</c:v>
                </c:pt>
                <c:pt idx="119">
                  <c:v>42815</c:v>
                </c:pt>
                <c:pt idx="120">
                  <c:v>42816</c:v>
                </c:pt>
                <c:pt idx="121">
                  <c:v>42817</c:v>
                </c:pt>
                <c:pt idx="122">
                  <c:v>42818</c:v>
                </c:pt>
                <c:pt idx="123">
                  <c:v>42821</c:v>
                </c:pt>
                <c:pt idx="124">
                  <c:v>42822</c:v>
                </c:pt>
                <c:pt idx="125">
                  <c:v>42823</c:v>
                </c:pt>
                <c:pt idx="126">
                  <c:v>42824</c:v>
                </c:pt>
                <c:pt idx="127">
                  <c:v>42825</c:v>
                </c:pt>
                <c:pt idx="128">
                  <c:v>42828</c:v>
                </c:pt>
                <c:pt idx="129">
                  <c:v>42829</c:v>
                </c:pt>
                <c:pt idx="130">
                  <c:v>42830</c:v>
                </c:pt>
                <c:pt idx="131">
                  <c:v>42831</c:v>
                </c:pt>
                <c:pt idx="132">
                  <c:v>42832</c:v>
                </c:pt>
                <c:pt idx="133">
                  <c:v>42835</c:v>
                </c:pt>
                <c:pt idx="134">
                  <c:v>42836</c:v>
                </c:pt>
                <c:pt idx="135">
                  <c:v>42837</c:v>
                </c:pt>
                <c:pt idx="136">
                  <c:v>42838</c:v>
                </c:pt>
                <c:pt idx="137">
                  <c:v>42839</c:v>
                </c:pt>
                <c:pt idx="138">
                  <c:v>42842</c:v>
                </c:pt>
                <c:pt idx="139">
                  <c:v>42843</c:v>
                </c:pt>
                <c:pt idx="140">
                  <c:v>42844</c:v>
                </c:pt>
                <c:pt idx="141">
                  <c:v>42845</c:v>
                </c:pt>
                <c:pt idx="142">
                  <c:v>42846</c:v>
                </c:pt>
                <c:pt idx="143">
                  <c:v>42849</c:v>
                </c:pt>
                <c:pt idx="144">
                  <c:v>42850</c:v>
                </c:pt>
                <c:pt idx="145">
                  <c:v>42851</c:v>
                </c:pt>
                <c:pt idx="146">
                  <c:v>42852</c:v>
                </c:pt>
                <c:pt idx="147">
                  <c:v>42853</c:v>
                </c:pt>
                <c:pt idx="148">
                  <c:v>42856</c:v>
                </c:pt>
                <c:pt idx="149">
                  <c:v>42857</c:v>
                </c:pt>
                <c:pt idx="150">
                  <c:v>42858</c:v>
                </c:pt>
                <c:pt idx="151">
                  <c:v>42859</c:v>
                </c:pt>
                <c:pt idx="152">
                  <c:v>42860</c:v>
                </c:pt>
                <c:pt idx="153">
                  <c:v>42863</c:v>
                </c:pt>
                <c:pt idx="154">
                  <c:v>42864</c:v>
                </c:pt>
                <c:pt idx="155">
                  <c:v>42865</c:v>
                </c:pt>
                <c:pt idx="156">
                  <c:v>42866</c:v>
                </c:pt>
                <c:pt idx="157">
                  <c:v>42867</c:v>
                </c:pt>
                <c:pt idx="158">
                  <c:v>42870</c:v>
                </c:pt>
                <c:pt idx="159">
                  <c:v>42871</c:v>
                </c:pt>
                <c:pt idx="160">
                  <c:v>42872</c:v>
                </c:pt>
                <c:pt idx="161">
                  <c:v>42873</c:v>
                </c:pt>
                <c:pt idx="162">
                  <c:v>42874</c:v>
                </c:pt>
                <c:pt idx="163">
                  <c:v>42877</c:v>
                </c:pt>
                <c:pt idx="164">
                  <c:v>42878</c:v>
                </c:pt>
                <c:pt idx="165">
                  <c:v>42879</c:v>
                </c:pt>
                <c:pt idx="166">
                  <c:v>42880</c:v>
                </c:pt>
                <c:pt idx="167">
                  <c:v>42881</c:v>
                </c:pt>
                <c:pt idx="168">
                  <c:v>42884</c:v>
                </c:pt>
                <c:pt idx="169">
                  <c:v>42885</c:v>
                </c:pt>
                <c:pt idx="170">
                  <c:v>42886</c:v>
                </c:pt>
                <c:pt idx="171">
                  <c:v>42887</c:v>
                </c:pt>
                <c:pt idx="172">
                  <c:v>42888</c:v>
                </c:pt>
                <c:pt idx="173">
                  <c:v>42891</c:v>
                </c:pt>
                <c:pt idx="174">
                  <c:v>42892</c:v>
                </c:pt>
                <c:pt idx="175">
                  <c:v>42893</c:v>
                </c:pt>
                <c:pt idx="176">
                  <c:v>42894</c:v>
                </c:pt>
                <c:pt idx="177">
                  <c:v>42895</c:v>
                </c:pt>
                <c:pt idx="178">
                  <c:v>42898</c:v>
                </c:pt>
                <c:pt idx="179">
                  <c:v>42899</c:v>
                </c:pt>
                <c:pt idx="180">
                  <c:v>42900</c:v>
                </c:pt>
                <c:pt idx="181">
                  <c:v>42901</c:v>
                </c:pt>
                <c:pt idx="182">
                  <c:v>42902</c:v>
                </c:pt>
                <c:pt idx="183">
                  <c:v>42905</c:v>
                </c:pt>
                <c:pt idx="184">
                  <c:v>42906</c:v>
                </c:pt>
                <c:pt idx="185">
                  <c:v>42907</c:v>
                </c:pt>
                <c:pt idx="186">
                  <c:v>42908</c:v>
                </c:pt>
                <c:pt idx="187">
                  <c:v>42909</c:v>
                </c:pt>
                <c:pt idx="188">
                  <c:v>42912</c:v>
                </c:pt>
                <c:pt idx="189">
                  <c:v>42913</c:v>
                </c:pt>
                <c:pt idx="190">
                  <c:v>42914</c:v>
                </c:pt>
                <c:pt idx="191">
                  <c:v>42915</c:v>
                </c:pt>
                <c:pt idx="192">
                  <c:v>42916</c:v>
                </c:pt>
                <c:pt idx="193">
                  <c:v>42919</c:v>
                </c:pt>
                <c:pt idx="194">
                  <c:v>42920</c:v>
                </c:pt>
                <c:pt idx="195">
                  <c:v>42921</c:v>
                </c:pt>
                <c:pt idx="196">
                  <c:v>42922</c:v>
                </c:pt>
                <c:pt idx="197">
                  <c:v>42923</c:v>
                </c:pt>
                <c:pt idx="198">
                  <c:v>42926</c:v>
                </c:pt>
                <c:pt idx="199">
                  <c:v>42927</c:v>
                </c:pt>
                <c:pt idx="200">
                  <c:v>42928</c:v>
                </c:pt>
                <c:pt idx="201">
                  <c:v>42929</c:v>
                </c:pt>
                <c:pt idx="202">
                  <c:v>42930</c:v>
                </c:pt>
                <c:pt idx="203">
                  <c:v>42933</c:v>
                </c:pt>
                <c:pt idx="204">
                  <c:v>42934</c:v>
                </c:pt>
                <c:pt idx="205">
                  <c:v>42935</c:v>
                </c:pt>
                <c:pt idx="206">
                  <c:v>42936</c:v>
                </c:pt>
                <c:pt idx="207">
                  <c:v>42937</c:v>
                </c:pt>
                <c:pt idx="208">
                  <c:v>42940</c:v>
                </c:pt>
                <c:pt idx="209">
                  <c:v>42941</c:v>
                </c:pt>
                <c:pt idx="210">
                  <c:v>42942</c:v>
                </c:pt>
                <c:pt idx="211">
                  <c:v>42943</c:v>
                </c:pt>
                <c:pt idx="212">
                  <c:v>42944</c:v>
                </c:pt>
                <c:pt idx="213">
                  <c:v>42947</c:v>
                </c:pt>
                <c:pt idx="214">
                  <c:v>42948</c:v>
                </c:pt>
                <c:pt idx="215">
                  <c:v>42949</c:v>
                </c:pt>
                <c:pt idx="216">
                  <c:v>42950</c:v>
                </c:pt>
                <c:pt idx="217">
                  <c:v>42951</c:v>
                </c:pt>
                <c:pt idx="218">
                  <c:v>42954</c:v>
                </c:pt>
                <c:pt idx="219">
                  <c:v>42955</c:v>
                </c:pt>
                <c:pt idx="220">
                  <c:v>42956</c:v>
                </c:pt>
                <c:pt idx="221">
                  <c:v>42957</c:v>
                </c:pt>
                <c:pt idx="222">
                  <c:v>42958</c:v>
                </c:pt>
                <c:pt idx="223">
                  <c:v>42961</c:v>
                </c:pt>
                <c:pt idx="224">
                  <c:v>42962</c:v>
                </c:pt>
                <c:pt idx="225">
                  <c:v>42963</c:v>
                </c:pt>
                <c:pt idx="226">
                  <c:v>42964</c:v>
                </c:pt>
                <c:pt idx="227">
                  <c:v>42965</c:v>
                </c:pt>
                <c:pt idx="228">
                  <c:v>42968</c:v>
                </c:pt>
                <c:pt idx="229">
                  <c:v>42969</c:v>
                </c:pt>
                <c:pt idx="230">
                  <c:v>42970</c:v>
                </c:pt>
                <c:pt idx="231">
                  <c:v>42971</c:v>
                </c:pt>
                <c:pt idx="232">
                  <c:v>42972</c:v>
                </c:pt>
                <c:pt idx="233">
                  <c:v>42975</c:v>
                </c:pt>
                <c:pt idx="234">
                  <c:v>42976</c:v>
                </c:pt>
                <c:pt idx="235">
                  <c:v>42977</c:v>
                </c:pt>
                <c:pt idx="236">
                  <c:v>42978</c:v>
                </c:pt>
                <c:pt idx="237">
                  <c:v>42979</c:v>
                </c:pt>
                <c:pt idx="238">
                  <c:v>42982</c:v>
                </c:pt>
                <c:pt idx="239">
                  <c:v>42983</c:v>
                </c:pt>
                <c:pt idx="240">
                  <c:v>42984</c:v>
                </c:pt>
                <c:pt idx="241">
                  <c:v>42985</c:v>
                </c:pt>
                <c:pt idx="242">
                  <c:v>42986</c:v>
                </c:pt>
                <c:pt idx="243">
                  <c:v>42989</c:v>
                </c:pt>
                <c:pt idx="244">
                  <c:v>42990</c:v>
                </c:pt>
                <c:pt idx="245">
                  <c:v>42991</c:v>
                </c:pt>
                <c:pt idx="246">
                  <c:v>42992</c:v>
                </c:pt>
                <c:pt idx="247">
                  <c:v>42993</c:v>
                </c:pt>
                <c:pt idx="248">
                  <c:v>42996</c:v>
                </c:pt>
                <c:pt idx="249">
                  <c:v>42997</c:v>
                </c:pt>
                <c:pt idx="250">
                  <c:v>42998</c:v>
                </c:pt>
                <c:pt idx="251">
                  <c:v>42999</c:v>
                </c:pt>
                <c:pt idx="252">
                  <c:v>43000</c:v>
                </c:pt>
                <c:pt idx="253">
                  <c:v>43003</c:v>
                </c:pt>
                <c:pt idx="254">
                  <c:v>43004</c:v>
                </c:pt>
                <c:pt idx="255">
                  <c:v>43005</c:v>
                </c:pt>
                <c:pt idx="256">
                  <c:v>43006</c:v>
                </c:pt>
                <c:pt idx="257">
                  <c:v>43007</c:v>
                </c:pt>
                <c:pt idx="258">
                  <c:v>43010</c:v>
                </c:pt>
                <c:pt idx="259">
                  <c:v>43011</c:v>
                </c:pt>
                <c:pt idx="260">
                  <c:v>43012</c:v>
                </c:pt>
                <c:pt idx="261">
                  <c:v>43013</c:v>
                </c:pt>
                <c:pt idx="262">
                  <c:v>43014</c:v>
                </c:pt>
                <c:pt idx="263">
                  <c:v>43017</c:v>
                </c:pt>
                <c:pt idx="264">
                  <c:v>43018</c:v>
                </c:pt>
                <c:pt idx="265">
                  <c:v>43019</c:v>
                </c:pt>
                <c:pt idx="266">
                  <c:v>43020</c:v>
                </c:pt>
                <c:pt idx="267">
                  <c:v>43021</c:v>
                </c:pt>
                <c:pt idx="268">
                  <c:v>43024</c:v>
                </c:pt>
                <c:pt idx="269">
                  <c:v>43025</c:v>
                </c:pt>
                <c:pt idx="270">
                  <c:v>43026</c:v>
                </c:pt>
                <c:pt idx="271">
                  <c:v>43027</c:v>
                </c:pt>
                <c:pt idx="272">
                  <c:v>43028</c:v>
                </c:pt>
                <c:pt idx="273">
                  <c:v>43031</c:v>
                </c:pt>
                <c:pt idx="274">
                  <c:v>43032</c:v>
                </c:pt>
                <c:pt idx="275">
                  <c:v>43033</c:v>
                </c:pt>
                <c:pt idx="276">
                  <c:v>43034</c:v>
                </c:pt>
                <c:pt idx="277">
                  <c:v>43035</c:v>
                </c:pt>
                <c:pt idx="278">
                  <c:v>43038</c:v>
                </c:pt>
                <c:pt idx="279">
                  <c:v>43039</c:v>
                </c:pt>
                <c:pt idx="280">
                  <c:v>43040</c:v>
                </c:pt>
                <c:pt idx="281">
                  <c:v>43041</c:v>
                </c:pt>
                <c:pt idx="282">
                  <c:v>43042</c:v>
                </c:pt>
                <c:pt idx="283">
                  <c:v>43045</c:v>
                </c:pt>
                <c:pt idx="284">
                  <c:v>43046</c:v>
                </c:pt>
                <c:pt idx="285">
                  <c:v>43047</c:v>
                </c:pt>
                <c:pt idx="286">
                  <c:v>43048</c:v>
                </c:pt>
                <c:pt idx="287">
                  <c:v>43049</c:v>
                </c:pt>
                <c:pt idx="288">
                  <c:v>43052</c:v>
                </c:pt>
                <c:pt idx="289">
                  <c:v>43053</c:v>
                </c:pt>
                <c:pt idx="290">
                  <c:v>43054</c:v>
                </c:pt>
                <c:pt idx="291">
                  <c:v>43055</c:v>
                </c:pt>
                <c:pt idx="292">
                  <c:v>43056</c:v>
                </c:pt>
                <c:pt idx="293">
                  <c:v>43059</c:v>
                </c:pt>
                <c:pt idx="294">
                  <c:v>43060</c:v>
                </c:pt>
                <c:pt idx="295">
                  <c:v>43061</c:v>
                </c:pt>
                <c:pt idx="296">
                  <c:v>43062</c:v>
                </c:pt>
                <c:pt idx="297">
                  <c:v>43063</c:v>
                </c:pt>
                <c:pt idx="298">
                  <c:v>43066</c:v>
                </c:pt>
                <c:pt idx="299">
                  <c:v>43067</c:v>
                </c:pt>
                <c:pt idx="300">
                  <c:v>43068</c:v>
                </c:pt>
                <c:pt idx="301">
                  <c:v>43069</c:v>
                </c:pt>
                <c:pt idx="302">
                  <c:v>43070</c:v>
                </c:pt>
                <c:pt idx="303">
                  <c:v>43073</c:v>
                </c:pt>
                <c:pt idx="304">
                  <c:v>43074</c:v>
                </c:pt>
                <c:pt idx="305">
                  <c:v>43075</c:v>
                </c:pt>
                <c:pt idx="306">
                  <c:v>43076</c:v>
                </c:pt>
                <c:pt idx="307">
                  <c:v>43077</c:v>
                </c:pt>
                <c:pt idx="308">
                  <c:v>43080</c:v>
                </c:pt>
                <c:pt idx="309">
                  <c:v>43081</c:v>
                </c:pt>
                <c:pt idx="310">
                  <c:v>43082</c:v>
                </c:pt>
                <c:pt idx="311">
                  <c:v>43083</c:v>
                </c:pt>
                <c:pt idx="312">
                  <c:v>43084</c:v>
                </c:pt>
                <c:pt idx="313">
                  <c:v>43087</c:v>
                </c:pt>
                <c:pt idx="314">
                  <c:v>43088</c:v>
                </c:pt>
                <c:pt idx="315">
                  <c:v>43089</c:v>
                </c:pt>
                <c:pt idx="316">
                  <c:v>43090</c:v>
                </c:pt>
                <c:pt idx="317">
                  <c:v>43091</c:v>
                </c:pt>
                <c:pt idx="318">
                  <c:v>43094</c:v>
                </c:pt>
                <c:pt idx="319">
                  <c:v>43095</c:v>
                </c:pt>
                <c:pt idx="320">
                  <c:v>43096</c:v>
                </c:pt>
                <c:pt idx="321">
                  <c:v>43097</c:v>
                </c:pt>
                <c:pt idx="322">
                  <c:v>43098</c:v>
                </c:pt>
                <c:pt idx="323">
                  <c:v>43101</c:v>
                </c:pt>
                <c:pt idx="324">
                  <c:v>43102</c:v>
                </c:pt>
                <c:pt idx="325">
                  <c:v>43103</c:v>
                </c:pt>
                <c:pt idx="326">
                  <c:v>43104</c:v>
                </c:pt>
                <c:pt idx="327">
                  <c:v>43105</c:v>
                </c:pt>
                <c:pt idx="328">
                  <c:v>43108</c:v>
                </c:pt>
                <c:pt idx="329">
                  <c:v>43109</c:v>
                </c:pt>
                <c:pt idx="330">
                  <c:v>43110</c:v>
                </c:pt>
                <c:pt idx="331">
                  <c:v>43111</c:v>
                </c:pt>
                <c:pt idx="332">
                  <c:v>43112</c:v>
                </c:pt>
                <c:pt idx="333">
                  <c:v>43115</c:v>
                </c:pt>
                <c:pt idx="334">
                  <c:v>43116</c:v>
                </c:pt>
                <c:pt idx="335">
                  <c:v>43117</c:v>
                </c:pt>
                <c:pt idx="336">
                  <c:v>43118</c:v>
                </c:pt>
                <c:pt idx="337">
                  <c:v>43119</c:v>
                </c:pt>
                <c:pt idx="338">
                  <c:v>43122</c:v>
                </c:pt>
                <c:pt idx="339">
                  <c:v>43123</c:v>
                </c:pt>
                <c:pt idx="340">
                  <c:v>43124</c:v>
                </c:pt>
                <c:pt idx="341">
                  <c:v>43125</c:v>
                </c:pt>
                <c:pt idx="342">
                  <c:v>43126</c:v>
                </c:pt>
                <c:pt idx="343">
                  <c:v>43129</c:v>
                </c:pt>
                <c:pt idx="344">
                  <c:v>43130</c:v>
                </c:pt>
                <c:pt idx="345">
                  <c:v>43131</c:v>
                </c:pt>
                <c:pt idx="346">
                  <c:v>43132</c:v>
                </c:pt>
                <c:pt idx="347">
                  <c:v>43133</c:v>
                </c:pt>
                <c:pt idx="348">
                  <c:v>43136</c:v>
                </c:pt>
                <c:pt idx="349">
                  <c:v>43137</c:v>
                </c:pt>
                <c:pt idx="350">
                  <c:v>43138</c:v>
                </c:pt>
                <c:pt idx="351">
                  <c:v>43139</c:v>
                </c:pt>
                <c:pt idx="352">
                  <c:v>43140</c:v>
                </c:pt>
                <c:pt idx="353">
                  <c:v>43143</c:v>
                </c:pt>
                <c:pt idx="354">
                  <c:v>43144</c:v>
                </c:pt>
                <c:pt idx="355">
                  <c:v>43145</c:v>
                </c:pt>
                <c:pt idx="356">
                  <c:v>43146</c:v>
                </c:pt>
                <c:pt idx="357">
                  <c:v>43147</c:v>
                </c:pt>
                <c:pt idx="358">
                  <c:v>43150</c:v>
                </c:pt>
                <c:pt idx="359">
                  <c:v>43151</c:v>
                </c:pt>
                <c:pt idx="360">
                  <c:v>43152</c:v>
                </c:pt>
                <c:pt idx="361">
                  <c:v>43153</c:v>
                </c:pt>
                <c:pt idx="362">
                  <c:v>43154</c:v>
                </c:pt>
                <c:pt idx="363">
                  <c:v>43157</c:v>
                </c:pt>
                <c:pt idx="364">
                  <c:v>43158</c:v>
                </c:pt>
                <c:pt idx="365">
                  <c:v>43159</c:v>
                </c:pt>
                <c:pt idx="366">
                  <c:v>43160</c:v>
                </c:pt>
                <c:pt idx="367">
                  <c:v>43161</c:v>
                </c:pt>
                <c:pt idx="368">
                  <c:v>43164</c:v>
                </c:pt>
                <c:pt idx="369">
                  <c:v>43165</c:v>
                </c:pt>
                <c:pt idx="370">
                  <c:v>43166</c:v>
                </c:pt>
                <c:pt idx="371">
                  <c:v>43167</c:v>
                </c:pt>
                <c:pt idx="372">
                  <c:v>43168</c:v>
                </c:pt>
                <c:pt idx="373">
                  <c:v>43171</c:v>
                </c:pt>
                <c:pt idx="374">
                  <c:v>43172</c:v>
                </c:pt>
                <c:pt idx="375">
                  <c:v>43173</c:v>
                </c:pt>
                <c:pt idx="376">
                  <c:v>43174</c:v>
                </c:pt>
                <c:pt idx="377">
                  <c:v>43175</c:v>
                </c:pt>
                <c:pt idx="378">
                  <c:v>43178</c:v>
                </c:pt>
                <c:pt idx="379">
                  <c:v>43179</c:v>
                </c:pt>
                <c:pt idx="380">
                  <c:v>43180</c:v>
                </c:pt>
                <c:pt idx="381">
                  <c:v>43181</c:v>
                </c:pt>
                <c:pt idx="382">
                  <c:v>43182</c:v>
                </c:pt>
                <c:pt idx="383">
                  <c:v>43185</c:v>
                </c:pt>
                <c:pt idx="384">
                  <c:v>43186</c:v>
                </c:pt>
                <c:pt idx="385">
                  <c:v>43187</c:v>
                </c:pt>
                <c:pt idx="386">
                  <c:v>43188</c:v>
                </c:pt>
                <c:pt idx="387">
                  <c:v>43189</c:v>
                </c:pt>
                <c:pt idx="388">
                  <c:v>43192</c:v>
                </c:pt>
                <c:pt idx="389">
                  <c:v>43193</c:v>
                </c:pt>
                <c:pt idx="390">
                  <c:v>43194</c:v>
                </c:pt>
                <c:pt idx="391">
                  <c:v>43195</c:v>
                </c:pt>
                <c:pt idx="392">
                  <c:v>43196</c:v>
                </c:pt>
                <c:pt idx="393">
                  <c:v>43199</c:v>
                </c:pt>
                <c:pt idx="394">
                  <c:v>43200</c:v>
                </c:pt>
                <c:pt idx="395">
                  <c:v>43201</c:v>
                </c:pt>
                <c:pt idx="396">
                  <c:v>43202</c:v>
                </c:pt>
                <c:pt idx="397">
                  <c:v>43203</c:v>
                </c:pt>
                <c:pt idx="398">
                  <c:v>43206</c:v>
                </c:pt>
                <c:pt idx="399">
                  <c:v>43207</c:v>
                </c:pt>
                <c:pt idx="400">
                  <c:v>43208</c:v>
                </c:pt>
                <c:pt idx="401">
                  <c:v>43209</c:v>
                </c:pt>
                <c:pt idx="402">
                  <c:v>43210</c:v>
                </c:pt>
                <c:pt idx="403">
                  <c:v>43213</c:v>
                </c:pt>
                <c:pt idx="404">
                  <c:v>43214</c:v>
                </c:pt>
                <c:pt idx="405">
                  <c:v>43215</c:v>
                </c:pt>
                <c:pt idx="406">
                  <c:v>43216</c:v>
                </c:pt>
                <c:pt idx="407">
                  <c:v>43217</c:v>
                </c:pt>
                <c:pt idx="408">
                  <c:v>43220</c:v>
                </c:pt>
                <c:pt idx="409">
                  <c:v>43221</c:v>
                </c:pt>
                <c:pt idx="410">
                  <c:v>43222</c:v>
                </c:pt>
                <c:pt idx="411">
                  <c:v>43223</c:v>
                </c:pt>
                <c:pt idx="412">
                  <c:v>43224</c:v>
                </c:pt>
                <c:pt idx="413">
                  <c:v>43227</c:v>
                </c:pt>
                <c:pt idx="414">
                  <c:v>43228</c:v>
                </c:pt>
                <c:pt idx="415">
                  <c:v>43229</c:v>
                </c:pt>
                <c:pt idx="416">
                  <c:v>43230</c:v>
                </c:pt>
                <c:pt idx="417">
                  <c:v>43231</c:v>
                </c:pt>
                <c:pt idx="418">
                  <c:v>43234</c:v>
                </c:pt>
                <c:pt idx="419">
                  <c:v>43235</c:v>
                </c:pt>
                <c:pt idx="420">
                  <c:v>43236</c:v>
                </c:pt>
                <c:pt idx="421">
                  <c:v>43237</c:v>
                </c:pt>
                <c:pt idx="422">
                  <c:v>43238</c:v>
                </c:pt>
                <c:pt idx="423">
                  <c:v>43241</c:v>
                </c:pt>
                <c:pt idx="424">
                  <c:v>43242</c:v>
                </c:pt>
                <c:pt idx="425">
                  <c:v>43243</c:v>
                </c:pt>
                <c:pt idx="426">
                  <c:v>43244</c:v>
                </c:pt>
                <c:pt idx="427">
                  <c:v>43245</c:v>
                </c:pt>
                <c:pt idx="428">
                  <c:v>43248</c:v>
                </c:pt>
                <c:pt idx="429">
                  <c:v>43249</c:v>
                </c:pt>
                <c:pt idx="430">
                  <c:v>43250</c:v>
                </c:pt>
                <c:pt idx="431">
                  <c:v>43251</c:v>
                </c:pt>
                <c:pt idx="432">
                  <c:v>43252</c:v>
                </c:pt>
                <c:pt idx="433">
                  <c:v>43255</c:v>
                </c:pt>
                <c:pt idx="434">
                  <c:v>43256</c:v>
                </c:pt>
                <c:pt idx="435">
                  <c:v>43257</c:v>
                </c:pt>
                <c:pt idx="436">
                  <c:v>43258</c:v>
                </c:pt>
                <c:pt idx="437">
                  <c:v>43259</c:v>
                </c:pt>
                <c:pt idx="438">
                  <c:v>43262</c:v>
                </c:pt>
                <c:pt idx="439">
                  <c:v>43263</c:v>
                </c:pt>
                <c:pt idx="440">
                  <c:v>43264</c:v>
                </c:pt>
                <c:pt idx="441">
                  <c:v>43265</c:v>
                </c:pt>
                <c:pt idx="442">
                  <c:v>43266</c:v>
                </c:pt>
                <c:pt idx="443">
                  <c:v>43269</c:v>
                </c:pt>
                <c:pt idx="444">
                  <c:v>43270</c:v>
                </c:pt>
                <c:pt idx="445">
                  <c:v>43271</c:v>
                </c:pt>
                <c:pt idx="446">
                  <c:v>43272</c:v>
                </c:pt>
                <c:pt idx="447">
                  <c:v>43273</c:v>
                </c:pt>
                <c:pt idx="448">
                  <c:v>43276</c:v>
                </c:pt>
                <c:pt idx="449">
                  <c:v>43277</c:v>
                </c:pt>
                <c:pt idx="450">
                  <c:v>43278</c:v>
                </c:pt>
                <c:pt idx="451">
                  <c:v>43279</c:v>
                </c:pt>
                <c:pt idx="452">
                  <c:v>43280</c:v>
                </c:pt>
                <c:pt idx="453">
                  <c:v>43283</c:v>
                </c:pt>
                <c:pt idx="454">
                  <c:v>43284</c:v>
                </c:pt>
                <c:pt idx="455">
                  <c:v>43285</c:v>
                </c:pt>
                <c:pt idx="456">
                  <c:v>43286</c:v>
                </c:pt>
                <c:pt idx="457">
                  <c:v>43287</c:v>
                </c:pt>
                <c:pt idx="458">
                  <c:v>43290</c:v>
                </c:pt>
                <c:pt idx="459">
                  <c:v>43291</c:v>
                </c:pt>
                <c:pt idx="460">
                  <c:v>43292</c:v>
                </c:pt>
                <c:pt idx="461">
                  <c:v>43293</c:v>
                </c:pt>
                <c:pt idx="462">
                  <c:v>43294</c:v>
                </c:pt>
                <c:pt idx="463">
                  <c:v>43297</c:v>
                </c:pt>
                <c:pt idx="464">
                  <c:v>43298</c:v>
                </c:pt>
                <c:pt idx="465">
                  <c:v>43299</c:v>
                </c:pt>
                <c:pt idx="466">
                  <c:v>43300</c:v>
                </c:pt>
                <c:pt idx="467">
                  <c:v>43301</c:v>
                </c:pt>
                <c:pt idx="468">
                  <c:v>43304</c:v>
                </c:pt>
                <c:pt idx="469">
                  <c:v>43305</c:v>
                </c:pt>
                <c:pt idx="470">
                  <c:v>43306</c:v>
                </c:pt>
                <c:pt idx="471">
                  <c:v>43307</c:v>
                </c:pt>
                <c:pt idx="472">
                  <c:v>43308</c:v>
                </c:pt>
                <c:pt idx="473">
                  <c:v>43311</c:v>
                </c:pt>
                <c:pt idx="474">
                  <c:v>43312</c:v>
                </c:pt>
                <c:pt idx="475">
                  <c:v>43313</c:v>
                </c:pt>
                <c:pt idx="476">
                  <c:v>43314</c:v>
                </c:pt>
                <c:pt idx="477">
                  <c:v>43315</c:v>
                </c:pt>
                <c:pt idx="478">
                  <c:v>43318</c:v>
                </c:pt>
                <c:pt idx="479">
                  <c:v>43319</c:v>
                </c:pt>
                <c:pt idx="480">
                  <c:v>43320</c:v>
                </c:pt>
                <c:pt idx="481">
                  <c:v>43321</c:v>
                </c:pt>
                <c:pt idx="482">
                  <c:v>43322</c:v>
                </c:pt>
                <c:pt idx="483">
                  <c:v>43325</c:v>
                </c:pt>
                <c:pt idx="484">
                  <c:v>43326</c:v>
                </c:pt>
                <c:pt idx="485">
                  <c:v>43327</c:v>
                </c:pt>
                <c:pt idx="486">
                  <c:v>43328</c:v>
                </c:pt>
                <c:pt idx="487">
                  <c:v>43329</c:v>
                </c:pt>
                <c:pt idx="488">
                  <c:v>43332</c:v>
                </c:pt>
                <c:pt idx="489">
                  <c:v>43333</c:v>
                </c:pt>
                <c:pt idx="490">
                  <c:v>43334</c:v>
                </c:pt>
                <c:pt idx="491">
                  <c:v>43335</c:v>
                </c:pt>
                <c:pt idx="492">
                  <c:v>43336</c:v>
                </c:pt>
                <c:pt idx="493">
                  <c:v>43339</c:v>
                </c:pt>
                <c:pt idx="494">
                  <c:v>43340</c:v>
                </c:pt>
                <c:pt idx="495">
                  <c:v>43341</c:v>
                </c:pt>
                <c:pt idx="496">
                  <c:v>43342</c:v>
                </c:pt>
                <c:pt idx="497">
                  <c:v>43343</c:v>
                </c:pt>
                <c:pt idx="498">
                  <c:v>43346</c:v>
                </c:pt>
                <c:pt idx="499">
                  <c:v>43347</c:v>
                </c:pt>
                <c:pt idx="500">
                  <c:v>43348</c:v>
                </c:pt>
                <c:pt idx="501">
                  <c:v>43349</c:v>
                </c:pt>
                <c:pt idx="502">
                  <c:v>43350</c:v>
                </c:pt>
                <c:pt idx="503">
                  <c:v>43353</c:v>
                </c:pt>
                <c:pt idx="504">
                  <c:v>43354</c:v>
                </c:pt>
                <c:pt idx="505">
                  <c:v>43355</c:v>
                </c:pt>
                <c:pt idx="506">
                  <c:v>43356</c:v>
                </c:pt>
                <c:pt idx="507">
                  <c:v>43357</c:v>
                </c:pt>
                <c:pt idx="508">
                  <c:v>43360</c:v>
                </c:pt>
                <c:pt idx="509">
                  <c:v>43361</c:v>
                </c:pt>
                <c:pt idx="510">
                  <c:v>43362</c:v>
                </c:pt>
                <c:pt idx="511">
                  <c:v>43363</c:v>
                </c:pt>
                <c:pt idx="512">
                  <c:v>43364</c:v>
                </c:pt>
                <c:pt idx="513">
                  <c:v>43367</c:v>
                </c:pt>
                <c:pt idx="514">
                  <c:v>43368</c:v>
                </c:pt>
                <c:pt idx="515">
                  <c:v>43369</c:v>
                </c:pt>
                <c:pt idx="516">
                  <c:v>43370</c:v>
                </c:pt>
                <c:pt idx="517">
                  <c:v>43371</c:v>
                </c:pt>
                <c:pt idx="518">
                  <c:v>43374</c:v>
                </c:pt>
                <c:pt idx="519">
                  <c:v>43375</c:v>
                </c:pt>
                <c:pt idx="520">
                  <c:v>43376</c:v>
                </c:pt>
                <c:pt idx="521">
                  <c:v>43377</c:v>
                </c:pt>
                <c:pt idx="522">
                  <c:v>43378</c:v>
                </c:pt>
                <c:pt idx="523">
                  <c:v>43381</c:v>
                </c:pt>
                <c:pt idx="524">
                  <c:v>43382</c:v>
                </c:pt>
                <c:pt idx="525">
                  <c:v>43383</c:v>
                </c:pt>
                <c:pt idx="526">
                  <c:v>43384</c:v>
                </c:pt>
                <c:pt idx="527">
                  <c:v>43385</c:v>
                </c:pt>
                <c:pt idx="528">
                  <c:v>43388</c:v>
                </c:pt>
                <c:pt idx="529">
                  <c:v>43389</c:v>
                </c:pt>
                <c:pt idx="530">
                  <c:v>43390</c:v>
                </c:pt>
                <c:pt idx="531">
                  <c:v>43391</c:v>
                </c:pt>
                <c:pt idx="532">
                  <c:v>43392</c:v>
                </c:pt>
                <c:pt idx="533">
                  <c:v>43395</c:v>
                </c:pt>
                <c:pt idx="534">
                  <c:v>43396</c:v>
                </c:pt>
                <c:pt idx="535">
                  <c:v>43397</c:v>
                </c:pt>
                <c:pt idx="536">
                  <c:v>43398</c:v>
                </c:pt>
                <c:pt idx="537">
                  <c:v>43399</c:v>
                </c:pt>
                <c:pt idx="538">
                  <c:v>43402</c:v>
                </c:pt>
                <c:pt idx="539">
                  <c:v>43403</c:v>
                </c:pt>
                <c:pt idx="540">
                  <c:v>43404</c:v>
                </c:pt>
                <c:pt idx="541">
                  <c:v>43405</c:v>
                </c:pt>
                <c:pt idx="542">
                  <c:v>43406</c:v>
                </c:pt>
                <c:pt idx="543">
                  <c:v>43409</c:v>
                </c:pt>
                <c:pt idx="544">
                  <c:v>43410</c:v>
                </c:pt>
                <c:pt idx="545">
                  <c:v>43411</c:v>
                </c:pt>
                <c:pt idx="546">
                  <c:v>43412</c:v>
                </c:pt>
                <c:pt idx="547">
                  <c:v>43413</c:v>
                </c:pt>
                <c:pt idx="548">
                  <c:v>43416</c:v>
                </c:pt>
                <c:pt idx="549">
                  <c:v>43417</c:v>
                </c:pt>
                <c:pt idx="550">
                  <c:v>43418</c:v>
                </c:pt>
                <c:pt idx="551">
                  <c:v>43419</c:v>
                </c:pt>
                <c:pt idx="552">
                  <c:v>43420</c:v>
                </c:pt>
                <c:pt idx="553">
                  <c:v>43423</c:v>
                </c:pt>
                <c:pt idx="554">
                  <c:v>43424</c:v>
                </c:pt>
                <c:pt idx="555">
                  <c:v>43425</c:v>
                </c:pt>
                <c:pt idx="556">
                  <c:v>43426</c:v>
                </c:pt>
                <c:pt idx="557">
                  <c:v>43427</c:v>
                </c:pt>
                <c:pt idx="558">
                  <c:v>43430</c:v>
                </c:pt>
                <c:pt idx="559">
                  <c:v>43431</c:v>
                </c:pt>
                <c:pt idx="560">
                  <c:v>43432</c:v>
                </c:pt>
                <c:pt idx="561">
                  <c:v>43433</c:v>
                </c:pt>
                <c:pt idx="562">
                  <c:v>43434</c:v>
                </c:pt>
                <c:pt idx="563">
                  <c:v>43437</c:v>
                </c:pt>
                <c:pt idx="564">
                  <c:v>43438</c:v>
                </c:pt>
                <c:pt idx="565">
                  <c:v>43439</c:v>
                </c:pt>
                <c:pt idx="566">
                  <c:v>43440</c:v>
                </c:pt>
                <c:pt idx="567">
                  <c:v>43441</c:v>
                </c:pt>
                <c:pt idx="568">
                  <c:v>43444</c:v>
                </c:pt>
                <c:pt idx="569">
                  <c:v>43445</c:v>
                </c:pt>
                <c:pt idx="570">
                  <c:v>43446</c:v>
                </c:pt>
                <c:pt idx="571">
                  <c:v>43447</c:v>
                </c:pt>
                <c:pt idx="572">
                  <c:v>43448</c:v>
                </c:pt>
                <c:pt idx="573">
                  <c:v>43451</c:v>
                </c:pt>
                <c:pt idx="574">
                  <c:v>43452</c:v>
                </c:pt>
                <c:pt idx="575">
                  <c:v>43453</c:v>
                </c:pt>
                <c:pt idx="576">
                  <c:v>43454</c:v>
                </c:pt>
                <c:pt idx="577">
                  <c:v>43455</c:v>
                </c:pt>
                <c:pt idx="578">
                  <c:v>43458</c:v>
                </c:pt>
                <c:pt idx="579">
                  <c:v>43459</c:v>
                </c:pt>
                <c:pt idx="580">
                  <c:v>43460</c:v>
                </c:pt>
                <c:pt idx="581">
                  <c:v>43461</c:v>
                </c:pt>
                <c:pt idx="582">
                  <c:v>43462</c:v>
                </c:pt>
                <c:pt idx="583">
                  <c:v>43465</c:v>
                </c:pt>
                <c:pt idx="584">
                  <c:v>43466</c:v>
                </c:pt>
                <c:pt idx="585">
                  <c:v>43467</c:v>
                </c:pt>
                <c:pt idx="586">
                  <c:v>43468</c:v>
                </c:pt>
                <c:pt idx="587">
                  <c:v>43469</c:v>
                </c:pt>
                <c:pt idx="588">
                  <c:v>43472</c:v>
                </c:pt>
                <c:pt idx="589">
                  <c:v>43473</c:v>
                </c:pt>
                <c:pt idx="590">
                  <c:v>43474</c:v>
                </c:pt>
                <c:pt idx="591">
                  <c:v>43475</c:v>
                </c:pt>
                <c:pt idx="592">
                  <c:v>43476</c:v>
                </c:pt>
                <c:pt idx="593">
                  <c:v>43479</c:v>
                </c:pt>
                <c:pt idx="594">
                  <c:v>43480</c:v>
                </c:pt>
                <c:pt idx="595">
                  <c:v>43481</c:v>
                </c:pt>
                <c:pt idx="596">
                  <c:v>43482</c:v>
                </c:pt>
                <c:pt idx="597">
                  <c:v>43483</c:v>
                </c:pt>
                <c:pt idx="598">
                  <c:v>43486</c:v>
                </c:pt>
                <c:pt idx="599">
                  <c:v>43487</c:v>
                </c:pt>
                <c:pt idx="600">
                  <c:v>43488</c:v>
                </c:pt>
                <c:pt idx="601">
                  <c:v>43489</c:v>
                </c:pt>
                <c:pt idx="602">
                  <c:v>43490</c:v>
                </c:pt>
                <c:pt idx="603">
                  <c:v>43493</c:v>
                </c:pt>
                <c:pt idx="604">
                  <c:v>43494</c:v>
                </c:pt>
                <c:pt idx="605">
                  <c:v>43495</c:v>
                </c:pt>
                <c:pt idx="606">
                  <c:v>43496</c:v>
                </c:pt>
                <c:pt idx="607">
                  <c:v>43497</c:v>
                </c:pt>
                <c:pt idx="608">
                  <c:v>43500</c:v>
                </c:pt>
                <c:pt idx="609">
                  <c:v>43501</c:v>
                </c:pt>
                <c:pt idx="610">
                  <c:v>43502</c:v>
                </c:pt>
                <c:pt idx="611">
                  <c:v>43503</c:v>
                </c:pt>
                <c:pt idx="612">
                  <c:v>43504</c:v>
                </c:pt>
                <c:pt idx="613">
                  <c:v>43507</c:v>
                </c:pt>
                <c:pt idx="614">
                  <c:v>43508</c:v>
                </c:pt>
                <c:pt idx="615">
                  <c:v>43509</c:v>
                </c:pt>
                <c:pt idx="616">
                  <c:v>43510</c:v>
                </c:pt>
                <c:pt idx="617">
                  <c:v>43511</c:v>
                </c:pt>
                <c:pt idx="618">
                  <c:v>43514</c:v>
                </c:pt>
                <c:pt idx="619">
                  <c:v>43515</c:v>
                </c:pt>
                <c:pt idx="620">
                  <c:v>43516</c:v>
                </c:pt>
                <c:pt idx="621">
                  <c:v>43517</c:v>
                </c:pt>
                <c:pt idx="622">
                  <c:v>43518</c:v>
                </c:pt>
                <c:pt idx="623">
                  <c:v>43521</c:v>
                </c:pt>
                <c:pt idx="624">
                  <c:v>43522</c:v>
                </c:pt>
                <c:pt idx="625">
                  <c:v>43523</c:v>
                </c:pt>
                <c:pt idx="626">
                  <c:v>43524</c:v>
                </c:pt>
                <c:pt idx="627">
                  <c:v>43525</c:v>
                </c:pt>
                <c:pt idx="628">
                  <c:v>43528</c:v>
                </c:pt>
                <c:pt idx="629">
                  <c:v>43529</c:v>
                </c:pt>
                <c:pt idx="630">
                  <c:v>43530</c:v>
                </c:pt>
                <c:pt idx="631">
                  <c:v>43531</c:v>
                </c:pt>
                <c:pt idx="632">
                  <c:v>43532</c:v>
                </c:pt>
                <c:pt idx="633">
                  <c:v>43535</c:v>
                </c:pt>
                <c:pt idx="634">
                  <c:v>43536</c:v>
                </c:pt>
                <c:pt idx="635">
                  <c:v>43537</c:v>
                </c:pt>
                <c:pt idx="636">
                  <c:v>43538</c:v>
                </c:pt>
                <c:pt idx="637">
                  <c:v>43539</c:v>
                </c:pt>
                <c:pt idx="638">
                  <c:v>43542</c:v>
                </c:pt>
                <c:pt idx="639">
                  <c:v>43543</c:v>
                </c:pt>
                <c:pt idx="640">
                  <c:v>43544</c:v>
                </c:pt>
                <c:pt idx="641">
                  <c:v>43545</c:v>
                </c:pt>
                <c:pt idx="642">
                  <c:v>43546</c:v>
                </c:pt>
                <c:pt idx="643">
                  <c:v>43549</c:v>
                </c:pt>
                <c:pt idx="644">
                  <c:v>43550</c:v>
                </c:pt>
                <c:pt idx="645">
                  <c:v>43551</c:v>
                </c:pt>
                <c:pt idx="646">
                  <c:v>43552</c:v>
                </c:pt>
                <c:pt idx="647">
                  <c:v>43553</c:v>
                </c:pt>
                <c:pt idx="648">
                  <c:v>43556</c:v>
                </c:pt>
                <c:pt idx="649">
                  <c:v>43557</c:v>
                </c:pt>
                <c:pt idx="650">
                  <c:v>43558</c:v>
                </c:pt>
                <c:pt idx="651">
                  <c:v>43559</c:v>
                </c:pt>
                <c:pt idx="652">
                  <c:v>43560</c:v>
                </c:pt>
                <c:pt idx="653">
                  <c:v>43563</c:v>
                </c:pt>
                <c:pt idx="654">
                  <c:v>43564</c:v>
                </c:pt>
                <c:pt idx="655">
                  <c:v>43565</c:v>
                </c:pt>
                <c:pt idx="656">
                  <c:v>43566</c:v>
                </c:pt>
                <c:pt idx="657">
                  <c:v>43567</c:v>
                </c:pt>
                <c:pt idx="658">
                  <c:v>43570</c:v>
                </c:pt>
                <c:pt idx="659">
                  <c:v>43571</c:v>
                </c:pt>
                <c:pt idx="660">
                  <c:v>43572</c:v>
                </c:pt>
                <c:pt idx="661">
                  <c:v>43573</c:v>
                </c:pt>
                <c:pt idx="662">
                  <c:v>43574</c:v>
                </c:pt>
                <c:pt idx="663">
                  <c:v>43577</c:v>
                </c:pt>
                <c:pt idx="664">
                  <c:v>43578</c:v>
                </c:pt>
                <c:pt idx="665">
                  <c:v>43579</c:v>
                </c:pt>
                <c:pt idx="666">
                  <c:v>43580</c:v>
                </c:pt>
                <c:pt idx="667">
                  <c:v>43581</c:v>
                </c:pt>
                <c:pt idx="668">
                  <c:v>43584</c:v>
                </c:pt>
                <c:pt idx="669">
                  <c:v>43585</c:v>
                </c:pt>
                <c:pt idx="670">
                  <c:v>43586</c:v>
                </c:pt>
                <c:pt idx="671">
                  <c:v>43587</c:v>
                </c:pt>
                <c:pt idx="672">
                  <c:v>43588</c:v>
                </c:pt>
                <c:pt idx="673">
                  <c:v>43591</c:v>
                </c:pt>
                <c:pt idx="674">
                  <c:v>43592</c:v>
                </c:pt>
                <c:pt idx="675">
                  <c:v>43593</c:v>
                </c:pt>
                <c:pt idx="676">
                  <c:v>43594</c:v>
                </c:pt>
                <c:pt idx="677">
                  <c:v>43595</c:v>
                </c:pt>
                <c:pt idx="678">
                  <c:v>43598</c:v>
                </c:pt>
                <c:pt idx="679">
                  <c:v>43599</c:v>
                </c:pt>
                <c:pt idx="680">
                  <c:v>43600</c:v>
                </c:pt>
                <c:pt idx="681">
                  <c:v>43601</c:v>
                </c:pt>
                <c:pt idx="682">
                  <c:v>43602</c:v>
                </c:pt>
                <c:pt idx="683">
                  <c:v>43605</c:v>
                </c:pt>
                <c:pt idx="684">
                  <c:v>43606</c:v>
                </c:pt>
                <c:pt idx="685">
                  <c:v>43607</c:v>
                </c:pt>
                <c:pt idx="686">
                  <c:v>43608</c:v>
                </c:pt>
                <c:pt idx="687">
                  <c:v>43609</c:v>
                </c:pt>
                <c:pt idx="688">
                  <c:v>43612</c:v>
                </c:pt>
                <c:pt idx="689">
                  <c:v>43613</c:v>
                </c:pt>
                <c:pt idx="690">
                  <c:v>43614</c:v>
                </c:pt>
                <c:pt idx="691">
                  <c:v>43615</c:v>
                </c:pt>
                <c:pt idx="692">
                  <c:v>43616</c:v>
                </c:pt>
                <c:pt idx="693">
                  <c:v>43619</c:v>
                </c:pt>
                <c:pt idx="694">
                  <c:v>43620</c:v>
                </c:pt>
                <c:pt idx="695">
                  <c:v>43621</c:v>
                </c:pt>
                <c:pt idx="696">
                  <c:v>43622</c:v>
                </c:pt>
                <c:pt idx="697">
                  <c:v>43623</c:v>
                </c:pt>
                <c:pt idx="698">
                  <c:v>43626</c:v>
                </c:pt>
                <c:pt idx="699">
                  <c:v>43627</c:v>
                </c:pt>
                <c:pt idx="700">
                  <c:v>43628</c:v>
                </c:pt>
                <c:pt idx="701">
                  <c:v>43629</c:v>
                </c:pt>
                <c:pt idx="702">
                  <c:v>43630</c:v>
                </c:pt>
                <c:pt idx="703">
                  <c:v>43633</c:v>
                </c:pt>
                <c:pt idx="704">
                  <c:v>43634</c:v>
                </c:pt>
                <c:pt idx="705">
                  <c:v>43635</c:v>
                </c:pt>
                <c:pt idx="706">
                  <c:v>43636</c:v>
                </c:pt>
                <c:pt idx="707">
                  <c:v>43637</c:v>
                </c:pt>
                <c:pt idx="708">
                  <c:v>43640</c:v>
                </c:pt>
                <c:pt idx="709">
                  <c:v>43641</c:v>
                </c:pt>
                <c:pt idx="710">
                  <c:v>43642</c:v>
                </c:pt>
                <c:pt idx="711">
                  <c:v>43643</c:v>
                </c:pt>
                <c:pt idx="712">
                  <c:v>43644</c:v>
                </c:pt>
                <c:pt idx="713">
                  <c:v>43647</c:v>
                </c:pt>
                <c:pt idx="714">
                  <c:v>43648</c:v>
                </c:pt>
                <c:pt idx="715">
                  <c:v>43649</c:v>
                </c:pt>
                <c:pt idx="716">
                  <c:v>43650</c:v>
                </c:pt>
                <c:pt idx="717">
                  <c:v>43651</c:v>
                </c:pt>
                <c:pt idx="718">
                  <c:v>43654</c:v>
                </c:pt>
                <c:pt idx="719">
                  <c:v>43655</c:v>
                </c:pt>
                <c:pt idx="720">
                  <c:v>43656</c:v>
                </c:pt>
                <c:pt idx="721">
                  <c:v>43657</c:v>
                </c:pt>
                <c:pt idx="722">
                  <c:v>43658</c:v>
                </c:pt>
                <c:pt idx="723">
                  <c:v>43661</c:v>
                </c:pt>
                <c:pt idx="724">
                  <c:v>43662</c:v>
                </c:pt>
                <c:pt idx="725">
                  <c:v>43663</c:v>
                </c:pt>
                <c:pt idx="726">
                  <c:v>43664</c:v>
                </c:pt>
                <c:pt idx="727">
                  <c:v>43665</c:v>
                </c:pt>
                <c:pt idx="728">
                  <c:v>43668</c:v>
                </c:pt>
                <c:pt idx="729">
                  <c:v>43669</c:v>
                </c:pt>
                <c:pt idx="730">
                  <c:v>43670</c:v>
                </c:pt>
                <c:pt idx="731">
                  <c:v>43671</c:v>
                </c:pt>
                <c:pt idx="732">
                  <c:v>43672</c:v>
                </c:pt>
                <c:pt idx="733">
                  <c:v>43675</c:v>
                </c:pt>
                <c:pt idx="734">
                  <c:v>43676</c:v>
                </c:pt>
                <c:pt idx="735">
                  <c:v>43677</c:v>
                </c:pt>
                <c:pt idx="736">
                  <c:v>43678</c:v>
                </c:pt>
                <c:pt idx="737">
                  <c:v>43679</c:v>
                </c:pt>
              </c:numCache>
            </c:numRef>
          </c:cat>
          <c:val>
            <c:numRef>
              <c:f>'Commodities Data'!$M$466:$M$1800</c:f>
              <c:numCache>
                <c:formatCode>0</c:formatCode>
                <c:ptCount val="1335"/>
                <c:pt idx="0">
                  <c:v>27447.574031288026</c:v>
                </c:pt>
                <c:pt idx="1">
                  <c:v>27447.574031288026</c:v>
                </c:pt>
                <c:pt idx="2">
                  <c:v>27447.574031288026</c:v>
                </c:pt>
                <c:pt idx="3">
                  <c:v>27447.574031288026</c:v>
                </c:pt>
                <c:pt idx="4">
                  <c:v>27447.574031288026</c:v>
                </c:pt>
                <c:pt idx="5">
                  <c:v>27557.805252297218</c:v>
                </c:pt>
                <c:pt idx="6">
                  <c:v>27557.805252297218</c:v>
                </c:pt>
                <c:pt idx="7">
                  <c:v>27557.805252297218</c:v>
                </c:pt>
                <c:pt idx="8">
                  <c:v>27557.805252297218</c:v>
                </c:pt>
                <c:pt idx="9">
                  <c:v>27557.805252297218</c:v>
                </c:pt>
                <c:pt idx="10">
                  <c:v>27557.805252297218</c:v>
                </c:pt>
                <c:pt idx="11">
                  <c:v>27557.805252297218</c:v>
                </c:pt>
                <c:pt idx="12">
                  <c:v>27998.730136333972</c:v>
                </c:pt>
                <c:pt idx="13">
                  <c:v>27998.730136333972</c:v>
                </c:pt>
                <c:pt idx="14">
                  <c:v>27998.730136333972</c:v>
                </c:pt>
                <c:pt idx="15">
                  <c:v>27998.730136333972</c:v>
                </c:pt>
                <c:pt idx="16">
                  <c:v>27998.730136333972</c:v>
                </c:pt>
                <c:pt idx="17">
                  <c:v>27998.730136333972</c:v>
                </c:pt>
                <c:pt idx="18">
                  <c:v>27998.730136333972</c:v>
                </c:pt>
                <c:pt idx="19">
                  <c:v>27998.730136333972</c:v>
                </c:pt>
                <c:pt idx="20">
                  <c:v>27998.730136333972</c:v>
                </c:pt>
                <c:pt idx="21">
                  <c:v>27998.730136333972</c:v>
                </c:pt>
                <c:pt idx="22">
                  <c:v>28329.423799361539</c:v>
                </c:pt>
                <c:pt idx="23">
                  <c:v>28329.423799361539</c:v>
                </c:pt>
                <c:pt idx="24">
                  <c:v>28329.423799361539</c:v>
                </c:pt>
                <c:pt idx="25">
                  <c:v>28549.886241379914</c:v>
                </c:pt>
                <c:pt idx="26">
                  <c:v>28549.886241379914</c:v>
                </c:pt>
                <c:pt idx="27">
                  <c:v>28770.348683398297</c:v>
                </c:pt>
                <c:pt idx="28">
                  <c:v>28770.348683398297</c:v>
                </c:pt>
                <c:pt idx="29">
                  <c:v>28770.348683398297</c:v>
                </c:pt>
                <c:pt idx="30">
                  <c:v>29101.04234642586</c:v>
                </c:pt>
                <c:pt idx="31">
                  <c:v>29101.04234642586</c:v>
                </c:pt>
                <c:pt idx="32">
                  <c:v>29101.04234642586</c:v>
                </c:pt>
                <c:pt idx="33">
                  <c:v>29101.04234642586</c:v>
                </c:pt>
                <c:pt idx="34">
                  <c:v>29101.04234642586</c:v>
                </c:pt>
                <c:pt idx="35">
                  <c:v>29321.504788444243</c:v>
                </c:pt>
                <c:pt idx="36">
                  <c:v>29321.504788444243</c:v>
                </c:pt>
                <c:pt idx="37">
                  <c:v>29321.504788444243</c:v>
                </c:pt>
                <c:pt idx="38">
                  <c:v>29321.504788444243</c:v>
                </c:pt>
                <c:pt idx="39">
                  <c:v>29321.504788444243</c:v>
                </c:pt>
                <c:pt idx="40">
                  <c:v>29431.736009453427</c:v>
                </c:pt>
                <c:pt idx="41">
                  <c:v>29431.736009453427</c:v>
                </c:pt>
                <c:pt idx="42">
                  <c:v>29541.967230462622</c:v>
                </c:pt>
                <c:pt idx="43">
                  <c:v>29541.967230462622</c:v>
                </c:pt>
                <c:pt idx="44">
                  <c:v>29541.967230462622</c:v>
                </c:pt>
                <c:pt idx="45">
                  <c:v>29982.892114499376</c:v>
                </c:pt>
                <c:pt idx="46">
                  <c:v>29982.892114499376</c:v>
                </c:pt>
                <c:pt idx="47">
                  <c:v>29982.892114499376</c:v>
                </c:pt>
                <c:pt idx="48">
                  <c:v>29982.892114499376</c:v>
                </c:pt>
                <c:pt idx="49">
                  <c:v>29982.892114499376</c:v>
                </c:pt>
                <c:pt idx="50">
                  <c:v>30534.048219545319</c:v>
                </c:pt>
                <c:pt idx="51">
                  <c:v>30534.048219545319</c:v>
                </c:pt>
                <c:pt idx="52">
                  <c:v>30754.510661563698</c:v>
                </c:pt>
                <c:pt idx="53">
                  <c:v>30754.510661563698</c:v>
                </c:pt>
                <c:pt idx="54">
                  <c:v>30754.510661563698</c:v>
                </c:pt>
                <c:pt idx="55">
                  <c:v>31085.204324591265</c:v>
                </c:pt>
                <c:pt idx="56">
                  <c:v>31085.204324591265</c:v>
                </c:pt>
                <c:pt idx="57">
                  <c:v>31415.897987618831</c:v>
                </c:pt>
                <c:pt idx="58">
                  <c:v>31415.897987618831</c:v>
                </c:pt>
                <c:pt idx="59">
                  <c:v>31415.897987618831</c:v>
                </c:pt>
                <c:pt idx="60">
                  <c:v>31415.897987618831</c:v>
                </c:pt>
                <c:pt idx="61">
                  <c:v>31415.897987618831</c:v>
                </c:pt>
                <c:pt idx="62">
                  <c:v>31415.897987618831</c:v>
                </c:pt>
                <c:pt idx="63">
                  <c:v>31415.897987618831</c:v>
                </c:pt>
                <c:pt idx="64">
                  <c:v>31415.897987618831</c:v>
                </c:pt>
                <c:pt idx="65">
                  <c:v>31526.129208628019</c:v>
                </c:pt>
                <c:pt idx="66">
                  <c:v>31526.129208628019</c:v>
                </c:pt>
                <c:pt idx="67">
                  <c:v>32407.978976701528</c:v>
                </c:pt>
                <c:pt idx="68">
                  <c:v>32407.978976701528</c:v>
                </c:pt>
                <c:pt idx="69">
                  <c:v>32407.978976701528</c:v>
                </c:pt>
                <c:pt idx="70">
                  <c:v>33069.366302756665</c:v>
                </c:pt>
                <c:pt idx="71">
                  <c:v>33069.366302756665</c:v>
                </c:pt>
                <c:pt idx="72">
                  <c:v>33289.828744775034</c:v>
                </c:pt>
                <c:pt idx="73">
                  <c:v>33289.828744775034</c:v>
                </c:pt>
                <c:pt idx="74">
                  <c:v>33289.828744775034</c:v>
                </c:pt>
                <c:pt idx="75">
                  <c:v>34171.67851284855</c:v>
                </c:pt>
                <c:pt idx="76">
                  <c:v>34171.67851284855</c:v>
                </c:pt>
                <c:pt idx="77">
                  <c:v>34722.834617894499</c:v>
                </c:pt>
                <c:pt idx="78">
                  <c:v>34722.834617894499</c:v>
                </c:pt>
                <c:pt idx="79">
                  <c:v>34722.834617894499</c:v>
                </c:pt>
                <c:pt idx="80">
                  <c:v>34943.297059912875</c:v>
                </c:pt>
                <c:pt idx="81">
                  <c:v>34943.297059912875</c:v>
                </c:pt>
                <c:pt idx="82">
                  <c:v>35714.915606977193</c:v>
                </c:pt>
                <c:pt idx="83">
                  <c:v>35714.915606977193</c:v>
                </c:pt>
                <c:pt idx="84">
                  <c:v>35714.915606977193</c:v>
                </c:pt>
                <c:pt idx="85">
                  <c:v>36376.302933032326</c:v>
                </c:pt>
                <c:pt idx="86">
                  <c:v>36376.302933032326</c:v>
                </c:pt>
                <c:pt idx="87">
                  <c:v>36706.996596059893</c:v>
                </c:pt>
                <c:pt idx="88">
                  <c:v>36706.996596059893</c:v>
                </c:pt>
                <c:pt idx="89">
                  <c:v>36706.996596059893</c:v>
                </c:pt>
                <c:pt idx="90">
                  <c:v>38470.696132206918</c:v>
                </c:pt>
                <c:pt idx="91">
                  <c:v>38470.696132206918</c:v>
                </c:pt>
                <c:pt idx="92">
                  <c:v>39683.239563307994</c:v>
                </c:pt>
                <c:pt idx="93">
                  <c:v>39683.239563307994</c:v>
                </c:pt>
                <c:pt idx="94">
                  <c:v>39683.239563307994</c:v>
                </c:pt>
                <c:pt idx="95">
                  <c:v>41557.170320464211</c:v>
                </c:pt>
                <c:pt idx="96">
                  <c:v>41557.170320464211</c:v>
                </c:pt>
                <c:pt idx="97">
                  <c:v>43872.025961657171</c:v>
                </c:pt>
                <c:pt idx="98">
                  <c:v>43872.025961657171</c:v>
                </c:pt>
                <c:pt idx="99">
                  <c:v>43872.025961657171</c:v>
                </c:pt>
                <c:pt idx="100">
                  <c:v>46958.500149914464</c:v>
                </c:pt>
                <c:pt idx="101">
                  <c:v>46958.500149914464</c:v>
                </c:pt>
                <c:pt idx="102">
                  <c:v>49383.587012116615</c:v>
                </c:pt>
                <c:pt idx="103">
                  <c:v>49383.587012116615</c:v>
                </c:pt>
                <c:pt idx="104">
                  <c:v>49383.587012116615</c:v>
                </c:pt>
                <c:pt idx="105">
                  <c:v>49604.049454134991</c:v>
                </c:pt>
                <c:pt idx="106">
                  <c:v>49604.049454134991</c:v>
                </c:pt>
                <c:pt idx="107">
                  <c:v>50155.205559180933</c:v>
                </c:pt>
                <c:pt idx="108">
                  <c:v>50155.205559180933</c:v>
                </c:pt>
                <c:pt idx="109">
                  <c:v>50155.205559180933</c:v>
                </c:pt>
                <c:pt idx="110">
                  <c:v>50155.205559180933</c:v>
                </c:pt>
                <c:pt idx="111">
                  <c:v>50155.205559180933</c:v>
                </c:pt>
                <c:pt idx="112">
                  <c:v>50706.361664226883</c:v>
                </c:pt>
                <c:pt idx="113">
                  <c:v>50706.361664226883</c:v>
                </c:pt>
                <c:pt idx="114">
                  <c:v>50706.361664226883</c:v>
                </c:pt>
                <c:pt idx="115">
                  <c:v>51588.211432300392</c:v>
                </c:pt>
                <c:pt idx="116">
                  <c:v>51588.211432300392</c:v>
                </c:pt>
                <c:pt idx="117">
                  <c:v>51918.905095327966</c:v>
                </c:pt>
                <c:pt idx="118">
                  <c:v>51918.905095327966</c:v>
                </c:pt>
                <c:pt idx="119">
                  <c:v>51918.905095327966</c:v>
                </c:pt>
                <c:pt idx="120">
                  <c:v>52910.986084410659</c:v>
                </c:pt>
                <c:pt idx="121">
                  <c:v>52910.986084410659</c:v>
                </c:pt>
                <c:pt idx="122">
                  <c:v>53903.067073493359</c:v>
                </c:pt>
                <c:pt idx="123">
                  <c:v>53903.067073493359</c:v>
                </c:pt>
                <c:pt idx="124">
                  <c:v>53903.067073493359</c:v>
                </c:pt>
                <c:pt idx="125">
                  <c:v>53903.067073493359</c:v>
                </c:pt>
                <c:pt idx="126">
                  <c:v>53903.067073493359</c:v>
                </c:pt>
                <c:pt idx="127">
                  <c:v>54013.298294502551</c:v>
                </c:pt>
                <c:pt idx="128">
                  <c:v>54013.298294502551</c:v>
                </c:pt>
                <c:pt idx="129">
                  <c:v>54013.298294502551</c:v>
                </c:pt>
                <c:pt idx="130">
                  <c:v>54013.298294502551</c:v>
                </c:pt>
                <c:pt idx="131">
                  <c:v>54013.298294502551</c:v>
                </c:pt>
                <c:pt idx="132">
                  <c:v>54013.298294502551</c:v>
                </c:pt>
                <c:pt idx="133">
                  <c:v>54013.298294502551</c:v>
                </c:pt>
                <c:pt idx="134">
                  <c:v>54013.298294502551</c:v>
                </c:pt>
                <c:pt idx="135">
                  <c:v>55115.610504594435</c:v>
                </c:pt>
                <c:pt idx="136">
                  <c:v>55115.610504594435</c:v>
                </c:pt>
                <c:pt idx="137">
                  <c:v>55115.610504594435</c:v>
                </c:pt>
                <c:pt idx="138">
                  <c:v>55115.610504594435</c:v>
                </c:pt>
                <c:pt idx="139">
                  <c:v>55115.610504594435</c:v>
                </c:pt>
                <c:pt idx="140">
                  <c:v>55115.610504594435</c:v>
                </c:pt>
                <c:pt idx="141">
                  <c:v>55115.610504594435</c:v>
                </c:pt>
                <c:pt idx="142">
                  <c:v>54895.148062576052</c:v>
                </c:pt>
                <c:pt idx="143">
                  <c:v>54895.148062576052</c:v>
                </c:pt>
                <c:pt idx="144">
                  <c:v>54895.148062576052</c:v>
                </c:pt>
                <c:pt idx="145">
                  <c:v>54895.148062576052</c:v>
                </c:pt>
                <c:pt idx="146">
                  <c:v>54895.148062576052</c:v>
                </c:pt>
                <c:pt idx="147">
                  <c:v>54564.454399548493</c:v>
                </c:pt>
                <c:pt idx="148">
                  <c:v>54564.454399548493</c:v>
                </c:pt>
                <c:pt idx="149">
                  <c:v>54564.454399548493</c:v>
                </c:pt>
                <c:pt idx="150">
                  <c:v>54564.454399548493</c:v>
                </c:pt>
                <c:pt idx="151">
                  <c:v>54564.454399548493</c:v>
                </c:pt>
                <c:pt idx="152">
                  <c:v>54013.298294502551</c:v>
                </c:pt>
                <c:pt idx="153">
                  <c:v>54013.298294502551</c:v>
                </c:pt>
                <c:pt idx="154">
                  <c:v>54013.298294502551</c:v>
                </c:pt>
                <c:pt idx="155">
                  <c:v>54013.298294502551</c:v>
                </c:pt>
                <c:pt idx="156">
                  <c:v>54013.298294502551</c:v>
                </c:pt>
                <c:pt idx="157">
                  <c:v>53131.448526429042</c:v>
                </c:pt>
                <c:pt idx="158">
                  <c:v>53131.448526429042</c:v>
                </c:pt>
                <c:pt idx="159">
                  <c:v>53131.448526429042</c:v>
                </c:pt>
                <c:pt idx="160">
                  <c:v>53131.448526429042</c:v>
                </c:pt>
                <c:pt idx="161">
                  <c:v>53131.448526429042</c:v>
                </c:pt>
                <c:pt idx="162">
                  <c:v>53131.448526429042</c:v>
                </c:pt>
                <c:pt idx="163">
                  <c:v>53131.448526429042</c:v>
                </c:pt>
                <c:pt idx="164">
                  <c:v>53131.448526429042</c:v>
                </c:pt>
                <c:pt idx="165">
                  <c:v>53131.448526429042</c:v>
                </c:pt>
                <c:pt idx="166">
                  <c:v>53131.448526429042</c:v>
                </c:pt>
                <c:pt idx="167">
                  <c:v>53351.91096844741</c:v>
                </c:pt>
                <c:pt idx="168">
                  <c:v>53351.91096844741</c:v>
                </c:pt>
                <c:pt idx="169">
                  <c:v>53351.91096844741</c:v>
                </c:pt>
                <c:pt idx="170">
                  <c:v>53351.91096844741</c:v>
                </c:pt>
                <c:pt idx="171">
                  <c:v>53351.91096844741</c:v>
                </c:pt>
                <c:pt idx="172">
                  <c:v>54013.298294502551</c:v>
                </c:pt>
                <c:pt idx="173">
                  <c:v>54013.298294502551</c:v>
                </c:pt>
                <c:pt idx="174">
                  <c:v>54013.298294502551</c:v>
                </c:pt>
                <c:pt idx="175">
                  <c:v>55115.610504594435</c:v>
                </c:pt>
                <c:pt idx="176">
                  <c:v>55115.610504594435</c:v>
                </c:pt>
                <c:pt idx="177">
                  <c:v>55997.460272667944</c:v>
                </c:pt>
                <c:pt idx="178">
                  <c:v>55997.460272667944</c:v>
                </c:pt>
                <c:pt idx="179">
                  <c:v>55997.460272667944</c:v>
                </c:pt>
                <c:pt idx="180">
                  <c:v>57871.391029824161</c:v>
                </c:pt>
                <c:pt idx="181">
                  <c:v>57871.391029824161</c:v>
                </c:pt>
                <c:pt idx="182">
                  <c:v>58973.703239916045</c:v>
                </c:pt>
                <c:pt idx="183">
                  <c:v>58973.703239916045</c:v>
                </c:pt>
                <c:pt idx="184">
                  <c:v>58973.703239916045</c:v>
                </c:pt>
                <c:pt idx="185">
                  <c:v>59524.859344961995</c:v>
                </c:pt>
                <c:pt idx="186">
                  <c:v>59524.859344961995</c:v>
                </c:pt>
                <c:pt idx="187">
                  <c:v>59745.321786980378</c:v>
                </c:pt>
                <c:pt idx="188">
                  <c:v>59745.321786980378</c:v>
                </c:pt>
                <c:pt idx="189">
                  <c:v>59745.321786980378</c:v>
                </c:pt>
                <c:pt idx="190">
                  <c:v>60627.171555053887</c:v>
                </c:pt>
                <c:pt idx="191">
                  <c:v>60627.171555053887</c:v>
                </c:pt>
                <c:pt idx="192">
                  <c:v>60627.171555053887</c:v>
                </c:pt>
                <c:pt idx="193">
                  <c:v>60627.171555053887</c:v>
                </c:pt>
                <c:pt idx="194">
                  <c:v>60627.171555053887</c:v>
                </c:pt>
                <c:pt idx="195">
                  <c:v>60627.171555053887</c:v>
                </c:pt>
                <c:pt idx="196">
                  <c:v>60627.171555053887</c:v>
                </c:pt>
                <c:pt idx="197">
                  <c:v>61178.327660099822</c:v>
                </c:pt>
                <c:pt idx="198">
                  <c:v>61178.327660099822</c:v>
                </c:pt>
                <c:pt idx="199">
                  <c:v>61178.327660099822</c:v>
                </c:pt>
                <c:pt idx="200">
                  <c:v>61068.096439090637</c:v>
                </c:pt>
                <c:pt idx="201">
                  <c:v>61068.096439090637</c:v>
                </c:pt>
                <c:pt idx="202">
                  <c:v>61068.096439090637</c:v>
                </c:pt>
                <c:pt idx="203">
                  <c:v>61068.096439090637</c:v>
                </c:pt>
                <c:pt idx="204">
                  <c:v>61068.096439090637</c:v>
                </c:pt>
                <c:pt idx="205">
                  <c:v>61068.096439090637</c:v>
                </c:pt>
                <c:pt idx="206">
                  <c:v>61068.096439090637</c:v>
                </c:pt>
                <c:pt idx="207">
                  <c:v>61068.096439090637</c:v>
                </c:pt>
                <c:pt idx="208">
                  <c:v>61068.096439090637</c:v>
                </c:pt>
                <c:pt idx="209">
                  <c:v>61068.096439090637</c:v>
                </c:pt>
                <c:pt idx="210">
                  <c:v>61068.096439090637</c:v>
                </c:pt>
                <c:pt idx="211">
                  <c:v>61068.096439090637</c:v>
                </c:pt>
                <c:pt idx="212">
                  <c:v>61068.096439090637</c:v>
                </c:pt>
                <c:pt idx="213">
                  <c:v>61068.096439090637</c:v>
                </c:pt>
                <c:pt idx="214">
                  <c:v>61068.096439090637</c:v>
                </c:pt>
                <c:pt idx="215">
                  <c:v>62280.639870191713</c:v>
                </c:pt>
                <c:pt idx="216">
                  <c:v>62280.639870191713</c:v>
                </c:pt>
                <c:pt idx="217">
                  <c:v>62280.639870191713</c:v>
                </c:pt>
                <c:pt idx="218">
                  <c:v>62280.639870191713</c:v>
                </c:pt>
                <c:pt idx="219">
                  <c:v>62280.639870191713</c:v>
                </c:pt>
                <c:pt idx="220">
                  <c:v>62280.639870191713</c:v>
                </c:pt>
                <c:pt idx="221">
                  <c:v>62280.639870191713</c:v>
                </c:pt>
                <c:pt idx="222">
                  <c:v>62280.639870191713</c:v>
                </c:pt>
                <c:pt idx="223">
                  <c:v>62280.639870191713</c:v>
                </c:pt>
                <c:pt idx="224">
                  <c:v>62280.639870191713</c:v>
                </c:pt>
                <c:pt idx="225">
                  <c:v>62280.639870191713</c:v>
                </c:pt>
                <c:pt idx="226">
                  <c:v>62280.639870191713</c:v>
                </c:pt>
                <c:pt idx="227">
                  <c:v>62280.639870191713</c:v>
                </c:pt>
                <c:pt idx="228">
                  <c:v>62280.639870191713</c:v>
                </c:pt>
                <c:pt idx="229">
                  <c:v>62280.639870191713</c:v>
                </c:pt>
                <c:pt idx="230">
                  <c:v>61398.790102118204</c:v>
                </c:pt>
                <c:pt idx="231">
                  <c:v>61398.790102118204</c:v>
                </c:pt>
                <c:pt idx="232">
                  <c:v>61729.483765145771</c:v>
                </c:pt>
                <c:pt idx="233">
                  <c:v>61729.483765145771</c:v>
                </c:pt>
                <c:pt idx="234">
                  <c:v>61729.483765145771</c:v>
                </c:pt>
                <c:pt idx="235">
                  <c:v>62280.639870191713</c:v>
                </c:pt>
                <c:pt idx="236">
                  <c:v>62280.639870191713</c:v>
                </c:pt>
                <c:pt idx="237">
                  <c:v>61509.021323127396</c:v>
                </c:pt>
                <c:pt idx="238">
                  <c:v>61509.021323127396</c:v>
                </c:pt>
                <c:pt idx="239">
                  <c:v>61509.021323127396</c:v>
                </c:pt>
                <c:pt idx="240">
                  <c:v>61839.714986154962</c:v>
                </c:pt>
                <c:pt idx="241">
                  <c:v>61839.714986154962</c:v>
                </c:pt>
                <c:pt idx="242">
                  <c:v>62611.33353321928</c:v>
                </c:pt>
                <c:pt idx="243">
                  <c:v>62611.33353321928</c:v>
                </c:pt>
                <c:pt idx="244">
                  <c:v>62611.33353321928</c:v>
                </c:pt>
                <c:pt idx="245">
                  <c:v>62831.795975237663</c:v>
                </c:pt>
                <c:pt idx="246">
                  <c:v>62831.795975237663</c:v>
                </c:pt>
                <c:pt idx="247">
                  <c:v>63272.720859274414</c:v>
                </c:pt>
                <c:pt idx="248">
                  <c:v>63272.720859274414</c:v>
                </c:pt>
                <c:pt idx="249">
                  <c:v>63272.720859274414</c:v>
                </c:pt>
                <c:pt idx="250">
                  <c:v>63272.720859274414</c:v>
                </c:pt>
                <c:pt idx="251">
                  <c:v>63272.720859274414</c:v>
                </c:pt>
                <c:pt idx="252">
                  <c:v>63823.876964320356</c:v>
                </c:pt>
                <c:pt idx="253">
                  <c:v>63823.876964320356</c:v>
                </c:pt>
                <c:pt idx="254">
                  <c:v>63823.876964320356</c:v>
                </c:pt>
                <c:pt idx="255">
                  <c:v>63934.108185329547</c:v>
                </c:pt>
                <c:pt idx="256">
                  <c:v>63934.108185329547</c:v>
                </c:pt>
                <c:pt idx="257">
                  <c:v>64375.033069366298</c:v>
                </c:pt>
                <c:pt idx="258">
                  <c:v>64375.033069366298</c:v>
                </c:pt>
                <c:pt idx="259">
                  <c:v>64375.033069366298</c:v>
                </c:pt>
                <c:pt idx="260">
                  <c:v>64375.033069366298</c:v>
                </c:pt>
                <c:pt idx="261">
                  <c:v>64375.033069366298</c:v>
                </c:pt>
                <c:pt idx="262">
                  <c:v>63934.108185329547</c:v>
                </c:pt>
                <c:pt idx="263">
                  <c:v>63934.108185329547</c:v>
                </c:pt>
                <c:pt idx="264">
                  <c:v>63934.108185329547</c:v>
                </c:pt>
                <c:pt idx="265">
                  <c:v>64485.264290375497</c:v>
                </c:pt>
                <c:pt idx="266">
                  <c:v>64485.264290375497</c:v>
                </c:pt>
                <c:pt idx="267">
                  <c:v>64595.495511384681</c:v>
                </c:pt>
                <c:pt idx="268">
                  <c:v>64595.495511384681</c:v>
                </c:pt>
                <c:pt idx="269">
                  <c:v>64595.495511384681</c:v>
                </c:pt>
                <c:pt idx="270">
                  <c:v>64926.18917441224</c:v>
                </c:pt>
                <c:pt idx="271">
                  <c:v>64926.18917441224</c:v>
                </c:pt>
                <c:pt idx="272">
                  <c:v>64926.18917441224</c:v>
                </c:pt>
                <c:pt idx="273">
                  <c:v>64926.18917441224</c:v>
                </c:pt>
                <c:pt idx="274">
                  <c:v>64926.18917441224</c:v>
                </c:pt>
                <c:pt idx="275">
                  <c:v>64926.18917441224</c:v>
                </c:pt>
                <c:pt idx="276">
                  <c:v>64926.18917441224</c:v>
                </c:pt>
                <c:pt idx="277">
                  <c:v>64926.18917441224</c:v>
                </c:pt>
                <c:pt idx="278">
                  <c:v>64926.18917441224</c:v>
                </c:pt>
                <c:pt idx="279">
                  <c:v>64926.18917441224</c:v>
                </c:pt>
                <c:pt idx="280">
                  <c:v>64926.18917441224</c:v>
                </c:pt>
                <c:pt idx="281">
                  <c:v>64926.18917441224</c:v>
                </c:pt>
                <c:pt idx="282">
                  <c:v>65146.65161643063</c:v>
                </c:pt>
                <c:pt idx="283">
                  <c:v>65146.65161643063</c:v>
                </c:pt>
                <c:pt idx="284">
                  <c:v>65146.65161643063</c:v>
                </c:pt>
                <c:pt idx="285">
                  <c:v>65477.34527945819</c:v>
                </c:pt>
                <c:pt idx="286">
                  <c:v>65477.34527945819</c:v>
                </c:pt>
                <c:pt idx="287">
                  <c:v>65477.34527945819</c:v>
                </c:pt>
                <c:pt idx="288">
                  <c:v>65477.34527945819</c:v>
                </c:pt>
                <c:pt idx="289">
                  <c:v>65477.34527945819</c:v>
                </c:pt>
                <c:pt idx="290">
                  <c:v>65697.807721476565</c:v>
                </c:pt>
                <c:pt idx="291">
                  <c:v>65697.807721476565</c:v>
                </c:pt>
                <c:pt idx="292">
                  <c:v>65918.270163494934</c:v>
                </c:pt>
                <c:pt idx="293">
                  <c:v>65918.270163494934</c:v>
                </c:pt>
                <c:pt idx="294">
                  <c:v>65918.270163494934</c:v>
                </c:pt>
                <c:pt idx="295">
                  <c:v>66579.657489550067</c:v>
                </c:pt>
                <c:pt idx="296">
                  <c:v>66579.657489550067</c:v>
                </c:pt>
                <c:pt idx="297">
                  <c:v>66579.657489550067</c:v>
                </c:pt>
                <c:pt idx="298">
                  <c:v>66579.657489550067</c:v>
                </c:pt>
                <c:pt idx="299">
                  <c:v>66579.657489550067</c:v>
                </c:pt>
                <c:pt idx="300">
                  <c:v>68233.125804687908</c:v>
                </c:pt>
                <c:pt idx="301">
                  <c:v>68233.125804687908</c:v>
                </c:pt>
                <c:pt idx="302">
                  <c:v>68784.281909733865</c:v>
                </c:pt>
                <c:pt idx="303">
                  <c:v>68784.281909733865</c:v>
                </c:pt>
                <c:pt idx="304">
                  <c:v>68784.281909733865</c:v>
                </c:pt>
                <c:pt idx="305">
                  <c:v>69445.669235788999</c:v>
                </c:pt>
                <c:pt idx="306">
                  <c:v>69445.669235788999</c:v>
                </c:pt>
                <c:pt idx="307">
                  <c:v>70217.287782853324</c:v>
                </c:pt>
                <c:pt idx="308">
                  <c:v>70217.287782853324</c:v>
                </c:pt>
                <c:pt idx="309">
                  <c:v>70217.287782853324</c:v>
                </c:pt>
                <c:pt idx="310">
                  <c:v>72421.912203037093</c:v>
                </c:pt>
                <c:pt idx="311">
                  <c:v>72421.912203037093</c:v>
                </c:pt>
                <c:pt idx="312">
                  <c:v>76059.54249634032</c:v>
                </c:pt>
                <c:pt idx="313">
                  <c:v>76059.54249634032</c:v>
                </c:pt>
                <c:pt idx="314">
                  <c:v>76059.54249634032</c:v>
                </c:pt>
                <c:pt idx="315">
                  <c:v>76610.698601386277</c:v>
                </c:pt>
                <c:pt idx="316">
                  <c:v>76610.698601386277</c:v>
                </c:pt>
                <c:pt idx="317">
                  <c:v>77161.854706432205</c:v>
                </c:pt>
                <c:pt idx="318">
                  <c:v>77161.854706432205</c:v>
                </c:pt>
                <c:pt idx="319">
                  <c:v>77161.854706432205</c:v>
                </c:pt>
                <c:pt idx="320">
                  <c:v>77161.854706432205</c:v>
                </c:pt>
                <c:pt idx="321">
                  <c:v>77161.854706432205</c:v>
                </c:pt>
                <c:pt idx="322">
                  <c:v>77161.854706432205</c:v>
                </c:pt>
                <c:pt idx="323">
                  <c:v>77161.854706432205</c:v>
                </c:pt>
                <c:pt idx="324">
                  <c:v>77161.854706432205</c:v>
                </c:pt>
                <c:pt idx="325">
                  <c:v>77161.854706432205</c:v>
                </c:pt>
                <c:pt idx="326">
                  <c:v>77161.854706432205</c:v>
                </c:pt>
                <c:pt idx="327">
                  <c:v>78264.166916524104</c:v>
                </c:pt>
                <c:pt idx="328">
                  <c:v>78264.166916524104</c:v>
                </c:pt>
                <c:pt idx="329">
                  <c:v>78264.166916524104</c:v>
                </c:pt>
                <c:pt idx="330">
                  <c:v>78815.323021570046</c:v>
                </c:pt>
                <c:pt idx="331">
                  <c:v>78815.323021570046</c:v>
                </c:pt>
                <c:pt idx="332">
                  <c:v>79366.479126615988</c:v>
                </c:pt>
                <c:pt idx="333">
                  <c:v>79366.479126615988</c:v>
                </c:pt>
                <c:pt idx="334">
                  <c:v>79366.479126615988</c:v>
                </c:pt>
                <c:pt idx="335">
                  <c:v>80468.791336707887</c:v>
                </c:pt>
                <c:pt idx="336">
                  <c:v>80468.791336707887</c:v>
                </c:pt>
                <c:pt idx="337">
                  <c:v>81019.947441753829</c:v>
                </c:pt>
                <c:pt idx="338">
                  <c:v>81019.947441753829</c:v>
                </c:pt>
                <c:pt idx="339">
                  <c:v>81019.947441753829</c:v>
                </c:pt>
                <c:pt idx="340">
                  <c:v>81350.641104781389</c:v>
                </c:pt>
                <c:pt idx="341">
                  <c:v>81350.641104781389</c:v>
                </c:pt>
                <c:pt idx="342">
                  <c:v>81460.872325790595</c:v>
                </c:pt>
                <c:pt idx="343">
                  <c:v>81460.872325790595</c:v>
                </c:pt>
                <c:pt idx="344">
                  <c:v>81460.872325790595</c:v>
                </c:pt>
                <c:pt idx="345">
                  <c:v>81571.103546799757</c:v>
                </c:pt>
                <c:pt idx="346">
                  <c:v>81571.103546799757</c:v>
                </c:pt>
                <c:pt idx="347">
                  <c:v>82122.259651845714</c:v>
                </c:pt>
                <c:pt idx="348">
                  <c:v>82122.259651845714</c:v>
                </c:pt>
                <c:pt idx="349">
                  <c:v>82122.259651845714</c:v>
                </c:pt>
                <c:pt idx="350">
                  <c:v>82673.415756891656</c:v>
                </c:pt>
                <c:pt idx="351">
                  <c:v>82673.415756891656</c:v>
                </c:pt>
                <c:pt idx="352">
                  <c:v>83224.571861937598</c:v>
                </c:pt>
                <c:pt idx="353">
                  <c:v>83224.571861937598</c:v>
                </c:pt>
                <c:pt idx="354">
                  <c:v>83224.571861937598</c:v>
                </c:pt>
                <c:pt idx="355">
                  <c:v>83224.571861937598</c:v>
                </c:pt>
                <c:pt idx="356">
                  <c:v>83224.571861937598</c:v>
                </c:pt>
                <c:pt idx="357">
                  <c:v>83775.727966983555</c:v>
                </c:pt>
                <c:pt idx="358">
                  <c:v>83775.727966983555</c:v>
                </c:pt>
                <c:pt idx="359">
                  <c:v>83775.727966983555</c:v>
                </c:pt>
                <c:pt idx="360">
                  <c:v>84106.421630011115</c:v>
                </c:pt>
                <c:pt idx="361">
                  <c:v>84106.421630011115</c:v>
                </c:pt>
                <c:pt idx="362">
                  <c:v>84878.04017707544</c:v>
                </c:pt>
                <c:pt idx="363">
                  <c:v>84878.04017707544</c:v>
                </c:pt>
                <c:pt idx="364">
                  <c:v>84878.04017707544</c:v>
                </c:pt>
                <c:pt idx="365">
                  <c:v>85429.196282121382</c:v>
                </c:pt>
                <c:pt idx="366">
                  <c:v>85429.196282121382</c:v>
                </c:pt>
                <c:pt idx="367">
                  <c:v>85539.427503130573</c:v>
                </c:pt>
                <c:pt idx="368">
                  <c:v>85539.427503130573</c:v>
                </c:pt>
                <c:pt idx="369">
                  <c:v>85539.427503130573</c:v>
                </c:pt>
                <c:pt idx="370">
                  <c:v>86531.508492213266</c:v>
                </c:pt>
                <c:pt idx="371">
                  <c:v>86531.508492213266</c:v>
                </c:pt>
                <c:pt idx="372">
                  <c:v>87082.664597259209</c:v>
                </c:pt>
                <c:pt idx="373">
                  <c:v>87082.664597259209</c:v>
                </c:pt>
                <c:pt idx="374">
                  <c:v>87082.664597259209</c:v>
                </c:pt>
                <c:pt idx="375">
                  <c:v>89066.826575424609</c:v>
                </c:pt>
                <c:pt idx="376">
                  <c:v>89066.826575424609</c:v>
                </c:pt>
                <c:pt idx="377">
                  <c:v>90830.526111571642</c:v>
                </c:pt>
                <c:pt idx="378">
                  <c:v>90830.526111571642</c:v>
                </c:pt>
                <c:pt idx="379">
                  <c:v>90830.526111571642</c:v>
                </c:pt>
                <c:pt idx="380">
                  <c:v>91822.607100654321</c:v>
                </c:pt>
                <c:pt idx="381">
                  <c:v>91822.607100654321</c:v>
                </c:pt>
                <c:pt idx="382">
                  <c:v>92483.994426709469</c:v>
                </c:pt>
                <c:pt idx="383">
                  <c:v>92483.994426709469</c:v>
                </c:pt>
                <c:pt idx="384">
                  <c:v>92483.994426709469</c:v>
                </c:pt>
                <c:pt idx="385">
                  <c:v>93696.537857810545</c:v>
                </c:pt>
                <c:pt idx="386">
                  <c:v>93696.537857810545</c:v>
                </c:pt>
                <c:pt idx="387">
                  <c:v>93696.537857810545</c:v>
                </c:pt>
                <c:pt idx="388">
                  <c:v>93696.537857810545</c:v>
                </c:pt>
                <c:pt idx="389">
                  <c:v>93696.537857810545</c:v>
                </c:pt>
                <c:pt idx="390">
                  <c:v>94468.15640487487</c:v>
                </c:pt>
                <c:pt idx="391">
                  <c:v>94468.15640487487</c:v>
                </c:pt>
                <c:pt idx="392">
                  <c:v>95350.006172948386</c:v>
                </c:pt>
                <c:pt idx="393">
                  <c:v>95350.006172948386</c:v>
                </c:pt>
                <c:pt idx="394">
                  <c:v>95350.006172948386</c:v>
                </c:pt>
                <c:pt idx="395">
                  <c:v>95901.162277994314</c:v>
                </c:pt>
                <c:pt idx="396">
                  <c:v>95901.162277994314</c:v>
                </c:pt>
                <c:pt idx="397">
                  <c:v>95901.162277994314</c:v>
                </c:pt>
                <c:pt idx="398">
                  <c:v>95901.162277994314</c:v>
                </c:pt>
                <c:pt idx="399">
                  <c:v>95901.162277994314</c:v>
                </c:pt>
                <c:pt idx="400">
                  <c:v>96011.393499003505</c:v>
                </c:pt>
                <c:pt idx="401">
                  <c:v>96011.393499003505</c:v>
                </c:pt>
                <c:pt idx="402">
                  <c:v>96011.393499003505</c:v>
                </c:pt>
                <c:pt idx="403">
                  <c:v>96011.393499003505</c:v>
                </c:pt>
                <c:pt idx="404">
                  <c:v>96011.393499003505</c:v>
                </c:pt>
                <c:pt idx="405">
                  <c:v>96342.087162031079</c:v>
                </c:pt>
                <c:pt idx="406">
                  <c:v>96342.087162031079</c:v>
                </c:pt>
                <c:pt idx="407">
                  <c:v>96342.087162031079</c:v>
                </c:pt>
                <c:pt idx="408">
                  <c:v>96342.087162031079</c:v>
                </c:pt>
                <c:pt idx="409">
                  <c:v>96342.087162031079</c:v>
                </c:pt>
                <c:pt idx="410">
                  <c:v>95901.162277994314</c:v>
                </c:pt>
                <c:pt idx="411">
                  <c:v>95901.162277994314</c:v>
                </c:pt>
                <c:pt idx="412">
                  <c:v>95901.162277994314</c:v>
                </c:pt>
                <c:pt idx="413">
                  <c:v>95901.162277994314</c:v>
                </c:pt>
                <c:pt idx="414">
                  <c:v>95901.162277994314</c:v>
                </c:pt>
                <c:pt idx="415">
                  <c:v>95239.774951939195</c:v>
                </c:pt>
                <c:pt idx="416">
                  <c:v>95239.774951939195</c:v>
                </c:pt>
                <c:pt idx="417">
                  <c:v>95239.774951939195</c:v>
                </c:pt>
                <c:pt idx="418">
                  <c:v>95239.774951939195</c:v>
                </c:pt>
                <c:pt idx="419">
                  <c:v>95239.774951939195</c:v>
                </c:pt>
                <c:pt idx="420">
                  <c:v>95239.774951939195</c:v>
                </c:pt>
                <c:pt idx="421">
                  <c:v>95239.774951939195</c:v>
                </c:pt>
                <c:pt idx="422">
                  <c:v>94468.15640487487</c:v>
                </c:pt>
                <c:pt idx="423">
                  <c:v>94468.15640487487</c:v>
                </c:pt>
                <c:pt idx="424">
                  <c:v>94468.15640487487</c:v>
                </c:pt>
                <c:pt idx="425">
                  <c:v>94468.15640487487</c:v>
                </c:pt>
                <c:pt idx="426">
                  <c:v>94468.15640487487</c:v>
                </c:pt>
                <c:pt idx="427">
                  <c:v>94247.693962856487</c:v>
                </c:pt>
                <c:pt idx="428">
                  <c:v>94247.693962856487</c:v>
                </c:pt>
                <c:pt idx="429">
                  <c:v>94247.693962856487</c:v>
                </c:pt>
                <c:pt idx="430">
                  <c:v>93145.381752764602</c:v>
                </c:pt>
                <c:pt idx="431">
                  <c:v>93145.381752764602</c:v>
                </c:pt>
                <c:pt idx="432">
                  <c:v>92594.22564771866</c:v>
                </c:pt>
                <c:pt idx="433">
                  <c:v>92594.22564771866</c:v>
                </c:pt>
                <c:pt idx="434">
                  <c:v>92594.22564771866</c:v>
                </c:pt>
                <c:pt idx="435">
                  <c:v>92594.22564771866</c:v>
                </c:pt>
                <c:pt idx="436">
                  <c:v>92594.22564771866</c:v>
                </c:pt>
                <c:pt idx="437">
                  <c:v>91822.607100654321</c:v>
                </c:pt>
                <c:pt idx="438">
                  <c:v>91822.607100654321</c:v>
                </c:pt>
                <c:pt idx="439">
                  <c:v>91822.607100654321</c:v>
                </c:pt>
                <c:pt idx="440">
                  <c:v>90389.601227534877</c:v>
                </c:pt>
                <c:pt idx="441">
                  <c:v>90389.601227534877</c:v>
                </c:pt>
                <c:pt idx="442">
                  <c:v>89287.289017442992</c:v>
                </c:pt>
                <c:pt idx="443">
                  <c:v>89287.289017442992</c:v>
                </c:pt>
                <c:pt idx="444">
                  <c:v>89287.289017442992</c:v>
                </c:pt>
                <c:pt idx="445">
                  <c:v>89287.289017442992</c:v>
                </c:pt>
                <c:pt idx="446">
                  <c:v>89287.289017442992</c:v>
                </c:pt>
                <c:pt idx="447">
                  <c:v>88956.595354415433</c:v>
                </c:pt>
                <c:pt idx="448">
                  <c:v>88956.595354415433</c:v>
                </c:pt>
                <c:pt idx="449">
                  <c:v>88956.595354415433</c:v>
                </c:pt>
                <c:pt idx="450">
                  <c:v>88184.976807351108</c:v>
                </c:pt>
                <c:pt idx="451">
                  <c:v>88184.976807351108</c:v>
                </c:pt>
                <c:pt idx="452">
                  <c:v>87523.589481295974</c:v>
                </c:pt>
                <c:pt idx="453">
                  <c:v>87523.589481295974</c:v>
                </c:pt>
                <c:pt idx="454">
                  <c:v>87523.589481295974</c:v>
                </c:pt>
                <c:pt idx="455">
                  <c:v>85980.352387167324</c:v>
                </c:pt>
                <c:pt idx="456">
                  <c:v>85980.352387167324</c:v>
                </c:pt>
                <c:pt idx="457">
                  <c:v>85649.65872413975</c:v>
                </c:pt>
                <c:pt idx="458">
                  <c:v>85649.65872413975</c:v>
                </c:pt>
                <c:pt idx="459">
                  <c:v>85649.65872413975</c:v>
                </c:pt>
                <c:pt idx="460">
                  <c:v>84437.115293038674</c:v>
                </c:pt>
                <c:pt idx="461">
                  <c:v>84437.115293038674</c:v>
                </c:pt>
                <c:pt idx="462">
                  <c:v>81571.103546799757</c:v>
                </c:pt>
                <c:pt idx="463">
                  <c:v>81571.103546799757</c:v>
                </c:pt>
                <c:pt idx="464">
                  <c:v>81571.103546799757</c:v>
                </c:pt>
                <c:pt idx="465">
                  <c:v>80909.716220744638</c:v>
                </c:pt>
                <c:pt idx="466">
                  <c:v>80909.716220744638</c:v>
                </c:pt>
                <c:pt idx="467">
                  <c:v>80027.866452671122</c:v>
                </c:pt>
                <c:pt idx="468">
                  <c:v>80027.866452671122</c:v>
                </c:pt>
                <c:pt idx="469">
                  <c:v>80027.866452671122</c:v>
                </c:pt>
                <c:pt idx="470">
                  <c:v>78043.704474505721</c:v>
                </c:pt>
                <c:pt idx="471">
                  <c:v>78043.704474505721</c:v>
                </c:pt>
                <c:pt idx="472">
                  <c:v>77051.623485423042</c:v>
                </c:pt>
                <c:pt idx="473">
                  <c:v>77051.623485423042</c:v>
                </c:pt>
                <c:pt idx="474">
                  <c:v>77051.623485423042</c:v>
                </c:pt>
                <c:pt idx="475">
                  <c:v>76610.698601386277</c:v>
                </c:pt>
                <c:pt idx="476">
                  <c:v>76610.698601386277</c:v>
                </c:pt>
                <c:pt idx="477">
                  <c:v>75839.080054321937</c:v>
                </c:pt>
                <c:pt idx="478">
                  <c:v>75839.080054321937</c:v>
                </c:pt>
                <c:pt idx="479">
                  <c:v>75839.080054321937</c:v>
                </c:pt>
                <c:pt idx="480">
                  <c:v>74626.536623220876</c:v>
                </c:pt>
                <c:pt idx="481">
                  <c:v>74626.536623220876</c:v>
                </c:pt>
                <c:pt idx="482">
                  <c:v>73854.918076156551</c:v>
                </c:pt>
                <c:pt idx="483">
                  <c:v>73854.918076156551</c:v>
                </c:pt>
                <c:pt idx="484">
                  <c:v>73854.918076156551</c:v>
                </c:pt>
                <c:pt idx="485">
                  <c:v>73193.530750101418</c:v>
                </c:pt>
                <c:pt idx="486">
                  <c:v>73193.530750101418</c:v>
                </c:pt>
                <c:pt idx="487">
                  <c:v>73193.530750101418</c:v>
                </c:pt>
                <c:pt idx="488">
                  <c:v>73193.530750101418</c:v>
                </c:pt>
                <c:pt idx="489">
                  <c:v>73193.530750101418</c:v>
                </c:pt>
                <c:pt idx="490">
                  <c:v>73193.530750101418</c:v>
                </c:pt>
                <c:pt idx="491">
                  <c:v>73193.530750101418</c:v>
                </c:pt>
                <c:pt idx="492">
                  <c:v>72752.605866064652</c:v>
                </c:pt>
                <c:pt idx="493">
                  <c:v>72752.605866064652</c:v>
                </c:pt>
                <c:pt idx="494">
                  <c:v>72752.605866064652</c:v>
                </c:pt>
                <c:pt idx="495">
                  <c:v>72752.605866064652</c:v>
                </c:pt>
                <c:pt idx="496">
                  <c:v>72752.605866064652</c:v>
                </c:pt>
                <c:pt idx="497">
                  <c:v>72752.605866064652</c:v>
                </c:pt>
                <c:pt idx="498">
                  <c:v>72752.605866064652</c:v>
                </c:pt>
                <c:pt idx="499">
                  <c:v>72752.605866064652</c:v>
                </c:pt>
                <c:pt idx="500">
                  <c:v>72752.605866064652</c:v>
                </c:pt>
                <c:pt idx="501">
                  <c:v>72752.605866064652</c:v>
                </c:pt>
                <c:pt idx="502">
                  <c:v>73524.224413128977</c:v>
                </c:pt>
                <c:pt idx="503">
                  <c:v>73524.224413128977</c:v>
                </c:pt>
                <c:pt idx="504">
                  <c:v>73524.224413128977</c:v>
                </c:pt>
                <c:pt idx="505">
                  <c:v>73524.224413128977</c:v>
                </c:pt>
                <c:pt idx="506">
                  <c:v>73524.224413128977</c:v>
                </c:pt>
                <c:pt idx="507">
                  <c:v>73524.224413128977</c:v>
                </c:pt>
                <c:pt idx="508">
                  <c:v>73524.224413128977</c:v>
                </c:pt>
                <c:pt idx="509">
                  <c:v>73524.224413128977</c:v>
                </c:pt>
                <c:pt idx="510">
                  <c:v>73854.918076156551</c:v>
                </c:pt>
                <c:pt idx="511">
                  <c:v>73854.918076156551</c:v>
                </c:pt>
                <c:pt idx="512">
                  <c:v>73854.918076156551</c:v>
                </c:pt>
                <c:pt idx="513">
                  <c:v>73854.918076156551</c:v>
                </c:pt>
                <c:pt idx="514">
                  <c:v>73854.918076156551</c:v>
                </c:pt>
                <c:pt idx="515">
                  <c:v>73854.918076156551</c:v>
                </c:pt>
                <c:pt idx="516">
                  <c:v>73854.918076156551</c:v>
                </c:pt>
                <c:pt idx="517">
                  <c:v>73854.918076156551</c:v>
                </c:pt>
                <c:pt idx="518">
                  <c:v>73854.918076156551</c:v>
                </c:pt>
                <c:pt idx="519">
                  <c:v>73854.918076156551</c:v>
                </c:pt>
                <c:pt idx="520">
                  <c:v>73854.918076156551</c:v>
                </c:pt>
                <c:pt idx="521">
                  <c:v>73854.918076156551</c:v>
                </c:pt>
                <c:pt idx="522">
                  <c:v>73854.918076156551</c:v>
                </c:pt>
                <c:pt idx="523">
                  <c:v>73854.918076156551</c:v>
                </c:pt>
                <c:pt idx="524">
                  <c:v>73854.918076156551</c:v>
                </c:pt>
                <c:pt idx="525">
                  <c:v>73854.918076156551</c:v>
                </c:pt>
                <c:pt idx="526">
                  <c:v>73854.918076156551</c:v>
                </c:pt>
                <c:pt idx="527">
                  <c:v>73854.918076156551</c:v>
                </c:pt>
                <c:pt idx="528">
                  <c:v>73854.918076156551</c:v>
                </c:pt>
                <c:pt idx="529">
                  <c:v>73854.918076156551</c:v>
                </c:pt>
                <c:pt idx="530">
                  <c:v>73854.918076156551</c:v>
                </c:pt>
                <c:pt idx="531">
                  <c:v>73854.918076156551</c:v>
                </c:pt>
                <c:pt idx="532">
                  <c:v>73854.918076156551</c:v>
                </c:pt>
                <c:pt idx="533">
                  <c:v>73854.918076156551</c:v>
                </c:pt>
                <c:pt idx="534">
                  <c:v>73854.918076156551</c:v>
                </c:pt>
                <c:pt idx="535">
                  <c:v>73854.918076156551</c:v>
                </c:pt>
                <c:pt idx="536">
                  <c:v>73854.918076156551</c:v>
                </c:pt>
                <c:pt idx="537">
                  <c:v>73854.918076156551</c:v>
                </c:pt>
                <c:pt idx="538">
                  <c:v>73854.918076156551</c:v>
                </c:pt>
                <c:pt idx="539">
                  <c:v>73854.918076156551</c:v>
                </c:pt>
                <c:pt idx="540">
                  <c:v>73854.918076156551</c:v>
                </c:pt>
                <c:pt idx="541">
                  <c:v>73854.918076156551</c:v>
                </c:pt>
                <c:pt idx="542">
                  <c:v>73854.918076156551</c:v>
                </c:pt>
                <c:pt idx="543">
                  <c:v>73854.918076156551</c:v>
                </c:pt>
                <c:pt idx="544">
                  <c:v>73854.918076156551</c:v>
                </c:pt>
                <c:pt idx="545">
                  <c:v>73854.918076156551</c:v>
                </c:pt>
                <c:pt idx="546">
                  <c:v>73854.918076156551</c:v>
                </c:pt>
                <c:pt idx="547">
                  <c:v>73854.918076156551</c:v>
                </c:pt>
                <c:pt idx="548">
                  <c:v>73854.918076156551</c:v>
                </c:pt>
                <c:pt idx="549">
                  <c:v>73854.918076156551</c:v>
                </c:pt>
                <c:pt idx="550">
                  <c:v>73854.918076156551</c:v>
                </c:pt>
                <c:pt idx="551">
                  <c:v>73854.918076156551</c:v>
                </c:pt>
                <c:pt idx="552">
                  <c:v>73854.918076156551</c:v>
                </c:pt>
                <c:pt idx="553">
                  <c:v>73854.918076156551</c:v>
                </c:pt>
                <c:pt idx="554">
                  <c:v>73854.918076156551</c:v>
                </c:pt>
                <c:pt idx="555">
                  <c:v>73303.761971110609</c:v>
                </c:pt>
                <c:pt idx="556">
                  <c:v>73303.761971110609</c:v>
                </c:pt>
                <c:pt idx="557">
                  <c:v>72752.605866064652</c:v>
                </c:pt>
                <c:pt idx="558">
                  <c:v>72752.605866064652</c:v>
                </c:pt>
                <c:pt idx="559">
                  <c:v>72752.605866064652</c:v>
                </c:pt>
                <c:pt idx="560">
                  <c:v>71429.831213954385</c:v>
                </c:pt>
                <c:pt idx="561">
                  <c:v>71429.831213954385</c:v>
                </c:pt>
                <c:pt idx="562">
                  <c:v>70547.981445880883</c:v>
                </c:pt>
                <c:pt idx="563">
                  <c:v>70547.981445880883</c:v>
                </c:pt>
                <c:pt idx="564">
                  <c:v>70547.981445880883</c:v>
                </c:pt>
                <c:pt idx="565">
                  <c:v>70107.056561844132</c:v>
                </c:pt>
                <c:pt idx="566">
                  <c:v>70107.056561844132</c:v>
                </c:pt>
                <c:pt idx="567">
                  <c:v>66800.119931568464</c:v>
                </c:pt>
                <c:pt idx="568">
                  <c:v>66800.119931568464</c:v>
                </c:pt>
                <c:pt idx="569">
                  <c:v>66800.119931568464</c:v>
                </c:pt>
                <c:pt idx="570">
                  <c:v>65697.807721476565</c:v>
                </c:pt>
                <c:pt idx="571">
                  <c:v>65697.807721476565</c:v>
                </c:pt>
                <c:pt idx="572">
                  <c:v>62831.795975237663</c:v>
                </c:pt>
                <c:pt idx="573">
                  <c:v>62831.795975237663</c:v>
                </c:pt>
                <c:pt idx="574">
                  <c:v>62831.795975237663</c:v>
                </c:pt>
                <c:pt idx="575">
                  <c:v>60627.171555053887</c:v>
                </c:pt>
                <c:pt idx="576">
                  <c:v>60627.171555053887</c:v>
                </c:pt>
                <c:pt idx="577">
                  <c:v>58422.547134870103</c:v>
                </c:pt>
                <c:pt idx="578">
                  <c:v>58422.547134870103</c:v>
                </c:pt>
                <c:pt idx="579">
                  <c:v>58422.547134870103</c:v>
                </c:pt>
                <c:pt idx="580">
                  <c:v>58422.547134870103</c:v>
                </c:pt>
                <c:pt idx="581">
                  <c:v>58422.547134870103</c:v>
                </c:pt>
                <c:pt idx="582">
                  <c:v>58422.547134870103</c:v>
                </c:pt>
                <c:pt idx="583">
                  <c:v>58422.547134870103</c:v>
                </c:pt>
                <c:pt idx="584">
                  <c:v>58422.547134870103</c:v>
                </c:pt>
                <c:pt idx="585">
                  <c:v>58422.547134870103</c:v>
                </c:pt>
                <c:pt idx="586">
                  <c:v>58422.547134870103</c:v>
                </c:pt>
                <c:pt idx="587">
                  <c:v>56769.078819732269</c:v>
                </c:pt>
                <c:pt idx="588">
                  <c:v>56769.078819732269</c:v>
                </c:pt>
                <c:pt idx="589">
                  <c:v>56769.078819732269</c:v>
                </c:pt>
                <c:pt idx="590">
                  <c:v>54564.454399548493</c:v>
                </c:pt>
                <c:pt idx="591">
                  <c:v>54564.454399548493</c:v>
                </c:pt>
                <c:pt idx="592">
                  <c:v>51808.673874318774</c:v>
                </c:pt>
                <c:pt idx="593">
                  <c:v>51808.673874318774</c:v>
                </c:pt>
                <c:pt idx="594">
                  <c:v>51808.673874318774</c:v>
                </c:pt>
                <c:pt idx="595">
                  <c:v>49604.049454134991</c:v>
                </c:pt>
                <c:pt idx="596">
                  <c:v>49604.049454134991</c:v>
                </c:pt>
                <c:pt idx="597">
                  <c:v>46297.11282385933</c:v>
                </c:pt>
                <c:pt idx="598">
                  <c:v>46297.11282385933</c:v>
                </c:pt>
                <c:pt idx="599">
                  <c:v>46297.11282385933</c:v>
                </c:pt>
                <c:pt idx="600">
                  <c:v>41887.863983491778</c:v>
                </c:pt>
                <c:pt idx="601">
                  <c:v>41887.863983491778</c:v>
                </c:pt>
                <c:pt idx="602">
                  <c:v>41887.863983491778</c:v>
                </c:pt>
                <c:pt idx="603">
                  <c:v>41887.863983491778</c:v>
                </c:pt>
                <c:pt idx="604">
                  <c:v>41887.863983491778</c:v>
                </c:pt>
                <c:pt idx="605">
                  <c:v>41336.707878445828</c:v>
                </c:pt>
                <c:pt idx="606">
                  <c:v>41336.707878445828</c:v>
                </c:pt>
                <c:pt idx="607">
                  <c:v>41336.707878445828</c:v>
                </c:pt>
                <c:pt idx="608">
                  <c:v>41336.707878445828</c:v>
                </c:pt>
                <c:pt idx="609">
                  <c:v>41336.707878445828</c:v>
                </c:pt>
                <c:pt idx="610">
                  <c:v>39352.545900280435</c:v>
                </c:pt>
                <c:pt idx="611">
                  <c:v>39352.545900280435</c:v>
                </c:pt>
                <c:pt idx="612">
                  <c:v>39021.852237252861</c:v>
                </c:pt>
                <c:pt idx="613">
                  <c:v>39021.852237252861</c:v>
                </c:pt>
                <c:pt idx="614">
                  <c:v>39021.852237252861</c:v>
                </c:pt>
                <c:pt idx="615">
                  <c:v>38140.002469179351</c:v>
                </c:pt>
                <c:pt idx="616">
                  <c:v>38140.002469179351</c:v>
                </c:pt>
                <c:pt idx="617">
                  <c:v>37478.615143124218</c:v>
                </c:pt>
                <c:pt idx="618">
                  <c:v>37478.615143124218</c:v>
                </c:pt>
                <c:pt idx="619">
                  <c:v>37478.615143124218</c:v>
                </c:pt>
                <c:pt idx="620">
                  <c:v>35384.221943949633</c:v>
                </c:pt>
                <c:pt idx="621">
                  <c:v>35384.221943949633</c:v>
                </c:pt>
                <c:pt idx="622">
                  <c:v>34722.834617894499</c:v>
                </c:pt>
                <c:pt idx="623">
                  <c:v>34722.834617894499</c:v>
                </c:pt>
                <c:pt idx="624">
                  <c:v>34722.834617894499</c:v>
                </c:pt>
                <c:pt idx="625">
                  <c:v>33840.984849820983</c:v>
                </c:pt>
                <c:pt idx="626">
                  <c:v>33840.984849820983</c:v>
                </c:pt>
                <c:pt idx="627">
                  <c:v>33400.059965784232</c:v>
                </c:pt>
                <c:pt idx="628">
                  <c:v>33400.059965784232</c:v>
                </c:pt>
                <c:pt idx="629">
                  <c:v>33400.059965784232</c:v>
                </c:pt>
                <c:pt idx="630">
                  <c:v>32848.903860738283</c:v>
                </c:pt>
                <c:pt idx="631">
                  <c:v>32848.903860738283</c:v>
                </c:pt>
                <c:pt idx="632">
                  <c:v>32407.978976701528</c:v>
                </c:pt>
                <c:pt idx="633">
                  <c:v>32407.978976701528</c:v>
                </c:pt>
                <c:pt idx="634">
                  <c:v>32407.978976701528</c:v>
                </c:pt>
                <c:pt idx="635">
                  <c:v>30974.973103582077</c:v>
                </c:pt>
                <c:pt idx="636">
                  <c:v>30974.973103582077</c:v>
                </c:pt>
                <c:pt idx="637">
                  <c:v>30644.27944055451</c:v>
                </c:pt>
                <c:pt idx="638">
                  <c:v>30644.27944055451</c:v>
                </c:pt>
                <c:pt idx="639">
                  <c:v>30644.27944055451</c:v>
                </c:pt>
                <c:pt idx="640">
                  <c:v>29321.504788444243</c:v>
                </c:pt>
                <c:pt idx="641">
                  <c:v>29321.504788444243</c:v>
                </c:pt>
                <c:pt idx="642">
                  <c:v>29321.504788444243</c:v>
                </c:pt>
                <c:pt idx="643">
                  <c:v>29321.504788444243</c:v>
                </c:pt>
                <c:pt idx="644">
                  <c:v>29321.504788444243</c:v>
                </c:pt>
                <c:pt idx="645">
                  <c:v>29321.504788444243</c:v>
                </c:pt>
                <c:pt idx="646">
                  <c:v>29321.504788444243</c:v>
                </c:pt>
                <c:pt idx="647">
                  <c:v>30313.585777526943</c:v>
                </c:pt>
                <c:pt idx="648">
                  <c:v>30313.585777526943</c:v>
                </c:pt>
                <c:pt idx="649">
                  <c:v>30313.585777526943</c:v>
                </c:pt>
                <c:pt idx="650">
                  <c:v>31415.897987618831</c:v>
                </c:pt>
                <c:pt idx="651">
                  <c:v>31415.897987618831</c:v>
                </c:pt>
                <c:pt idx="652">
                  <c:v>31967.054092664774</c:v>
                </c:pt>
                <c:pt idx="653">
                  <c:v>31967.054092664774</c:v>
                </c:pt>
                <c:pt idx="654">
                  <c:v>31967.054092664774</c:v>
                </c:pt>
                <c:pt idx="655">
                  <c:v>33730.753628811799</c:v>
                </c:pt>
                <c:pt idx="656">
                  <c:v>33730.753628811799</c:v>
                </c:pt>
                <c:pt idx="657">
                  <c:v>33840.984849820983</c:v>
                </c:pt>
                <c:pt idx="658">
                  <c:v>33840.984849820983</c:v>
                </c:pt>
                <c:pt idx="659">
                  <c:v>33840.984849820983</c:v>
                </c:pt>
                <c:pt idx="660">
                  <c:v>33840.984849820983</c:v>
                </c:pt>
                <c:pt idx="661">
                  <c:v>33840.984849820983</c:v>
                </c:pt>
                <c:pt idx="662">
                  <c:v>34392.140954866933</c:v>
                </c:pt>
                <c:pt idx="663">
                  <c:v>34392.140954866933</c:v>
                </c:pt>
                <c:pt idx="664">
                  <c:v>34392.140954866933</c:v>
                </c:pt>
                <c:pt idx="665">
                  <c:v>34392.140954866933</c:v>
                </c:pt>
                <c:pt idx="666">
                  <c:v>34392.140954866933</c:v>
                </c:pt>
                <c:pt idx="667">
                  <c:v>36045.609270004767</c:v>
                </c:pt>
                <c:pt idx="668">
                  <c:v>36045.609270004767</c:v>
                </c:pt>
                <c:pt idx="669">
                  <c:v>36045.609270004767</c:v>
                </c:pt>
                <c:pt idx="670">
                  <c:v>36045.609270004767</c:v>
                </c:pt>
                <c:pt idx="671">
                  <c:v>36045.609270004767</c:v>
                </c:pt>
                <c:pt idx="672">
                  <c:v>36045.609270004767</c:v>
                </c:pt>
                <c:pt idx="673">
                  <c:v>36045.609270004767</c:v>
                </c:pt>
                <c:pt idx="674">
                  <c:v>36045.609270004767</c:v>
                </c:pt>
                <c:pt idx="675">
                  <c:v>36045.609270004767</c:v>
                </c:pt>
                <c:pt idx="676">
                  <c:v>36045.609270004767</c:v>
                </c:pt>
                <c:pt idx="677">
                  <c:v>35825.146827986384</c:v>
                </c:pt>
                <c:pt idx="678">
                  <c:v>35825.146827986384</c:v>
                </c:pt>
                <c:pt idx="679">
                  <c:v>35825.146827986384</c:v>
                </c:pt>
                <c:pt idx="680">
                  <c:v>35825.146827986384</c:v>
                </c:pt>
                <c:pt idx="681">
                  <c:v>35825.146827986384</c:v>
                </c:pt>
                <c:pt idx="682">
                  <c:v>35825.146827986384</c:v>
                </c:pt>
                <c:pt idx="683">
                  <c:v>35825.146827986384</c:v>
                </c:pt>
                <c:pt idx="684">
                  <c:v>35825.146827986384</c:v>
                </c:pt>
                <c:pt idx="685">
                  <c:v>35825.146827986384</c:v>
                </c:pt>
                <c:pt idx="686">
                  <c:v>35825.146827986384</c:v>
                </c:pt>
                <c:pt idx="687">
                  <c:v>35273.990722940442</c:v>
                </c:pt>
                <c:pt idx="688">
                  <c:v>35273.990722940442</c:v>
                </c:pt>
                <c:pt idx="689">
                  <c:v>35273.990722940442</c:v>
                </c:pt>
                <c:pt idx="690">
                  <c:v>33840.984849820983</c:v>
                </c:pt>
                <c:pt idx="691">
                  <c:v>33840.984849820983</c:v>
                </c:pt>
                <c:pt idx="692">
                  <c:v>33840.984849820983</c:v>
                </c:pt>
                <c:pt idx="693">
                  <c:v>33840.984849820983</c:v>
                </c:pt>
                <c:pt idx="694">
                  <c:v>33840.984849820983</c:v>
                </c:pt>
                <c:pt idx="695">
                  <c:v>32959.135081747467</c:v>
                </c:pt>
                <c:pt idx="696">
                  <c:v>32959.135081747467</c:v>
                </c:pt>
                <c:pt idx="697">
                  <c:v>32628.441418719907</c:v>
                </c:pt>
                <c:pt idx="698">
                  <c:v>32628.441418719907</c:v>
                </c:pt>
                <c:pt idx="699">
                  <c:v>32628.441418719907</c:v>
                </c:pt>
                <c:pt idx="700">
                  <c:v>31967.054092664774</c:v>
                </c:pt>
                <c:pt idx="701">
                  <c:v>31967.054092664774</c:v>
                </c:pt>
                <c:pt idx="702">
                  <c:v>31746.591650646398</c:v>
                </c:pt>
                <c:pt idx="703">
                  <c:v>31746.591650646398</c:v>
                </c:pt>
                <c:pt idx="704">
                  <c:v>31746.591650646398</c:v>
                </c:pt>
                <c:pt idx="705">
                  <c:v>31415.897987618831</c:v>
                </c:pt>
                <c:pt idx="706">
                  <c:v>31415.897987618831</c:v>
                </c:pt>
                <c:pt idx="707">
                  <c:v>30534.048219545319</c:v>
                </c:pt>
                <c:pt idx="708">
                  <c:v>30534.048219545319</c:v>
                </c:pt>
                <c:pt idx="709">
                  <c:v>30534.048219545319</c:v>
                </c:pt>
                <c:pt idx="710">
                  <c:v>30313.585777526943</c:v>
                </c:pt>
                <c:pt idx="711">
                  <c:v>30313.585777526943</c:v>
                </c:pt>
                <c:pt idx="712">
                  <c:v>29431.736009453427</c:v>
                </c:pt>
                <c:pt idx="713">
                  <c:v>29431.736009453427</c:v>
                </c:pt>
                <c:pt idx="714" formatCode="General">
                  <c:v>0</c:v>
                </c:pt>
                <c:pt idx="715" formatCode="General">
                  <c:v>96342.087162031079</c:v>
                </c:pt>
                <c:pt idx="716" formatCode="General">
                  <c:v>0</c:v>
                </c:pt>
                <c:pt idx="717" formatCode="General">
                  <c:v>28.770348683398296</c:v>
                </c:pt>
                <c:pt idx="718" formatCode="General">
                  <c:v>0</c:v>
                </c:pt>
                <c:pt idx="719" formatCode="General">
                  <c:v>0</c:v>
                </c:pt>
                <c:pt idx="720" formatCode="General">
                  <c:v>0</c:v>
                </c:pt>
                <c:pt idx="721" formatCode="General">
                  <c:v>0</c:v>
                </c:pt>
                <c:pt idx="722" formatCode="General">
                  <c:v>27.888498915324785</c:v>
                </c:pt>
                <c:pt idx="723" formatCode="General">
                  <c:v>0</c:v>
                </c:pt>
                <c:pt idx="724" formatCode="General">
                  <c:v>0</c:v>
                </c:pt>
                <c:pt idx="725" formatCode="General">
                  <c:v>0</c:v>
                </c:pt>
                <c:pt idx="726" formatCode="General">
                  <c:v>0</c:v>
                </c:pt>
                <c:pt idx="727" formatCode="General">
                  <c:v>27.668036473306408</c:v>
                </c:pt>
                <c:pt idx="728" formatCode="General">
                  <c:v>0</c:v>
                </c:pt>
                <c:pt idx="729" formatCode="General">
                  <c:v>0</c:v>
                </c:pt>
                <c:pt idx="730" formatCode="General">
                  <c:v>0</c:v>
                </c:pt>
                <c:pt idx="731" formatCode="General">
                  <c:v>0</c:v>
                </c:pt>
                <c:pt idx="732" formatCode="General">
                  <c:v>27.116880368260464</c:v>
                </c:pt>
                <c:pt idx="733" formatCode="General">
                  <c:v>0</c:v>
                </c:pt>
                <c:pt idx="734" formatCode="General">
                  <c:v>0</c:v>
                </c:pt>
                <c:pt idx="735" formatCode="General">
                  <c:v>26.675955484223707</c:v>
                </c:pt>
                <c:pt idx="736" formatCode="General">
                  <c:v>0</c:v>
                </c:pt>
                <c:pt idx="737" formatCode="General">
                  <c:v>26.896417926242083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29-46DA-A75D-3EC96295C3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1104368"/>
        <c:axId val="94109977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'Commodities Data'!$N$2</c15:sqref>
                        </c15:formulaRef>
                      </c:ext>
                    </c:extLst>
                    <c:strCache>
                      <c:ptCount val="1"/>
                      <c:pt idx="0">
                        <c:v>Fastmarkets - Cobalt High</c:v>
                      </c:pt>
                    </c:strCache>
                  </c:strRef>
                </c:tx>
                <c:spPr>
                  <a:ln w="25400" cap="rnd">
                    <a:solidFill>
                      <a:srgbClr val="006600"/>
                    </a:solidFill>
                    <a:round/>
                  </a:ln>
                  <a:effectLst>
                    <a:outerShdw blurRad="63500" dist="38100" dir="5400000" rotWithShape="0">
                      <a:srgbClr val="000000">
                        <a:alpha val="45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'Commodities Data'!$B$466:$B$1800</c15:sqref>
                        </c15:formulaRef>
                      </c:ext>
                    </c:extLst>
                    <c:numCache>
                      <c:formatCode>[$-409]mmm\-yy;@</c:formatCode>
                      <c:ptCount val="1335"/>
                      <c:pt idx="0">
                        <c:v>42648</c:v>
                      </c:pt>
                      <c:pt idx="1">
                        <c:v>42649</c:v>
                      </c:pt>
                      <c:pt idx="2">
                        <c:v>42650</c:v>
                      </c:pt>
                      <c:pt idx="3">
                        <c:v>42653</c:v>
                      </c:pt>
                      <c:pt idx="4">
                        <c:v>42654</c:v>
                      </c:pt>
                      <c:pt idx="5">
                        <c:v>42655</c:v>
                      </c:pt>
                      <c:pt idx="6">
                        <c:v>42656</c:v>
                      </c:pt>
                      <c:pt idx="7">
                        <c:v>42657</c:v>
                      </c:pt>
                      <c:pt idx="8">
                        <c:v>42660</c:v>
                      </c:pt>
                      <c:pt idx="9">
                        <c:v>42661</c:v>
                      </c:pt>
                      <c:pt idx="10">
                        <c:v>42662</c:v>
                      </c:pt>
                      <c:pt idx="11">
                        <c:v>42663</c:v>
                      </c:pt>
                      <c:pt idx="12">
                        <c:v>42664</c:v>
                      </c:pt>
                      <c:pt idx="13">
                        <c:v>42667</c:v>
                      </c:pt>
                      <c:pt idx="14">
                        <c:v>42668</c:v>
                      </c:pt>
                      <c:pt idx="15">
                        <c:v>42669</c:v>
                      </c:pt>
                      <c:pt idx="16">
                        <c:v>42670</c:v>
                      </c:pt>
                      <c:pt idx="17">
                        <c:v>42671</c:v>
                      </c:pt>
                      <c:pt idx="18">
                        <c:v>42674</c:v>
                      </c:pt>
                      <c:pt idx="19">
                        <c:v>42675</c:v>
                      </c:pt>
                      <c:pt idx="20">
                        <c:v>42676</c:v>
                      </c:pt>
                      <c:pt idx="21">
                        <c:v>42677</c:v>
                      </c:pt>
                      <c:pt idx="22">
                        <c:v>42678</c:v>
                      </c:pt>
                      <c:pt idx="23">
                        <c:v>42681</c:v>
                      </c:pt>
                      <c:pt idx="24">
                        <c:v>42682</c:v>
                      </c:pt>
                      <c:pt idx="25">
                        <c:v>42683</c:v>
                      </c:pt>
                      <c:pt idx="26">
                        <c:v>42684</c:v>
                      </c:pt>
                      <c:pt idx="27">
                        <c:v>42685</c:v>
                      </c:pt>
                      <c:pt idx="28">
                        <c:v>42688</c:v>
                      </c:pt>
                      <c:pt idx="29">
                        <c:v>42689</c:v>
                      </c:pt>
                      <c:pt idx="30">
                        <c:v>42690</c:v>
                      </c:pt>
                      <c:pt idx="31">
                        <c:v>42691</c:v>
                      </c:pt>
                      <c:pt idx="32">
                        <c:v>42692</c:v>
                      </c:pt>
                      <c:pt idx="33">
                        <c:v>42695</c:v>
                      </c:pt>
                      <c:pt idx="34">
                        <c:v>42696</c:v>
                      </c:pt>
                      <c:pt idx="35">
                        <c:v>42697</c:v>
                      </c:pt>
                      <c:pt idx="36">
                        <c:v>42698</c:v>
                      </c:pt>
                      <c:pt idx="37">
                        <c:v>42699</c:v>
                      </c:pt>
                      <c:pt idx="38">
                        <c:v>42702</c:v>
                      </c:pt>
                      <c:pt idx="39">
                        <c:v>42703</c:v>
                      </c:pt>
                      <c:pt idx="40">
                        <c:v>42704</c:v>
                      </c:pt>
                      <c:pt idx="41">
                        <c:v>42705</c:v>
                      </c:pt>
                      <c:pt idx="42">
                        <c:v>42706</c:v>
                      </c:pt>
                      <c:pt idx="43">
                        <c:v>42709</c:v>
                      </c:pt>
                      <c:pt idx="44">
                        <c:v>42710</c:v>
                      </c:pt>
                      <c:pt idx="45">
                        <c:v>42711</c:v>
                      </c:pt>
                      <c:pt idx="46">
                        <c:v>42712</c:v>
                      </c:pt>
                      <c:pt idx="47">
                        <c:v>42713</c:v>
                      </c:pt>
                      <c:pt idx="48">
                        <c:v>42716</c:v>
                      </c:pt>
                      <c:pt idx="49">
                        <c:v>42717</c:v>
                      </c:pt>
                      <c:pt idx="50">
                        <c:v>42718</c:v>
                      </c:pt>
                      <c:pt idx="51">
                        <c:v>42719</c:v>
                      </c:pt>
                      <c:pt idx="52">
                        <c:v>42720</c:v>
                      </c:pt>
                      <c:pt idx="53">
                        <c:v>42723</c:v>
                      </c:pt>
                      <c:pt idx="54">
                        <c:v>42724</c:v>
                      </c:pt>
                      <c:pt idx="55">
                        <c:v>42725</c:v>
                      </c:pt>
                      <c:pt idx="56">
                        <c:v>42726</c:v>
                      </c:pt>
                      <c:pt idx="57">
                        <c:v>42727</c:v>
                      </c:pt>
                      <c:pt idx="58">
                        <c:v>42730</c:v>
                      </c:pt>
                      <c:pt idx="59">
                        <c:v>42731</c:v>
                      </c:pt>
                      <c:pt idx="60">
                        <c:v>42732</c:v>
                      </c:pt>
                      <c:pt idx="61">
                        <c:v>42733</c:v>
                      </c:pt>
                      <c:pt idx="62">
                        <c:v>42734</c:v>
                      </c:pt>
                      <c:pt idx="63">
                        <c:v>42737</c:v>
                      </c:pt>
                      <c:pt idx="64">
                        <c:v>42738</c:v>
                      </c:pt>
                      <c:pt idx="65">
                        <c:v>42739</c:v>
                      </c:pt>
                      <c:pt idx="66">
                        <c:v>42740</c:v>
                      </c:pt>
                      <c:pt idx="67">
                        <c:v>42741</c:v>
                      </c:pt>
                      <c:pt idx="68">
                        <c:v>42744</c:v>
                      </c:pt>
                      <c:pt idx="69">
                        <c:v>42745</c:v>
                      </c:pt>
                      <c:pt idx="70">
                        <c:v>42746</c:v>
                      </c:pt>
                      <c:pt idx="71">
                        <c:v>42747</c:v>
                      </c:pt>
                      <c:pt idx="72">
                        <c:v>42748</c:v>
                      </c:pt>
                      <c:pt idx="73">
                        <c:v>42751</c:v>
                      </c:pt>
                      <c:pt idx="74">
                        <c:v>42752</c:v>
                      </c:pt>
                      <c:pt idx="75">
                        <c:v>42753</c:v>
                      </c:pt>
                      <c:pt idx="76">
                        <c:v>42754</c:v>
                      </c:pt>
                      <c:pt idx="77">
                        <c:v>42755</c:v>
                      </c:pt>
                      <c:pt idx="78">
                        <c:v>42758</c:v>
                      </c:pt>
                      <c:pt idx="79">
                        <c:v>42759</c:v>
                      </c:pt>
                      <c:pt idx="80">
                        <c:v>42760</c:v>
                      </c:pt>
                      <c:pt idx="81">
                        <c:v>42761</c:v>
                      </c:pt>
                      <c:pt idx="82">
                        <c:v>42762</c:v>
                      </c:pt>
                      <c:pt idx="83">
                        <c:v>42765</c:v>
                      </c:pt>
                      <c:pt idx="84">
                        <c:v>42766</c:v>
                      </c:pt>
                      <c:pt idx="85">
                        <c:v>42767</c:v>
                      </c:pt>
                      <c:pt idx="86">
                        <c:v>42768</c:v>
                      </c:pt>
                      <c:pt idx="87">
                        <c:v>42769</c:v>
                      </c:pt>
                      <c:pt idx="88">
                        <c:v>42772</c:v>
                      </c:pt>
                      <c:pt idx="89">
                        <c:v>42773</c:v>
                      </c:pt>
                      <c:pt idx="90">
                        <c:v>42774</c:v>
                      </c:pt>
                      <c:pt idx="91">
                        <c:v>42775</c:v>
                      </c:pt>
                      <c:pt idx="92">
                        <c:v>42776</c:v>
                      </c:pt>
                      <c:pt idx="93">
                        <c:v>42779</c:v>
                      </c:pt>
                      <c:pt idx="94">
                        <c:v>42780</c:v>
                      </c:pt>
                      <c:pt idx="95">
                        <c:v>42781</c:v>
                      </c:pt>
                      <c:pt idx="96">
                        <c:v>42782</c:v>
                      </c:pt>
                      <c:pt idx="97">
                        <c:v>42783</c:v>
                      </c:pt>
                      <c:pt idx="98">
                        <c:v>42786</c:v>
                      </c:pt>
                      <c:pt idx="99">
                        <c:v>42787</c:v>
                      </c:pt>
                      <c:pt idx="100">
                        <c:v>42788</c:v>
                      </c:pt>
                      <c:pt idx="101">
                        <c:v>42789</c:v>
                      </c:pt>
                      <c:pt idx="102">
                        <c:v>42790</c:v>
                      </c:pt>
                      <c:pt idx="103">
                        <c:v>42793</c:v>
                      </c:pt>
                      <c:pt idx="104">
                        <c:v>42794</c:v>
                      </c:pt>
                      <c:pt idx="105">
                        <c:v>42795</c:v>
                      </c:pt>
                      <c:pt idx="106">
                        <c:v>42796</c:v>
                      </c:pt>
                      <c:pt idx="107">
                        <c:v>42797</c:v>
                      </c:pt>
                      <c:pt idx="108">
                        <c:v>42800</c:v>
                      </c:pt>
                      <c:pt idx="109">
                        <c:v>42801</c:v>
                      </c:pt>
                      <c:pt idx="110">
                        <c:v>42802</c:v>
                      </c:pt>
                      <c:pt idx="111">
                        <c:v>42803</c:v>
                      </c:pt>
                      <c:pt idx="112">
                        <c:v>42804</c:v>
                      </c:pt>
                      <c:pt idx="113">
                        <c:v>42807</c:v>
                      </c:pt>
                      <c:pt idx="114">
                        <c:v>42808</c:v>
                      </c:pt>
                      <c:pt idx="115">
                        <c:v>42809</c:v>
                      </c:pt>
                      <c:pt idx="116">
                        <c:v>42810</c:v>
                      </c:pt>
                      <c:pt idx="117">
                        <c:v>42811</c:v>
                      </c:pt>
                      <c:pt idx="118">
                        <c:v>42814</c:v>
                      </c:pt>
                      <c:pt idx="119">
                        <c:v>42815</c:v>
                      </c:pt>
                      <c:pt idx="120">
                        <c:v>42816</c:v>
                      </c:pt>
                      <c:pt idx="121">
                        <c:v>42817</c:v>
                      </c:pt>
                      <c:pt idx="122">
                        <c:v>42818</c:v>
                      </c:pt>
                      <c:pt idx="123">
                        <c:v>42821</c:v>
                      </c:pt>
                      <c:pt idx="124">
                        <c:v>42822</c:v>
                      </c:pt>
                      <c:pt idx="125">
                        <c:v>42823</c:v>
                      </c:pt>
                      <c:pt idx="126">
                        <c:v>42824</c:v>
                      </c:pt>
                      <c:pt idx="127">
                        <c:v>42825</c:v>
                      </c:pt>
                      <c:pt idx="128">
                        <c:v>42828</c:v>
                      </c:pt>
                      <c:pt idx="129">
                        <c:v>42829</c:v>
                      </c:pt>
                      <c:pt idx="130">
                        <c:v>42830</c:v>
                      </c:pt>
                      <c:pt idx="131">
                        <c:v>42831</c:v>
                      </c:pt>
                      <c:pt idx="132">
                        <c:v>42832</c:v>
                      </c:pt>
                      <c:pt idx="133">
                        <c:v>42835</c:v>
                      </c:pt>
                      <c:pt idx="134">
                        <c:v>42836</c:v>
                      </c:pt>
                      <c:pt idx="135">
                        <c:v>42837</c:v>
                      </c:pt>
                      <c:pt idx="136">
                        <c:v>42838</c:v>
                      </c:pt>
                      <c:pt idx="137">
                        <c:v>42839</c:v>
                      </c:pt>
                      <c:pt idx="138">
                        <c:v>42842</c:v>
                      </c:pt>
                      <c:pt idx="139">
                        <c:v>42843</c:v>
                      </c:pt>
                      <c:pt idx="140">
                        <c:v>42844</c:v>
                      </c:pt>
                      <c:pt idx="141">
                        <c:v>42845</c:v>
                      </c:pt>
                      <c:pt idx="142">
                        <c:v>42846</c:v>
                      </c:pt>
                      <c:pt idx="143">
                        <c:v>42849</c:v>
                      </c:pt>
                      <c:pt idx="144">
                        <c:v>42850</c:v>
                      </c:pt>
                      <c:pt idx="145">
                        <c:v>42851</c:v>
                      </c:pt>
                      <c:pt idx="146">
                        <c:v>42852</c:v>
                      </c:pt>
                      <c:pt idx="147">
                        <c:v>42853</c:v>
                      </c:pt>
                      <c:pt idx="148">
                        <c:v>42856</c:v>
                      </c:pt>
                      <c:pt idx="149">
                        <c:v>42857</c:v>
                      </c:pt>
                      <c:pt idx="150">
                        <c:v>42858</c:v>
                      </c:pt>
                      <c:pt idx="151">
                        <c:v>42859</c:v>
                      </c:pt>
                      <c:pt idx="152">
                        <c:v>42860</c:v>
                      </c:pt>
                      <c:pt idx="153">
                        <c:v>42863</c:v>
                      </c:pt>
                      <c:pt idx="154">
                        <c:v>42864</c:v>
                      </c:pt>
                      <c:pt idx="155">
                        <c:v>42865</c:v>
                      </c:pt>
                      <c:pt idx="156">
                        <c:v>42866</c:v>
                      </c:pt>
                      <c:pt idx="157">
                        <c:v>42867</c:v>
                      </c:pt>
                      <c:pt idx="158">
                        <c:v>42870</c:v>
                      </c:pt>
                      <c:pt idx="159">
                        <c:v>42871</c:v>
                      </c:pt>
                      <c:pt idx="160">
                        <c:v>42872</c:v>
                      </c:pt>
                      <c:pt idx="161">
                        <c:v>42873</c:v>
                      </c:pt>
                      <c:pt idx="162">
                        <c:v>42874</c:v>
                      </c:pt>
                      <c:pt idx="163">
                        <c:v>42877</c:v>
                      </c:pt>
                      <c:pt idx="164">
                        <c:v>42878</c:v>
                      </c:pt>
                      <c:pt idx="165">
                        <c:v>42879</c:v>
                      </c:pt>
                      <c:pt idx="166">
                        <c:v>42880</c:v>
                      </c:pt>
                      <c:pt idx="167">
                        <c:v>42881</c:v>
                      </c:pt>
                      <c:pt idx="168">
                        <c:v>42884</c:v>
                      </c:pt>
                      <c:pt idx="169">
                        <c:v>42885</c:v>
                      </c:pt>
                      <c:pt idx="170">
                        <c:v>42886</c:v>
                      </c:pt>
                      <c:pt idx="171">
                        <c:v>42887</c:v>
                      </c:pt>
                      <c:pt idx="172">
                        <c:v>42888</c:v>
                      </c:pt>
                      <c:pt idx="173">
                        <c:v>42891</c:v>
                      </c:pt>
                      <c:pt idx="174">
                        <c:v>42892</c:v>
                      </c:pt>
                      <c:pt idx="175">
                        <c:v>42893</c:v>
                      </c:pt>
                      <c:pt idx="176">
                        <c:v>42894</c:v>
                      </c:pt>
                      <c:pt idx="177">
                        <c:v>42895</c:v>
                      </c:pt>
                      <c:pt idx="178">
                        <c:v>42898</c:v>
                      </c:pt>
                      <c:pt idx="179">
                        <c:v>42899</c:v>
                      </c:pt>
                      <c:pt idx="180">
                        <c:v>42900</c:v>
                      </c:pt>
                      <c:pt idx="181">
                        <c:v>42901</c:v>
                      </c:pt>
                      <c:pt idx="182">
                        <c:v>42902</c:v>
                      </c:pt>
                      <c:pt idx="183">
                        <c:v>42905</c:v>
                      </c:pt>
                      <c:pt idx="184">
                        <c:v>42906</c:v>
                      </c:pt>
                      <c:pt idx="185">
                        <c:v>42907</c:v>
                      </c:pt>
                      <c:pt idx="186">
                        <c:v>42908</c:v>
                      </c:pt>
                      <c:pt idx="187">
                        <c:v>42909</c:v>
                      </c:pt>
                      <c:pt idx="188">
                        <c:v>42912</c:v>
                      </c:pt>
                      <c:pt idx="189">
                        <c:v>42913</c:v>
                      </c:pt>
                      <c:pt idx="190">
                        <c:v>42914</c:v>
                      </c:pt>
                      <c:pt idx="191">
                        <c:v>42915</c:v>
                      </c:pt>
                      <c:pt idx="192">
                        <c:v>42916</c:v>
                      </c:pt>
                      <c:pt idx="193">
                        <c:v>42919</c:v>
                      </c:pt>
                      <c:pt idx="194">
                        <c:v>42920</c:v>
                      </c:pt>
                      <c:pt idx="195">
                        <c:v>42921</c:v>
                      </c:pt>
                      <c:pt idx="196">
                        <c:v>42922</c:v>
                      </c:pt>
                      <c:pt idx="197">
                        <c:v>42923</c:v>
                      </c:pt>
                      <c:pt idx="198">
                        <c:v>42926</c:v>
                      </c:pt>
                      <c:pt idx="199">
                        <c:v>42927</c:v>
                      </c:pt>
                      <c:pt idx="200">
                        <c:v>42928</c:v>
                      </c:pt>
                      <c:pt idx="201">
                        <c:v>42929</c:v>
                      </c:pt>
                      <c:pt idx="202">
                        <c:v>42930</c:v>
                      </c:pt>
                      <c:pt idx="203">
                        <c:v>42933</c:v>
                      </c:pt>
                      <c:pt idx="204">
                        <c:v>42934</c:v>
                      </c:pt>
                      <c:pt idx="205">
                        <c:v>42935</c:v>
                      </c:pt>
                      <c:pt idx="206">
                        <c:v>42936</c:v>
                      </c:pt>
                      <c:pt idx="207">
                        <c:v>42937</c:v>
                      </c:pt>
                      <c:pt idx="208">
                        <c:v>42940</c:v>
                      </c:pt>
                      <c:pt idx="209">
                        <c:v>42941</c:v>
                      </c:pt>
                      <c:pt idx="210">
                        <c:v>42942</c:v>
                      </c:pt>
                      <c:pt idx="211">
                        <c:v>42943</c:v>
                      </c:pt>
                      <c:pt idx="212">
                        <c:v>42944</c:v>
                      </c:pt>
                      <c:pt idx="213">
                        <c:v>42947</c:v>
                      </c:pt>
                      <c:pt idx="214">
                        <c:v>42948</c:v>
                      </c:pt>
                      <c:pt idx="215">
                        <c:v>42949</c:v>
                      </c:pt>
                      <c:pt idx="216">
                        <c:v>42950</c:v>
                      </c:pt>
                      <c:pt idx="217">
                        <c:v>42951</c:v>
                      </c:pt>
                      <c:pt idx="218">
                        <c:v>42954</c:v>
                      </c:pt>
                      <c:pt idx="219">
                        <c:v>42955</c:v>
                      </c:pt>
                      <c:pt idx="220">
                        <c:v>42956</c:v>
                      </c:pt>
                      <c:pt idx="221">
                        <c:v>42957</c:v>
                      </c:pt>
                      <c:pt idx="222">
                        <c:v>42958</c:v>
                      </c:pt>
                      <c:pt idx="223">
                        <c:v>42961</c:v>
                      </c:pt>
                      <c:pt idx="224">
                        <c:v>42962</c:v>
                      </c:pt>
                      <c:pt idx="225">
                        <c:v>42963</c:v>
                      </c:pt>
                      <c:pt idx="226">
                        <c:v>42964</c:v>
                      </c:pt>
                      <c:pt idx="227">
                        <c:v>42965</c:v>
                      </c:pt>
                      <c:pt idx="228">
                        <c:v>42968</c:v>
                      </c:pt>
                      <c:pt idx="229">
                        <c:v>42969</c:v>
                      </c:pt>
                      <c:pt idx="230">
                        <c:v>42970</c:v>
                      </c:pt>
                      <c:pt idx="231">
                        <c:v>42971</c:v>
                      </c:pt>
                      <c:pt idx="232">
                        <c:v>42972</c:v>
                      </c:pt>
                      <c:pt idx="233">
                        <c:v>42975</c:v>
                      </c:pt>
                      <c:pt idx="234">
                        <c:v>42976</c:v>
                      </c:pt>
                      <c:pt idx="235">
                        <c:v>42977</c:v>
                      </c:pt>
                      <c:pt idx="236">
                        <c:v>42978</c:v>
                      </c:pt>
                      <c:pt idx="237">
                        <c:v>42979</c:v>
                      </c:pt>
                      <c:pt idx="238">
                        <c:v>42982</c:v>
                      </c:pt>
                      <c:pt idx="239">
                        <c:v>42983</c:v>
                      </c:pt>
                      <c:pt idx="240">
                        <c:v>42984</c:v>
                      </c:pt>
                      <c:pt idx="241">
                        <c:v>42985</c:v>
                      </c:pt>
                      <c:pt idx="242">
                        <c:v>42986</c:v>
                      </c:pt>
                      <c:pt idx="243">
                        <c:v>42989</c:v>
                      </c:pt>
                      <c:pt idx="244">
                        <c:v>42990</c:v>
                      </c:pt>
                      <c:pt idx="245">
                        <c:v>42991</c:v>
                      </c:pt>
                      <c:pt idx="246">
                        <c:v>42992</c:v>
                      </c:pt>
                      <c:pt idx="247">
                        <c:v>42993</c:v>
                      </c:pt>
                      <c:pt idx="248">
                        <c:v>42996</c:v>
                      </c:pt>
                      <c:pt idx="249">
                        <c:v>42997</c:v>
                      </c:pt>
                      <c:pt idx="250">
                        <c:v>42998</c:v>
                      </c:pt>
                      <c:pt idx="251">
                        <c:v>42999</c:v>
                      </c:pt>
                      <c:pt idx="252">
                        <c:v>43000</c:v>
                      </c:pt>
                      <c:pt idx="253">
                        <c:v>43003</c:v>
                      </c:pt>
                      <c:pt idx="254">
                        <c:v>43004</c:v>
                      </c:pt>
                      <c:pt idx="255">
                        <c:v>43005</c:v>
                      </c:pt>
                      <c:pt idx="256">
                        <c:v>43006</c:v>
                      </c:pt>
                      <c:pt idx="257">
                        <c:v>43007</c:v>
                      </c:pt>
                      <c:pt idx="258">
                        <c:v>43010</c:v>
                      </c:pt>
                      <c:pt idx="259">
                        <c:v>43011</c:v>
                      </c:pt>
                      <c:pt idx="260">
                        <c:v>43012</c:v>
                      </c:pt>
                      <c:pt idx="261">
                        <c:v>43013</c:v>
                      </c:pt>
                      <c:pt idx="262">
                        <c:v>43014</c:v>
                      </c:pt>
                      <c:pt idx="263">
                        <c:v>43017</c:v>
                      </c:pt>
                      <c:pt idx="264">
                        <c:v>43018</c:v>
                      </c:pt>
                      <c:pt idx="265">
                        <c:v>43019</c:v>
                      </c:pt>
                      <c:pt idx="266">
                        <c:v>43020</c:v>
                      </c:pt>
                      <c:pt idx="267">
                        <c:v>43021</c:v>
                      </c:pt>
                      <c:pt idx="268">
                        <c:v>43024</c:v>
                      </c:pt>
                      <c:pt idx="269">
                        <c:v>43025</c:v>
                      </c:pt>
                      <c:pt idx="270">
                        <c:v>43026</c:v>
                      </c:pt>
                      <c:pt idx="271">
                        <c:v>43027</c:v>
                      </c:pt>
                      <c:pt idx="272">
                        <c:v>43028</c:v>
                      </c:pt>
                      <c:pt idx="273">
                        <c:v>43031</c:v>
                      </c:pt>
                      <c:pt idx="274">
                        <c:v>43032</c:v>
                      </c:pt>
                      <c:pt idx="275">
                        <c:v>43033</c:v>
                      </c:pt>
                      <c:pt idx="276">
                        <c:v>43034</c:v>
                      </c:pt>
                      <c:pt idx="277">
                        <c:v>43035</c:v>
                      </c:pt>
                      <c:pt idx="278">
                        <c:v>43038</c:v>
                      </c:pt>
                      <c:pt idx="279">
                        <c:v>43039</c:v>
                      </c:pt>
                      <c:pt idx="280">
                        <c:v>43040</c:v>
                      </c:pt>
                      <c:pt idx="281">
                        <c:v>43041</c:v>
                      </c:pt>
                      <c:pt idx="282">
                        <c:v>43042</c:v>
                      </c:pt>
                      <c:pt idx="283">
                        <c:v>43045</c:v>
                      </c:pt>
                      <c:pt idx="284">
                        <c:v>43046</c:v>
                      </c:pt>
                      <c:pt idx="285">
                        <c:v>43047</c:v>
                      </c:pt>
                      <c:pt idx="286">
                        <c:v>43048</c:v>
                      </c:pt>
                      <c:pt idx="287">
                        <c:v>43049</c:v>
                      </c:pt>
                      <c:pt idx="288">
                        <c:v>43052</c:v>
                      </c:pt>
                      <c:pt idx="289">
                        <c:v>43053</c:v>
                      </c:pt>
                      <c:pt idx="290">
                        <c:v>43054</c:v>
                      </c:pt>
                      <c:pt idx="291">
                        <c:v>43055</c:v>
                      </c:pt>
                      <c:pt idx="292">
                        <c:v>43056</c:v>
                      </c:pt>
                      <c:pt idx="293">
                        <c:v>43059</c:v>
                      </c:pt>
                      <c:pt idx="294">
                        <c:v>43060</c:v>
                      </c:pt>
                      <c:pt idx="295">
                        <c:v>43061</c:v>
                      </c:pt>
                      <c:pt idx="296">
                        <c:v>43062</c:v>
                      </c:pt>
                      <c:pt idx="297">
                        <c:v>43063</c:v>
                      </c:pt>
                      <c:pt idx="298">
                        <c:v>43066</c:v>
                      </c:pt>
                      <c:pt idx="299">
                        <c:v>43067</c:v>
                      </c:pt>
                      <c:pt idx="300">
                        <c:v>43068</c:v>
                      </c:pt>
                      <c:pt idx="301">
                        <c:v>43069</c:v>
                      </c:pt>
                      <c:pt idx="302">
                        <c:v>43070</c:v>
                      </c:pt>
                      <c:pt idx="303">
                        <c:v>43073</c:v>
                      </c:pt>
                      <c:pt idx="304">
                        <c:v>43074</c:v>
                      </c:pt>
                      <c:pt idx="305">
                        <c:v>43075</c:v>
                      </c:pt>
                      <c:pt idx="306">
                        <c:v>43076</c:v>
                      </c:pt>
                      <c:pt idx="307">
                        <c:v>43077</c:v>
                      </c:pt>
                      <c:pt idx="308">
                        <c:v>43080</c:v>
                      </c:pt>
                      <c:pt idx="309">
                        <c:v>43081</c:v>
                      </c:pt>
                      <c:pt idx="310">
                        <c:v>43082</c:v>
                      </c:pt>
                      <c:pt idx="311">
                        <c:v>43083</c:v>
                      </c:pt>
                      <c:pt idx="312">
                        <c:v>43084</c:v>
                      </c:pt>
                      <c:pt idx="313">
                        <c:v>43087</c:v>
                      </c:pt>
                      <c:pt idx="314">
                        <c:v>43088</c:v>
                      </c:pt>
                      <c:pt idx="315">
                        <c:v>43089</c:v>
                      </c:pt>
                      <c:pt idx="316">
                        <c:v>43090</c:v>
                      </c:pt>
                      <c:pt idx="317">
                        <c:v>43091</c:v>
                      </c:pt>
                      <c:pt idx="318">
                        <c:v>43094</c:v>
                      </c:pt>
                      <c:pt idx="319">
                        <c:v>43095</c:v>
                      </c:pt>
                      <c:pt idx="320">
                        <c:v>43096</c:v>
                      </c:pt>
                      <c:pt idx="321">
                        <c:v>43097</c:v>
                      </c:pt>
                      <c:pt idx="322">
                        <c:v>43098</c:v>
                      </c:pt>
                      <c:pt idx="323">
                        <c:v>43101</c:v>
                      </c:pt>
                      <c:pt idx="324">
                        <c:v>43102</c:v>
                      </c:pt>
                      <c:pt idx="325">
                        <c:v>43103</c:v>
                      </c:pt>
                      <c:pt idx="326">
                        <c:v>43104</c:v>
                      </c:pt>
                      <c:pt idx="327">
                        <c:v>43105</c:v>
                      </c:pt>
                      <c:pt idx="328">
                        <c:v>43108</c:v>
                      </c:pt>
                      <c:pt idx="329">
                        <c:v>43109</c:v>
                      </c:pt>
                      <c:pt idx="330">
                        <c:v>43110</c:v>
                      </c:pt>
                      <c:pt idx="331">
                        <c:v>43111</c:v>
                      </c:pt>
                      <c:pt idx="332">
                        <c:v>43112</c:v>
                      </c:pt>
                      <c:pt idx="333">
                        <c:v>43115</c:v>
                      </c:pt>
                      <c:pt idx="334">
                        <c:v>43116</c:v>
                      </c:pt>
                      <c:pt idx="335">
                        <c:v>43117</c:v>
                      </c:pt>
                      <c:pt idx="336">
                        <c:v>43118</c:v>
                      </c:pt>
                      <c:pt idx="337">
                        <c:v>43119</c:v>
                      </c:pt>
                      <c:pt idx="338">
                        <c:v>43122</c:v>
                      </c:pt>
                      <c:pt idx="339">
                        <c:v>43123</c:v>
                      </c:pt>
                      <c:pt idx="340">
                        <c:v>43124</c:v>
                      </c:pt>
                      <c:pt idx="341">
                        <c:v>43125</c:v>
                      </c:pt>
                      <c:pt idx="342">
                        <c:v>43126</c:v>
                      </c:pt>
                      <c:pt idx="343">
                        <c:v>43129</c:v>
                      </c:pt>
                      <c:pt idx="344">
                        <c:v>43130</c:v>
                      </c:pt>
                      <c:pt idx="345">
                        <c:v>43131</c:v>
                      </c:pt>
                      <c:pt idx="346">
                        <c:v>43132</c:v>
                      </c:pt>
                      <c:pt idx="347">
                        <c:v>43133</c:v>
                      </c:pt>
                      <c:pt idx="348">
                        <c:v>43136</c:v>
                      </c:pt>
                      <c:pt idx="349">
                        <c:v>43137</c:v>
                      </c:pt>
                      <c:pt idx="350">
                        <c:v>43138</c:v>
                      </c:pt>
                      <c:pt idx="351">
                        <c:v>43139</c:v>
                      </c:pt>
                      <c:pt idx="352">
                        <c:v>43140</c:v>
                      </c:pt>
                      <c:pt idx="353">
                        <c:v>43143</c:v>
                      </c:pt>
                      <c:pt idx="354">
                        <c:v>43144</c:v>
                      </c:pt>
                      <c:pt idx="355">
                        <c:v>43145</c:v>
                      </c:pt>
                      <c:pt idx="356">
                        <c:v>43146</c:v>
                      </c:pt>
                      <c:pt idx="357">
                        <c:v>43147</c:v>
                      </c:pt>
                      <c:pt idx="358">
                        <c:v>43150</c:v>
                      </c:pt>
                      <c:pt idx="359">
                        <c:v>43151</c:v>
                      </c:pt>
                      <c:pt idx="360">
                        <c:v>43152</c:v>
                      </c:pt>
                      <c:pt idx="361">
                        <c:v>43153</c:v>
                      </c:pt>
                      <c:pt idx="362">
                        <c:v>43154</c:v>
                      </c:pt>
                      <c:pt idx="363">
                        <c:v>43157</c:v>
                      </c:pt>
                      <c:pt idx="364">
                        <c:v>43158</c:v>
                      </c:pt>
                      <c:pt idx="365">
                        <c:v>43159</c:v>
                      </c:pt>
                      <c:pt idx="366">
                        <c:v>43160</c:v>
                      </c:pt>
                      <c:pt idx="367">
                        <c:v>43161</c:v>
                      </c:pt>
                      <c:pt idx="368">
                        <c:v>43164</c:v>
                      </c:pt>
                      <c:pt idx="369">
                        <c:v>43165</c:v>
                      </c:pt>
                      <c:pt idx="370">
                        <c:v>43166</c:v>
                      </c:pt>
                      <c:pt idx="371">
                        <c:v>43167</c:v>
                      </c:pt>
                      <c:pt idx="372">
                        <c:v>43168</c:v>
                      </c:pt>
                      <c:pt idx="373">
                        <c:v>43171</c:v>
                      </c:pt>
                      <c:pt idx="374">
                        <c:v>43172</c:v>
                      </c:pt>
                      <c:pt idx="375">
                        <c:v>43173</c:v>
                      </c:pt>
                      <c:pt idx="376">
                        <c:v>43174</c:v>
                      </c:pt>
                      <c:pt idx="377">
                        <c:v>43175</c:v>
                      </c:pt>
                      <c:pt idx="378">
                        <c:v>43178</c:v>
                      </c:pt>
                      <c:pt idx="379">
                        <c:v>43179</c:v>
                      </c:pt>
                      <c:pt idx="380">
                        <c:v>43180</c:v>
                      </c:pt>
                      <c:pt idx="381">
                        <c:v>43181</c:v>
                      </c:pt>
                      <c:pt idx="382">
                        <c:v>43182</c:v>
                      </c:pt>
                      <c:pt idx="383">
                        <c:v>43185</c:v>
                      </c:pt>
                      <c:pt idx="384">
                        <c:v>43186</c:v>
                      </c:pt>
                      <c:pt idx="385">
                        <c:v>43187</c:v>
                      </c:pt>
                      <c:pt idx="386">
                        <c:v>43188</c:v>
                      </c:pt>
                      <c:pt idx="387">
                        <c:v>43189</c:v>
                      </c:pt>
                      <c:pt idx="388">
                        <c:v>43192</c:v>
                      </c:pt>
                      <c:pt idx="389">
                        <c:v>43193</c:v>
                      </c:pt>
                      <c:pt idx="390">
                        <c:v>43194</c:v>
                      </c:pt>
                      <c:pt idx="391">
                        <c:v>43195</c:v>
                      </c:pt>
                      <c:pt idx="392">
                        <c:v>43196</c:v>
                      </c:pt>
                      <c:pt idx="393">
                        <c:v>43199</c:v>
                      </c:pt>
                      <c:pt idx="394">
                        <c:v>43200</c:v>
                      </c:pt>
                      <c:pt idx="395">
                        <c:v>43201</c:v>
                      </c:pt>
                      <c:pt idx="396">
                        <c:v>43202</c:v>
                      </c:pt>
                      <c:pt idx="397">
                        <c:v>43203</c:v>
                      </c:pt>
                      <c:pt idx="398">
                        <c:v>43206</c:v>
                      </c:pt>
                      <c:pt idx="399">
                        <c:v>43207</c:v>
                      </c:pt>
                      <c:pt idx="400">
                        <c:v>43208</c:v>
                      </c:pt>
                      <c:pt idx="401">
                        <c:v>43209</c:v>
                      </c:pt>
                      <c:pt idx="402">
                        <c:v>43210</c:v>
                      </c:pt>
                      <c:pt idx="403">
                        <c:v>43213</c:v>
                      </c:pt>
                      <c:pt idx="404">
                        <c:v>43214</c:v>
                      </c:pt>
                      <c:pt idx="405">
                        <c:v>43215</c:v>
                      </c:pt>
                      <c:pt idx="406">
                        <c:v>43216</c:v>
                      </c:pt>
                      <c:pt idx="407">
                        <c:v>43217</c:v>
                      </c:pt>
                      <c:pt idx="408">
                        <c:v>43220</c:v>
                      </c:pt>
                      <c:pt idx="409">
                        <c:v>43221</c:v>
                      </c:pt>
                      <c:pt idx="410">
                        <c:v>43222</c:v>
                      </c:pt>
                      <c:pt idx="411">
                        <c:v>43223</c:v>
                      </c:pt>
                      <c:pt idx="412">
                        <c:v>43224</c:v>
                      </c:pt>
                      <c:pt idx="413">
                        <c:v>43227</c:v>
                      </c:pt>
                      <c:pt idx="414">
                        <c:v>43228</c:v>
                      </c:pt>
                      <c:pt idx="415">
                        <c:v>43229</c:v>
                      </c:pt>
                      <c:pt idx="416">
                        <c:v>43230</c:v>
                      </c:pt>
                      <c:pt idx="417">
                        <c:v>43231</c:v>
                      </c:pt>
                      <c:pt idx="418">
                        <c:v>43234</c:v>
                      </c:pt>
                      <c:pt idx="419">
                        <c:v>43235</c:v>
                      </c:pt>
                      <c:pt idx="420">
                        <c:v>43236</c:v>
                      </c:pt>
                      <c:pt idx="421">
                        <c:v>43237</c:v>
                      </c:pt>
                      <c:pt idx="422">
                        <c:v>43238</c:v>
                      </c:pt>
                      <c:pt idx="423">
                        <c:v>43241</c:v>
                      </c:pt>
                      <c:pt idx="424">
                        <c:v>43242</c:v>
                      </c:pt>
                      <c:pt idx="425">
                        <c:v>43243</c:v>
                      </c:pt>
                      <c:pt idx="426">
                        <c:v>43244</c:v>
                      </c:pt>
                      <c:pt idx="427">
                        <c:v>43245</c:v>
                      </c:pt>
                      <c:pt idx="428">
                        <c:v>43248</c:v>
                      </c:pt>
                      <c:pt idx="429">
                        <c:v>43249</c:v>
                      </c:pt>
                      <c:pt idx="430">
                        <c:v>43250</c:v>
                      </c:pt>
                      <c:pt idx="431">
                        <c:v>43251</c:v>
                      </c:pt>
                      <c:pt idx="432">
                        <c:v>43252</c:v>
                      </c:pt>
                      <c:pt idx="433">
                        <c:v>43255</c:v>
                      </c:pt>
                      <c:pt idx="434">
                        <c:v>43256</c:v>
                      </c:pt>
                      <c:pt idx="435">
                        <c:v>43257</c:v>
                      </c:pt>
                      <c:pt idx="436">
                        <c:v>43258</c:v>
                      </c:pt>
                      <c:pt idx="437">
                        <c:v>43259</c:v>
                      </c:pt>
                      <c:pt idx="438">
                        <c:v>43262</c:v>
                      </c:pt>
                      <c:pt idx="439">
                        <c:v>43263</c:v>
                      </c:pt>
                      <c:pt idx="440">
                        <c:v>43264</c:v>
                      </c:pt>
                      <c:pt idx="441">
                        <c:v>43265</c:v>
                      </c:pt>
                      <c:pt idx="442">
                        <c:v>43266</c:v>
                      </c:pt>
                      <c:pt idx="443">
                        <c:v>43269</c:v>
                      </c:pt>
                      <c:pt idx="444">
                        <c:v>43270</c:v>
                      </c:pt>
                      <c:pt idx="445">
                        <c:v>43271</c:v>
                      </c:pt>
                      <c:pt idx="446">
                        <c:v>43272</c:v>
                      </c:pt>
                      <c:pt idx="447">
                        <c:v>43273</c:v>
                      </c:pt>
                      <c:pt idx="448">
                        <c:v>43276</c:v>
                      </c:pt>
                      <c:pt idx="449">
                        <c:v>43277</c:v>
                      </c:pt>
                      <c:pt idx="450">
                        <c:v>43278</c:v>
                      </c:pt>
                      <c:pt idx="451">
                        <c:v>43279</c:v>
                      </c:pt>
                      <c:pt idx="452">
                        <c:v>43280</c:v>
                      </c:pt>
                      <c:pt idx="453">
                        <c:v>43283</c:v>
                      </c:pt>
                      <c:pt idx="454">
                        <c:v>43284</c:v>
                      </c:pt>
                      <c:pt idx="455">
                        <c:v>43285</c:v>
                      </c:pt>
                      <c:pt idx="456">
                        <c:v>43286</c:v>
                      </c:pt>
                      <c:pt idx="457">
                        <c:v>43287</c:v>
                      </c:pt>
                      <c:pt idx="458">
                        <c:v>43290</c:v>
                      </c:pt>
                      <c:pt idx="459">
                        <c:v>43291</c:v>
                      </c:pt>
                      <c:pt idx="460">
                        <c:v>43292</c:v>
                      </c:pt>
                      <c:pt idx="461">
                        <c:v>43293</c:v>
                      </c:pt>
                      <c:pt idx="462">
                        <c:v>43294</c:v>
                      </c:pt>
                      <c:pt idx="463">
                        <c:v>43297</c:v>
                      </c:pt>
                      <c:pt idx="464">
                        <c:v>43298</c:v>
                      </c:pt>
                      <c:pt idx="465">
                        <c:v>43299</c:v>
                      </c:pt>
                      <c:pt idx="466">
                        <c:v>43300</c:v>
                      </c:pt>
                      <c:pt idx="467">
                        <c:v>43301</c:v>
                      </c:pt>
                      <c:pt idx="468">
                        <c:v>43304</c:v>
                      </c:pt>
                      <c:pt idx="469">
                        <c:v>43305</c:v>
                      </c:pt>
                      <c:pt idx="470">
                        <c:v>43306</c:v>
                      </c:pt>
                      <c:pt idx="471">
                        <c:v>43307</c:v>
                      </c:pt>
                      <c:pt idx="472">
                        <c:v>43308</c:v>
                      </c:pt>
                      <c:pt idx="473">
                        <c:v>43311</c:v>
                      </c:pt>
                      <c:pt idx="474">
                        <c:v>43312</c:v>
                      </c:pt>
                      <c:pt idx="475">
                        <c:v>43313</c:v>
                      </c:pt>
                      <c:pt idx="476">
                        <c:v>43314</c:v>
                      </c:pt>
                      <c:pt idx="477">
                        <c:v>43315</c:v>
                      </c:pt>
                      <c:pt idx="478">
                        <c:v>43318</c:v>
                      </c:pt>
                      <c:pt idx="479">
                        <c:v>43319</c:v>
                      </c:pt>
                      <c:pt idx="480">
                        <c:v>43320</c:v>
                      </c:pt>
                      <c:pt idx="481">
                        <c:v>43321</c:v>
                      </c:pt>
                      <c:pt idx="482">
                        <c:v>43322</c:v>
                      </c:pt>
                      <c:pt idx="483">
                        <c:v>43325</c:v>
                      </c:pt>
                      <c:pt idx="484">
                        <c:v>43326</c:v>
                      </c:pt>
                      <c:pt idx="485">
                        <c:v>43327</c:v>
                      </c:pt>
                      <c:pt idx="486">
                        <c:v>43328</c:v>
                      </c:pt>
                      <c:pt idx="487">
                        <c:v>43329</c:v>
                      </c:pt>
                      <c:pt idx="488">
                        <c:v>43332</c:v>
                      </c:pt>
                      <c:pt idx="489">
                        <c:v>43333</c:v>
                      </c:pt>
                      <c:pt idx="490">
                        <c:v>43334</c:v>
                      </c:pt>
                      <c:pt idx="491">
                        <c:v>43335</c:v>
                      </c:pt>
                      <c:pt idx="492">
                        <c:v>43336</c:v>
                      </c:pt>
                      <c:pt idx="493">
                        <c:v>43339</c:v>
                      </c:pt>
                      <c:pt idx="494">
                        <c:v>43340</c:v>
                      </c:pt>
                      <c:pt idx="495">
                        <c:v>43341</c:v>
                      </c:pt>
                      <c:pt idx="496">
                        <c:v>43342</c:v>
                      </c:pt>
                      <c:pt idx="497">
                        <c:v>43343</c:v>
                      </c:pt>
                      <c:pt idx="498">
                        <c:v>43346</c:v>
                      </c:pt>
                      <c:pt idx="499">
                        <c:v>43347</c:v>
                      </c:pt>
                      <c:pt idx="500">
                        <c:v>43348</c:v>
                      </c:pt>
                      <c:pt idx="501">
                        <c:v>43349</c:v>
                      </c:pt>
                      <c:pt idx="502">
                        <c:v>43350</c:v>
                      </c:pt>
                      <c:pt idx="503">
                        <c:v>43353</c:v>
                      </c:pt>
                      <c:pt idx="504">
                        <c:v>43354</c:v>
                      </c:pt>
                      <c:pt idx="505">
                        <c:v>43355</c:v>
                      </c:pt>
                      <c:pt idx="506">
                        <c:v>43356</c:v>
                      </c:pt>
                      <c:pt idx="507">
                        <c:v>43357</c:v>
                      </c:pt>
                      <c:pt idx="508">
                        <c:v>43360</c:v>
                      </c:pt>
                      <c:pt idx="509">
                        <c:v>43361</c:v>
                      </c:pt>
                      <c:pt idx="510">
                        <c:v>43362</c:v>
                      </c:pt>
                      <c:pt idx="511">
                        <c:v>43363</c:v>
                      </c:pt>
                      <c:pt idx="512">
                        <c:v>43364</c:v>
                      </c:pt>
                      <c:pt idx="513">
                        <c:v>43367</c:v>
                      </c:pt>
                      <c:pt idx="514">
                        <c:v>43368</c:v>
                      </c:pt>
                      <c:pt idx="515">
                        <c:v>43369</c:v>
                      </c:pt>
                      <c:pt idx="516">
                        <c:v>43370</c:v>
                      </c:pt>
                      <c:pt idx="517">
                        <c:v>43371</c:v>
                      </c:pt>
                      <c:pt idx="518">
                        <c:v>43374</c:v>
                      </c:pt>
                      <c:pt idx="519">
                        <c:v>43375</c:v>
                      </c:pt>
                      <c:pt idx="520">
                        <c:v>43376</c:v>
                      </c:pt>
                      <c:pt idx="521">
                        <c:v>43377</c:v>
                      </c:pt>
                      <c:pt idx="522">
                        <c:v>43378</c:v>
                      </c:pt>
                      <c:pt idx="523">
                        <c:v>43381</c:v>
                      </c:pt>
                      <c:pt idx="524">
                        <c:v>43382</c:v>
                      </c:pt>
                      <c:pt idx="525">
                        <c:v>43383</c:v>
                      </c:pt>
                      <c:pt idx="526">
                        <c:v>43384</c:v>
                      </c:pt>
                      <c:pt idx="527">
                        <c:v>43385</c:v>
                      </c:pt>
                      <c:pt idx="528">
                        <c:v>43388</c:v>
                      </c:pt>
                      <c:pt idx="529">
                        <c:v>43389</c:v>
                      </c:pt>
                      <c:pt idx="530">
                        <c:v>43390</c:v>
                      </c:pt>
                      <c:pt idx="531">
                        <c:v>43391</c:v>
                      </c:pt>
                      <c:pt idx="532">
                        <c:v>43392</c:v>
                      </c:pt>
                      <c:pt idx="533">
                        <c:v>43395</c:v>
                      </c:pt>
                      <c:pt idx="534">
                        <c:v>43396</c:v>
                      </c:pt>
                      <c:pt idx="535">
                        <c:v>43397</c:v>
                      </c:pt>
                      <c:pt idx="536">
                        <c:v>43398</c:v>
                      </c:pt>
                      <c:pt idx="537">
                        <c:v>43399</c:v>
                      </c:pt>
                      <c:pt idx="538">
                        <c:v>43402</c:v>
                      </c:pt>
                      <c:pt idx="539">
                        <c:v>43403</c:v>
                      </c:pt>
                      <c:pt idx="540">
                        <c:v>43404</c:v>
                      </c:pt>
                      <c:pt idx="541">
                        <c:v>43405</c:v>
                      </c:pt>
                      <c:pt idx="542">
                        <c:v>43406</c:v>
                      </c:pt>
                      <c:pt idx="543">
                        <c:v>43409</c:v>
                      </c:pt>
                      <c:pt idx="544">
                        <c:v>43410</c:v>
                      </c:pt>
                      <c:pt idx="545">
                        <c:v>43411</c:v>
                      </c:pt>
                      <c:pt idx="546">
                        <c:v>43412</c:v>
                      </c:pt>
                      <c:pt idx="547">
                        <c:v>43413</c:v>
                      </c:pt>
                      <c:pt idx="548">
                        <c:v>43416</c:v>
                      </c:pt>
                      <c:pt idx="549">
                        <c:v>43417</c:v>
                      </c:pt>
                      <c:pt idx="550">
                        <c:v>43418</c:v>
                      </c:pt>
                      <c:pt idx="551">
                        <c:v>43419</c:v>
                      </c:pt>
                      <c:pt idx="552">
                        <c:v>43420</c:v>
                      </c:pt>
                      <c:pt idx="553">
                        <c:v>43423</c:v>
                      </c:pt>
                      <c:pt idx="554">
                        <c:v>43424</c:v>
                      </c:pt>
                      <c:pt idx="555">
                        <c:v>43425</c:v>
                      </c:pt>
                      <c:pt idx="556">
                        <c:v>43426</c:v>
                      </c:pt>
                      <c:pt idx="557">
                        <c:v>43427</c:v>
                      </c:pt>
                      <c:pt idx="558">
                        <c:v>43430</c:v>
                      </c:pt>
                      <c:pt idx="559">
                        <c:v>43431</c:v>
                      </c:pt>
                      <c:pt idx="560">
                        <c:v>43432</c:v>
                      </c:pt>
                      <c:pt idx="561">
                        <c:v>43433</c:v>
                      </c:pt>
                      <c:pt idx="562">
                        <c:v>43434</c:v>
                      </c:pt>
                      <c:pt idx="563">
                        <c:v>43437</c:v>
                      </c:pt>
                      <c:pt idx="564">
                        <c:v>43438</c:v>
                      </c:pt>
                      <c:pt idx="565">
                        <c:v>43439</c:v>
                      </c:pt>
                      <c:pt idx="566">
                        <c:v>43440</c:v>
                      </c:pt>
                      <c:pt idx="567">
                        <c:v>43441</c:v>
                      </c:pt>
                      <c:pt idx="568">
                        <c:v>43444</c:v>
                      </c:pt>
                      <c:pt idx="569">
                        <c:v>43445</c:v>
                      </c:pt>
                      <c:pt idx="570">
                        <c:v>43446</c:v>
                      </c:pt>
                      <c:pt idx="571">
                        <c:v>43447</c:v>
                      </c:pt>
                      <c:pt idx="572">
                        <c:v>43448</c:v>
                      </c:pt>
                      <c:pt idx="573">
                        <c:v>43451</c:v>
                      </c:pt>
                      <c:pt idx="574">
                        <c:v>43452</c:v>
                      </c:pt>
                      <c:pt idx="575">
                        <c:v>43453</c:v>
                      </c:pt>
                      <c:pt idx="576">
                        <c:v>43454</c:v>
                      </c:pt>
                      <c:pt idx="577">
                        <c:v>43455</c:v>
                      </c:pt>
                      <c:pt idx="578">
                        <c:v>43458</c:v>
                      </c:pt>
                      <c:pt idx="579">
                        <c:v>43459</c:v>
                      </c:pt>
                      <c:pt idx="580">
                        <c:v>43460</c:v>
                      </c:pt>
                      <c:pt idx="581">
                        <c:v>43461</c:v>
                      </c:pt>
                      <c:pt idx="582">
                        <c:v>43462</c:v>
                      </c:pt>
                      <c:pt idx="583">
                        <c:v>43465</c:v>
                      </c:pt>
                      <c:pt idx="584">
                        <c:v>43466</c:v>
                      </c:pt>
                      <c:pt idx="585">
                        <c:v>43467</c:v>
                      </c:pt>
                      <c:pt idx="586">
                        <c:v>43468</c:v>
                      </c:pt>
                      <c:pt idx="587">
                        <c:v>43469</c:v>
                      </c:pt>
                      <c:pt idx="588">
                        <c:v>43472</c:v>
                      </c:pt>
                      <c:pt idx="589">
                        <c:v>43473</c:v>
                      </c:pt>
                      <c:pt idx="590">
                        <c:v>43474</c:v>
                      </c:pt>
                      <c:pt idx="591">
                        <c:v>43475</c:v>
                      </c:pt>
                      <c:pt idx="592">
                        <c:v>43476</c:v>
                      </c:pt>
                      <c:pt idx="593">
                        <c:v>43479</c:v>
                      </c:pt>
                      <c:pt idx="594">
                        <c:v>43480</c:v>
                      </c:pt>
                      <c:pt idx="595">
                        <c:v>43481</c:v>
                      </c:pt>
                      <c:pt idx="596">
                        <c:v>43482</c:v>
                      </c:pt>
                      <c:pt idx="597">
                        <c:v>43483</c:v>
                      </c:pt>
                      <c:pt idx="598">
                        <c:v>43486</c:v>
                      </c:pt>
                      <c:pt idx="599">
                        <c:v>43487</c:v>
                      </c:pt>
                      <c:pt idx="600">
                        <c:v>43488</c:v>
                      </c:pt>
                      <c:pt idx="601">
                        <c:v>43489</c:v>
                      </c:pt>
                      <c:pt idx="602">
                        <c:v>43490</c:v>
                      </c:pt>
                      <c:pt idx="603">
                        <c:v>43493</c:v>
                      </c:pt>
                      <c:pt idx="604">
                        <c:v>43494</c:v>
                      </c:pt>
                      <c:pt idx="605">
                        <c:v>43495</c:v>
                      </c:pt>
                      <c:pt idx="606">
                        <c:v>43496</c:v>
                      </c:pt>
                      <c:pt idx="607">
                        <c:v>43497</c:v>
                      </c:pt>
                      <c:pt idx="608">
                        <c:v>43500</c:v>
                      </c:pt>
                      <c:pt idx="609">
                        <c:v>43501</c:v>
                      </c:pt>
                      <c:pt idx="610">
                        <c:v>43502</c:v>
                      </c:pt>
                      <c:pt idx="611">
                        <c:v>43503</c:v>
                      </c:pt>
                      <c:pt idx="612">
                        <c:v>43504</c:v>
                      </c:pt>
                      <c:pt idx="613">
                        <c:v>43507</c:v>
                      </c:pt>
                      <c:pt idx="614">
                        <c:v>43508</c:v>
                      </c:pt>
                      <c:pt idx="615">
                        <c:v>43509</c:v>
                      </c:pt>
                      <c:pt idx="616">
                        <c:v>43510</c:v>
                      </c:pt>
                      <c:pt idx="617">
                        <c:v>43511</c:v>
                      </c:pt>
                      <c:pt idx="618">
                        <c:v>43514</c:v>
                      </c:pt>
                      <c:pt idx="619">
                        <c:v>43515</c:v>
                      </c:pt>
                      <c:pt idx="620">
                        <c:v>43516</c:v>
                      </c:pt>
                      <c:pt idx="621">
                        <c:v>43517</c:v>
                      </c:pt>
                      <c:pt idx="622">
                        <c:v>43518</c:v>
                      </c:pt>
                      <c:pt idx="623">
                        <c:v>43521</c:v>
                      </c:pt>
                      <c:pt idx="624">
                        <c:v>43522</c:v>
                      </c:pt>
                      <c:pt idx="625">
                        <c:v>43523</c:v>
                      </c:pt>
                      <c:pt idx="626">
                        <c:v>43524</c:v>
                      </c:pt>
                      <c:pt idx="627">
                        <c:v>43525</c:v>
                      </c:pt>
                      <c:pt idx="628">
                        <c:v>43528</c:v>
                      </c:pt>
                      <c:pt idx="629">
                        <c:v>43529</c:v>
                      </c:pt>
                      <c:pt idx="630">
                        <c:v>43530</c:v>
                      </c:pt>
                      <c:pt idx="631">
                        <c:v>43531</c:v>
                      </c:pt>
                      <c:pt idx="632">
                        <c:v>43532</c:v>
                      </c:pt>
                      <c:pt idx="633">
                        <c:v>43535</c:v>
                      </c:pt>
                      <c:pt idx="634">
                        <c:v>43536</c:v>
                      </c:pt>
                      <c:pt idx="635">
                        <c:v>43537</c:v>
                      </c:pt>
                      <c:pt idx="636">
                        <c:v>43538</c:v>
                      </c:pt>
                      <c:pt idx="637">
                        <c:v>43539</c:v>
                      </c:pt>
                      <c:pt idx="638">
                        <c:v>43542</c:v>
                      </c:pt>
                      <c:pt idx="639">
                        <c:v>43543</c:v>
                      </c:pt>
                      <c:pt idx="640">
                        <c:v>43544</c:v>
                      </c:pt>
                      <c:pt idx="641">
                        <c:v>43545</c:v>
                      </c:pt>
                      <c:pt idx="642">
                        <c:v>43546</c:v>
                      </c:pt>
                      <c:pt idx="643">
                        <c:v>43549</c:v>
                      </c:pt>
                      <c:pt idx="644">
                        <c:v>43550</c:v>
                      </c:pt>
                      <c:pt idx="645">
                        <c:v>43551</c:v>
                      </c:pt>
                      <c:pt idx="646">
                        <c:v>43552</c:v>
                      </c:pt>
                      <c:pt idx="647">
                        <c:v>43553</c:v>
                      </c:pt>
                      <c:pt idx="648">
                        <c:v>43556</c:v>
                      </c:pt>
                      <c:pt idx="649">
                        <c:v>43557</c:v>
                      </c:pt>
                      <c:pt idx="650">
                        <c:v>43558</c:v>
                      </c:pt>
                      <c:pt idx="651">
                        <c:v>43559</c:v>
                      </c:pt>
                      <c:pt idx="652">
                        <c:v>43560</c:v>
                      </c:pt>
                      <c:pt idx="653">
                        <c:v>43563</c:v>
                      </c:pt>
                      <c:pt idx="654">
                        <c:v>43564</c:v>
                      </c:pt>
                      <c:pt idx="655">
                        <c:v>43565</c:v>
                      </c:pt>
                      <c:pt idx="656">
                        <c:v>43566</c:v>
                      </c:pt>
                      <c:pt idx="657">
                        <c:v>43567</c:v>
                      </c:pt>
                      <c:pt idx="658">
                        <c:v>43570</c:v>
                      </c:pt>
                      <c:pt idx="659">
                        <c:v>43571</c:v>
                      </c:pt>
                      <c:pt idx="660">
                        <c:v>43572</c:v>
                      </c:pt>
                      <c:pt idx="661">
                        <c:v>43573</c:v>
                      </c:pt>
                      <c:pt idx="662">
                        <c:v>43574</c:v>
                      </c:pt>
                      <c:pt idx="663">
                        <c:v>43577</c:v>
                      </c:pt>
                      <c:pt idx="664">
                        <c:v>43578</c:v>
                      </c:pt>
                      <c:pt idx="665">
                        <c:v>43579</c:v>
                      </c:pt>
                      <c:pt idx="666">
                        <c:v>43580</c:v>
                      </c:pt>
                      <c:pt idx="667">
                        <c:v>43581</c:v>
                      </c:pt>
                      <c:pt idx="668">
                        <c:v>43584</c:v>
                      </c:pt>
                      <c:pt idx="669">
                        <c:v>43585</c:v>
                      </c:pt>
                      <c:pt idx="670">
                        <c:v>43586</c:v>
                      </c:pt>
                      <c:pt idx="671">
                        <c:v>43587</c:v>
                      </c:pt>
                      <c:pt idx="672">
                        <c:v>43588</c:v>
                      </c:pt>
                      <c:pt idx="673">
                        <c:v>43591</c:v>
                      </c:pt>
                      <c:pt idx="674">
                        <c:v>43592</c:v>
                      </c:pt>
                      <c:pt idx="675">
                        <c:v>43593</c:v>
                      </c:pt>
                      <c:pt idx="676">
                        <c:v>43594</c:v>
                      </c:pt>
                      <c:pt idx="677">
                        <c:v>43595</c:v>
                      </c:pt>
                      <c:pt idx="678">
                        <c:v>43598</c:v>
                      </c:pt>
                      <c:pt idx="679">
                        <c:v>43599</c:v>
                      </c:pt>
                      <c:pt idx="680">
                        <c:v>43600</c:v>
                      </c:pt>
                      <c:pt idx="681">
                        <c:v>43601</c:v>
                      </c:pt>
                      <c:pt idx="682">
                        <c:v>43602</c:v>
                      </c:pt>
                      <c:pt idx="683">
                        <c:v>43605</c:v>
                      </c:pt>
                      <c:pt idx="684">
                        <c:v>43606</c:v>
                      </c:pt>
                      <c:pt idx="685">
                        <c:v>43607</c:v>
                      </c:pt>
                      <c:pt idx="686">
                        <c:v>43608</c:v>
                      </c:pt>
                      <c:pt idx="687">
                        <c:v>43609</c:v>
                      </c:pt>
                      <c:pt idx="688">
                        <c:v>43612</c:v>
                      </c:pt>
                      <c:pt idx="689">
                        <c:v>43613</c:v>
                      </c:pt>
                      <c:pt idx="690">
                        <c:v>43614</c:v>
                      </c:pt>
                      <c:pt idx="691">
                        <c:v>43615</c:v>
                      </c:pt>
                      <c:pt idx="692">
                        <c:v>43616</c:v>
                      </c:pt>
                      <c:pt idx="693">
                        <c:v>43619</c:v>
                      </c:pt>
                      <c:pt idx="694">
                        <c:v>43620</c:v>
                      </c:pt>
                      <c:pt idx="695">
                        <c:v>43621</c:v>
                      </c:pt>
                      <c:pt idx="696">
                        <c:v>43622</c:v>
                      </c:pt>
                      <c:pt idx="697">
                        <c:v>43623</c:v>
                      </c:pt>
                      <c:pt idx="698">
                        <c:v>43626</c:v>
                      </c:pt>
                      <c:pt idx="699">
                        <c:v>43627</c:v>
                      </c:pt>
                      <c:pt idx="700">
                        <c:v>43628</c:v>
                      </c:pt>
                      <c:pt idx="701">
                        <c:v>43629</c:v>
                      </c:pt>
                      <c:pt idx="702">
                        <c:v>43630</c:v>
                      </c:pt>
                      <c:pt idx="703">
                        <c:v>43633</c:v>
                      </c:pt>
                      <c:pt idx="704">
                        <c:v>43634</c:v>
                      </c:pt>
                      <c:pt idx="705">
                        <c:v>43635</c:v>
                      </c:pt>
                      <c:pt idx="706">
                        <c:v>43636</c:v>
                      </c:pt>
                      <c:pt idx="707">
                        <c:v>43637</c:v>
                      </c:pt>
                      <c:pt idx="708">
                        <c:v>43640</c:v>
                      </c:pt>
                      <c:pt idx="709">
                        <c:v>43641</c:v>
                      </c:pt>
                      <c:pt idx="710">
                        <c:v>43642</c:v>
                      </c:pt>
                      <c:pt idx="711">
                        <c:v>43643</c:v>
                      </c:pt>
                      <c:pt idx="712">
                        <c:v>43644</c:v>
                      </c:pt>
                      <c:pt idx="713">
                        <c:v>43647</c:v>
                      </c:pt>
                      <c:pt idx="714">
                        <c:v>43648</c:v>
                      </c:pt>
                      <c:pt idx="715">
                        <c:v>43649</c:v>
                      </c:pt>
                      <c:pt idx="716">
                        <c:v>43650</c:v>
                      </c:pt>
                      <c:pt idx="717">
                        <c:v>43651</c:v>
                      </c:pt>
                      <c:pt idx="718">
                        <c:v>43654</c:v>
                      </c:pt>
                      <c:pt idx="719">
                        <c:v>43655</c:v>
                      </c:pt>
                      <c:pt idx="720">
                        <c:v>43656</c:v>
                      </c:pt>
                      <c:pt idx="721">
                        <c:v>43657</c:v>
                      </c:pt>
                      <c:pt idx="722">
                        <c:v>43658</c:v>
                      </c:pt>
                      <c:pt idx="723">
                        <c:v>43661</c:v>
                      </c:pt>
                      <c:pt idx="724">
                        <c:v>43662</c:v>
                      </c:pt>
                      <c:pt idx="725">
                        <c:v>43663</c:v>
                      </c:pt>
                      <c:pt idx="726">
                        <c:v>43664</c:v>
                      </c:pt>
                      <c:pt idx="727">
                        <c:v>43665</c:v>
                      </c:pt>
                      <c:pt idx="728">
                        <c:v>43668</c:v>
                      </c:pt>
                      <c:pt idx="729">
                        <c:v>43669</c:v>
                      </c:pt>
                      <c:pt idx="730">
                        <c:v>43670</c:v>
                      </c:pt>
                      <c:pt idx="731">
                        <c:v>43671</c:v>
                      </c:pt>
                      <c:pt idx="732">
                        <c:v>43672</c:v>
                      </c:pt>
                      <c:pt idx="733">
                        <c:v>43675</c:v>
                      </c:pt>
                      <c:pt idx="734">
                        <c:v>43676</c:v>
                      </c:pt>
                      <c:pt idx="735">
                        <c:v>43677</c:v>
                      </c:pt>
                      <c:pt idx="736">
                        <c:v>43678</c:v>
                      </c:pt>
                      <c:pt idx="737">
                        <c:v>43679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'Commodities Data'!$N$466:$N$1800</c15:sqref>
                        </c15:formulaRef>
                      </c:ext>
                    </c:extLst>
                    <c:numCache>
                      <c:formatCode>#,##0</c:formatCode>
                      <c:ptCount val="1335"/>
                      <c:pt idx="0">
                        <c:v>28990.811125416672</c:v>
                      </c:pt>
                      <c:pt idx="1">
                        <c:v>28990.811125416672</c:v>
                      </c:pt>
                      <c:pt idx="2">
                        <c:v>28990.811125416672</c:v>
                      </c:pt>
                      <c:pt idx="3">
                        <c:v>28990.811125416672</c:v>
                      </c:pt>
                      <c:pt idx="4">
                        <c:v>28990.811125416672</c:v>
                      </c:pt>
                      <c:pt idx="5">
                        <c:v>28990.811125416672</c:v>
                      </c:pt>
                      <c:pt idx="6">
                        <c:v>28990.811125416672</c:v>
                      </c:pt>
                      <c:pt idx="7">
                        <c:v>28990.811125416672</c:v>
                      </c:pt>
                      <c:pt idx="8">
                        <c:v>28990.811125416672</c:v>
                      </c:pt>
                      <c:pt idx="9">
                        <c:v>28990.811125416672</c:v>
                      </c:pt>
                      <c:pt idx="10">
                        <c:v>28990.811125416672</c:v>
                      </c:pt>
                      <c:pt idx="11">
                        <c:v>28990.811125416672</c:v>
                      </c:pt>
                      <c:pt idx="12">
                        <c:v>29211.273567435052</c:v>
                      </c:pt>
                      <c:pt idx="13">
                        <c:v>29211.273567435052</c:v>
                      </c:pt>
                      <c:pt idx="14">
                        <c:v>29211.273567435052</c:v>
                      </c:pt>
                      <c:pt idx="15">
                        <c:v>29652.198451471806</c:v>
                      </c:pt>
                      <c:pt idx="16">
                        <c:v>29652.198451471806</c:v>
                      </c:pt>
                      <c:pt idx="17">
                        <c:v>29652.198451471806</c:v>
                      </c:pt>
                      <c:pt idx="18">
                        <c:v>29652.198451471806</c:v>
                      </c:pt>
                      <c:pt idx="19">
                        <c:v>29652.198451471806</c:v>
                      </c:pt>
                      <c:pt idx="20">
                        <c:v>29652.198451471806</c:v>
                      </c:pt>
                      <c:pt idx="21">
                        <c:v>29652.198451471806</c:v>
                      </c:pt>
                      <c:pt idx="22">
                        <c:v>29982.892114499376</c:v>
                      </c:pt>
                      <c:pt idx="23">
                        <c:v>29982.892114499376</c:v>
                      </c:pt>
                      <c:pt idx="24">
                        <c:v>29982.892114499376</c:v>
                      </c:pt>
                      <c:pt idx="25">
                        <c:v>29982.892114499376</c:v>
                      </c:pt>
                      <c:pt idx="26">
                        <c:v>29982.892114499376</c:v>
                      </c:pt>
                      <c:pt idx="27">
                        <c:v>30093.123335508564</c:v>
                      </c:pt>
                      <c:pt idx="28">
                        <c:v>30093.123335508564</c:v>
                      </c:pt>
                      <c:pt idx="29">
                        <c:v>30093.123335508564</c:v>
                      </c:pt>
                      <c:pt idx="30">
                        <c:v>30313.585777526943</c:v>
                      </c:pt>
                      <c:pt idx="31">
                        <c:v>30313.585777526943</c:v>
                      </c:pt>
                      <c:pt idx="32">
                        <c:v>30644.27944055451</c:v>
                      </c:pt>
                      <c:pt idx="33">
                        <c:v>30644.27944055451</c:v>
                      </c:pt>
                      <c:pt idx="34">
                        <c:v>30644.27944055451</c:v>
                      </c:pt>
                      <c:pt idx="35">
                        <c:v>30644.27944055451</c:v>
                      </c:pt>
                      <c:pt idx="36">
                        <c:v>30644.27944055451</c:v>
                      </c:pt>
                      <c:pt idx="37">
                        <c:v>30644.27944055451</c:v>
                      </c:pt>
                      <c:pt idx="38">
                        <c:v>30644.27944055451</c:v>
                      </c:pt>
                      <c:pt idx="39">
                        <c:v>30644.27944055451</c:v>
                      </c:pt>
                      <c:pt idx="40">
                        <c:v>30644.27944055451</c:v>
                      </c:pt>
                      <c:pt idx="41">
                        <c:v>30644.27944055451</c:v>
                      </c:pt>
                      <c:pt idx="42">
                        <c:v>30644.27944055451</c:v>
                      </c:pt>
                      <c:pt idx="43">
                        <c:v>30644.27944055451</c:v>
                      </c:pt>
                      <c:pt idx="44">
                        <c:v>30644.27944055451</c:v>
                      </c:pt>
                      <c:pt idx="45">
                        <c:v>31085.204324591265</c:v>
                      </c:pt>
                      <c:pt idx="46">
                        <c:v>31085.204324591265</c:v>
                      </c:pt>
                      <c:pt idx="47">
                        <c:v>31085.204324591265</c:v>
                      </c:pt>
                      <c:pt idx="48">
                        <c:v>31085.204324591265</c:v>
                      </c:pt>
                      <c:pt idx="49">
                        <c:v>31085.204324591265</c:v>
                      </c:pt>
                      <c:pt idx="50">
                        <c:v>31967.054092664774</c:v>
                      </c:pt>
                      <c:pt idx="51">
                        <c:v>31967.054092664774</c:v>
                      </c:pt>
                      <c:pt idx="52">
                        <c:v>31967.054092664774</c:v>
                      </c:pt>
                      <c:pt idx="53">
                        <c:v>31967.054092664774</c:v>
                      </c:pt>
                      <c:pt idx="54">
                        <c:v>31967.054092664774</c:v>
                      </c:pt>
                      <c:pt idx="55">
                        <c:v>32297.74775569234</c:v>
                      </c:pt>
                      <c:pt idx="56">
                        <c:v>32297.74775569234</c:v>
                      </c:pt>
                      <c:pt idx="57">
                        <c:v>32959.135081747467</c:v>
                      </c:pt>
                      <c:pt idx="58">
                        <c:v>32959.135081747467</c:v>
                      </c:pt>
                      <c:pt idx="59">
                        <c:v>32959.135081747467</c:v>
                      </c:pt>
                      <c:pt idx="60">
                        <c:v>32959.135081747467</c:v>
                      </c:pt>
                      <c:pt idx="61">
                        <c:v>32959.135081747467</c:v>
                      </c:pt>
                      <c:pt idx="62">
                        <c:v>32959.135081747467</c:v>
                      </c:pt>
                      <c:pt idx="63">
                        <c:v>32959.135081747467</c:v>
                      </c:pt>
                      <c:pt idx="64">
                        <c:v>32959.135081747467</c:v>
                      </c:pt>
                      <c:pt idx="65">
                        <c:v>33069.366302756665</c:v>
                      </c:pt>
                      <c:pt idx="66">
                        <c:v>33069.366302756665</c:v>
                      </c:pt>
                      <c:pt idx="67">
                        <c:v>33069.366302756665</c:v>
                      </c:pt>
                      <c:pt idx="68">
                        <c:v>33069.366302756665</c:v>
                      </c:pt>
                      <c:pt idx="69">
                        <c:v>33069.366302756665</c:v>
                      </c:pt>
                      <c:pt idx="70">
                        <c:v>34502.372175876117</c:v>
                      </c:pt>
                      <c:pt idx="71">
                        <c:v>34502.372175876117</c:v>
                      </c:pt>
                      <c:pt idx="72">
                        <c:v>35273.990722940442</c:v>
                      </c:pt>
                      <c:pt idx="73">
                        <c:v>35273.990722940442</c:v>
                      </c:pt>
                      <c:pt idx="74">
                        <c:v>35273.990722940442</c:v>
                      </c:pt>
                      <c:pt idx="75">
                        <c:v>36376.302933032326</c:v>
                      </c:pt>
                      <c:pt idx="76">
                        <c:v>36376.302933032326</c:v>
                      </c:pt>
                      <c:pt idx="77">
                        <c:v>36376.302933032326</c:v>
                      </c:pt>
                      <c:pt idx="78">
                        <c:v>36376.302933032326</c:v>
                      </c:pt>
                      <c:pt idx="79">
                        <c:v>36376.302933032326</c:v>
                      </c:pt>
                      <c:pt idx="80">
                        <c:v>37368.383922115027</c:v>
                      </c:pt>
                      <c:pt idx="81">
                        <c:v>37368.383922115027</c:v>
                      </c:pt>
                      <c:pt idx="82">
                        <c:v>37919.540027160969</c:v>
                      </c:pt>
                      <c:pt idx="83">
                        <c:v>37919.540027160969</c:v>
                      </c:pt>
                      <c:pt idx="84">
                        <c:v>37919.540027160969</c:v>
                      </c:pt>
                      <c:pt idx="85">
                        <c:v>38801.389795234485</c:v>
                      </c:pt>
                      <c:pt idx="86">
                        <c:v>38801.389795234485</c:v>
                      </c:pt>
                      <c:pt idx="87">
                        <c:v>39132.083458262052</c:v>
                      </c:pt>
                      <c:pt idx="88">
                        <c:v>39132.083458262052</c:v>
                      </c:pt>
                      <c:pt idx="89">
                        <c:v>39132.083458262052</c:v>
                      </c:pt>
                      <c:pt idx="90">
                        <c:v>40565.089331381503</c:v>
                      </c:pt>
                      <c:pt idx="91">
                        <c:v>40565.089331381503</c:v>
                      </c:pt>
                      <c:pt idx="92">
                        <c:v>41887.863983491778</c:v>
                      </c:pt>
                      <c:pt idx="93">
                        <c:v>41887.863983491778</c:v>
                      </c:pt>
                      <c:pt idx="94">
                        <c:v>41887.863983491778</c:v>
                      </c:pt>
                      <c:pt idx="95">
                        <c:v>43982.257182666362</c:v>
                      </c:pt>
                      <c:pt idx="96">
                        <c:v>43982.257182666362</c:v>
                      </c:pt>
                      <c:pt idx="97">
                        <c:v>46076.650381840947</c:v>
                      </c:pt>
                      <c:pt idx="98">
                        <c:v>46076.650381840947</c:v>
                      </c:pt>
                      <c:pt idx="99">
                        <c:v>46076.650381840947</c:v>
                      </c:pt>
                      <c:pt idx="100">
                        <c:v>49604.049454134991</c:v>
                      </c:pt>
                      <c:pt idx="101">
                        <c:v>49604.049454134991</c:v>
                      </c:pt>
                      <c:pt idx="102">
                        <c:v>50485.8992222085</c:v>
                      </c:pt>
                      <c:pt idx="103">
                        <c:v>50485.8992222085</c:v>
                      </c:pt>
                      <c:pt idx="104">
                        <c:v>50485.8992222085</c:v>
                      </c:pt>
                      <c:pt idx="105">
                        <c:v>52029.13631633715</c:v>
                      </c:pt>
                      <c:pt idx="106">
                        <c:v>52029.13631633715</c:v>
                      </c:pt>
                      <c:pt idx="107">
                        <c:v>54454.223178539301</c:v>
                      </c:pt>
                      <c:pt idx="108">
                        <c:v>54454.223178539301</c:v>
                      </c:pt>
                      <c:pt idx="109">
                        <c:v>54454.223178539301</c:v>
                      </c:pt>
                      <c:pt idx="110">
                        <c:v>54454.223178539301</c:v>
                      </c:pt>
                      <c:pt idx="111">
                        <c:v>54454.223178539301</c:v>
                      </c:pt>
                      <c:pt idx="112">
                        <c:v>54564.454399548493</c:v>
                      </c:pt>
                      <c:pt idx="113">
                        <c:v>54564.454399548493</c:v>
                      </c:pt>
                      <c:pt idx="114">
                        <c:v>54564.454399548493</c:v>
                      </c:pt>
                      <c:pt idx="115">
                        <c:v>55446.304167622002</c:v>
                      </c:pt>
                      <c:pt idx="116">
                        <c:v>55446.304167622002</c:v>
                      </c:pt>
                      <c:pt idx="117">
                        <c:v>55446.304167622002</c:v>
                      </c:pt>
                      <c:pt idx="118">
                        <c:v>55446.304167622002</c:v>
                      </c:pt>
                      <c:pt idx="119">
                        <c:v>55446.304167622002</c:v>
                      </c:pt>
                      <c:pt idx="120">
                        <c:v>56217.922714686327</c:v>
                      </c:pt>
                      <c:pt idx="121">
                        <c:v>56217.922714686327</c:v>
                      </c:pt>
                      <c:pt idx="122">
                        <c:v>56217.922714686327</c:v>
                      </c:pt>
                      <c:pt idx="123">
                        <c:v>56217.922714686327</c:v>
                      </c:pt>
                      <c:pt idx="124">
                        <c:v>56217.922714686327</c:v>
                      </c:pt>
                      <c:pt idx="125">
                        <c:v>56989.541261750652</c:v>
                      </c:pt>
                      <c:pt idx="126">
                        <c:v>56989.541261750652</c:v>
                      </c:pt>
                      <c:pt idx="127">
                        <c:v>57320.234924778211</c:v>
                      </c:pt>
                      <c:pt idx="128">
                        <c:v>57320.234924778211</c:v>
                      </c:pt>
                      <c:pt idx="129">
                        <c:v>57320.234924778211</c:v>
                      </c:pt>
                      <c:pt idx="130">
                        <c:v>57320.234924778211</c:v>
                      </c:pt>
                      <c:pt idx="131">
                        <c:v>57320.234924778211</c:v>
                      </c:pt>
                      <c:pt idx="132">
                        <c:v>58422.547134870103</c:v>
                      </c:pt>
                      <c:pt idx="133">
                        <c:v>58422.547134870103</c:v>
                      </c:pt>
                      <c:pt idx="134">
                        <c:v>58422.547134870103</c:v>
                      </c:pt>
                      <c:pt idx="135">
                        <c:v>58422.547134870103</c:v>
                      </c:pt>
                      <c:pt idx="136">
                        <c:v>58422.547134870103</c:v>
                      </c:pt>
                      <c:pt idx="137">
                        <c:v>58422.547134870103</c:v>
                      </c:pt>
                      <c:pt idx="138">
                        <c:v>58422.547134870103</c:v>
                      </c:pt>
                      <c:pt idx="139">
                        <c:v>58422.547134870103</c:v>
                      </c:pt>
                      <c:pt idx="140">
                        <c:v>58422.547134870103</c:v>
                      </c:pt>
                      <c:pt idx="141">
                        <c:v>58422.547134870103</c:v>
                      </c:pt>
                      <c:pt idx="142">
                        <c:v>57871.391029824161</c:v>
                      </c:pt>
                      <c:pt idx="143">
                        <c:v>57871.391029824161</c:v>
                      </c:pt>
                      <c:pt idx="144">
                        <c:v>57871.391029824161</c:v>
                      </c:pt>
                      <c:pt idx="145">
                        <c:v>57871.391029824161</c:v>
                      </c:pt>
                      <c:pt idx="146">
                        <c:v>57871.391029824161</c:v>
                      </c:pt>
                      <c:pt idx="147">
                        <c:v>57871.391029824161</c:v>
                      </c:pt>
                      <c:pt idx="148">
                        <c:v>57871.391029824161</c:v>
                      </c:pt>
                      <c:pt idx="149">
                        <c:v>57871.391029824161</c:v>
                      </c:pt>
                      <c:pt idx="150">
                        <c:v>57871.391029824161</c:v>
                      </c:pt>
                      <c:pt idx="151">
                        <c:v>57871.391029824161</c:v>
                      </c:pt>
                      <c:pt idx="152">
                        <c:v>57320.234924778211</c:v>
                      </c:pt>
                      <c:pt idx="153">
                        <c:v>57320.234924778211</c:v>
                      </c:pt>
                      <c:pt idx="154">
                        <c:v>57320.234924778211</c:v>
                      </c:pt>
                      <c:pt idx="155">
                        <c:v>57320.234924778211</c:v>
                      </c:pt>
                      <c:pt idx="156">
                        <c:v>57320.234924778211</c:v>
                      </c:pt>
                      <c:pt idx="157">
                        <c:v>57320.234924778211</c:v>
                      </c:pt>
                      <c:pt idx="158">
                        <c:v>57320.234924778211</c:v>
                      </c:pt>
                      <c:pt idx="159">
                        <c:v>57320.234924778211</c:v>
                      </c:pt>
                      <c:pt idx="160">
                        <c:v>57320.234924778211</c:v>
                      </c:pt>
                      <c:pt idx="161">
                        <c:v>57320.234924778211</c:v>
                      </c:pt>
                      <c:pt idx="162">
                        <c:v>57320.234924778211</c:v>
                      </c:pt>
                      <c:pt idx="163">
                        <c:v>57320.234924778211</c:v>
                      </c:pt>
                      <c:pt idx="164">
                        <c:v>57320.234924778211</c:v>
                      </c:pt>
                      <c:pt idx="165">
                        <c:v>57320.234924778211</c:v>
                      </c:pt>
                      <c:pt idx="166">
                        <c:v>57320.234924778211</c:v>
                      </c:pt>
                      <c:pt idx="167">
                        <c:v>56217.922714686327</c:v>
                      </c:pt>
                      <c:pt idx="168">
                        <c:v>56217.922714686327</c:v>
                      </c:pt>
                      <c:pt idx="169">
                        <c:v>56217.922714686327</c:v>
                      </c:pt>
                      <c:pt idx="170">
                        <c:v>56217.922714686327</c:v>
                      </c:pt>
                      <c:pt idx="171">
                        <c:v>56217.922714686327</c:v>
                      </c:pt>
                      <c:pt idx="172">
                        <c:v>57320.234924778211</c:v>
                      </c:pt>
                      <c:pt idx="173">
                        <c:v>57320.234924778211</c:v>
                      </c:pt>
                      <c:pt idx="174">
                        <c:v>57320.234924778211</c:v>
                      </c:pt>
                      <c:pt idx="175">
                        <c:v>58202.08469285172</c:v>
                      </c:pt>
                      <c:pt idx="176">
                        <c:v>58202.08469285172</c:v>
                      </c:pt>
                      <c:pt idx="177">
                        <c:v>58973.703239916045</c:v>
                      </c:pt>
                      <c:pt idx="178">
                        <c:v>58973.703239916045</c:v>
                      </c:pt>
                      <c:pt idx="179">
                        <c:v>58973.703239916045</c:v>
                      </c:pt>
                      <c:pt idx="180">
                        <c:v>60516.940334044688</c:v>
                      </c:pt>
                      <c:pt idx="181">
                        <c:v>60516.940334044688</c:v>
                      </c:pt>
                      <c:pt idx="182">
                        <c:v>61068.096439090637</c:v>
                      </c:pt>
                      <c:pt idx="183">
                        <c:v>61068.096439090637</c:v>
                      </c:pt>
                      <c:pt idx="184">
                        <c:v>61068.096439090637</c:v>
                      </c:pt>
                      <c:pt idx="185">
                        <c:v>61729.483765145771</c:v>
                      </c:pt>
                      <c:pt idx="186">
                        <c:v>61729.483765145771</c:v>
                      </c:pt>
                      <c:pt idx="187">
                        <c:v>62060.177428173331</c:v>
                      </c:pt>
                      <c:pt idx="188">
                        <c:v>62060.177428173331</c:v>
                      </c:pt>
                      <c:pt idx="189">
                        <c:v>62060.177428173331</c:v>
                      </c:pt>
                      <c:pt idx="190">
                        <c:v>62170.408649182529</c:v>
                      </c:pt>
                      <c:pt idx="191">
                        <c:v>62170.408649182529</c:v>
                      </c:pt>
                      <c:pt idx="192">
                        <c:v>63934.108185329547</c:v>
                      </c:pt>
                      <c:pt idx="193">
                        <c:v>63934.108185329547</c:v>
                      </c:pt>
                      <c:pt idx="194">
                        <c:v>63934.108185329547</c:v>
                      </c:pt>
                      <c:pt idx="195">
                        <c:v>63934.108185329547</c:v>
                      </c:pt>
                      <c:pt idx="196">
                        <c:v>63934.108185329547</c:v>
                      </c:pt>
                      <c:pt idx="197">
                        <c:v>63934.108185329547</c:v>
                      </c:pt>
                      <c:pt idx="198">
                        <c:v>63934.108185329547</c:v>
                      </c:pt>
                      <c:pt idx="199">
                        <c:v>63934.108185329547</c:v>
                      </c:pt>
                      <c:pt idx="200">
                        <c:v>64375.033069366298</c:v>
                      </c:pt>
                      <c:pt idx="201">
                        <c:v>64375.033069366298</c:v>
                      </c:pt>
                      <c:pt idx="202">
                        <c:v>64375.033069366298</c:v>
                      </c:pt>
                      <c:pt idx="203">
                        <c:v>64375.033069366298</c:v>
                      </c:pt>
                      <c:pt idx="204">
                        <c:v>64375.033069366298</c:v>
                      </c:pt>
                      <c:pt idx="205">
                        <c:v>64815.957953403056</c:v>
                      </c:pt>
                      <c:pt idx="206">
                        <c:v>64815.957953403056</c:v>
                      </c:pt>
                      <c:pt idx="207">
                        <c:v>64264.801848357107</c:v>
                      </c:pt>
                      <c:pt idx="208">
                        <c:v>64264.801848357107</c:v>
                      </c:pt>
                      <c:pt idx="209">
                        <c:v>64264.801848357107</c:v>
                      </c:pt>
                      <c:pt idx="210">
                        <c:v>63934.108185329547</c:v>
                      </c:pt>
                      <c:pt idx="211">
                        <c:v>63934.108185329547</c:v>
                      </c:pt>
                      <c:pt idx="212">
                        <c:v>63934.108185329547</c:v>
                      </c:pt>
                      <c:pt idx="213">
                        <c:v>63934.108185329547</c:v>
                      </c:pt>
                      <c:pt idx="214">
                        <c:v>63934.108185329547</c:v>
                      </c:pt>
                      <c:pt idx="215">
                        <c:v>65587.576500467374</c:v>
                      </c:pt>
                      <c:pt idx="216">
                        <c:v>65587.576500467374</c:v>
                      </c:pt>
                      <c:pt idx="217">
                        <c:v>65587.576500467374</c:v>
                      </c:pt>
                      <c:pt idx="218">
                        <c:v>65587.576500467374</c:v>
                      </c:pt>
                      <c:pt idx="219">
                        <c:v>65587.576500467374</c:v>
                      </c:pt>
                      <c:pt idx="220">
                        <c:v>65587.576500467374</c:v>
                      </c:pt>
                      <c:pt idx="221">
                        <c:v>65587.576500467374</c:v>
                      </c:pt>
                      <c:pt idx="222">
                        <c:v>65587.576500467374</c:v>
                      </c:pt>
                      <c:pt idx="223">
                        <c:v>65587.576500467374</c:v>
                      </c:pt>
                      <c:pt idx="224">
                        <c:v>65587.576500467374</c:v>
                      </c:pt>
                      <c:pt idx="225">
                        <c:v>65587.576500467374</c:v>
                      </c:pt>
                      <c:pt idx="226">
                        <c:v>65587.576500467374</c:v>
                      </c:pt>
                      <c:pt idx="227">
                        <c:v>65587.576500467374</c:v>
                      </c:pt>
                      <c:pt idx="228">
                        <c:v>65587.576500467374</c:v>
                      </c:pt>
                      <c:pt idx="229">
                        <c:v>65587.576500467374</c:v>
                      </c:pt>
                      <c:pt idx="230">
                        <c:v>64926.18917441224</c:v>
                      </c:pt>
                      <c:pt idx="231">
                        <c:v>64926.18917441224</c:v>
                      </c:pt>
                      <c:pt idx="232">
                        <c:v>65587.576500467374</c:v>
                      </c:pt>
                      <c:pt idx="233">
                        <c:v>65587.576500467374</c:v>
                      </c:pt>
                      <c:pt idx="234">
                        <c:v>65587.576500467374</c:v>
                      </c:pt>
                      <c:pt idx="235">
                        <c:v>65036.420395421432</c:v>
                      </c:pt>
                      <c:pt idx="236">
                        <c:v>65036.420395421432</c:v>
                      </c:pt>
                      <c:pt idx="237">
                        <c:v>65256.882837439814</c:v>
                      </c:pt>
                      <c:pt idx="238">
                        <c:v>65256.882837439814</c:v>
                      </c:pt>
                      <c:pt idx="239">
                        <c:v>65256.882837439814</c:v>
                      </c:pt>
                      <c:pt idx="240">
                        <c:v>64485.264290375497</c:v>
                      </c:pt>
                      <c:pt idx="241">
                        <c:v>64485.264290375497</c:v>
                      </c:pt>
                      <c:pt idx="242">
                        <c:v>64485.264290375497</c:v>
                      </c:pt>
                      <c:pt idx="243">
                        <c:v>64485.264290375497</c:v>
                      </c:pt>
                      <c:pt idx="244">
                        <c:v>64485.264290375497</c:v>
                      </c:pt>
                      <c:pt idx="245">
                        <c:v>65477.34527945819</c:v>
                      </c:pt>
                      <c:pt idx="246">
                        <c:v>65477.34527945819</c:v>
                      </c:pt>
                      <c:pt idx="247">
                        <c:v>65918.270163494934</c:v>
                      </c:pt>
                      <c:pt idx="248">
                        <c:v>65918.270163494934</c:v>
                      </c:pt>
                      <c:pt idx="249">
                        <c:v>65918.270163494934</c:v>
                      </c:pt>
                      <c:pt idx="250">
                        <c:v>65918.270163494934</c:v>
                      </c:pt>
                      <c:pt idx="251">
                        <c:v>65918.270163494934</c:v>
                      </c:pt>
                      <c:pt idx="252">
                        <c:v>66248.963826522508</c:v>
                      </c:pt>
                      <c:pt idx="253">
                        <c:v>66248.963826522508</c:v>
                      </c:pt>
                      <c:pt idx="254">
                        <c:v>66248.963826522508</c:v>
                      </c:pt>
                      <c:pt idx="255">
                        <c:v>66248.963826522508</c:v>
                      </c:pt>
                      <c:pt idx="256">
                        <c:v>66248.963826522508</c:v>
                      </c:pt>
                      <c:pt idx="257">
                        <c:v>66579.657489550067</c:v>
                      </c:pt>
                      <c:pt idx="258">
                        <c:v>66579.657489550067</c:v>
                      </c:pt>
                      <c:pt idx="259">
                        <c:v>66579.657489550067</c:v>
                      </c:pt>
                      <c:pt idx="260">
                        <c:v>66579.657489550067</c:v>
                      </c:pt>
                      <c:pt idx="261">
                        <c:v>66579.657489550067</c:v>
                      </c:pt>
                      <c:pt idx="262">
                        <c:v>66579.657489550067</c:v>
                      </c:pt>
                      <c:pt idx="263">
                        <c:v>66579.657489550067</c:v>
                      </c:pt>
                      <c:pt idx="264">
                        <c:v>66579.657489550067</c:v>
                      </c:pt>
                      <c:pt idx="265">
                        <c:v>66579.657489550067</c:v>
                      </c:pt>
                      <c:pt idx="266">
                        <c:v>66579.657489550067</c:v>
                      </c:pt>
                      <c:pt idx="267">
                        <c:v>66579.657489550067</c:v>
                      </c:pt>
                      <c:pt idx="268">
                        <c:v>66579.657489550067</c:v>
                      </c:pt>
                      <c:pt idx="269">
                        <c:v>66579.657489550067</c:v>
                      </c:pt>
                      <c:pt idx="270">
                        <c:v>66910.351152577641</c:v>
                      </c:pt>
                      <c:pt idx="271">
                        <c:v>66910.351152577641</c:v>
                      </c:pt>
                      <c:pt idx="272">
                        <c:v>66910.351152577641</c:v>
                      </c:pt>
                      <c:pt idx="273">
                        <c:v>66910.351152577641</c:v>
                      </c:pt>
                      <c:pt idx="274">
                        <c:v>66910.351152577641</c:v>
                      </c:pt>
                      <c:pt idx="275">
                        <c:v>66910.351152577641</c:v>
                      </c:pt>
                      <c:pt idx="276">
                        <c:v>66910.351152577641</c:v>
                      </c:pt>
                      <c:pt idx="277">
                        <c:v>66910.351152577641</c:v>
                      </c:pt>
                      <c:pt idx="278">
                        <c:v>66910.351152577641</c:v>
                      </c:pt>
                      <c:pt idx="279">
                        <c:v>66910.351152577641</c:v>
                      </c:pt>
                      <c:pt idx="280">
                        <c:v>67241.044815605215</c:v>
                      </c:pt>
                      <c:pt idx="281">
                        <c:v>67241.044815605215</c:v>
                      </c:pt>
                      <c:pt idx="282">
                        <c:v>67241.044815605215</c:v>
                      </c:pt>
                      <c:pt idx="283">
                        <c:v>67241.044815605215</c:v>
                      </c:pt>
                      <c:pt idx="284">
                        <c:v>67241.044815605215</c:v>
                      </c:pt>
                      <c:pt idx="285">
                        <c:v>68343.3570256971</c:v>
                      </c:pt>
                      <c:pt idx="286">
                        <c:v>68343.3570256971</c:v>
                      </c:pt>
                      <c:pt idx="287">
                        <c:v>68343.3570256971</c:v>
                      </c:pt>
                      <c:pt idx="288">
                        <c:v>68343.3570256971</c:v>
                      </c:pt>
                      <c:pt idx="289">
                        <c:v>68343.3570256971</c:v>
                      </c:pt>
                      <c:pt idx="290">
                        <c:v>69114.975572761425</c:v>
                      </c:pt>
                      <c:pt idx="291">
                        <c:v>69114.975572761425</c:v>
                      </c:pt>
                      <c:pt idx="292">
                        <c:v>69335.438014779793</c:v>
                      </c:pt>
                      <c:pt idx="293">
                        <c:v>69335.438014779793</c:v>
                      </c:pt>
                      <c:pt idx="294">
                        <c:v>69335.438014779793</c:v>
                      </c:pt>
                      <c:pt idx="295">
                        <c:v>69335.438014779793</c:v>
                      </c:pt>
                      <c:pt idx="296">
                        <c:v>69335.438014779793</c:v>
                      </c:pt>
                      <c:pt idx="297">
                        <c:v>69445.669235788999</c:v>
                      </c:pt>
                      <c:pt idx="298">
                        <c:v>69445.669235788999</c:v>
                      </c:pt>
                      <c:pt idx="299">
                        <c:v>69445.669235788999</c:v>
                      </c:pt>
                      <c:pt idx="300">
                        <c:v>70547.981445880883</c:v>
                      </c:pt>
                      <c:pt idx="301">
                        <c:v>70547.981445880883</c:v>
                      </c:pt>
                      <c:pt idx="302">
                        <c:v>71650.293655972768</c:v>
                      </c:pt>
                      <c:pt idx="303">
                        <c:v>71650.293655972768</c:v>
                      </c:pt>
                      <c:pt idx="304">
                        <c:v>71650.293655972768</c:v>
                      </c:pt>
                      <c:pt idx="305">
                        <c:v>71650.293655972768</c:v>
                      </c:pt>
                      <c:pt idx="306">
                        <c:v>71650.293655972768</c:v>
                      </c:pt>
                      <c:pt idx="307">
                        <c:v>72201.44976101871</c:v>
                      </c:pt>
                      <c:pt idx="308">
                        <c:v>72201.44976101871</c:v>
                      </c:pt>
                      <c:pt idx="309">
                        <c:v>72201.44976101871</c:v>
                      </c:pt>
                      <c:pt idx="310">
                        <c:v>79366.479126615988</c:v>
                      </c:pt>
                      <c:pt idx="311">
                        <c:v>79366.479126615988</c:v>
                      </c:pt>
                      <c:pt idx="312">
                        <c:v>80689.253778726255</c:v>
                      </c:pt>
                      <c:pt idx="313">
                        <c:v>80689.253778726255</c:v>
                      </c:pt>
                      <c:pt idx="314">
                        <c:v>80689.253778726255</c:v>
                      </c:pt>
                      <c:pt idx="315">
                        <c:v>80689.253778726255</c:v>
                      </c:pt>
                      <c:pt idx="316">
                        <c:v>80689.253778726255</c:v>
                      </c:pt>
                      <c:pt idx="317">
                        <c:v>81571.103546799757</c:v>
                      </c:pt>
                      <c:pt idx="318">
                        <c:v>81571.103546799757</c:v>
                      </c:pt>
                      <c:pt idx="319">
                        <c:v>81571.103546799757</c:v>
                      </c:pt>
                      <c:pt idx="320">
                        <c:v>81571.103546799757</c:v>
                      </c:pt>
                      <c:pt idx="321">
                        <c:v>81571.103546799757</c:v>
                      </c:pt>
                      <c:pt idx="322">
                        <c:v>81571.103546799757</c:v>
                      </c:pt>
                      <c:pt idx="323">
                        <c:v>81571.103546799757</c:v>
                      </c:pt>
                      <c:pt idx="324">
                        <c:v>81571.103546799757</c:v>
                      </c:pt>
                      <c:pt idx="325">
                        <c:v>81571.103546799757</c:v>
                      </c:pt>
                      <c:pt idx="326">
                        <c:v>81571.103546799757</c:v>
                      </c:pt>
                      <c:pt idx="327">
                        <c:v>81571.103546799757</c:v>
                      </c:pt>
                      <c:pt idx="328">
                        <c:v>81571.103546799757</c:v>
                      </c:pt>
                      <c:pt idx="329">
                        <c:v>81571.103546799757</c:v>
                      </c:pt>
                      <c:pt idx="330">
                        <c:v>82232.490872854891</c:v>
                      </c:pt>
                      <c:pt idx="331">
                        <c:v>82232.490872854891</c:v>
                      </c:pt>
                      <c:pt idx="332">
                        <c:v>82452.953314873273</c:v>
                      </c:pt>
                      <c:pt idx="333">
                        <c:v>82452.953314873273</c:v>
                      </c:pt>
                      <c:pt idx="334">
                        <c:v>82452.953314873273</c:v>
                      </c:pt>
                      <c:pt idx="335">
                        <c:v>82452.953314873273</c:v>
                      </c:pt>
                      <c:pt idx="336">
                        <c:v>82452.953314873273</c:v>
                      </c:pt>
                      <c:pt idx="337">
                        <c:v>82452.953314873273</c:v>
                      </c:pt>
                      <c:pt idx="338">
                        <c:v>82452.953314873273</c:v>
                      </c:pt>
                      <c:pt idx="339">
                        <c:v>82452.953314873273</c:v>
                      </c:pt>
                      <c:pt idx="340">
                        <c:v>83334.803082946775</c:v>
                      </c:pt>
                      <c:pt idx="341">
                        <c:v>83334.803082946775</c:v>
                      </c:pt>
                      <c:pt idx="342">
                        <c:v>84326.884072029483</c:v>
                      </c:pt>
                      <c:pt idx="343">
                        <c:v>84326.884072029483</c:v>
                      </c:pt>
                      <c:pt idx="344">
                        <c:v>84326.884072029483</c:v>
                      </c:pt>
                      <c:pt idx="345">
                        <c:v>84657.577735057057</c:v>
                      </c:pt>
                      <c:pt idx="346">
                        <c:v>84657.577735057057</c:v>
                      </c:pt>
                      <c:pt idx="347">
                        <c:v>84878.04017707544</c:v>
                      </c:pt>
                      <c:pt idx="348">
                        <c:v>84878.04017707544</c:v>
                      </c:pt>
                      <c:pt idx="349">
                        <c:v>84878.04017707544</c:v>
                      </c:pt>
                      <c:pt idx="350">
                        <c:v>84878.04017707544</c:v>
                      </c:pt>
                      <c:pt idx="351">
                        <c:v>84878.04017707544</c:v>
                      </c:pt>
                      <c:pt idx="352">
                        <c:v>85759.889945148941</c:v>
                      </c:pt>
                      <c:pt idx="353">
                        <c:v>85759.889945148941</c:v>
                      </c:pt>
                      <c:pt idx="354">
                        <c:v>85759.889945148941</c:v>
                      </c:pt>
                      <c:pt idx="355">
                        <c:v>85759.889945148941</c:v>
                      </c:pt>
                      <c:pt idx="356">
                        <c:v>85759.889945148941</c:v>
                      </c:pt>
                      <c:pt idx="357">
                        <c:v>86641.739713222443</c:v>
                      </c:pt>
                      <c:pt idx="358">
                        <c:v>86641.739713222443</c:v>
                      </c:pt>
                      <c:pt idx="359">
                        <c:v>86641.739713222443</c:v>
                      </c:pt>
                      <c:pt idx="360">
                        <c:v>86641.739713222443</c:v>
                      </c:pt>
                      <c:pt idx="361">
                        <c:v>86641.739713222443</c:v>
                      </c:pt>
                      <c:pt idx="362">
                        <c:v>86641.739713222443</c:v>
                      </c:pt>
                      <c:pt idx="363">
                        <c:v>86641.739713222443</c:v>
                      </c:pt>
                      <c:pt idx="364">
                        <c:v>86641.739713222443</c:v>
                      </c:pt>
                      <c:pt idx="365">
                        <c:v>87523.589481295974</c:v>
                      </c:pt>
                      <c:pt idx="366">
                        <c:v>87523.589481295974</c:v>
                      </c:pt>
                      <c:pt idx="367">
                        <c:v>87854.283144323534</c:v>
                      </c:pt>
                      <c:pt idx="368">
                        <c:v>87854.283144323534</c:v>
                      </c:pt>
                      <c:pt idx="369">
                        <c:v>87854.283144323534</c:v>
                      </c:pt>
                      <c:pt idx="370">
                        <c:v>89066.826575424609</c:v>
                      </c:pt>
                      <c:pt idx="371">
                        <c:v>89066.826575424609</c:v>
                      </c:pt>
                      <c:pt idx="372">
                        <c:v>89838.445122488934</c:v>
                      </c:pt>
                      <c:pt idx="373">
                        <c:v>89838.445122488934</c:v>
                      </c:pt>
                      <c:pt idx="374">
                        <c:v>89838.445122488934</c:v>
                      </c:pt>
                      <c:pt idx="375">
                        <c:v>92483.994426709469</c:v>
                      </c:pt>
                      <c:pt idx="376">
                        <c:v>92483.994426709469</c:v>
                      </c:pt>
                      <c:pt idx="377">
                        <c:v>93696.537857810545</c:v>
                      </c:pt>
                      <c:pt idx="378">
                        <c:v>93696.537857810545</c:v>
                      </c:pt>
                      <c:pt idx="379">
                        <c:v>93696.537857810545</c:v>
                      </c:pt>
                      <c:pt idx="380">
                        <c:v>96452.31838304027</c:v>
                      </c:pt>
                      <c:pt idx="381">
                        <c:v>96452.31838304027</c:v>
                      </c:pt>
                      <c:pt idx="382">
                        <c:v>96452.31838304027</c:v>
                      </c:pt>
                      <c:pt idx="383">
                        <c:v>96452.31838304027</c:v>
                      </c:pt>
                      <c:pt idx="384">
                        <c:v>96452.31838304027</c:v>
                      </c:pt>
                      <c:pt idx="385">
                        <c:v>97554.630593132155</c:v>
                      </c:pt>
                      <c:pt idx="386">
                        <c:v>97554.630593132155</c:v>
                      </c:pt>
                      <c:pt idx="387">
                        <c:v>97554.630593132155</c:v>
                      </c:pt>
                      <c:pt idx="388">
                        <c:v>97554.630593132155</c:v>
                      </c:pt>
                      <c:pt idx="389">
                        <c:v>97554.630593132155</c:v>
                      </c:pt>
                      <c:pt idx="390">
                        <c:v>97554.630593132155</c:v>
                      </c:pt>
                      <c:pt idx="391">
                        <c:v>97554.630593132155</c:v>
                      </c:pt>
                      <c:pt idx="392">
                        <c:v>97554.630593132155</c:v>
                      </c:pt>
                      <c:pt idx="393">
                        <c:v>97554.630593132155</c:v>
                      </c:pt>
                      <c:pt idx="394">
                        <c:v>97554.630593132155</c:v>
                      </c:pt>
                      <c:pt idx="395">
                        <c:v>97554.630593132155</c:v>
                      </c:pt>
                      <c:pt idx="396">
                        <c:v>97554.630593132155</c:v>
                      </c:pt>
                      <c:pt idx="397">
                        <c:v>97554.630593132155</c:v>
                      </c:pt>
                      <c:pt idx="398">
                        <c:v>97554.630593132155</c:v>
                      </c:pt>
                      <c:pt idx="399">
                        <c:v>97554.630593132155</c:v>
                      </c:pt>
                      <c:pt idx="400">
                        <c:v>97995.55547716892</c:v>
                      </c:pt>
                      <c:pt idx="401">
                        <c:v>97995.55547716892</c:v>
                      </c:pt>
                      <c:pt idx="402">
                        <c:v>97995.55547716892</c:v>
                      </c:pt>
                      <c:pt idx="403">
                        <c:v>97995.55547716892</c:v>
                      </c:pt>
                      <c:pt idx="404">
                        <c:v>97995.55547716892</c:v>
                      </c:pt>
                      <c:pt idx="405">
                        <c:v>97995.55547716892</c:v>
                      </c:pt>
                      <c:pt idx="406">
                        <c:v>97995.55547716892</c:v>
                      </c:pt>
                      <c:pt idx="407">
                        <c:v>97995.55547716892</c:v>
                      </c:pt>
                      <c:pt idx="408">
                        <c:v>97995.55547716892</c:v>
                      </c:pt>
                      <c:pt idx="409">
                        <c:v>97995.55547716892</c:v>
                      </c:pt>
                      <c:pt idx="410">
                        <c:v>97554.630593132155</c:v>
                      </c:pt>
                      <c:pt idx="411">
                        <c:v>97554.630593132155</c:v>
                      </c:pt>
                      <c:pt idx="412">
                        <c:v>97444.399372122978</c:v>
                      </c:pt>
                      <c:pt idx="413">
                        <c:v>97444.399372122978</c:v>
                      </c:pt>
                      <c:pt idx="414">
                        <c:v>97444.399372122978</c:v>
                      </c:pt>
                      <c:pt idx="415">
                        <c:v>97003.474488086213</c:v>
                      </c:pt>
                      <c:pt idx="416">
                        <c:v>97003.474488086213</c:v>
                      </c:pt>
                      <c:pt idx="417">
                        <c:v>97003.474488086213</c:v>
                      </c:pt>
                      <c:pt idx="418">
                        <c:v>97003.474488086213</c:v>
                      </c:pt>
                      <c:pt idx="419">
                        <c:v>97003.474488086213</c:v>
                      </c:pt>
                      <c:pt idx="420">
                        <c:v>96672.780825058653</c:v>
                      </c:pt>
                      <c:pt idx="421">
                        <c:v>96672.780825058653</c:v>
                      </c:pt>
                      <c:pt idx="422">
                        <c:v>96672.780825058653</c:v>
                      </c:pt>
                      <c:pt idx="423">
                        <c:v>96672.780825058653</c:v>
                      </c:pt>
                      <c:pt idx="424">
                        <c:v>96672.780825058653</c:v>
                      </c:pt>
                      <c:pt idx="425">
                        <c:v>96672.780825058653</c:v>
                      </c:pt>
                      <c:pt idx="426">
                        <c:v>96672.780825058653</c:v>
                      </c:pt>
                      <c:pt idx="427">
                        <c:v>96452.31838304027</c:v>
                      </c:pt>
                      <c:pt idx="428">
                        <c:v>96452.31838304027</c:v>
                      </c:pt>
                      <c:pt idx="429">
                        <c:v>96452.31838304027</c:v>
                      </c:pt>
                      <c:pt idx="430">
                        <c:v>95680.699835975945</c:v>
                      </c:pt>
                      <c:pt idx="431">
                        <c:v>95680.699835975945</c:v>
                      </c:pt>
                      <c:pt idx="432">
                        <c:v>94798.850067902429</c:v>
                      </c:pt>
                      <c:pt idx="433">
                        <c:v>94798.850067902429</c:v>
                      </c:pt>
                      <c:pt idx="434">
                        <c:v>94798.850067902429</c:v>
                      </c:pt>
                      <c:pt idx="435">
                        <c:v>94798.850067902429</c:v>
                      </c:pt>
                      <c:pt idx="436">
                        <c:v>94798.850067902429</c:v>
                      </c:pt>
                      <c:pt idx="437">
                        <c:v>94688.618846893252</c:v>
                      </c:pt>
                      <c:pt idx="438">
                        <c:v>94688.618846893252</c:v>
                      </c:pt>
                      <c:pt idx="439">
                        <c:v>94688.618846893252</c:v>
                      </c:pt>
                      <c:pt idx="440">
                        <c:v>92594.22564771866</c:v>
                      </c:pt>
                      <c:pt idx="441">
                        <c:v>92594.22564771866</c:v>
                      </c:pt>
                      <c:pt idx="442">
                        <c:v>91712.375879645144</c:v>
                      </c:pt>
                      <c:pt idx="443">
                        <c:v>91712.375879645144</c:v>
                      </c:pt>
                      <c:pt idx="444">
                        <c:v>91712.375879645144</c:v>
                      </c:pt>
                      <c:pt idx="445">
                        <c:v>91712.375879645144</c:v>
                      </c:pt>
                      <c:pt idx="446">
                        <c:v>91712.375879645144</c:v>
                      </c:pt>
                      <c:pt idx="447">
                        <c:v>90940.757332580819</c:v>
                      </c:pt>
                      <c:pt idx="448">
                        <c:v>90940.757332580819</c:v>
                      </c:pt>
                      <c:pt idx="449">
                        <c:v>90940.757332580819</c:v>
                      </c:pt>
                      <c:pt idx="450">
                        <c:v>90940.757332580819</c:v>
                      </c:pt>
                      <c:pt idx="451">
                        <c:v>90940.757332580819</c:v>
                      </c:pt>
                      <c:pt idx="452">
                        <c:v>90389.601227534877</c:v>
                      </c:pt>
                      <c:pt idx="453">
                        <c:v>90389.601227534877</c:v>
                      </c:pt>
                      <c:pt idx="454">
                        <c:v>90389.601227534877</c:v>
                      </c:pt>
                      <c:pt idx="455">
                        <c:v>90058.907564507303</c:v>
                      </c:pt>
                      <c:pt idx="456">
                        <c:v>90058.907564507303</c:v>
                      </c:pt>
                      <c:pt idx="457">
                        <c:v>88184.976807351108</c:v>
                      </c:pt>
                      <c:pt idx="458">
                        <c:v>88184.976807351108</c:v>
                      </c:pt>
                      <c:pt idx="459">
                        <c:v>88184.976807351108</c:v>
                      </c:pt>
                      <c:pt idx="460">
                        <c:v>87413.358260286768</c:v>
                      </c:pt>
                      <c:pt idx="461">
                        <c:v>87413.358260286768</c:v>
                      </c:pt>
                      <c:pt idx="462">
                        <c:v>84437.115293038674</c:v>
                      </c:pt>
                      <c:pt idx="463">
                        <c:v>84437.115293038674</c:v>
                      </c:pt>
                      <c:pt idx="464">
                        <c:v>84437.115293038674</c:v>
                      </c:pt>
                      <c:pt idx="465">
                        <c:v>84437.115293038674</c:v>
                      </c:pt>
                      <c:pt idx="466">
                        <c:v>84437.115293038674</c:v>
                      </c:pt>
                      <c:pt idx="467">
                        <c:v>83775.727966983555</c:v>
                      </c:pt>
                      <c:pt idx="468">
                        <c:v>83775.727966983555</c:v>
                      </c:pt>
                      <c:pt idx="469">
                        <c:v>83775.727966983555</c:v>
                      </c:pt>
                      <c:pt idx="470">
                        <c:v>83114.340640928422</c:v>
                      </c:pt>
                      <c:pt idx="471">
                        <c:v>83114.340640928422</c:v>
                      </c:pt>
                      <c:pt idx="472">
                        <c:v>81571.103546799757</c:v>
                      </c:pt>
                      <c:pt idx="473">
                        <c:v>81571.103546799757</c:v>
                      </c:pt>
                      <c:pt idx="474">
                        <c:v>81571.103546799757</c:v>
                      </c:pt>
                      <c:pt idx="475">
                        <c:v>79366.479126615988</c:v>
                      </c:pt>
                      <c:pt idx="476">
                        <c:v>79366.479126615988</c:v>
                      </c:pt>
                      <c:pt idx="477">
                        <c:v>78374.398137533295</c:v>
                      </c:pt>
                      <c:pt idx="478">
                        <c:v>78374.398137533295</c:v>
                      </c:pt>
                      <c:pt idx="479">
                        <c:v>78374.398137533295</c:v>
                      </c:pt>
                      <c:pt idx="480">
                        <c:v>77492.548369459779</c:v>
                      </c:pt>
                      <c:pt idx="481">
                        <c:v>77492.548369459779</c:v>
                      </c:pt>
                      <c:pt idx="482">
                        <c:v>77272.085927441396</c:v>
                      </c:pt>
                      <c:pt idx="483">
                        <c:v>77272.085927441396</c:v>
                      </c:pt>
                      <c:pt idx="484">
                        <c:v>77272.085927441396</c:v>
                      </c:pt>
                      <c:pt idx="485">
                        <c:v>76059.54249634032</c:v>
                      </c:pt>
                      <c:pt idx="486">
                        <c:v>76059.54249634032</c:v>
                      </c:pt>
                      <c:pt idx="487">
                        <c:v>74957.230286248436</c:v>
                      </c:pt>
                      <c:pt idx="488">
                        <c:v>74957.230286248436</c:v>
                      </c:pt>
                      <c:pt idx="489">
                        <c:v>74957.230286248436</c:v>
                      </c:pt>
                      <c:pt idx="490">
                        <c:v>74295.842960193317</c:v>
                      </c:pt>
                      <c:pt idx="491">
                        <c:v>74295.842960193317</c:v>
                      </c:pt>
                      <c:pt idx="492">
                        <c:v>74295.842960193317</c:v>
                      </c:pt>
                      <c:pt idx="493">
                        <c:v>74295.842960193317</c:v>
                      </c:pt>
                      <c:pt idx="494">
                        <c:v>74295.842960193317</c:v>
                      </c:pt>
                      <c:pt idx="495">
                        <c:v>74075.380518174919</c:v>
                      </c:pt>
                      <c:pt idx="496">
                        <c:v>74075.380518174919</c:v>
                      </c:pt>
                      <c:pt idx="497">
                        <c:v>74075.380518174919</c:v>
                      </c:pt>
                      <c:pt idx="498">
                        <c:v>74075.380518174919</c:v>
                      </c:pt>
                      <c:pt idx="499">
                        <c:v>74075.380518174919</c:v>
                      </c:pt>
                      <c:pt idx="500">
                        <c:v>74516.30540221167</c:v>
                      </c:pt>
                      <c:pt idx="501">
                        <c:v>74516.30540221167</c:v>
                      </c:pt>
                      <c:pt idx="502">
                        <c:v>74846.999065239259</c:v>
                      </c:pt>
                      <c:pt idx="503">
                        <c:v>74846.999065239259</c:v>
                      </c:pt>
                      <c:pt idx="504">
                        <c:v>74846.999065239259</c:v>
                      </c:pt>
                      <c:pt idx="505">
                        <c:v>74957.230286248436</c:v>
                      </c:pt>
                      <c:pt idx="506">
                        <c:v>74957.230286248436</c:v>
                      </c:pt>
                      <c:pt idx="507">
                        <c:v>75177.692728266818</c:v>
                      </c:pt>
                      <c:pt idx="508">
                        <c:v>75177.692728266818</c:v>
                      </c:pt>
                      <c:pt idx="509">
                        <c:v>75177.692728266818</c:v>
                      </c:pt>
                      <c:pt idx="510">
                        <c:v>75508.386391294378</c:v>
                      </c:pt>
                      <c:pt idx="511">
                        <c:v>75508.386391294378</c:v>
                      </c:pt>
                      <c:pt idx="512">
                        <c:v>75508.386391294378</c:v>
                      </c:pt>
                      <c:pt idx="513">
                        <c:v>75508.386391294378</c:v>
                      </c:pt>
                      <c:pt idx="514">
                        <c:v>75508.386391294378</c:v>
                      </c:pt>
                      <c:pt idx="515">
                        <c:v>75508.386391294378</c:v>
                      </c:pt>
                      <c:pt idx="516">
                        <c:v>75508.386391294378</c:v>
                      </c:pt>
                      <c:pt idx="517">
                        <c:v>75508.386391294378</c:v>
                      </c:pt>
                      <c:pt idx="518">
                        <c:v>75508.386391294378</c:v>
                      </c:pt>
                      <c:pt idx="519">
                        <c:v>75508.386391294378</c:v>
                      </c:pt>
                      <c:pt idx="520">
                        <c:v>75508.386391294378</c:v>
                      </c:pt>
                      <c:pt idx="521">
                        <c:v>75508.386391294378</c:v>
                      </c:pt>
                      <c:pt idx="522">
                        <c:v>75839.080054321937</c:v>
                      </c:pt>
                      <c:pt idx="523">
                        <c:v>75839.080054321937</c:v>
                      </c:pt>
                      <c:pt idx="524">
                        <c:v>75839.080054321937</c:v>
                      </c:pt>
                      <c:pt idx="525">
                        <c:v>75839.080054321937</c:v>
                      </c:pt>
                      <c:pt idx="526">
                        <c:v>75839.080054321937</c:v>
                      </c:pt>
                      <c:pt idx="527">
                        <c:v>75839.080054321937</c:v>
                      </c:pt>
                      <c:pt idx="528">
                        <c:v>75839.080054321937</c:v>
                      </c:pt>
                      <c:pt idx="529">
                        <c:v>75839.080054321937</c:v>
                      </c:pt>
                      <c:pt idx="530">
                        <c:v>75839.080054321937</c:v>
                      </c:pt>
                      <c:pt idx="531">
                        <c:v>75839.080054321937</c:v>
                      </c:pt>
                      <c:pt idx="532">
                        <c:v>75839.080054321937</c:v>
                      </c:pt>
                      <c:pt idx="533">
                        <c:v>75839.080054321937</c:v>
                      </c:pt>
                      <c:pt idx="534">
                        <c:v>75839.080054321937</c:v>
                      </c:pt>
                      <c:pt idx="535">
                        <c:v>75949.311275331143</c:v>
                      </c:pt>
                      <c:pt idx="536">
                        <c:v>75949.311275331143</c:v>
                      </c:pt>
                      <c:pt idx="537">
                        <c:v>75949.311275331143</c:v>
                      </c:pt>
                      <c:pt idx="538">
                        <c:v>75949.311275331143</c:v>
                      </c:pt>
                      <c:pt idx="539">
                        <c:v>75949.311275331143</c:v>
                      </c:pt>
                      <c:pt idx="540">
                        <c:v>75949.311275331143</c:v>
                      </c:pt>
                      <c:pt idx="541">
                        <c:v>75949.311275331143</c:v>
                      </c:pt>
                      <c:pt idx="542">
                        <c:v>75949.311275331143</c:v>
                      </c:pt>
                      <c:pt idx="543">
                        <c:v>75949.311275331143</c:v>
                      </c:pt>
                      <c:pt idx="544">
                        <c:v>75949.311275331143</c:v>
                      </c:pt>
                      <c:pt idx="545">
                        <c:v>75949.311275331143</c:v>
                      </c:pt>
                      <c:pt idx="546">
                        <c:v>75949.311275331143</c:v>
                      </c:pt>
                      <c:pt idx="547">
                        <c:v>75949.311275331143</c:v>
                      </c:pt>
                      <c:pt idx="548">
                        <c:v>75949.311275331143</c:v>
                      </c:pt>
                      <c:pt idx="549">
                        <c:v>75949.311275331143</c:v>
                      </c:pt>
                      <c:pt idx="550">
                        <c:v>75949.311275331143</c:v>
                      </c:pt>
                      <c:pt idx="551">
                        <c:v>75949.311275331143</c:v>
                      </c:pt>
                      <c:pt idx="552">
                        <c:v>75398.155170285187</c:v>
                      </c:pt>
                      <c:pt idx="553">
                        <c:v>75398.155170285187</c:v>
                      </c:pt>
                      <c:pt idx="554">
                        <c:v>75398.155170285187</c:v>
                      </c:pt>
                      <c:pt idx="555">
                        <c:v>74846.999065239259</c:v>
                      </c:pt>
                      <c:pt idx="556">
                        <c:v>74846.999065239259</c:v>
                      </c:pt>
                      <c:pt idx="557">
                        <c:v>73854.918076156551</c:v>
                      </c:pt>
                      <c:pt idx="558">
                        <c:v>73854.918076156551</c:v>
                      </c:pt>
                      <c:pt idx="559">
                        <c:v>73854.918076156551</c:v>
                      </c:pt>
                      <c:pt idx="560">
                        <c:v>73524.224413128977</c:v>
                      </c:pt>
                      <c:pt idx="561">
                        <c:v>73524.224413128977</c:v>
                      </c:pt>
                      <c:pt idx="562">
                        <c:v>71870.75609799115</c:v>
                      </c:pt>
                      <c:pt idx="563">
                        <c:v>71870.75609799115</c:v>
                      </c:pt>
                      <c:pt idx="564">
                        <c:v>71870.75609799115</c:v>
                      </c:pt>
                      <c:pt idx="565">
                        <c:v>71870.75609799115</c:v>
                      </c:pt>
                      <c:pt idx="566">
                        <c:v>71870.75609799115</c:v>
                      </c:pt>
                      <c:pt idx="567">
                        <c:v>70547.981445880883</c:v>
                      </c:pt>
                      <c:pt idx="568">
                        <c:v>70547.981445880883</c:v>
                      </c:pt>
                      <c:pt idx="569">
                        <c:v>70547.981445880883</c:v>
                      </c:pt>
                      <c:pt idx="570">
                        <c:v>69445.669235788999</c:v>
                      </c:pt>
                      <c:pt idx="571">
                        <c:v>69445.669235788999</c:v>
                      </c:pt>
                      <c:pt idx="572">
                        <c:v>67241.044815605215</c:v>
                      </c:pt>
                      <c:pt idx="573">
                        <c:v>67241.044815605215</c:v>
                      </c:pt>
                      <c:pt idx="574">
                        <c:v>67241.044815605215</c:v>
                      </c:pt>
                      <c:pt idx="575">
                        <c:v>65036.420395421432</c:v>
                      </c:pt>
                      <c:pt idx="576">
                        <c:v>65036.420395421432</c:v>
                      </c:pt>
                      <c:pt idx="577">
                        <c:v>61729.483765145771</c:v>
                      </c:pt>
                      <c:pt idx="578">
                        <c:v>61729.483765145771</c:v>
                      </c:pt>
                      <c:pt idx="579">
                        <c:v>61729.483765145771</c:v>
                      </c:pt>
                      <c:pt idx="580">
                        <c:v>61729.483765145771</c:v>
                      </c:pt>
                      <c:pt idx="581">
                        <c:v>61729.483765145771</c:v>
                      </c:pt>
                      <c:pt idx="582">
                        <c:v>61729.483765145771</c:v>
                      </c:pt>
                      <c:pt idx="583">
                        <c:v>61729.483765145771</c:v>
                      </c:pt>
                      <c:pt idx="584">
                        <c:v>61729.483765145771</c:v>
                      </c:pt>
                      <c:pt idx="585">
                        <c:v>61729.483765145771</c:v>
                      </c:pt>
                      <c:pt idx="586">
                        <c:v>61729.483765145771</c:v>
                      </c:pt>
                      <c:pt idx="587">
                        <c:v>60076.015450007937</c:v>
                      </c:pt>
                      <c:pt idx="588">
                        <c:v>60076.015450007937</c:v>
                      </c:pt>
                      <c:pt idx="589">
                        <c:v>60076.015450007937</c:v>
                      </c:pt>
                      <c:pt idx="590">
                        <c:v>57871.391029824161</c:v>
                      </c:pt>
                      <c:pt idx="591">
                        <c:v>57871.391029824161</c:v>
                      </c:pt>
                      <c:pt idx="592">
                        <c:v>55666.766609640385</c:v>
                      </c:pt>
                      <c:pt idx="593">
                        <c:v>55666.766609640385</c:v>
                      </c:pt>
                      <c:pt idx="594">
                        <c:v>55666.766609640385</c:v>
                      </c:pt>
                      <c:pt idx="595">
                        <c:v>54123.529515511742</c:v>
                      </c:pt>
                      <c:pt idx="596">
                        <c:v>54123.529515511742</c:v>
                      </c:pt>
                      <c:pt idx="597">
                        <c:v>49604.049454134991</c:v>
                      </c:pt>
                      <c:pt idx="598">
                        <c:v>49604.049454134991</c:v>
                      </c:pt>
                      <c:pt idx="599">
                        <c:v>49604.049454134991</c:v>
                      </c:pt>
                      <c:pt idx="600">
                        <c:v>47178.962591932839</c:v>
                      </c:pt>
                      <c:pt idx="601">
                        <c:v>47178.962591932839</c:v>
                      </c:pt>
                      <c:pt idx="602">
                        <c:v>46627.80648688689</c:v>
                      </c:pt>
                      <c:pt idx="603">
                        <c:v>46627.80648688689</c:v>
                      </c:pt>
                      <c:pt idx="604">
                        <c:v>46627.80648688689</c:v>
                      </c:pt>
                      <c:pt idx="605">
                        <c:v>45745.956718813381</c:v>
                      </c:pt>
                      <c:pt idx="606">
                        <c:v>45745.956718813381</c:v>
                      </c:pt>
                      <c:pt idx="607">
                        <c:v>44864.106950739872</c:v>
                      </c:pt>
                      <c:pt idx="608">
                        <c:v>44864.106950739872</c:v>
                      </c:pt>
                      <c:pt idx="609">
                        <c:v>44864.106950739872</c:v>
                      </c:pt>
                      <c:pt idx="610">
                        <c:v>43982.257182666362</c:v>
                      </c:pt>
                      <c:pt idx="611">
                        <c:v>43982.257182666362</c:v>
                      </c:pt>
                      <c:pt idx="612">
                        <c:v>43541.332298629604</c:v>
                      </c:pt>
                      <c:pt idx="613">
                        <c:v>43541.332298629604</c:v>
                      </c:pt>
                      <c:pt idx="614">
                        <c:v>43541.332298629604</c:v>
                      </c:pt>
                      <c:pt idx="615">
                        <c:v>42879.944972574471</c:v>
                      </c:pt>
                      <c:pt idx="616">
                        <c:v>42879.944972574471</c:v>
                      </c:pt>
                      <c:pt idx="617">
                        <c:v>42549.251309546911</c:v>
                      </c:pt>
                      <c:pt idx="618">
                        <c:v>42549.251309546911</c:v>
                      </c:pt>
                      <c:pt idx="619">
                        <c:v>42549.251309546911</c:v>
                      </c:pt>
                      <c:pt idx="620">
                        <c:v>39683.239563307994</c:v>
                      </c:pt>
                      <c:pt idx="621">
                        <c:v>39683.239563307994</c:v>
                      </c:pt>
                      <c:pt idx="622">
                        <c:v>38580.927353216102</c:v>
                      </c:pt>
                      <c:pt idx="623">
                        <c:v>38580.927353216102</c:v>
                      </c:pt>
                      <c:pt idx="624">
                        <c:v>38580.927353216102</c:v>
                      </c:pt>
                      <c:pt idx="625">
                        <c:v>36155.840491013951</c:v>
                      </c:pt>
                      <c:pt idx="626">
                        <c:v>36155.840491013951</c:v>
                      </c:pt>
                      <c:pt idx="627">
                        <c:v>35273.990722940442</c:v>
                      </c:pt>
                      <c:pt idx="628">
                        <c:v>35273.990722940442</c:v>
                      </c:pt>
                      <c:pt idx="629">
                        <c:v>35273.990722940442</c:v>
                      </c:pt>
                      <c:pt idx="630">
                        <c:v>34392.140954866933</c:v>
                      </c:pt>
                      <c:pt idx="631">
                        <c:v>34392.140954866933</c:v>
                      </c:pt>
                      <c:pt idx="632">
                        <c:v>34171.67851284855</c:v>
                      </c:pt>
                      <c:pt idx="633">
                        <c:v>34171.67851284855</c:v>
                      </c:pt>
                      <c:pt idx="634">
                        <c:v>34171.67851284855</c:v>
                      </c:pt>
                      <c:pt idx="635">
                        <c:v>32738.672639729095</c:v>
                      </c:pt>
                      <c:pt idx="636">
                        <c:v>32738.672639729095</c:v>
                      </c:pt>
                      <c:pt idx="637">
                        <c:v>32738.672639729095</c:v>
                      </c:pt>
                      <c:pt idx="638">
                        <c:v>32738.672639729095</c:v>
                      </c:pt>
                      <c:pt idx="639">
                        <c:v>32738.672639729095</c:v>
                      </c:pt>
                      <c:pt idx="640">
                        <c:v>31415.897987618831</c:v>
                      </c:pt>
                      <c:pt idx="641">
                        <c:v>31415.897987618831</c:v>
                      </c:pt>
                      <c:pt idx="642">
                        <c:v>31305.66676660964</c:v>
                      </c:pt>
                      <c:pt idx="643">
                        <c:v>31305.66676660964</c:v>
                      </c:pt>
                      <c:pt idx="644">
                        <c:v>31305.66676660964</c:v>
                      </c:pt>
                      <c:pt idx="645">
                        <c:v>31415.897987618831</c:v>
                      </c:pt>
                      <c:pt idx="646">
                        <c:v>31415.897987618831</c:v>
                      </c:pt>
                      <c:pt idx="647">
                        <c:v>31746.591650646398</c:v>
                      </c:pt>
                      <c:pt idx="648">
                        <c:v>31746.591650646398</c:v>
                      </c:pt>
                      <c:pt idx="649">
                        <c:v>31746.591650646398</c:v>
                      </c:pt>
                      <c:pt idx="650">
                        <c:v>33951.216070830174</c:v>
                      </c:pt>
                      <c:pt idx="651">
                        <c:v>33951.216070830174</c:v>
                      </c:pt>
                      <c:pt idx="652">
                        <c:v>35714.915606977193</c:v>
                      </c:pt>
                      <c:pt idx="653">
                        <c:v>35714.915606977193</c:v>
                      </c:pt>
                      <c:pt idx="654">
                        <c:v>35714.915606977193</c:v>
                      </c:pt>
                      <c:pt idx="655">
                        <c:v>36927.459038078276</c:v>
                      </c:pt>
                      <c:pt idx="656">
                        <c:v>36927.459038078276</c:v>
                      </c:pt>
                      <c:pt idx="657">
                        <c:v>36927.459038078276</c:v>
                      </c:pt>
                      <c:pt idx="658">
                        <c:v>36927.459038078276</c:v>
                      </c:pt>
                      <c:pt idx="659">
                        <c:v>36927.459038078276</c:v>
                      </c:pt>
                      <c:pt idx="660">
                        <c:v>36927.459038078276</c:v>
                      </c:pt>
                      <c:pt idx="661">
                        <c:v>36927.459038078276</c:v>
                      </c:pt>
                      <c:pt idx="662">
                        <c:v>36927.459038078276</c:v>
                      </c:pt>
                      <c:pt idx="663">
                        <c:v>36927.459038078276</c:v>
                      </c:pt>
                      <c:pt idx="664">
                        <c:v>36927.459038078276</c:v>
                      </c:pt>
                      <c:pt idx="665">
                        <c:v>36927.459038078276</c:v>
                      </c:pt>
                      <c:pt idx="666">
                        <c:v>36927.459038078276</c:v>
                      </c:pt>
                      <c:pt idx="667">
                        <c:v>37588.846364133409</c:v>
                      </c:pt>
                      <c:pt idx="668">
                        <c:v>37588.846364133409</c:v>
                      </c:pt>
                      <c:pt idx="669">
                        <c:v>37588.846364133409</c:v>
                      </c:pt>
                      <c:pt idx="670">
                        <c:v>37588.846364133409</c:v>
                      </c:pt>
                      <c:pt idx="671">
                        <c:v>37588.846364133409</c:v>
                      </c:pt>
                      <c:pt idx="672">
                        <c:v>37588.846364133409</c:v>
                      </c:pt>
                      <c:pt idx="673">
                        <c:v>37588.846364133409</c:v>
                      </c:pt>
                      <c:pt idx="674">
                        <c:v>37588.846364133409</c:v>
                      </c:pt>
                      <c:pt idx="675">
                        <c:v>37588.846364133409</c:v>
                      </c:pt>
                      <c:pt idx="676">
                        <c:v>37588.846364133409</c:v>
                      </c:pt>
                      <c:pt idx="677">
                        <c:v>37588.846364133409</c:v>
                      </c:pt>
                      <c:pt idx="678">
                        <c:v>37588.846364133409</c:v>
                      </c:pt>
                      <c:pt idx="679">
                        <c:v>37588.846364133409</c:v>
                      </c:pt>
                      <c:pt idx="680">
                        <c:v>37588.846364133409</c:v>
                      </c:pt>
                      <c:pt idx="681">
                        <c:v>37588.846364133409</c:v>
                      </c:pt>
                      <c:pt idx="682">
                        <c:v>37037.69025908746</c:v>
                      </c:pt>
                      <c:pt idx="683">
                        <c:v>37037.69025908746</c:v>
                      </c:pt>
                      <c:pt idx="684">
                        <c:v>37037.69025908746</c:v>
                      </c:pt>
                      <c:pt idx="685">
                        <c:v>37037.69025908746</c:v>
                      </c:pt>
                      <c:pt idx="686">
                        <c:v>37037.69025908746</c:v>
                      </c:pt>
                      <c:pt idx="687">
                        <c:v>36486.534154041525</c:v>
                      </c:pt>
                      <c:pt idx="688">
                        <c:v>36486.534154041525</c:v>
                      </c:pt>
                      <c:pt idx="689">
                        <c:v>36486.534154041525</c:v>
                      </c:pt>
                      <c:pt idx="690">
                        <c:v>35494.453164958817</c:v>
                      </c:pt>
                      <c:pt idx="691">
                        <c:v>35494.453164958817</c:v>
                      </c:pt>
                      <c:pt idx="692">
                        <c:v>35494.453164958817</c:v>
                      </c:pt>
                      <c:pt idx="693">
                        <c:v>35494.453164958817</c:v>
                      </c:pt>
                      <c:pt idx="694">
                        <c:v>35494.453164958817</c:v>
                      </c:pt>
                      <c:pt idx="695">
                        <c:v>34171.67851284855</c:v>
                      </c:pt>
                      <c:pt idx="696">
                        <c:v>34171.67851284855</c:v>
                      </c:pt>
                      <c:pt idx="697">
                        <c:v>33620.522407802608</c:v>
                      </c:pt>
                      <c:pt idx="698">
                        <c:v>33620.522407802608</c:v>
                      </c:pt>
                      <c:pt idx="699">
                        <c:v>33620.522407802608</c:v>
                      </c:pt>
                      <c:pt idx="700">
                        <c:v>33400.059965784232</c:v>
                      </c:pt>
                      <c:pt idx="701">
                        <c:v>33400.059965784232</c:v>
                      </c:pt>
                      <c:pt idx="702">
                        <c:v>33400.059965784232</c:v>
                      </c:pt>
                      <c:pt idx="703">
                        <c:v>33400.059965784232</c:v>
                      </c:pt>
                      <c:pt idx="704">
                        <c:v>33400.059965784232</c:v>
                      </c:pt>
                      <c:pt idx="705">
                        <c:v>33069.366302756665</c:v>
                      </c:pt>
                      <c:pt idx="706">
                        <c:v>33069.366302756665</c:v>
                      </c:pt>
                      <c:pt idx="707">
                        <c:v>31967.054092664774</c:v>
                      </c:pt>
                      <c:pt idx="708">
                        <c:v>31967.054092664774</c:v>
                      </c:pt>
                      <c:pt idx="709">
                        <c:v>31967.054092664774</c:v>
                      </c:pt>
                      <c:pt idx="710">
                        <c:v>31636.360429637207</c:v>
                      </c:pt>
                      <c:pt idx="711">
                        <c:v>31636.360429637207</c:v>
                      </c:pt>
                      <c:pt idx="712">
                        <c:v>30754.510661563698</c:v>
                      </c:pt>
                      <c:pt idx="713">
                        <c:v>30754.510661563698</c:v>
                      </c:pt>
                      <c:pt idx="714" formatCode="General">
                        <c:v>0</c:v>
                      </c:pt>
                      <c:pt idx="715" formatCode="General">
                        <c:v>97995.55547716892</c:v>
                      </c:pt>
                      <c:pt idx="716" formatCode="General">
                        <c:v>0</c:v>
                      </c:pt>
                      <c:pt idx="717" formatCode="General">
                        <c:v>30.093123335508565</c:v>
                      </c:pt>
                      <c:pt idx="718" formatCode="General">
                        <c:v>0</c:v>
                      </c:pt>
                      <c:pt idx="719" formatCode="General">
                        <c:v>0</c:v>
                      </c:pt>
                      <c:pt idx="720" formatCode="General">
                        <c:v>0</c:v>
                      </c:pt>
                      <c:pt idx="721" formatCode="General">
                        <c:v>0</c:v>
                      </c:pt>
                      <c:pt idx="722" formatCode="General">
                        <c:v>28.880579904407483</c:v>
                      </c:pt>
                      <c:pt idx="723" formatCode="General">
                        <c:v>0</c:v>
                      </c:pt>
                      <c:pt idx="724" formatCode="General">
                        <c:v>0</c:v>
                      </c:pt>
                      <c:pt idx="725" formatCode="General">
                        <c:v>0</c:v>
                      </c:pt>
                      <c:pt idx="726" formatCode="General">
                        <c:v>0</c:v>
                      </c:pt>
                      <c:pt idx="727" formatCode="General">
                        <c:v>28.439655020370729</c:v>
                      </c:pt>
                      <c:pt idx="728" formatCode="General">
                        <c:v>0</c:v>
                      </c:pt>
                      <c:pt idx="729" formatCode="General">
                        <c:v>0</c:v>
                      </c:pt>
                      <c:pt idx="730" formatCode="General">
                        <c:v>0</c:v>
                      </c:pt>
                      <c:pt idx="731" formatCode="General">
                        <c:v>0</c:v>
                      </c:pt>
                      <c:pt idx="732" formatCode="General">
                        <c:v>27.888498915324785</c:v>
                      </c:pt>
                      <c:pt idx="733" formatCode="General">
                        <c:v>0</c:v>
                      </c:pt>
                      <c:pt idx="734" formatCode="General">
                        <c:v>0</c:v>
                      </c:pt>
                      <c:pt idx="735" formatCode="General">
                        <c:v>28.108961357343162</c:v>
                      </c:pt>
                      <c:pt idx="736" formatCode="General">
                        <c:v>0</c:v>
                      </c:pt>
                      <c:pt idx="737" formatCode="General">
                        <c:v>28.660117462389106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5C29-46DA-A75D-3EC96295C3BC}"/>
                  </c:ext>
                </c:extLst>
              </c15:ser>
            </c15:filteredLineSeries>
          </c:ext>
        </c:extLst>
      </c:lineChart>
      <c:dateAx>
        <c:axId val="941104368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1099776"/>
        <c:crosses val="autoZero"/>
        <c:auto val="1"/>
        <c:lblOffset val="100"/>
        <c:baseTimeUnit val="days"/>
        <c:majorUnit val="1"/>
        <c:majorTimeUnit val="months"/>
        <c:minorUnit val="2"/>
        <c:minorTimeUnit val="months"/>
      </c:dateAx>
      <c:valAx>
        <c:axId val="941099776"/>
        <c:scaling>
          <c:orientation val="minMax"/>
          <c:max val="1000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cap="all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$/MT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cap="all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1104368"/>
        <c:crosses val="autoZero"/>
        <c:crossBetween val="between"/>
        <c:majorUnit val="10000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6.408472222222221E-2"/>
          <c:y val="0.89706820987654323"/>
          <c:w val="0.8212911387956634"/>
          <c:h val="7.947884460030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1400" b="1"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100" baseline="0">
                <a:solidFill>
                  <a:schemeClr val="bg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2000"/>
              <a:t>GWh</a:t>
            </a:r>
            <a:r>
              <a:rPr lang="en-US"/>
              <a:t> </a:t>
            </a:r>
            <a:r>
              <a:rPr lang="en-US" sz="2000"/>
              <a:t>Capacity </a:t>
            </a:r>
            <a:r>
              <a:rPr lang="en-US" sz="2000" baseline="0"/>
              <a:t> per Battery manufacturer (Benchmark)</a:t>
            </a:r>
            <a:endParaRPr lang="en-US" sz="20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100" baseline="0">
              <a:solidFill>
                <a:schemeClr val="bg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780202372101038"/>
          <c:y val="8.1537026032907634E-2"/>
          <c:w val="0.78474801815496165"/>
          <c:h val="0.7901294214358275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'Battery Capacity'!$L$66</c:f>
              <c:strCache>
                <c:ptCount val="1"/>
                <c:pt idx="0">
                  <c:v>GWh 2018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15000"/>
                    <a:satMod val="180000"/>
                  </a:schemeClr>
                </a:gs>
                <a:gs pos="50000">
                  <a:schemeClr val="accent1">
                    <a:shade val="45000"/>
                    <a:satMod val="170000"/>
                  </a:schemeClr>
                </a:gs>
                <a:gs pos="70000">
                  <a:schemeClr val="accent1">
                    <a:tint val="99000"/>
                    <a:shade val="65000"/>
                    <a:satMod val="155000"/>
                  </a:schemeClr>
                </a:gs>
                <a:gs pos="100000">
                  <a:schemeClr val="accent1">
                    <a:tint val="95500"/>
                    <a:shade val="100000"/>
                    <a:satMod val="15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cene3d>
              <a:camera prst="orthographicFront">
                <a:rot lat="0" lon="0" rev="0"/>
              </a:camera>
              <a:lightRig rig="glow" dir="t">
                <a:rot lat="0" lon="0" rev="6360000"/>
              </a:lightRig>
            </a:scene3d>
            <a:sp3d contourW="1000" prstMaterial="flat">
              <a:bevelT w="95250" h="101600"/>
              <a:contourClr>
                <a:scrgbClr r="0" g="0" b="0">
                  <a:satMod val="300000"/>
                </a:scrgb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'Battery Capacity'!$K$67:$K$76</c:f>
              <c:strCache>
                <c:ptCount val="10"/>
                <c:pt idx="0">
                  <c:v>BAK</c:v>
                </c:pt>
                <c:pt idx="1">
                  <c:v>Lishen</c:v>
                </c:pt>
                <c:pt idx="2">
                  <c:v>SKI</c:v>
                </c:pt>
                <c:pt idx="3">
                  <c:v>SVolt </c:v>
                </c:pt>
                <c:pt idx="4">
                  <c:v>Wanxiang Group</c:v>
                </c:pt>
                <c:pt idx="5">
                  <c:v>Panasonic (Asia)</c:v>
                </c:pt>
                <c:pt idx="6">
                  <c:v>Samsung</c:v>
                </c:pt>
                <c:pt idx="7">
                  <c:v>BYD</c:v>
                </c:pt>
                <c:pt idx="8">
                  <c:v>LG Chem</c:v>
                </c:pt>
                <c:pt idx="9">
                  <c:v>CATL</c:v>
                </c:pt>
              </c:strCache>
            </c:strRef>
          </c:cat>
          <c:val>
            <c:numRef>
              <c:f>'Battery Capacity'!$L$67:$L$76</c:f>
              <c:numCache>
                <c:formatCode>General</c:formatCode>
                <c:ptCount val="10"/>
                <c:pt idx="0">
                  <c:v>8</c:v>
                </c:pt>
                <c:pt idx="1">
                  <c:v>10</c:v>
                </c:pt>
                <c:pt idx="2">
                  <c:v>4</c:v>
                </c:pt>
                <c:pt idx="3">
                  <c:v>0</c:v>
                </c:pt>
                <c:pt idx="4">
                  <c:v>5</c:v>
                </c:pt>
                <c:pt idx="5">
                  <c:v>26</c:v>
                </c:pt>
                <c:pt idx="6">
                  <c:v>14</c:v>
                </c:pt>
                <c:pt idx="7">
                  <c:v>28</c:v>
                </c:pt>
                <c:pt idx="8">
                  <c:v>51</c:v>
                </c:pt>
                <c:pt idx="9">
                  <c:v>36.5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5-4CF6-B586-CB7F3F0537BF}"/>
            </c:ext>
          </c:extLst>
        </c:ser>
        <c:ser>
          <c:idx val="1"/>
          <c:order val="1"/>
          <c:tx>
            <c:strRef>
              <c:f>'Battery Capacity'!$M$66</c:f>
              <c:strCache>
                <c:ptCount val="1"/>
                <c:pt idx="0">
                  <c:v>GWh 2023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15000"/>
                    <a:satMod val="180000"/>
                  </a:schemeClr>
                </a:gs>
                <a:gs pos="50000">
                  <a:schemeClr val="accent3">
                    <a:shade val="45000"/>
                    <a:satMod val="170000"/>
                  </a:schemeClr>
                </a:gs>
                <a:gs pos="70000">
                  <a:schemeClr val="accent3">
                    <a:tint val="99000"/>
                    <a:shade val="65000"/>
                    <a:satMod val="155000"/>
                  </a:schemeClr>
                </a:gs>
                <a:gs pos="100000">
                  <a:schemeClr val="accent3">
                    <a:tint val="95500"/>
                    <a:shade val="100000"/>
                    <a:satMod val="15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cene3d>
              <a:camera prst="orthographicFront">
                <a:rot lat="0" lon="0" rev="0"/>
              </a:camera>
              <a:lightRig rig="glow" dir="t">
                <a:rot lat="0" lon="0" rev="6360000"/>
              </a:lightRig>
            </a:scene3d>
            <a:sp3d contourW="1000" prstMaterial="flat">
              <a:bevelT w="95250" h="101600"/>
              <a:contourClr>
                <a:scrgbClr r="0" g="0" b="0">
                  <a:satMod val="300000"/>
                </a:scrgb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'Battery Capacity'!$K$67:$K$76</c:f>
              <c:strCache>
                <c:ptCount val="10"/>
                <c:pt idx="0">
                  <c:v>BAK</c:v>
                </c:pt>
                <c:pt idx="1">
                  <c:v>Lishen</c:v>
                </c:pt>
                <c:pt idx="2">
                  <c:v>SKI</c:v>
                </c:pt>
                <c:pt idx="3">
                  <c:v>SVolt </c:v>
                </c:pt>
                <c:pt idx="4">
                  <c:v>Wanxiang Group</c:v>
                </c:pt>
                <c:pt idx="5">
                  <c:v>Panasonic (Asia)</c:v>
                </c:pt>
                <c:pt idx="6">
                  <c:v>Samsung</c:v>
                </c:pt>
                <c:pt idx="7">
                  <c:v>BYD</c:v>
                </c:pt>
                <c:pt idx="8">
                  <c:v>LG Chem</c:v>
                </c:pt>
                <c:pt idx="9">
                  <c:v>CATL</c:v>
                </c:pt>
              </c:strCache>
            </c:strRef>
          </c:cat>
          <c:val>
            <c:numRef>
              <c:f>'Battery Capacity'!$M$67:$M$76</c:f>
              <c:numCache>
                <c:formatCode>General</c:formatCode>
                <c:ptCount val="10"/>
                <c:pt idx="0">
                  <c:v>16</c:v>
                </c:pt>
                <c:pt idx="1">
                  <c:v>26</c:v>
                </c:pt>
                <c:pt idx="2">
                  <c:v>37.299999999999997</c:v>
                </c:pt>
                <c:pt idx="3">
                  <c:v>25</c:v>
                </c:pt>
                <c:pt idx="4">
                  <c:v>32</c:v>
                </c:pt>
                <c:pt idx="5">
                  <c:v>43</c:v>
                </c:pt>
                <c:pt idx="6">
                  <c:v>67</c:v>
                </c:pt>
                <c:pt idx="7">
                  <c:v>77</c:v>
                </c:pt>
                <c:pt idx="8">
                  <c:v>164</c:v>
                </c:pt>
                <c:pt idx="9">
                  <c:v>190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05-4CF6-B586-CB7F3F0537BF}"/>
            </c:ext>
          </c:extLst>
        </c:ser>
        <c:ser>
          <c:idx val="2"/>
          <c:order val="2"/>
          <c:tx>
            <c:strRef>
              <c:f>'Battery Capacity'!$N$66</c:f>
              <c:strCache>
                <c:ptCount val="1"/>
                <c:pt idx="0">
                  <c:v>GWh 2028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15000"/>
                    <a:satMod val="180000"/>
                  </a:schemeClr>
                </a:gs>
                <a:gs pos="50000">
                  <a:schemeClr val="accent5">
                    <a:shade val="45000"/>
                    <a:satMod val="170000"/>
                  </a:schemeClr>
                </a:gs>
                <a:gs pos="70000">
                  <a:schemeClr val="accent5">
                    <a:tint val="99000"/>
                    <a:shade val="65000"/>
                    <a:satMod val="155000"/>
                  </a:schemeClr>
                </a:gs>
                <a:gs pos="100000">
                  <a:schemeClr val="accent5">
                    <a:tint val="95500"/>
                    <a:shade val="100000"/>
                    <a:satMod val="15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50800" dist="38100" dir="2700000" algn="tl" rotWithShape="0">
                <a:schemeClr val="tx1">
                  <a:alpha val="40000"/>
                </a:schemeClr>
              </a:outerShdw>
            </a:effectLst>
            <a:scene3d>
              <a:camera prst="orthographicFront">
                <a:rot lat="0" lon="0" rev="0"/>
              </a:camera>
              <a:lightRig rig="glow" dir="t">
                <a:rot lat="0" lon="0" rev="6360000"/>
              </a:lightRig>
            </a:scene3d>
            <a:sp3d contourW="1000" prstMaterial="flat">
              <a:bevelT w="95250" h="101600"/>
              <a:contourClr>
                <a:scrgbClr r="0" g="0" b="0">
                  <a:satMod val="300000"/>
                </a:scrgb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'Battery Capacity'!$K$67:$K$76</c:f>
              <c:strCache>
                <c:ptCount val="10"/>
                <c:pt idx="0">
                  <c:v>BAK</c:v>
                </c:pt>
                <c:pt idx="1">
                  <c:v>Lishen</c:v>
                </c:pt>
                <c:pt idx="2">
                  <c:v>SKI</c:v>
                </c:pt>
                <c:pt idx="3">
                  <c:v>SVolt </c:v>
                </c:pt>
                <c:pt idx="4">
                  <c:v>Wanxiang Group</c:v>
                </c:pt>
                <c:pt idx="5">
                  <c:v>Panasonic (Asia)</c:v>
                </c:pt>
                <c:pt idx="6">
                  <c:v>Samsung</c:v>
                </c:pt>
                <c:pt idx="7">
                  <c:v>BYD</c:v>
                </c:pt>
                <c:pt idx="8">
                  <c:v>LG Chem</c:v>
                </c:pt>
                <c:pt idx="9">
                  <c:v>CATL</c:v>
                </c:pt>
              </c:strCache>
            </c:strRef>
          </c:cat>
          <c:val>
            <c:numRef>
              <c:f>'Battery Capacity'!$N$67:$N$76</c:f>
              <c:numCache>
                <c:formatCode>General</c:formatCode>
                <c:ptCount val="10"/>
                <c:pt idx="0">
                  <c:v>20</c:v>
                </c:pt>
                <c:pt idx="1">
                  <c:v>48</c:v>
                </c:pt>
                <c:pt idx="2">
                  <c:v>61.7</c:v>
                </c:pt>
                <c:pt idx="3">
                  <c:v>65</c:v>
                </c:pt>
                <c:pt idx="4">
                  <c:v>72</c:v>
                </c:pt>
                <c:pt idx="5">
                  <c:v>77</c:v>
                </c:pt>
                <c:pt idx="6">
                  <c:v>94</c:v>
                </c:pt>
                <c:pt idx="7">
                  <c:v>112</c:v>
                </c:pt>
                <c:pt idx="8">
                  <c:v>237</c:v>
                </c:pt>
                <c:pt idx="9">
                  <c:v>307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5-4CF6-B586-CB7F3F0537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1"/>
        <c:axId val="672031000"/>
        <c:axId val="672031656"/>
      </c:barChart>
      <c:catAx>
        <c:axId val="6720310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031656"/>
        <c:crosses val="autoZero"/>
        <c:auto val="1"/>
        <c:lblAlgn val="ctr"/>
        <c:lblOffset val="100"/>
        <c:noMultiLvlLbl val="0"/>
      </c:catAx>
      <c:valAx>
        <c:axId val="672031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031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5655173483794561"/>
          <c:y val="0.91304015128215454"/>
          <c:w val="0.30306389841559811"/>
          <c:h val="3.62603873052963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1200" b="1"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100" baseline="0">
                <a:solidFill>
                  <a:schemeClr val="bg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2000"/>
              <a:t>Lithium (Benchmark and Fastmarkets)</a:t>
            </a:r>
          </a:p>
        </c:rich>
      </c:tx>
      <c:layout>
        <c:manualLayout>
          <c:xMode val="edge"/>
          <c:yMode val="edge"/>
          <c:x val="0.25326468128780993"/>
          <c:y val="4.3754458082651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100" baseline="0">
              <a:solidFill>
                <a:schemeClr val="bg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021984318319917"/>
          <c:y val="9.1565840452244543E-2"/>
          <c:w val="0.82765633655798487"/>
          <c:h val="0.64924485120252418"/>
        </c:manualLayout>
      </c:layout>
      <c:lineChart>
        <c:grouping val="standard"/>
        <c:varyColors val="0"/>
        <c:ser>
          <c:idx val="6"/>
          <c:order val="3"/>
          <c:tx>
            <c:v>Benchmark Minerals</c:v>
          </c:tx>
          <c:spPr>
            <a:ln w="3492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>
              <a:outerShdw blurRad="63500" dist="38100" dir="5400000" rotWithShape="0">
                <a:srgbClr val="000000">
                  <a:alpha val="45000"/>
                </a:srgbClr>
              </a:outerShdw>
            </a:effectLst>
          </c:spPr>
          <c:marker>
            <c:symbol val="none"/>
          </c:marker>
          <c:cat>
            <c:numRef>
              <c:f>'LIOH '!$A$111:$A$134</c:f>
              <c:numCache>
                <c:formatCode>mmm\-yy</c:formatCode>
                <c:ptCount val="24"/>
                <c:pt idx="0">
                  <c:v>42948</c:v>
                </c:pt>
                <c:pt idx="1">
                  <c:v>42979</c:v>
                </c:pt>
                <c:pt idx="2">
                  <c:v>43009</c:v>
                </c:pt>
                <c:pt idx="3">
                  <c:v>43040</c:v>
                </c:pt>
                <c:pt idx="4">
                  <c:v>43070</c:v>
                </c:pt>
                <c:pt idx="5">
                  <c:v>43101</c:v>
                </c:pt>
                <c:pt idx="6">
                  <c:v>43132</c:v>
                </c:pt>
                <c:pt idx="7">
                  <c:v>43160</c:v>
                </c:pt>
                <c:pt idx="8">
                  <c:v>43191</c:v>
                </c:pt>
                <c:pt idx="9">
                  <c:v>43221</c:v>
                </c:pt>
                <c:pt idx="10">
                  <c:v>43252</c:v>
                </c:pt>
                <c:pt idx="11">
                  <c:v>43282</c:v>
                </c:pt>
                <c:pt idx="12">
                  <c:v>43313</c:v>
                </c:pt>
                <c:pt idx="13">
                  <c:v>43344</c:v>
                </c:pt>
                <c:pt idx="14">
                  <c:v>43374</c:v>
                </c:pt>
                <c:pt idx="15">
                  <c:v>43405</c:v>
                </c:pt>
                <c:pt idx="16">
                  <c:v>43435</c:v>
                </c:pt>
                <c:pt idx="17">
                  <c:v>43466</c:v>
                </c:pt>
                <c:pt idx="18">
                  <c:v>43497</c:v>
                </c:pt>
                <c:pt idx="19">
                  <c:v>43525</c:v>
                </c:pt>
                <c:pt idx="20">
                  <c:v>43556</c:v>
                </c:pt>
                <c:pt idx="21">
                  <c:v>43586</c:v>
                </c:pt>
                <c:pt idx="22">
                  <c:v>43617</c:v>
                </c:pt>
                <c:pt idx="23">
                  <c:v>43647</c:v>
                </c:pt>
              </c:numCache>
            </c:numRef>
          </c:cat>
          <c:val>
            <c:numRef>
              <c:f>'LIOH '!$H$111:$H$134</c:f>
              <c:numCache>
                <c:formatCode>[$$-409]#,##0</c:formatCode>
                <c:ptCount val="24"/>
                <c:pt idx="0">
                  <c:v>18500</c:v>
                </c:pt>
                <c:pt idx="1">
                  <c:v>18750</c:v>
                </c:pt>
                <c:pt idx="2">
                  <c:v>18312.5</c:v>
                </c:pt>
                <c:pt idx="3">
                  <c:v>18593.75</c:v>
                </c:pt>
                <c:pt idx="4">
                  <c:v>18812.5</c:v>
                </c:pt>
                <c:pt idx="5">
                  <c:v>18750</c:v>
                </c:pt>
                <c:pt idx="6">
                  <c:v>18875</c:v>
                </c:pt>
                <c:pt idx="7">
                  <c:v>18875</c:v>
                </c:pt>
                <c:pt idx="8">
                  <c:v>19125</c:v>
                </c:pt>
                <c:pt idx="9">
                  <c:v>19312.5</c:v>
                </c:pt>
                <c:pt idx="10">
                  <c:v>18625</c:v>
                </c:pt>
                <c:pt idx="11">
                  <c:v>18500</c:v>
                </c:pt>
                <c:pt idx="12">
                  <c:v>18250</c:v>
                </c:pt>
                <c:pt idx="13">
                  <c:v>17875</c:v>
                </c:pt>
                <c:pt idx="14">
                  <c:v>17750</c:v>
                </c:pt>
                <c:pt idx="15">
                  <c:v>16625</c:v>
                </c:pt>
                <c:pt idx="16">
                  <c:v>15968.75</c:v>
                </c:pt>
                <c:pt idx="17">
                  <c:v>15781.25</c:v>
                </c:pt>
                <c:pt idx="18">
                  <c:v>15500</c:v>
                </c:pt>
                <c:pt idx="19">
                  <c:v>14753.125</c:v>
                </c:pt>
                <c:pt idx="20">
                  <c:v>14112.5</c:v>
                </c:pt>
                <c:pt idx="21">
                  <c:v>13731.25</c:v>
                </c:pt>
                <c:pt idx="22">
                  <c:v>13537.5</c:v>
                </c:pt>
                <c:pt idx="23">
                  <c:v>12920.346696020715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8-056C-4340-A291-C16338D74146}"/>
            </c:ext>
          </c:extLst>
        </c:ser>
        <c:ser>
          <c:idx val="9"/>
          <c:order val="6"/>
          <c:tx>
            <c:v>Fastmarkets (mean)</c:v>
          </c:tx>
          <c:spPr>
            <a:ln w="34925" cap="rnd">
              <a:solidFill>
                <a:schemeClr val="accent1">
                  <a:lumMod val="50000"/>
                </a:schemeClr>
              </a:solidFill>
              <a:round/>
            </a:ln>
            <a:effectLst>
              <a:outerShdw blurRad="63500" dist="38100" dir="5400000" rotWithShape="0">
                <a:srgbClr val="000000">
                  <a:alpha val="45000"/>
                </a:srgbClr>
              </a:outerShdw>
            </a:effectLst>
          </c:spPr>
          <c:marker>
            <c:symbol val="none"/>
          </c:marker>
          <c:cat>
            <c:numRef>
              <c:f>'LIOH '!$A$111:$A$134</c:f>
              <c:numCache>
                <c:formatCode>mmm\-yy</c:formatCode>
                <c:ptCount val="24"/>
                <c:pt idx="0">
                  <c:v>42948</c:v>
                </c:pt>
                <c:pt idx="1">
                  <c:v>42979</c:v>
                </c:pt>
                <c:pt idx="2">
                  <c:v>43009</c:v>
                </c:pt>
                <c:pt idx="3">
                  <c:v>43040</c:v>
                </c:pt>
                <c:pt idx="4">
                  <c:v>43070</c:v>
                </c:pt>
                <c:pt idx="5">
                  <c:v>43101</c:v>
                </c:pt>
                <c:pt idx="6">
                  <c:v>43132</c:v>
                </c:pt>
                <c:pt idx="7">
                  <c:v>43160</c:v>
                </c:pt>
                <c:pt idx="8">
                  <c:v>43191</c:v>
                </c:pt>
                <c:pt idx="9">
                  <c:v>43221</c:v>
                </c:pt>
                <c:pt idx="10">
                  <c:v>43252</c:v>
                </c:pt>
                <c:pt idx="11">
                  <c:v>43282</c:v>
                </c:pt>
                <c:pt idx="12">
                  <c:v>43313</c:v>
                </c:pt>
                <c:pt idx="13">
                  <c:v>43344</c:v>
                </c:pt>
                <c:pt idx="14">
                  <c:v>43374</c:v>
                </c:pt>
                <c:pt idx="15">
                  <c:v>43405</c:v>
                </c:pt>
                <c:pt idx="16">
                  <c:v>43435</c:v>
                </c:pt>
                <c:pt idx="17">
                  <c:v>43466</c:v>
                </c:pt>
                <c:pt idx="18">
                  <c:v>43497</c:v>
                </c:pt>
                <c:pt idx="19">
                  <c:v>43525</c:v>
                </c:pt>
                <c:pt idx="20">
                  <c:v>43556</c:v>
                </c:pt>
                <c:pt idx="21">
                  <c:v>43586</c:v>
                </c:pt>
                <c:pt idx="22">
                  <c:v>43617</c:v>
                </c:pt>
                <c:pt idx="23">
                  <c:v>43647</c:v>
                </c:pt>
              </c:numCache>
            </c:numRef>
          </c:cat>
          <c:val>
            <c:numRef>
              <c:f>'LIOH '!$K$111:$K$134</c:f>
              <c:numCache>
                <c:formatCode>[$$-409]#,##0</c:formatCode>
                <c:ptCount val="24"/>
                <c:pt idx="0">
                  <c:v>20500</c:v>
                </c:pt>
                <c:pt idx="1">
                  <c:v>20500</c:v>
                </c:pt>
                <c:pt idx="2">
                  <c:v>19925</c:v>
                </c:pt>
                <c:pt idx="3">
                  <c:v>19580</c:v>
                </c:pt>
                <c:pt idx="4">
                  <c:v>20500</c:v>
                </c:pt>
                <c:pt idx="5">
                  <c:v>20500</c:v>
                </c:pt>
                <c:pt idx="6">
                  <c:v>20500</c:v>
                </c:pt>
                <c:pt idx="7">
                  <c:v>20600</c:v>
                </c:pt>
                <c:pt idx="8">
                  <c:v>21000</c:v>
                </c:pt>
                <c:pt idx="9">
                  <c:v>20000</c:v>
                </c:pt>
                <c:pt idx="10">
                  <c:v>19500</c:v>
                </c:pt>
                <c:pt idx="11">
                  <c:v>19500</c:v>
                </c:pt>
                <c:pt idx="12">
                  <c:v>19500</c:v>
                </c:pt>
                <c:pt idx="13">
                  <c:v>19375</c:v>
                </c:pt>
                <c:pt idx="14">
                  <c:v>18125</c:v>
                </c:pt>
                <c:pt idx="15">
                  <c:v>16300</c:v>
                </c:pt>
                <c:pt idx="16">
                  <c:v>16000</c:v>
                </c:pt>
                <c:pt idx="17">
                  <c:v>16000</c:v>
                </c:pt>
                <c:pt idx="18">
                  <c:v>16000</c:v>
                </c:pt>
                <c:pt idx="19">
                  <c:v>15812.5</c:v>
                </c:pt>
                <c:pt idx="20">
                  <c:v>15500</c:v>
                </c:pt>
                <c:pt idx="21">
                  <c:v>15200</c:v>
                </c:pt>
                <c:pt idx="22">
                  <c:v>14500</c:v>
                </c:pt>
                <c:pt idx="23">
                  <c:v>13875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54-40CD-8C24-FB2D8A6040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6798336"/>
        <c:axId val="1476801944"/>
        <c:extLst>
          <c:ext xmlns:c15="http://schemas.microsoft.com/office/drawing/2012/chart" uri="{02D57815-91ED-43cb-92C2-25804820EDAC}">
            <c15:filteredLineSeries>
              <c15:ser>
                <c:idx val="1"/>
                <c:order val="0"/>
                <c:tx>
                  <c:v>CIF Asia</c:v>
                </c:tx>
                <c:spPr>
                  <a:ln w="34925" cap="rnd">
                    <a:solidFill>
                      <a:schemeClr val="accent2"/>
                    </a:solidFill>
                    <a:round/>
                  </a:ln>
                  <a:effectLst>
                    <a:outerShdw blurRad="63500" dist="38100" dir="5400000" rotWithShape="0">
                      <a:srgbClr val="000000">
                        <a:alpha val="45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'LIOH '!$A$111:$A$134</c15:sqref>
                        </c15:formulaRef>
                      </c:ext>
                    </c:extLst>
                    <c:numCache>
                      <c:formatCode>mmm\-yy</c:formatCode>
                      <c:ptCount val="24"/>
                      <c:pt idx="0">
                        <c:v>42948</c:v>
                      </c:pt>
                      <c:pt idx="1">
                        <c:v>42979</c:v>
                      </c:pt>
                      <c:pt idx="2">
                        <c:v>43009</c:v>
                      </c:pt>
                      <c:pt idx="3">
                        <c:v>43040</c:v>
                      </c:pt>
                      <c:pt idx="4">
                        <c:v>43070</c:v>
                      </c:pt>
                      <c:pt idx="5">
                        <c:v>43101</c:v>
                      </c:pt>
                      <c:pt idx="6">
                        <c:v>43132</c:v>
                      </c:pt>
                      <c:pt idx="7">
                        <c:v>43160</c:v>
                      </c:pt>
                      <c:pt idx="8">
                        <c:v>43191</c:v>
                      </c:pt>
                      <c:pt idx="9">
                        <c:v>43221</c:v>
                      </c:pt>
                      <c:pt idx="10">
                        <c:v>43252</c:v>
                      </c:pt>
                      <c:pt idx="11">
                        <c:v>43282</c:v>
                      </c:pt>
                      <c:pt idx="12">
                        <c:v>43313</c:v>
                      </c:pt>
                      <c:pt idx="13">
                        <c:v>43344</c:v>
                      </c:pt>
                      <c:pt idx="14">
                        <c:v>43374</c:v>
                      </c:pt>
                      <c:pt idx="15">
                        <c:v>43405</c:v>
                      </c:pt>
                      <c:pt idx="16">
                        <c:v>43435</c:v>
                      </c:pt>
                      <c:pt idx="17">
                        <c:v>43466</c:v>
                      </c:pt>
                      <c:pt idx="18">
                        <c:v>43497</c:v>
                      </c:pt>
                      <c:pt idx="19">
                        <c:v>43525</c:v>
                      </c:pt>
                      <c:pt idx="20">
                        <c:v>43556</c:v>
                      </c:pt>
                      <c:pt idx="21">
                        <c:v>43586</c:v>
                      </c:pt>
                      <c:pt idx="22">
                        <c:v>43617</c:v>
                      </c:pt>
                      <c:pt idx="23">
                        <c:v>43647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'LIOH '!$C$111:$C$134</c15:sqref>
                        </c15:formulaRef>
                      </c:ext>
                    </c:extLst>
                    <c:numCache>
                      <c:formatCode>[$$-409]#,##0</c:formatCode>
                      <c:ptCount val="24"/>
                      <c:pt idx="0">
                        <c:v>20500</c:v>
                      </c:pt>
                      <c:pt idx="1">
                        <c:v>20750</c:v>
                      </c:pt>
                      <c:pt idx="2">
                        <c:v>20000</c:v>
                      </c:pt>
                      <c:pt idx="3">
                        <c:v>20250</c:v>
                      </c:pt>
                      <c:pt idx="4">
                        <c:v>20500</c:v>
                      </c:pt>
                      <c:pt idx="5">
                        <c:v>20500</c:v>
                      </c:pt>
                      <c:pt idx="6">
                        <c:v>20500</c:v>
                      </c:pt>
                      <c:pt idx="7">
                        <c:v>20750</c:v>
                      </c:pt>
                      <c:pt idx="8">
                        <c:v>20500</c:v>
                      </c:pt>
                      <c:pt idx="9">
                        <c:v>20500</c:v>
                      </c:pt>
                      <c:pt idx="10">
                        <c:v>20250</c:v>
                      </c:pt>
                      <c:pt idx="11">
                        <c:v>20250</c:v>
                      </c:pt>
                      <c:pt idx="12">
                        <c:v>20000</c:v>
                      </c:pt>
                      <c:pt idx="13">
                        <c:v>18750</c:v>
                      </c:pt>
                      <c:pt idx="14">
                        <c:v>18750</c:v>
                      </c:pt>
                      <c:pt idx="15">
                        <c:v>17000</c:v>
                      </c:pt>
                      <c:pt idx="16">
                        <c:v>16500</c:v>
                      </c:pt>
                      <c:pt idx="17">
                        <c:v>16250</c:v>
                      </c:pt>
                      <c:pt idx="18">
                        <c:v>16000</c:v>
                      </c:pt>
                      <c:pt idx="19">
                        <c:v>15000</c:v>
                      </c:pt>
                      <c:pt idx="20">
                        <c:v>14750</c:v>
                      </c:pt>
                      <c:pt idx="21">
                        <c:v>14125</c:v>
                      </c:pt>
                      <c:pt idx="22">
                        <c:v>14000</c:v>
                      </c:pt>
                      <c:pt idx="23">
                        <c:v>13750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056C-4340-A291-C16338D74146}"/>
                  </c:ext>
                </c:extLst>
              </c15:ser>
            </c15:filteredLineSeries>
            <c15:filteredLineSeries>
              <c15:ser>
                <c:idx val="3"/>
                <c:order val="1"/>
                <c:tx>
                  <c:v>EXW China</c:v>
                </c:tx>
                <c:spPr>
                  <a:ln w="34925" cap="rnd">
                    <a:solidFill>
                      <a:schemeClr val="accent4"/>
                    </a:solidFill>
                    <a:round/>
                  </a:ln>
                  <a:effectLst>
                    <a:outerShdw blurRad="63500" dist="38100" dir="5400000" rotWithShape="0">
                      <a:srgbClr val="000000">
                        <a:alpha val="45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'LIOH '!$A$111:$A$134</c15:sqref>
                        </c15:formulaRef>
                      </c:ext>
                    </c:extLst>
                    <c:numCache>
                      <c:formatCode>mmm\-yy</c:formatCode>
                      <c:ptCount val="24"/>
                      <c:pt idx="0">
                        <c:v>42948</c:v>
                      </c:pt>
                      <c:pt idx="1">
                        <c:v>42979</c:v>
                      </c:pt>
                      <c:pt idx="2">
                        <c:v>43009</c:v>
                      </c:pt>
                      <c:pt idx="3">
                        <c:v>43040</c:v>
                      </c:pt>
                      <c:pt idx="4">
                        <c:v>43070</c:v>
                      </c:pt>
                      <c:pt idx="5">
                        <c:v>43101</c:v>
                      </c:pt>
                      <c:pt idx="6">
                        <c:v>43132</c:v>
                      </c:pt>
                      <c:pt idx="7">
                        <c:v>43160</c:v>
                      </c:pt>
                      <c:pt idx="8">
                        <c:v>43191</c:v>
                      </c:pt>
                      <c:pt idx="9">
                        <c:v>43221</c:v>
                      </c:pt>
                      <c:pt idx="10">
                        <c:v>43252</c:v>
                      </c:pt>
                      <c:pt idx="11">
                        <c:v>43282</c:v>
                      </c:pt>
                      <c:pt idx="12">
                        <c:v>43313</c:v>
                      </c:pt>
                      <c:pt idx="13">
                        <c:v>43344</c:v>
                      </c:pt>
                      <c:pt idx="14">
                        <c:v>43374</c:v>
                      </c:pt>
                      <c:pt idx="15">
                        <c:v>43405</c:v>
                      </c:pt>
                      <c:pt idx="16">
                        <c:v>43435</c:v>
                      </c:pt>
                      <c:pt idx="17">
                        <c:v>43466</c:v>
                      </c:pt>
                      <c:pt idx="18">
                        <c:v>43497</c:v>
                      </c:pt>
                      <c:pt idx="19">
                        <c:v>43525</c:v>
                      </c:pt>
                      <c:pt idx="20">
                        <c:v>43556</c:v>
                      </c:pt>
                      <c:pt idx="21">
                        <c:v>43586</c:v>
                      </c:pt>
                      <c:pt idx="22">
                        <c:v>43617</c:v>
                      </c:pt>
                      <c:pt idx="23">
                        <c:v>43647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'LIOH '!$E$111:$E$134</c15:sqref>
                        </c15:formulaRef>
                      </c:ext>
                    </c:extLst>
                    <c:numCache>
                      <c:formatCode>[$$-409]#,##0</c:formatCode>
                      <c:ptCount val="24"/>
                      <c:pt idx="0">
                        <c:v>21500</c:v>
                      </c:pt>
                      <c:pt idx="1">
                        <c:v>22000</c:v>
                      </c:pt>
                      <c:pt idx="2">
                        <c:v>21000</c:v>
                      </c:pt>
                      <c:pt idx="3">
                        <c:v>21500</c:v>
                      </c:pt>
                      <c:pt idx="4">
                        <c:v>22000</c:v>
                      </c:pt>
                      <c:pt idx="5">
                        <c:v>21750</c:v>
                      </c:pt>
                      <c:pt idx="6">
                        <c:v>22250</c:v>
                      </c:pt>
                      <c:pt idx="7">
                        <c:v>22000</c:v>
                      </c:pt>
                      <c:pt idx="8">
                        <c:v>22500</c:v>
                      </c:pt>
                      <c:pt idx="9">
                        <c:v>23000</c:v>
                      </c:pt>
                      <c:pt idx="10">
                        <c:v>20500</c:v>
                      </c:pt>
                      <c:pt idx="11">
                        <c:v>20000</c:v>
                      </c:pt>
                      <c:pt idx="12">
                        <c:v>19500</c:v>
                      </c:pt>
                      <c:pt idx="13">
                        <c:v>19250</c:v>
                      </c:pt>
                      <c:pt idx="14">
                        <c:v>18875</c:v>
                      </c:pt>
                      <c:pt idx="15">
                        <c:v>17500</c:v>
                      </c:pt>
                      <c:pt idx="16">
                        <c:v>16625</c:v>
                      </c:pt>
                      <c:pt idx="17">
                        <c:v>16375</c:v>
                      </c:pt>
                      <c:pt idx="18">
                        <c:v>16250</c:v>
                      </c:pt>
                      <c:pt idx="19">
                        <c:v>15512.5</c:v>
                      </c:pt>
                      <c:pt idx="20">
                        <c:v>13950</c:v>
                      </c:pt>
                      <c:pt idx="21">
                        <c:v>13300</c:v>
                      </c:pt>
                      <c:pt idx="22">
                        <c:v>13025</c:v>
                      </c:pt>
                      <c:pt idx="23">
                        <c:v>12681.386784082864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056C-4340-A291-C16338D74146}"/>
                  </c:ext>
                </c:extLst>
              </c15:ser>
            </c15:filteredLineSeries>
            <c15:filteredLineSeries>
              <c15:ser>
                <c:idx val="5"/>
                <c:order val="2"/>
                <c:tx>
                  <c:v>Global weighted avg</c:v>
                </c:tx>
                <c:spPr>
                  <a:ln w="34925" cap="rnd">
                    <a:solidFill>
                      <a:srgbClr val="FF0000"/>
                    </a:solidFill>
                    <a:round/>
                  </a:ln>
                  <a:effectLst>
                    <a:outerShdw blurRad="63500" dist="38100" dir="5400000" rotWithShape="0">
                      <a:srgbClr val="000000">
                        <a:alpha val="45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'LIOH '!$A$111:$A$134</c15:sqref>
                        </c15:formulaRef>
                      </c:ext>
                    </c:extLst>
                    <c:numCache>
                      <c:formatCode>mmm\-yy</c:formatCode>
                      <c:ptCount val="24"/>
                      <c:pt idx="0">
                        <c:v>42948</c:v>
                      </c:pt>
                      <c:pt idx="1">
                        <c:v>42979</c:v>
                      </c:pt>
                      <c:pt idx="2">
                        <c:v>43009</c:v>
                      </c:pt>
                      <c:pt idx="3">
                        <c:v>43040</c:v>
                      </c:pt>
                      <c:pt idx="4">
                        <c:v>43070</c:v>
                      </c:pt>
                      <c:pt idx="5">
                        <c:v>43101</c:v>
                      </c:pt>
                      <c:pt idx="6">
                        <c:v>43132</c:v>
                      </c:pt>
                      <c:pt idx="7">
                        <c:v>43160</c:v>
                      </c:pt>
                      <c:pt idx="8">
                        <c:v>43191</c:v>
                      </c:pt>
                      <c:pt idx="9">
                        <c:v>43221</c:v>
                      </c:pt>
                      <c:pt idx="10">
                        <c:v>43252</c:v>
                      </c:pt>
                      <c:pt idx="11">
                        <c:v>43282</c:v>
                      </c:pt>
                      <c:pt idx="12">
                        <c:v>43313</c:v>
                      </c:pt>
                      <c:pt idx="13">
                        <c:v>43344</c:v>
                      </c:pt>
                      <c:pt idx="14">
                        <c:v>43374</c:v>
                      </c:pt>
                      <c:pt idx="15">
                        <c:v>43405</c:v>
                      </c:pt>
                      <c:pt idx="16">
                        <c:v>43435</c:v>
                      </c:pt>
                      <c:pt idx="17">
                        <c:v>43466</c:v>
                      </c:pt>
                      <c:pt idx="18">
                        <c:v>43497</c:v>
                      </c:pt>
                      <c:pt idx="19">
                        <c:v>43525</c:v>
                      </c:pt>
                      <c:pt idx="20">
                        <c:v>43556</c:v>
                      </c:pt>
                      <c:pt idx="21">
                        <c:v>43586</c:v>
                      </c:pt>
                      <c:pt idx="22">
                        <c:v>43617</c:v>
                      </c:pt>
                      <c:pt idx="23">
                        <c:v>43647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'LIOH '!$G$111:$G$134</c15:sqref>
                        </c15:formulaRef>
                      </c:ext>
                    </c:extLst>
                    <c:numCache>
                      <c:formatCode>[$$-409]#,##0</c:formatCode>
                      <c:ptCount val="24"/>
                      <c:pt idx="0">
                        <c:v>18837.5</c:v>
                      </c:pt>
                      <c:pt idx="1">
                        <c:v>19106.25</c:v>
                      </c:pt>
                      <c:pt idx="2">
                        <c:v>18612.5</c:v>
                      </c:pt>
                      <c:pt idx="3">
                        <c:v>18893.75</c:v>
                      </c:pt>
                      <c:pt idx="4">
                        <c:v>19131.25</c:v>
                      </c:pt>
                      <c:pt idx="5">
                        <c:v>19237.5</c:v>
                      </c:pt>
                      <c:pt idx="6">
                        <c:v>19387.5</c:v>
                      </c:pt>
                      <c:pt idx="7">
                        <c:v>19387.5</c:v>
                      </c:pt>
                      <c:pt idx="8">
                        <c:v>19625</c:v>
                      </c:pt>
                      <c:pt idx="9">
                        <c:v>19837.5</c:v>
                      </c:pt>
                      <c:pt idx="10">
                        <c:v>19012.5</c:v>
                      </c:pt>
                      <c:pt idx="11">
                        <c:v>18862.5</c:v>
                      </c:pt>
                      <c:pt idx="12">
                        <c:v>18587.5</c:v>
                      </c:pt>
                      <c:pt idx="13">
                        <c:v>18137.5</c:v>
                      </c:pt>
                      <c:pt idx="14">
                        <c:v>17993.75</c:v>
                      </c:pt>
                      <c:pt idx="15">
                        <c:v>16750</c:v>
                      </c:pt>
                      <c:pt idx="16">
                        <c:v>16125</c:v>
                      </c:pt>
                      <c:pt idx="17">
                        <c:v>15912.5</c:v>
                      </c:pt>
                      <c:pt idx="18">
                        <c:v>15662.5</c:v>
                      </c:pt>
                      <c:pt idx="19">
                        <c:v>14878.75</c:v>
                      </c:pt>
                      <c:pt idx="20">
                        <c:v>14197.5</c:v>
                      </c:pt>
                      <c:pt idx="21">
                        <c:v>13752.5</c:v>
                      </c:pt>
                      <c:pt idx="22">
                        <c:v>13563.75</c:v>
                      </c:pt>
                      <c:pt idx="23">
                        <c:v>13029.416035224858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056C-4340-A291-C16338D74146}"/>
                  </c:ext>
                </c:extLst>
              </c15:ser>
            </c15:filteredLineSeries>
            <c15:filteredLineSeries>
              <c15:ser>
                <c:idx val="7"/>
                <c:order val="4"/>
                <c:tx>
                  <c:v>Fastmarkets (low)</c:v>
                </c:tx>
                <c:spPr>
                  <a:ln w="34925" cap="rnd">
                    <a:solidFill>
                      <a:schemeClr val="accent1">
                        <a:lumMod val="40000"/>
                        <a:lumOff val="60000"/>
                      </a:schemeClr>
                    </a:solidFill>
                    <a:round/>
                  </a:ln>
                  <a:effectLst>
                    <a:outerShdw blurRad="63500" dist="38100" dir="5400000" rotWithShape="0">
                      <a:srgbClr val="000000">
                        <a:alpha val="45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'LIOH '!$A$111:$A$134</c15:sqref>
                        </c15:formulaRef>
                      </c:ext>
                    </c:extLst>
                    <c:numCache>
                      <c:formatCode>mmm\-yy</c:formatCode>
                      <c:ptCount val="24"/>
                      <c:pt idx="0">
                        <c:v>42948</c:v>
                      </c:pt>
                      <c:pt idx="1">
                        <c:v>42979</c:v>
                      </c:pt>
                      <c:pt idx="2">
                        <c:v>43009</c:v>
                      </c:pt>
                      <c:pt idx="3">
                        <c:v>43040</c:v>
                      </c:pt>
                      <c:pt idx="4">
                        <c:v>43070</c:v>
                      </c:pt>
                      <c:pt idx="5">
                        <c:v>43101</c:v>
                      </c:pt>
                      <c:pt idx="6">
                        <c:v>43132</c:v>
                      </c:pt>
                      <c:pt idx="7">
                        <c:v>43160</c:v>
                      </c:pt>
                      <c:pt idx="8">
                        <c:v>43191</c:v>
                      </c:pt>
                      <c:pt idx="9">
                        <c:v>43221</c:v>
                      </c:pt>
                      <c:pt idx="10">
                        <c:v>43252</c:v>
                      </c:pt>
                      <c:pt idx="11">
                        <c:v>43282</c:v>
                      </c:pt>
                      <c:pt idx="12">
                        <c:v>43313</c:v>
                      </c:pt>
                      <c:pt idx="13">
                        <c:v>43344</c:v>
                      </c:pt>
                      <c:pt idx="14">
                        <c:v>43374</c:v>
                      </c:pt>
                      <c:pt idx="15">
                        <c:v>43405</c:v>
                      </c:pt>
                      <c:pt idx="16">
                        <c:v>43435</c:v>
                      </c:pt>
                      <c:pt idx="17">
                        <c:v>43466</c:v>
                      </c:pt>
                      <c:pt idx="18">
                        <c:v>43497</c:v>
                      </c:pt>
                      <c:pt idx="19">
                        <c:v>43525</c:v>
                      </c:pt>
                      <c:pt idx="20">
                        <c:v>43556</c:v>
                      </c:pt>
                      <c:pt idx="21">
                        <c:v>43586</c:v>
                      </c:pt>
                      <c:pt idx="22">
                        <c:v>43617</c:v>
                      </c:pt>
                      <c:pt idx="23">
                        <c:v>43647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'LIOH '!$I$111:$I$134</c15:sqref>
                        </c15:formulaRef>
                      </c:ext>
                    </c:extLst>
                    <c:numCache>
                      <c:formatCode>[$$-409]#,##0</c:formatCode>
                      <c:ptCount val="24"/>
                      <c:pt idx="0">
                        <c:v>19000</c:v>
                      </c:pt>
                      <c:pt idx="1">
                        <c:v>19000</c:v>
                      </c:pt>
                      <c:pt idx="2">
                        <c:v>18350</c:v>
                      </c:pt>
                      <c:pt idx="3">
                        <c:v>17960</c:v>
                      </c:pt>
                      <c:pt idx="4">
                        <c:v>19000</c:v>
                      </c:pt>
                      <c:pt idx="5">
                        <c:v>19000</c:v>
                      </c:pt>
                      <c:pt idx="6">
                        <c:v>19000</c:v>
                      </c:pt>
                      <c:pt idx="7">
                        <c:v>19200</c:v>
                      </c:pt>
                      <c:pt idx="8">
                        <c:v>20000</c:v>
                      </c:pt>
                      <c:pt idx="9">
                        <c:v>19400</c:v>
                      </c:pt>
                      <c:pt idx="10">
                        <c:v>19000</c:v>
                      </c:pt>
                      <c:pt idx="11">
                        <c:v>19000</c:v>
                      </c:pt>
                      <c:pt idx="12">
                        <c:v>19000</c:v>
                      </c:pt>
                      <c:pt idx="13">
                        <c:v>18875</c:v>
                      </c:pt>
                      <c:pt idx="14">
                        <c:v>17500</c:v>
                      </c:pt>
                      <c:pt idx="15">
                        <c:v>15000</c:v>
                      </c:pt>
                      <c:pt idx="16">
                        <c:v>15000</c:v>
                      </c:pt>
                      <c:pt idx="17">
                        <c:v>15000</c:v>
                      </c:pt>
                      <c:pt idx="18">
                        <c:v>15000</c:v>
                      </c:pt>
                      <c:pt idx="19">
                        <c:v>15000</c:v>
                      </c:pt>
                      <c:pt idx="20">
                        <c:v>15000</c:v>
                      </c:pt>
                      <c:pt idx="21">
                        <c:v>14700</c:v>
                      </c:pt>
                      <c:pt idx="22">
                        <c:v>14000</c:v>
                      </c:pt>
                      <c:pt idx="23">
                        <c:v>13000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056C-4340-A291-C16338D74146}"/>
                  </c:ext>
                </c:extLst>
              </c15:ser>
            </c15:filteredLineSeries>
            <c15:filteredLineSeries>
              <c15:ser>
                <c:idx val="8"/>
                <c:order val="5"/>
                <c:tx>
                  <c:v>Fastmarkets (high)</c:v>
                </c:tx>
                <c:spPr>
                  <a:ln w="34925" cap="rnd">
                    <a:solidFill>
                      <a:srgbClr val="800000"/>
                    </a:solidFill>
                    <a:round/>
                  </a:ln>
                  <a:effectLst>
                    <a:outerShdw blurRad="63500" dist="38100" dir="5400000" rotWithShape="0">
                      <a:srgbClr val="000000">
                        <a:alpha val="45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'LIOH '!$A$111:$A$134</c15:sqref>
                        </c15:formulaRef>
                      </c:ext>
                    </c:extLst>
                    <c:numCache>
                      <c:formatCode>mmm\-yy</c:formatCode>
                      <c:ptCount val="24"/>
                      <c:pt idx="0">
                        <c:v>42948</c:v>
                      </c:pt>
                      <c:pt idx="1">
                        <c:v>42979</c:v>
                      </c:pt>
                      <c:pt idx="2">
                        <c:v>43009</c:v>
                      </c:pt>
                      <c:pt idx="3">
                        <c:v>43040</c:v>
                      </c:pt>
                      <c:pt idx="4">
                        <c:v>43070</c:v>
                      </c:pt>
                      <c:pt idx="5">
                        <c:v>43101</c:v>
                      </c:pt>
                      <c:pt idx="6">
                        <c:v>43132</c:v>
                      </c:pt>
                      <c:pt idx="7">
                        <c:v>43160</c:v>
                      </c:pt>
                      <c:pt idx="8">
                        <c:v>43191</c:v>
                      </c:pt>
                      <c:pt idx="9">
                        <c:v>43221</c:v>
                      </c:pt>
                      <c:pt idx="10">
                        <c:v>43252</c:v>
                      </c:pt>
                      <c:pt idx="11">
                        <c:v>43282</c:v>
                      </c:pt>
                      <c:pt idx="12">
                        <c:v>43313</c:v>
                      </c:pt>
                      <c:pt idx="13">
                        <c:v>43344</c:v>
                      </c:pt>
                      <c:pt idx="14">
                        <c:v>43374</c:v>
                      </c:pt>
                      <c:pt idx="15">
                        <c:v>43405</c:v>
                      </c:pt>
                      <c:pt idx="16">
                        <c:v>43435</c:v>
                      </c:pt>
                      <c:pt idx="17">
                        <c:v>43466</c:v>
                      </c:pt>
                      <c:pt idx="18">
                        <c:v>43497</c:v>
                      </c:pt>
                      <c:pt idx="19">
                        <c:v>43525</c:v>
                      </c:pt>
                      <c:pt idx="20">
                        <c:v>43556</c:v>
                      </c:pt>
                      <c:pt idx="21">
                        <c:v>43586</c:v>
                      </c:pt>
                      <c:pt idx="22">
                        <c:v>43617</c:v>
                      </c:pt>
                      <c:pt idx="23">
                        <c:v>43647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'LIOH '!$J$111:$J$134</c15:sqref>
                        </c15:formulaRef>
                      </c:ext>
                    </c:extLst>
                    <c:numCache>
                      <c:formatCode>[$$-409]#,##0</c:formatCode>
                      <c:ptCount val="24"/>
                      <c:pt idx="0">
                        <c:v>22000</c:v>
                      </c:pt>
                      <c:pt idx="1">
                        <c:v>22000</c:v>
                      </c:pt>
                      <c:pt idx="2">
                        <c:v>21500</c:v>
                      </c:pt>
                      <c:pt idx="3">
                        <c:v>21200</c:v>
                      </c:pt>
                      <c:pt idx="4">
                        <c:v>22000</c:v>
                      </c:pt>
                      <c:pt idx="5">
                        <c:v>22000</c:v>
                      </c:pt>
                      <c:pt idx="6">
                        <c:v>22000</c:v>
                      </c:pt>
                      <c:pt idx="7">
                        <c:v>22000</c:v>
                      </c:pt>
                      <c:pt idx="8">
                        <c:v>22000</c:v>
                      </c:pt>
                      <c:pt idx="9">
                        <c:v>20600</c:v>
                      </c:pt>
                      <c:pt idx="10">
                        <c:v>20000</c:v>
                      </c:pt>
                      <c:pt idx="11">
                        <c:v>20000</c:v>
                      </c:pt>
                      <c:pt idx="12">
                        <c:v>20000</c:v>
                      </c:pt>
                      <c:pt idx="13">
                        <c:v>19875</c:v>
                      </c:pt>
                      <c:pt idx="14">
                        <c:v>18750</c:v>
                      </c:pt>
                      <c:pt idx="15">
                        <c:v>17600</c:v>
                      </c:pt>
                      <c:pt idx="16">
                        <c:v>17000</c:v>
                      </c:pt>
                      <c:pt idx="17">
                        <c:v>17000</c:v>
                      </c:pt>
                      <c:pt idx="18">
                        <c:v>17000</c:v>
                      </c:pt>
                      <c:pt idx="19">
                        <c:v>16625</c:v>
                      </c:pt>
                      <c:pt idx="20">
                        <c:v>16000</c:v>
                      </c:pt>
                      <c:pt idx="21">
                        <c:v>15700</c:v>
                      </c:pt>
                      <c:pt idx="22">
                        <c:v>15000</c:v>
                      </c:pt>
                      <c:pt idx="23">
                        <c:v>14750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056C-4340-A291-C16338D74146}"/>
                  </c:ext>
                </c:extLst>
              </c15:ser>
            </c15:filteredLineSeries>
          </c:ext>
        </c:extLst>
      </c:lineChart>
      <c:dateAx>
        <c:axId val="147679833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680194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76801944"/>
        <c:scaling>
          <c:orientation val="minMax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cap="all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$/mt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cap="all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$-409]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6798336"/>
        <c:crosses val="autoZero"/>
        <c:crossBetween val="between"/>
        <c:majorUnit val="10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5312986101348616"/>
          <c:y val="0.8777198493193219"/>
          <c:w val="0.74376887326017438"/>
          <c:h val="4.671828659934632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1400" b="1"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100" baseline="0">
                <a:solidFill>
                  <a:schemeClr val="bg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2000" baseline="0"/>
              <a:t>PHEV and BEV Sales in </a:t>
            </a:r>
            <a:r>
              <a:rPr lang="en-US" sz="2000"/>
              <a:t>US (GWh) </a:t>
            </a:r>
          </a:p>
        </c:rich>
      </c:tx>
      <c:layout>
        <c:manualLayout>
          <c:xMode val="edge"/>
          <c:yMode val="edge"/>
          <c:x val="0.3466896834789529"/>
          <c:y val="6.36362780393039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100" baseline="0">
              <a:solidFill>
                <a:schemeClr val="bg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782282992516741E-2"/>
          <c:y val="0.11456991672379915"/>
          <c:w val="0.86664359015338122"/>
          <c:h val="0.68173102964040322"/>
        </c:manualLayout>
      </c:layout>
      <c:barChart>
        <c:barDir val="col"/>
        <c:grouping val="stacked"/>
        <c:varyColors val="0"/>
        <c:ser>
          <c:idx val="1"/>
          <c:order val="1"/>
          <c:tx>
            <c:strRef>
              <c:f>'EV Sales '!$X$20</c:f>
              <c:strCache>
                <c:ptCount val="1"/>
                <c:pt idx="0">
                  <c:v>Values</c:v>
                </c:pt>
              </c:strCache>
            </c:strRef>
          </c:tx>
          <c:spPr>
            <a:gradFill flip="none" rotWithShape="1">
              <a:gsLst>
                <a:gs pos="0">
                  <a:srgbClr val="0000FF">
                    <a:shade val="30000"/>
                    <a:satMod val="115000"/>
                  </a:srgbClr>
                </a:gs>
                <a:gs pos="50000">
                  <a:srgbClr val="0000FF">
                    <a:shade val="67500"/>
                    <a:satMod val="115000"/>
                  </a:srgbClr>
                </a:gs>
                <a:gs pos="100000">
                  <a:srgbClr val="0000FF">
                    <a:shade val="100000"/>
                    <a:satMod val="115000"/>
                  </a:srgbClr>
                </a:gs>
              </a:gsLst>
              <a:lin ang="16200000" scaled="1"/>
              <a:tileRect/>
            </a:gra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  <a:scene3d>
              <a:camera prst="orthographicFront">
                <a:rot lat="0" lon="0" rev="0"/>
              </a:camera>
              <a:lightRig rig="glow" dir="t">
                <a:rot lat="0" lon="0" rev="6360000"/>
              </a:lightRig>
            </a:scene3d>
            <a:sp3d contourW="1000" prstMaterial="flat">
              <a:bevelT w="95250" h="101600"/>
              <a:contourClr>
                <a:scrgbClr r="0" g="0" b="0">
                  <a:satMod val="300000"/>
                </a:scrgbClr>
              </a:contourClr>
            </a:sp3d>
          </c:spPr>
          <c:invertIfNegative val="0"/>
          <c:dLbls>
            <c:dLbl>
              <c:idx val="0"/>
              <c:layout>
                <c:manualLayout>
                  <c:x val="6.6791670314582871E-2"/>
                  <c:y val="-3.677482564746858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8705-4266-A3F9-C16405BBE79C}"/>
                </c:ext>
              </c:extLst>
            </c:dLbl>
            <c:dLbl>
              <c:idx val="1"/>
              <c:layout>
                <c:manualLayout>
                  <c:x val="7.0720592097793605E-2"/>
                  <c:y val="-3.461160060938219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8-8705-4266-A3F9-C16405BBE79C}"/>
                </c:ext>
              </c:extLst>
            </c:dLbl>
            <c:dLbl>
              <c:idx val="2"/>
              <c:layout>
                <c:manualLayout>
                  <c:x val="6.5482029720179302E-2"/>
                  <c:y val="-3.028515053320958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8705-4266-A3F9-C16405BBE79C}"/>
                </c:ext>
              </c:extLst>
            </c:dLbl>
            <c:dLbl>
              <c:idx val="3"/>
              <c:layout>
                <c:manualLayout>
                  <c:x val="7.0720592097793647E-2"/>
                  <c:y val="-3.24483755712958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A-8705-4266-A3F9-C16405BBE79C}"/>
                </c:ext>
              </c:extLst>
            </c:dLbl>
            <c:dLbl>
              <c:idx val="4"/>
              <c:layout>
                <c:manualLayout>
                  <c:x val="7.0720592097793647E-2"/>
                  <c:y val="-3.24483755712958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8705-4266-A3F9-C16405BBE79C}"/>
                </c:ext>
              </c:extLst>
            </c:dLbl>
            <c:dLbl>
              <c:idx val="5"/>
              <c:layout>
                <c:manualLayout>
                  <c:x val="6.417238912577572E-2"/>
                  <c:y val="-3.028515053320942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C-8705-4266-A3F9-C16405BBE79C}"/>
                </c:ext>
              </c:extLst>
            </c:dLbl>
            <c:numFmt formatCode="#,##0.00" sourceLinked="0"/>
            <c:spPr>
              <a:noFill/>
              <a:ln w="19050">
                <a:solidFill>
                  <a:srgbClr val="0000FF"/>
                </a:solidFill>
              </a:ln>
              <a:effectLst/>
            </c:spPr>
            <c:txPr>
              <a:bodyPr rot="0" spcFirstLastPara="1" vertOverflow="ellipsis" horzOverflow="clip" vert="horz" wrap="square" lIns="36000" tIns="0" rIns="36000" bIns="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19050">
                      <a:solidFill>
                        <a:srgbClr val="0000FF">
                          <a:alpha val="54000"/>
                        </a:srgb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'EV Sales '!$V$20:$V$25</c:f>
              <c:numCache>
                <c:formatCode>General</c:formatCode>
                <c:ptCount val="6"/>
              </c:numCache>
            </c:numRef>
          </c:cat>
          <c:val>
            <c:numRef>
              <c:f>'EV Sales '!$X$21:$X$26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8705-4266-A3F9-C16405BBE79C}"/>
            </c:ext>
          </c:extLst>
        </c:ser>
        <c:ser>
          <c:idx val="2"/>
          <c:order val="2"/>
          <c:tx>
            <c:strRef>
              <c:f>'EV Sales '!$Y$20</c:f>
              <c:strCache>
                <c:ptCount val="1"/>
                <c:pt idx="0">
                  <c:v>Toyota</c:v>
                </c:pt>
              </c:strCache>
            </c:strRef>
          </c:tx>
          <c:spPr>
            <a:gradFill flip="none" rotWithShape="1">
              <a:gsLst>
                <a:gs pos="0">
                  <a:srgbClr val="008000">
                    <a:shade val="30000"/>
                    <a:satMod val="115000"/>
                  </a:srgbClr>
                </a:gs>
                <a:gs pos="50000">
                  <a:srgbClr val="008000">
                    <a:shade val="67500"/>
                    <a:satMod val="115000"/>
                  </a:srgbClr>
                </a:gs>
                <a:gs pos="100000">
                  <a:srgbClr val="008000">
                    <a:shade val="100000"/>
                    <a:satMod val="115000"/>
                  </a:srgbClr>
                </a:gs>
              </a:gsLst>
              <a:lin ang="16200000" scaled="1"/>
              <a:tileRect/>
            </a:gra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  <a:scene3d>
              <a:camera prst="orthographicFront">
                <a:rot lat="0" lon="0" rev="0"/>
              </a:camera>
              <a:lightRig rig="glow" dir="t">
                <a:rot lat="0" lon="0" rev="6360000"/>
              </a:lightRig>
            </a:scene3d>
            <a:sp3d contourW="1000" prstMaterial="flat">
              <a:bevelT w="95250" h="101600"/>
              <a:contourClr>
                <a:scrgbClr r="0" g="0" b="0">
                  <a:satMod val="300000"/>
                </a:scrgbClr>
              </a:contourClr>
            </a:sp3d>
          </c:spPr>
          <c:invertIfNegative val="0"/>
          <c:dLbls>
            <c:dLbl>
              <c:idx val="0"/>
              <c:layout>
                <c:manualLayout>
                  <c:x val="6.8101310908986454E-2"/>
                  <c:y val="-7.138642625685078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E-8705-4266-A3F9-C16405BBE79C}"/>
                </c:ext>
              </c:extLst>
            </c:dLbl>
            <c:dLbl>
              <c:idx val="1"/>
              <c:layout>
                <c:manualLayout>
                  <c:x val="7.203023269219723E-2"/>
                  <c:y val="-6.9223201218764394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F-8705-4266-A3F9-C16405BBE79C}"/>
                </c:ext>
              </c:extLst>
            </c:dLbl>
            <c:dLbl>
              <c:idx val="2"/>
              <c:layout>
                <c:manualLayout>
                  <c:x val="6.6791670314582885E-2"/>
                  <c:y val="-6.0570301066418843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0-8705-4266-A3F9-C16405BBE79C}"/>
                </c:ext>
              </c:extLst>
            </c:dLbl>
            <c:dLbl>
              <c:idx val="3"/>
              <c:layout>
                <c:manualLayout>
                  <c:x val="7.3339873286600826E-2"/>
                  <c:y val="-6.705997618067816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1-8705-4266-A3F9-C16405BBE79C}"/>
                </c:ext>
              </c:extLst>
            </c:dLbl>
            <c:dLbl>
              <c:idx val="4"/>
              <c:layout>
                <c:manualLayout>
                  <c:x val="7.2030232692197133E-2"/>
                  <c:y val="-6.0570301066418843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2-8705-4266-A3F9-C16405BBE79C}"/>
                </c:ext>
              </c:extLst>
            </c:dLbl>
            <c:dLbl>
              <c:idx val="5"/>
              <c:numFmt formatCode="#,##0.00" sourceLinked="0"/>
              <c:spPr>
                <a:noFill/>
                <a:ln w="19050">
                  <a:noFill/>
                </a:ln>
                <a:effectLst/>
              </c:spPr>
              <c:txPr>
                <a:bodyPr rot="0" spcFirstLastPara="1" vertOverflow="ellipsis" horzOverflow="clip" vert="horz" wrap="square" lIns="36000" tIns="0" rIns="36000" bIns="0" anchor="ctr" anchorCtr="1">
                  <a:sp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13-8705-4266-A3F9-C16405BBE79C}"/>
                </c:ext>
              </c:extLst>
            </c:dLbl>
            <c:numFmt formatCode="#,##0.00" sourceLinked="0"/>
            <c:spPr>
              <a:noFill/>
              <a:ln w="19050">
                <a:solidFill>
                  <a:srgbClr val="008000"/>
                </a:solidFill>
              </a:ln>
              <a:effectLst/>
            </c:spPr>
            <c:txPr>
              <a:bodyPr rot="0" spcFirstLastPara="1" vertOverflow="ellipsis" horzOverflow="clip" vert="horz" wrap="square" lIns="36000" tIns="0" rIns="36000" bIns="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19050">
                      <a:solidFill>
                        <a:srgbClr val="00B050">
                          <a:alpha val="54000"/>
                        </a:srgb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'EV Sales '!$V$20:$V$25</c:f>
              <c:numCache>
                <c:formatCode>General</c:formatCode>
                <c:ptCount val="6"/>
              </c:numCache>
            </c:numRef>
          </c:cat>
          <c:val>
            <c:numRef>
              <c:f>'EV Sales '!$Y$21:$Y$26</c:f>
              <c:numCache>
                <c:formatCode>General</c:formatCode>
                <c:ptCount val="6"/>
                <c:pt idx="0">
                  <c:v>10.106999999999999</c:v>
                </c:pt>
                <c:pt idx="1">
                  <c:v>10.845000000000001</c:v>
                </c:pt>
                <c:pt idx="2">
                  <c:v>16.38</c:v>
                </c:pt>
                <c:pt idx="3">
                  <c:v>12.590999999999999</c:v>
                </c:pt>
                <c:pt idx="4">
                  <c:v>17.225999999999999</c:v>
                </c:pt>
                <c:pt idx="5">
                  <c:v>24.524999999999999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8705-4266-A3F9-C16405BBE79C}"/>
            </c:ext>
          </c:extLst>
        </c:ser>
        <c:ser>
          <c:idx val="3"/>
          <c:order val="3"/>
          <c:tx>
            <c:strRef>
              <c:f>'EV Sales '!$Z$20</c:f>
              <c:strCache>
                <c:ptCount val="1"/>
                <c:pt idx="0">
                  <c:v>Nissan</c:v>
                </c:pt>
              </c:strCache>
            </c:strRef>
          </c:tx>
          <c:spPr>
            <a:gradFill flip="none" rotWithShape="1">
              <a:gsLst>
                <a:gs pos="0">
                  <a:srgbClr val="CC9900">
                    <a:shade val="30000"/>
                    <a:satMod val="115000"/>
                  </a:srgbClr>
                </a:gs>
                <a:gs pos="50000">
                  <a:srgbClr val="CC9900">
                    <a:shade val="67500"/>
                    <a:satMod val="115000"/>
                  </a:srgbClr>
                </a:gs>
                <a:gs pos="100000">
                  <a:srgbClr val="CC9900">
                    <a:shade val="100000"/>
                    <a:satMod val="115000"/>
                  </a:srgbClr>
                </a:gs>
              </a:gsLst>
              <a:lin ang="16200000" scaled="1"/>
              <a:tileRect/>
            </a:gra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  <a:scene3d>
              <a:camera prst="orthographicFront">
                <a:rot lat="0" lon="0" rev="0"/>
              </a:camera>
              <a:lightRig rig="glow" dir="t">
                <a:rot lat="0" lon="0" rev="6360000"/>
              </a:lightRig>
            </a:scene3d>
            <a:sp3d contourW="1000" prstMaterial="flat">
              <a:bevelT w="95250" h="101600"/>
              <a:contourClr>
                <a:scrgbClr r="0" g="0" b="0">
                  <a:satMod val="300000"/>
                </a:scrgbClr>
              </a:contourClr>
            </a:sp3d>
          </c:spPr>
          <c:invertIfNegative val="0"/>
          <c:dLbls>
            <c:dLbl>
              <c:idx val="3"/>
              <c:layout>
                <c:manualLayout>
                  <c:x val="0"/>
                  <c:y val="-2.1632250380863873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5-8705-4266-A3F9-C16405BBE79C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'EV Sales '!$V$20:$V$25</c:f>
              <c:numCache>
                <c:formatCode>General</c:formatCode>
                <c:ptCount val="6"/>
              </c:numCache>
            </c:numRef>
          </c:cat>
          <c:val>
            <c:numRef>
              <c:f>'EV Sales '!$Z$21:$Z$26</c:f>
              <c:numCache>
                <c:formatCode>General</c:formatCode>
                <c:ptCount val="6"/>
                <c:pt idx="0">
                  <c:v>21.51</c:v>
                </c:pt>
                <c:pt idx="1">
                  <c:v>19.62</c:v>
                </c:pt>
                <c:pt idx="2">
                  <c:v>39.42</c:v>
                </c:pt>
                <c:pt idx="3">
                  <c:v>28.53</c:v>
                </c:pt>
                <c:pt idx="4">
                  <c:v>36.479999999999997</c:v>
                </c:pt>
                <c:pt idx="5">
                  <c:v>30.9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8705-4266-A3F9-C16405BBE79C}"/>
            </c:ext>
          </c:extLst>
        </c:ser>
        <c:ser>
          <c:idx val="4"/>
          <c:order val="4"/>
          <c:tx>
            <c:strRef>
              <c:f>'EV Sales '!$AA$20</c:f>
              <c:strCache>
                <c:ptCount val="1"/>
                <c:pt idx="0">
                  <c:v>BMW</c:v>
                </c:pt>
              </c:strCache>
            </c:strRef>
          </c:tx>
          <c:spPr>
            <a:gradFill flip="none" rotWithShape="1">
              <a:gsLst>
                <a:gs pos="0">
                  <a:schemeClr val="accent1">
                    <a:lumMod val="75000"/>
                    <a:shade val="30000"/>
                    <a:satMod val="115000"/>
                  </a:schemeClr>
                </a:gs>
                <a:gs pos="50000">
                  <a:schemeClr val="accent1">
                    <a:lumMod val="75000"/>
                    <a:shade val="67500"/>
                    <a:satMod val="115000"/>
                  </a:schemeClr>
                </a:gs>
                <a:gs pos="100000">
                  <a:schemeClr val="accent1">
                    <a:lumMod val="75000"/>
                    <a:shade val="100000"/>
                    <a:satMod val="115000"/>
                  </a:schemeClr>
                </a:gs>
              </a:gsLst>
              <a:lin ang="16200000" scaled="1"/>
              <a:tileRect/>
            </a:gra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  <a:scene3d>
              <a:camera prst="orthographicFront">
                <a:rot lat="0" lon="0" rev="0"/>
              </a:camera>
              <a:lightRig rig="glow" dir="t">
                <a:rot lat="0" lon="0" rev="6360000"/>
              </a:lightRig>
            </a:scene3d>
            <a:sp3d contourW="1000" prstMaterial="flat">
              <a:bevelT w="95250" h="101600"/>
              <a:contourClr>
                <a:scrgbClr r="0" g="0" b="0">
                  <a:satMod val="300000"/>
                </a:scrgbClr>
              </a:contourClr>
            </a:sp3d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'EV Sales '!$V$20:$V$25</c:f>
              <c:numCache>
                <c:formatCode>General</c:formatCode>
                <c:ptCount val="6"/>
              </c:numCache>
            </c:numRef>
          </c:cat>
          <c:val>
            <c:numRef>
              <c:f>'EV Sales '!$AA$21:$AA$26</c:f>
              <c:numCache>
                <c:formatCode>General</c:formatCode>
                <c:ptCount val="6"/>
                <c:pt idx="0">
                  <c:v>19.080400000000001</c:v>
                </c:pt>
                <c:pt idx="1">
                  <c:v>25.454600000000003</c:v>
                </c:pt>
                <c:pt idx="2">
                  <c:v>30.036000000000001</c:v>
                </c:pt>
                <c:pt idx="3">
                  <c:v>27.143000000000001</c:v>
                </c:pt>
                <c:pt idx="4">
                  <c:v>40.439600000000006</c:v>
                </c:pt>
                <c:pt idx="5">
                  <c:v>54.264800000000001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8705-4266-A3F9-C16405BBE79C}"/>
            </c:ext>
          </c:extLst>
        </c:ser>
        <c:ser>
          <c:idx val="5"/>
          <c:order val="5"/>
          <c:tx>
            <c:strRef>
              <c:f>'EV Sales '!$AB$20</c:f>
              <c:strCache>
                <c:ptCount val="1"/>
                <c:pt idx="0">
                  <c:v>Chevrolet</c:v>
                </c:pt>
              </c:strCache>
              <c:extLst xmlns:c15="http://schemas.microsoft.com/office/drawing/2012/chart"/>
            </c:strRef>
          </c:tx>
          <c:spPr>
            <a:gradFill rotWithShape="1">
              <a:gsLst>
                <a:gs pos="0">
                  <a:schemeClr val="accent4">
                    <a:lumMod val="60000"/>
                    <a:shade val="15000"/>
                    <a:satMod val="180000"/>
                  </a:schemeClr>
                </a:gs>
                <a:gs pos="50000">
                  <a:schemeClr val="accent4">
                    <a:lumMod val="60000"/>
                    <a:shade val="45000"/>
                    <a:satMod val="170000"/>
                  </a:schemeClr>
                </a:gs>
                <a:gs pos="70000">
                  <a:schemeClr val="accent4">
                    <a:lumMod val="60000"/>
                    <a:tint val="99000"/>
                    <a:shade val="65000"/>
                    <a:satMod val="155000"/>
                  </a:schemeClr>
                </a:gs>
                <a:gs pos="100000">
                  <a:schemeClr val="accent4">
                    <a:lumMod val="60000"/>
                    <a:tint val="95500"/>
                    <a:shade val="100000"/>
                    <a:satMod val="15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63500" dist="38100" dir="5400000" rotWithShape="0">
                <a:srgbClr val="000000">
                  <a:alpha val="45000"/>
                </a:srgbClr>
              </a:outerShdw>
            </a:effectLst>
            <a:scene3d>
              <a:camera prst="orthographicFront">
                <a:rot lat="0" lon="0" rev="0"/>
              </a:camera>
              <a:lightRig rig="glow" dir="t">
                <a:rot lat="0" lon="0" rev="6360000"/>
              </a:lightRig>
            </a:scene3d>
            <a:sp3d contourW="1000" prstMaterial="flat">
              <a:bevelT w="95250" h="101600"/>
              <a:contourClr>
                <a:scrgbClr r="0" g="0" b="0">
                  <a:satMod val="300000"/>
                </a:scrgb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'EV Sales '!$V$20:$V$25</c:f>
              <c:numCache>
                <c:formatCode>General</c:formatCode>
                <c:ptCount val="6"/>
              </c:numCache>
              <c:extLst xmlns:c15="http://schemas.microsoft.com/office/drawing/2012/chart"/>
            </c:numRef>
          </c:cat>
          <c:val>
            <c:numRef>
              <c:f>'EV Sales '!$AB$21:$AB$26</c:f>
              <c:numCache>
                <c:formatCode>General</c:formatCode>
                <c:ptCount val="6"/>
                <c:pt idx="0">
                  <c:v>67.92</c:v>
                </c:pt>
                <c:pt idx="1">
                  <c:v>84.816000000000003</c:v>
                </c:pt>
                <c:pt idx="2">
                  <c:v>152.59200000000001</c:v>
                </c:pt>
                <c:pt idx="3">
                  <c:v>62.052</c:v>
                </c:pt>
                <c:pt idx="4">
                  <c:v>91.267200000000003</c:v>
                </c:pt>
                <c:pt idx="5">
                  <c:v>74.767200000000003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F-8705-4266-A3F9-C16405BBE79C}"/>
            </c:ext>
          </c:extLst>
        </c:ser>
        <c:ser>
          <c:idx val="7"/>
          <c:order val="7"/>
          <c:tx>
            <c:strRef>
              <c:f>'EV Sales '!$AD$20</c:f>
              <c:strCache>
                <c:ptCount val="1"/>
                <c:pt idx="0">
                  <c:v>Sum</c:v>
                </c:pt>
              </c:strCache>
            </c:strRef>
          </c:tx>
          <c:spPr>
            <a:gradFill flip="none" rotWithShape="1">
              <a:gsLst>
                <a:gs pos="0">
                  <a:schemeClr val="accent6">
                    <a:lumMod val="75000"/>
                    <a:shade val="30000"/>
                    <a:satMod val="115000"/>
                  </a:schemeClr>
                </a:gs>
                <a:gs pos="50000">
                  <a:schemeClr val="accent6">
                    <a:lumMod val="75000"/>
                    <a:shade val="67500"/>
                    <a:satMod val="115000"/>
                  </a:schemeClr>
                </a:gs>
                <a:gs pos="100000">
                  <a:schemeClr val="accent6">
                    <a:lumMod val="75000"/>
                    <a:shade val="100000"/>
                    <a:satMod val="115000"/>
                  </a:schemeClr>
                </a:gs>
              </a:gsLst>
              <a:lin ang="16200000" scaled="1"/>
              <a:tileRect/>
            </a:gra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  <a:scene3d>
              <a:camera prst="orthographicFront">
                <a:rot lat="0" lon="0" rev="0"/>
              </a:camera>
              <a:lightRig rig="glow" dir="t">
                <a:rot lat="0" lon="0" rev="6360000"/>
              </a:lightRig>
            </a:scene3d>
            <a:sp3d contourW="1000" prstMaterial="flat">
              <a:bevelT w="95250" h="101600"/>
              <a:contourClr>
                <a:scrgbClr r="0" g="0" b="0">
                  <a:satMod val="300000"/>
                </a:scrgbClr>
              </a:contourClr>
            </a:sp3d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'EV Sales '!$V$20:$V$25</c:f>
              <c:numCache>
                <c:formatCode>General</c:formatCode>
                <c:ptCount val="6"/>
              </c:numCache>
            </c:numRef>
          </c:cat>
          <c:val>
            <c:numRef>
              <c:f>'EV Sales '!$AD$21:$AD$26</c:f>
              <c:numCache>
                <c:formatCode>General</c:formatCode>
                <c:ptCount val="6"/>
                <c:pt idx="0">
                  <c:v>701.11739999999998</c:v>
                </c:pt>
                <c:pt idx="1">
                  <c:v>672.86059999999998</c:v>
                </c:pt>
                <c:pt idx="2">
                  <c:v>1328.9279999999999</c:v>
                </c:pt>
                <c:pt idx="3">
                  <c:v>993.19100000000003</c:v>
                </c:pt>
                <c:pt idx="4">
                  <c:v>1365.9128000000001</c:v>
                </c:pt>
                <c:pt idx="5">
                  <c:v>1917.2170000000001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8705-4266-A3F9-C16405BBE79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484234520"/>
        <c:axId val="148417515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'EV Sales '!$W$19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flip="none" rotWithShape="1">
                    <a:gsLst>
                      <a:gs pos="0">
                        <a:srgbClr val="FF99CC">
                          <a:shade val="30000"/>
                          <a:satMod val="115000"/>
                        </a:srgbClr>
                      </a:gs>
                      <a:gs pos="50000">
                        <a:srgbClr val="FF99CC">
                          <a:shade val="67500"/>
                          <a:satMod val="115000"/>
                        </a:srgbClr>
                      </a:gs>
                      <a:gs pos="100000">
                        <a:srgbClr val="FF99CC">
                          <a:shade val="100000"/>
                          <a:satMod val="115000"/>
                        </a:srgbClr>
                      </a:gs>
                    </a:gsLst>
                    <a:lin ang="16200000" scaled="1"/>
                    <a:tileRect/>
                  </a:gradFill>
                  <a:ln>
                    <a:noFill/>
                  </a:ln>
                  <a:effectLst>
                    <a:outerShdw blurRad="50800" dist="38100" dir="2700000" algn="tl" rotWithShape="0">
                      <a:prstClr val="black">
                        <a:alpha val="40000"/>
                      </a:prstClr>
                    </a:outerShdw>
                  </a:effectLst>
                  <a:scene3d>
                    <a:camera prst="orthographicFront">
                      <a:rot lat="0" lon="0" rev="0"/>
                    </a:camera>
                    <a:lightRig rig="glow" dir="t">
                      <a:rot lat="0" lon="0" rev="6360000"/>
                    </a:lightRig>
                  </a:scene3d>
                  <a:sp3d contourW="1000" prstMaterial="flat">
                    <a:bevelT w="95250" h="101600"/>
                    <a:contourClr>
                      <a:scrgbClr r="0" g="0" b="0">
                        <a:satMod val="300000"/>
                      </a:scrgbClr>
                    </a:contourClr>
                  </a:sp3d>
                </c:spPr>
                <c:invertIfNegative val="0"/>
                <c:dLbls>
                  <c:dLbl>
                    <c:idx val="0"/>
                    <c:layout>
                      <c:manualLayout>
                        <c:x val="6.6791670314582871E-2"/>
                        <c:y val="0"/>
                      </c:manualLayout>
                    </c:layout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0-8705-4266-A3F9-C16405BBE79C}"/>
                      </c:ext>
                    </c:extLst>
                  </c:dLbl>
                  <c:dLbl>
                    <c:idx val="1"/>
                    <c:layout>
                      <c:manualLayout>
                        <c:x val="7.0720592097793605E-2"/>
                        <c:y val="-1.5863467023175439E-16"/>
                      </c:manualLayout>
                    </c:layout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1-8705-4266-A3F9-C16405BBE79C}"/>
                      </c:ext>
                    </c:extLst>
                  </c:dLbl>
                  <c:dLbl>
                    <c:idx val="2"/>
                    <c:layout>
                      <c:manualLayout>
                        <c:x val="6.5482029720179302E-2"/>
                        <c:y val="2.1632250380863873E-3"/>
                      </c:manualLayout>
                    </c:layout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2-8705-4266-A3F9-C16405BBE79C}"/>
                      </c:ext>
                    </c:extLst>
                  </c:dLbl>
                  <c:dLbl>
                    <c:idx val="3"/>
                    <c:layout>
                      <c:manualLayout>
                        <c:x val="7.0720592097793647E-2"/>
                        <c:y val="2.1632250380863873E-3"/>
                      </c:manualLayout>
                    </c:layout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3-8705-4266-A3F9-C16405BBE79C}"/>
                      </c:ext>
                    </c:extLst>
                  </c:dLbl>
                  <c:dLbl>
                    <c:idx val="4"/>
                    <c:layout>
                      <c:manualLayout>
                        <c:x val="6.9410951503389967E-2"/>
                        <c:y val="0"/>
                      </c:manualLayout>
                    </c:layout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4-8705-4266-A3F9-C16405BBE79C}"/>
                      </c:ext>
                    </c:extLst>
                  </c:dLbl>
                  <c:dLbl>
                    <c:idx val="5"/>
                    <c:layout>
                      <c:manualLayout>
                        <c:x val="6.2862748531371943E-2"/>
                        <c:y val="2.1632250380863873E-3"/>
                      </c:manualLayout>
                    </c:layout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5-8705-4266-A3F9-C16405BBE79C}"/>
                      </c:ext>
                    </c:extLst>
                  </c:dLbl>
                  <c:numFmt formatCode="#,##0.00" sourceLinked="0"/>
                  <c:spPr>
                    <a:noFill/>
                    <a:ln w="19050">
                      <a:solidFill>
                        <a:srgbClr val="FF99CC"/>
                      </a:solidFill>
                    </a:ln>
                    <a:effectLst/>
                  </c:spPr>
                  <c:txPr>
                    <a:bodyPr rot="0" spcFirstLastPara="1" vertOverflow="ellipsis" horzOverflow="clip" vert="horz" wrap="square" lIns="36000" tIns="0" rIns="36000" bIns="0" anchor="ctr" anchorCtr="1">
                      <a:spAutoFit/>
                    </a:bodyPr>
                    <a:lstStyle/>
                    <a:p>
                      <a:pPr>
                        <a:defRPr sz="1200" b="1" i="0" u="none" strike="noStrike" kern="1200" baseline="0">
                          <a:solidFill>
                            <a:schemeClr val="bg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pPr xmlns:c15="http://schemas.microsoft.com/office/drawing/2012/chart">
                        <a:prstGeom prst="rect">
                          <a:avLst/>
                        </a:prstGeom>
                        <a:noFill/>
                        <a:ln>
                          <a:noFill/>
                        </a:ln>
                      </c15:spPr>
                      <c15:showLeaderLines val="1"/>
                      <c15:leaderLines>
                        <c:spPr>
                          <a:ln w="19050">
                            <a:solidFill>
                              <a:srgbClr val="FF99CC">
                                <a:alpha val="54000"/>
                              </a:srgb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'EV Sales '!$V$20:$V$25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'EV Sales '!$W$20:$W$25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8705-4266-A3F9-C16405BBE79C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6"/>
          <c:order val="6"/>
          <c:tx>
            <c:strRef>
              <c:f>'EV Sales '!$AC$20</c:f>
              <c:strCache>
                <c:ptCount val="1"/>
                <c:pt idx="0">
                  <c:v>Tesla</c:v>
                </c:pt>
              </c:strCache>
            </c:strRef>
          </c:tx>
          <c:spPr>
            <a:ln w="34925" cap="rnd">
              <a:noFill/>
              <a:round/>
            </a:ln>
            <a:effectLst>
              <a:outerShdw blurRad="63500" dist="38100" dir="5400000" rotWithShape="0">
                <a:srgbClr val="000000">
                  <a:alpha val="45000"/>
                </a:srgbClr>
              </a:outerShdw>
            </a:effectLst>
          </c:spPr>
          <c:marker>
            <c:symbol val="none"/>
          </c:marker>
          <c:dLbls>
            <c:dLbl>
              <c:idx val="0"/>
              <c:layout>
                <c:manualLayout>
                  <c:x val="-3.9731298873698799E-2"/>
                  <c:y val="-5.4853936320105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9-8705-4266-A3F9-C16405BBE79C}"/>
                </c:ext>
              </c:extLst>
            </c:dLbl>
            <c:dLbl>
              <c:idx val="1"/>
              <c:layout>
                <c:manualLayout>
                  <c:x val="-3.9731298873698827E-2"/>
                  <c:y val="-3.971136105350081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A-8705-4266-A3F9-C16405BBE79C}"/>
                </c:ext>
              </c:extLst>
            </c:dLbl>
            <c:dLbl>
              <c:idx val="2"/>
              <c:layout>
                <c:manualLayout>
                  <c:x val="-4.1090025210065884E-2"/>
                  <c:y val="-3.971136105350081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B-8705-4266-A3F9-C16405BBE79C}"/>
                </c:ext>
              </c:extLst>
            </c:dLbl>
            <c:dLbl>
              <c:idx val="3"/>
              <c:layout>
                <c:manualLayout>
                  <c:x val="-4.632858758768018E-2"/>
                  <c:y val="-3.971136105350081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C-8705-4266-A3F9-C16405BBE79C}"/>
                </c:ext>
              </c:extLst>
            </c:dLbl>
            <c:dLbl>
              <c:idx val="5"/>
              <c:layout>
                <c:manualLayout>
                  <c:x val="-4.632858758768018E-2"/>
                  <c:y val="-3.971136105350082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D-8705-4266-A3F9-C16405BBE79C}"/>
                </c:ext>
              </c:extLst>
            </c:dLbl>
            <c:numFmt formatCode="#,##0.00" sourceLinked="0"/>
            <c:spPr>
              <a:solidFill>
                <a:srgbClr val="FFFF00"/>
              </a:solidFill>
              <a:ln>
                <a:noFill/>
              </a:ln>
              <a:effectLst/>
            </c:spPr>
            <c:txPr>
              <a:bodyPr rot="0" spcFirstLastPara="1" vertOverflow="ellipsis" horzOverflow="clip" vert="horz" wrap="square" lIns="36000" tIns="0" rIns="36000" bIns="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'EV Sales '!$V$20:$V$25</c:f>
              <c:numCache>
                <c:formatCode>General</c:formatCode>
                <c:ptCount val="6"/>
              </c:numCache>
            </c:numRef>
          </c:cat>
          <c:val>
            <c:numRef>
              <c:f>'EV Sales '!$AC$21:$AC$26</c:f>
              <c:numCache>
                <c:formatCode>General</c:formatCode>
                <c:ptCount val="6"/>
                <c:pt idx="0">
                  <c:v>582.5</c:v>
                </c:pt>
                <c:pt idx="1">
                  <c:v>532.125</c:v>
                </c:pt>
                <c:pt idx="2">
                  <c:v>1090.5</c:v>
                </c:pt>
                <c:pt idx="3">
                  <c:v>862.875</c:v>
                </c:pt>
                <c:pt idx="4">
                  <c:v>1180.5</c:v>
                </c:pt>
                <c:pt idx="5">
                  <c:v>1732.76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8705-4266-A3F9-C16405BBE79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84234520"/>
        <c:axId val="1484175152"/>
      </c:lineChart>
      <c:catAx>
        <c:axId val="1484234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175152"/>
        <c:crosses val="autoZero"/>
        <c:auto val="1"/>
        <c:lblAlgn val="ctr"/>
        <c:lblOffset val="100"/>
        <c:noMultiLvlLbl val="0"/>
      </c:catAx>
      <c:valAx>
        <c:axId val="1484175152"/>
        <c:scaling>
          <c:orientation val="minMax"/>
          <c:max val="2100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GWH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234520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egendEntry>
        <c:idx val="6"/>
        <c:txPr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24137965506410977"/>
          <c:y val="0.83350650433714191"/>
          <c:w val="0.57917613144557023"/>
          <c:h val="3.63140077235568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1200" b="1"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100" baseline="0">
                <a:solidFill>
                  <a:schemeClr val="bg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20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Lithium Ion Battery Capacity (Benchmark)</a:t>
            </a:r>
            <a:endParaRPr lang="en-US" sz="2000">
              <a:effectLst/>
            </a:endParaRPr>
          </a:p>
        </c:rich>
      </c:tx>
      <c:layout>
        <c:manualLayout>
          <c:xMode val="edge"/>
          <c:yMode val="edge"/>
          <c:x val="0.24417746576858615"/>
          <c:y val="5.661456231565362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755197137135096"/>
          <c:y val="0.11431870621954121"/>
          <c:w val="0.84126610786554912"/>
          <c:h val="0.69120486098558909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'Battery Capacity'!$Q$14</c:f>
              <c:strCache>
                <c:ptCount val="1"/>
                <c:pt idx="0">
                  <c:v>40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15000"/>
                    <a:satMod val="180000"/>
                  </a:schemeClr>
                </a:gs>
                <a:gs pos="50000">
                  <a:schemeClr val="accent2">
                    <a:shade val="45000"/>
                    <a:satMod val="170000"/>
                  </a:schemeClr>
                </a:gs>
                <a:gs pos="70000">
                  <a:schemeClr val="accent2">
                    <a:tint val="99000"/>
                    <a:shade val="65000"/>
                    <a:satMod val="155000"/>
                  </a:schemeClr>
                </a:gs>
                <a:gs pos="100000">
                  <a:schemeClr val="accent2">
                    <a:tint val="95500"/>
                    <a:shade val="100000"/>
                    <a:satMod val="15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63500" dist="38100" dir="5400000" rotWithShape="0">
                <a:srgbClr val="000000">
                  <a:alpha val="45000"/>
                </a:srgbClr>
              </a:outerShdw>
            </a:effectLst>
            <a:scene3d>
              <a:camera prst="orthographicFront">
                <a:rot lat="0" lon="0" rev="0"/>
              </a:camera>
              <a:lightRig rig="glow" dir="t">
                <a:rot lat="0" lon="0" rev="6360000"/>
              </a:lightRig>
            </a:scene3d>
            <a:sp3d contourW="1000" prstMaterial="flat">
              <a:bevelT w="95250" h="101600"/>
              <a:contourClr>
                <a:scrgbClr r="0" g="0" b="0">
                  <a:satMod val="300000"/>
                </a:scrgbClr>
              </a:contourClr>
            </a:sp3d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'Battery Capacity'!$R$13:$T$13</c:f>
              <c:numCache>
                <c:formatCode>General</c:formatCode>
                <c:ptCount val="3"/>
                <c:pt idx="0">
                  <c:v>14</c:v>
                </c:pt>
                <c:pt idx="1">
                  <c:v>116.3</c:v>
                </c:pt>
                <c:pt idx="2">
                  <c:v>229</c:v>
                </c:pt>
              </c:numCache>
            </c:numRef>
          </c:cat>
          <c:val>
            <c:numRef>
              <c:f>'Battery Capacity'!$R$14:$T$14</c:f>
              <c:numCache>
                <c:formatCode>General</c:formatCode>
                <c:ptCount val="3"/>
                <c:pt idx="0">
                  <c:v>14</c:v>
                </c:pt>
                <c:pt idx="1">
                  <c:v>37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0C-43BD-8A67-4D5F76F9DCED}"/>
            </c:ext>
          </c:extLst>
        </c:ser>
        <c:ser>
          <c:idx val="1"/>
          <c:order val="1"/>
          <c:tx>
            <c:strRef>
              <c:f>'Battery Capacity'!$Q$15</c:f>
              <c:strCache>
                <c:ptCount val="1"/>
                <c:pt idx="0">
                  <c:v>28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15000"/>
                    <a:satMod val="180000"/>
                  </a:schemeClr>
                </a:gs>
                <a:gs pos="50000">
                  <a:schemeClr val="accent4">
                    <a:shade val="45000"/>
                    <a:satMod val="170000"/>
                  </a:schemeClr>
                </a:gs>
                <a:gs pos="70000">
                  <a:schemeClr val="accent4">
                    <a:tint val="99000"/>
                    <a:shade val="65000"/>
                    <a:satMod val="155000"/>
                  </a:schemeClr>
                </a:gs>
                <a:gs pos="100000">
                  <a:schemeClr val="accent4">
                    <a:tint val="95500"/>
                    <a:shade val="100000"/>
                    <a:satMod val="15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63500" dist="38100" dir="5400000" rotWithShape="0">
                <a:srgbClr val="000000">
                  <a:alpha val="45000"/>
                </a:srgbClr>
              </a:outerShdw>
            </a:effectLst>
            <a:scene3d>
              <a:camera prst="orthographicFront">
                <a:rot lat="0" lon="0" rev="0"/>
              </a:camera>
              <a:lightRig rig="glow" dir="t">
                <a:rot lat="0" lon="0" rev="6360000"/>
              </a:lightRig>
            </a:scene3d>
            <a:sp3d contourW="1000" prstMaterial="flat">
              <a:bevelT w="95250" h="101600"/>
              <a:contourClr>
                <a:scrgbClr r="0" g="0" b="0">
                  <a:satMod val="300000"/>
                </a:scrgbClr>
              </a:contourClr>
            </a:sp3d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'Battery Capacity'!$R$13:$T$13</c:f>
              <c:numCache>
                <c:formatCode>General</c:formatCode>
                <c:ptCount val="3"/>
                <c:pt idx="0">
                  <c:v>14</c:v>
                </c:pt>
                <c:pt idx="1">
                  <c:v>116.3</c:v>
                </c:pt>
                <c:pt idx="2">
                  <c:v>229</c:v>
                </c:pt>
              </c:numCache>
            </c:numRef>
          </c:cat>
          <c:val>
            <c:numRef>
              <c:f>'Battery Capacity'!$R$15:$T$15</c:f>
              <c:numCache>
                <c:formatCode>General</c:formatCode>
                <c:ptCount val="3"/>
                <c:pt idx="0">
                  <c:v>0</c:v>
                </c:pt>
                <c:pt idx="1">
                  <c:v>8</c:v>
                </c:pt>
                <c:pt idx="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0C-43BD-8A67-4D5F76F9DCED}"/>
            </c:ext>
          </c:extLst>
        </c:ser>
        <c:ser>
          <c:idx val="2"/>
          <c:order val="2"/>
          <c:tx>
            <c:strRef>
              <c:f>'Battery Capacity'!$Q$16</c:f>
              <c:strCache>
                <c:ptCount val="1"/>
                <c:pt idx="0">
                  <c:v>35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hade val="15000"/>
                    <a:satMod val="180000"/>
                  </a:schemeClr>
                </a:gs>
                <a:gs pos="50000">
                  <a:schemeClr val="accent6">
                    <a:shade val="45000"/>
                    <a:satMod val="170000"/>
                  </a:schemeClr>
                </a:gs>
                <a:gs pos="70000">
                  <a:schemeClr val="accent6">
                    <a:tint val="99000"/>
                    <a:shade val="65000"/>
                    <a:satMod val="155000"/>
                  </a:schemeClr>
                </a:gs>
                <a:gs pos="100000">
                  <a:schemeClr val="accent6">
                    <a:tint val="95500"/>
                    <a:shade val="100000"/>
                    <a:satMod val="15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63500" dist="38100" dir="5400000" rotWithShape="0">
                <a:srgbClr val="000000">
                  <a:alpha val="45000"/>
                </a:srgbClr>
              </a:outerShdw>
            </a:effectLst>
            <a:scene3d>
              <a:camera prst="orthographicFront">
                <a:rot lat="0" lon="0" rev="0"/>
              </a:camera>
              <a:lightRig rig="glow" dir="t">
                <a:rot lat="0" lon="0" rev="6360000"/>
              </a:lightRig>
            </a:scene3d>
            <a:sp3d contourW="1000" prstMaterial="flat">
              <a:bevelT w="95250" h="101600"/>
              <a:contourClr>
                <a:scrgbClr r="0" g="0" b="0">
                  <a:satMod val="300000"/>
                </a:scrgbClr>
              </a:contourClr>
            </a:sp3d>
          </c:spPr>
          <c:invertIfNegative val="0"/>
          <c:dLbls>
            <c:dLbl>
              <c:idx val="0"/>
              <c:layout>
                <c:manualLayout>
                  <c:x val="0"/>
                  <c:y val="8.9294300587704836E-2"/>
                </c:manualLayout>
              </c:layout>
              <c:numFmt formatCode="#,##0" sourceLinked="0"/>
              <c:spPr>
                <a:noFill/>
                <a:ln w="12700">
                  <a:solidFill>
                    <a:schemeClr val="accent6">
                      <a:lumMod val="75000"/>
                    </a:schemeClr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590C-43BD-8A67-4D5F76F9DCED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accent6">
                          <a:lumMod val="7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'Battery Capacity'!$R$13:$T$13</c:f>
              <c:numCache>
                <c:formatCode>General</c:formatCode>
                <c:ptCount val="3"/>
                <c:pt idx="0">
                  <c:v>14</c:v>
                </c:pt>
                <c:pt idx="1">
                  <c:v>116.3</c:v>
                </c:pt>
                <c:pt idx="2">
                  <c:v>229</c:v>
                </c:pt>
              </c:numCache>
            </c:numRef>
          </c:cat>
          <c:val>
            <c:numRef>
              <c:f>'Battery Capacity'!$R$16:$T$16</c:f>
              <c:numCache>
                <c:formatCode>General</c:formatCode>
                <c:ptCount val="3"/>
                <c:pt idx="0">
                  <c:v>11</c:v>
                </c:pt>
                <c:pt idx="1">
                  <c:v>64</c:v>
                </c:pt>
                <c:pt idx="2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90C-43BD-8A67-4D5F76F9DCED}"/>
            </c:ext>
          </c:extLst>
        </c:ser>
        <c:ser>
          <c:idx val="3"/>
          <c:order val="3"/>
          <c:tx>
            <c:strRef>
              <c:f>'Battery Capacity'!$Q$17</c:f>
              <c:strCache>
                <c:ptCount val="1"/>
                <c:pt idx="0">
                  <c:v>15</c:v>
                </c:pt>
              </c:strCache>
            </c:strRef>
          </c:tx>
          <c:spPr>
            <a:gradFill flip="none" rotWithShape="1">
              <a:gsLst>
                <a:gs pos="0">
                  <a:srgbClr val="345C9C">
                    <a:shade val="30000"/>
                    <a:satMod val="115000"/>
                  </a:srgbClr>
                </a:gs>
                <a:gs pos="50000">
                  <a:srgbClr val="345C9C">
                    <a:shade val="67500"/>
                    <a:satMod val="115000"/>
                  </a:srgbClr>
                </a:gs>
                <a:gs pos="100000">
                  <a:srgbClr val="345C9C">
                    <a:shade val="100000"/>
                    <a:satMod val="115000"/>
                  </a:srgbClr>
                </a:gs>
              </a:gsLst>
              <a:lin ang="16200000" scaled="1"/>
              <a:tileRect/>
            </a:gra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  <a:scene3d>
              <a:camera prst="orthographicFront">
                <a:rot lat="0" lon="0" rev="0"/>
              </a:camera>
              <a:lightRig rig="glow" dir="t">
                <a:rot lat="0" lon="0" rev="6360000"/>
              </a:lightRig>
            </a:scene3d>
            <a:sp3d contourW="1000" prstMaterial="flat">
              <a:bevelT w="95250" h="101600"/>
              <a:contourClr>
                <a:scrgbClr r="0" g="0" b="0">
                  <a:satMod val="300000"/>
                </a:scrgbClr>
              </a:contourClr>
            </a:sp3d>
          </c:spPr>
          <c:invertIfNegative val="0"/>
          <c:dLbls>
            <c:dLbl>
              <c:idx val="0"/>
              <c:layout>
                <c:manualLayout>
                  <c:x val="1.8398590404419685E-2"/>
                  <c:y val="-0.10220385896626666"/>
                </c:manualLayout>
              </c:layout>
              <c:numFmt formatCode="#,##0" sourceLinked="0"/>
              <c:spPr>
                <a:noFill/>
                <a:ln>
                  <a:solidFill>
                    <a:schemeClr val="accent5">
                      <a:lumMod val="60000"/>
                      <a:lumOff val="40000"/>
                    </a:schemeClr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590C-43BD-8A67-4D5F76F9DCED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12700">
                      <a:solidFill>
                        <a:schemeClr val="accent5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'Battery Capacity'!$R$13:$T$13</c:f>
              <c:numCache>
                <c:formatCode>General</c:formatCode>
                <c:ptCount val="3"/>
                <c:pt idx="0">
                  <c:v>14</c:v>
                </c:pt>
                <c:pt idx="1">
                  <c:v>116.3</c:v>
                </c:pt>
                <c:pt idx="2">
                  <c:v>229</c:v>
                </c:pt>
              </c:numCache>
            </c:numRef>
          </c:cat>
          <c:val>
            <c:numRef>
              <c:f>'Battery Capacity'!$R$17:$T$17</c:f>
              <c:numCache>
                <c:formatCode>General</c:formatCode>
                <c:ptCount val="3"/>
                <c:pt idx="0">
                  <c:v>29</c:v>
                </c:pt>
                <c:pt idx="1">
                  <c:v>95.5</c:v>
                </c:pt>
                <c:pt idx="2">
                  <c:v>170.3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90C-43BD-8A67-4D5F76F9DCED}"/>
            </c:ext>
          </c:extLst>
        </c:ser>
        <c:ser>
          <c:idx val="4"/>
          <c:order val="4"/>
          <c:tx>
            <c:strRef>
              <c:f>'Battery Capacity'!$Q$18</c:f>
              <c:strCache>
                <c:ptCount val="1"/>
                <c:pt idx="0">
                  <c:v>30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  <a:scene3d>
              <a:camera prst="orthographicFront">
                <a:rot lat="0" lon="0" rev="0"/>
              </a:camera>
              <a:lightRig rig="glow" dir="t">
                <a:rot lat="0" lon="0" rev="6360000"/>
              </a:lightRig>
            </a:scene3d>
            <a:sp3d contourW="1000" prstMaterial="flat">
              <a:bevelT w="95250" h="101600"/>
              <a:contourClr>
                <a:scrgbClr r="0" g="0" b="0">
                  <a:satMod val="300000"/>
                </a:scrgbClr>
              </a:contourClr>
            </a:sp3d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90C-43BD-8A67-4D5F76F9DCED}"/>
                </c:ext>
              </c:extLst>
            </c:dLbl>
            <c:dLbl>
              <c:idx val="1"/>
              <c:layout>
                <c:manualLayout>
                  <c:x val="-3.5991657948938969E-4"/>
                  <c:y val="0.111845732453650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590C-43BD-8A67-4D5F76F9DCED}"/>
                </c:ext>
              </c:extLst>
            </c:dLbl>
            <c:dLbl>
              <c:idx val="2"/>
              <c:layout>
                <c:manualLayout>
                  <c:x val="-1.2865348454420203E-16"/>
                  <c:y val="8.6413839278424026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8-590C-43BD-8A67-4D5F76F9DCED}"/>
                </c:ext>
              </c:extLst>
            </c:dLbl>
            <c:spPr>
              <a:noFill/>
              <a:ln>
                <a:solidFill>
                  <a:srgbClr val="B7A03F"/>
                </a:solidFill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B7A03F"/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'Battery Capacity'!$R$13:$T$13</c:f>
              <c:numCache>
                <c:formatCode>General</c:formatCode>
                <c:ptCount val="3"/>
                <c:pt idx="0">
                  <c:v>14</c:v>
                </c:pt>
                <c:pt idx="1">
                  <c:v>116.3</c:v>
                </c:pt>
                <c:pt idx="2">
                  <c:v>229</c:v>
                </c:pt>
              </c:numCache>
            </c:numRef>
          </c:cat>
          <c:val>
            <c:numRef>
              <c:f>'Battery Capacity'!$R$18:$T$18</c:f>
              <c:numCache>
                <c:formatCode>General</c:formatCode>
                <c:ptCount val="3"/>
                <c:pt idx="0">
                  <c:v>8.5</c:v>
                </c:pt>
                <c:pt idx="1">
                  <c:v>12</c:v>
                </c:pt>
                <c:pt idx="2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90C-43BD-8A67-4D5F76F9DCED}"/>
            </c:ext>
          </c:extLst>
        </c:ser>
        <c:ser>
          <c:idx val="5"/>
          <c:order val="5"/>
          <c:tx>
            <c:strRef>
              <c:f>'Battery Capacity'!$Q$19</c:f>
              <c:strCache>
                <c:ptCount val="1"/>
                <c:pt idx="0">
                  <c:v>16</c:v>
                </c:pt>
              </c:strCache>
            </c:strRef>
          </c:tx>
          <c:spPr>
            <a:gradFill flip="none" rotWithShape="1">
              <a:gsLst>
                <a:gs pos="0">
                  <a:schemeClr val="accent1">
                    <a:lumMod val="75000"/>
                    <a:shade val="30000"/>
                    <a:satMod val="115000"/>
                  </a:schemeClr>
                </a:gs>
                <a:gs pos="50000">
                  <a:schemeClr val="accent1">
                    <a:lumMod val="75000"/>
                    <a:shade val="67500"/>
                    <a:satMod val="115000"/>
                  </a:schemeClr>
                </a:gs>
                <a:gs pos="100000">
                  <a:schemeClr val="accent1">
                    <a:lumMod val="75000"/>
                    <a:shade val="100000"/>
                    <a:satMod val="115000"/>
                  </a:schemeClr>
                </a:gs>
              </a:gsLst>
              <a:lin ang="16200000" scaled="1"/>
              <a:tileRect/>
            </a:gra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  <a:scene3d>
              <a:camera prst="orthographicFront">
                <a:rot lat="0" lon="0" rev="0"/>
              </a:camera>
              <a:lightRig rig="glow" dir="t">
                <a:rot lat="0" lon="0" rev="6360000"/>
              </a:lightRig>
            </a:scene3d>
            <a:sp3d contourW="1000" prstMaterial="flat">
              <a:bevelT w="95250" h="101600"/>
              <a:contourClr>
                <a:scrgbClr r="0" g="0" b="0">
                  <a:satMod val="300000"/>
                </a:scrgbClr>
              </a:contourClr>
            </a:sp3d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590C-43BD-8A67-4D5F76F9DCED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590C-43BD-8A67-4D5F76F9DCED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'Battery Capacity'!$R$13:$T$13</c:f>
              <c:numCache>
                <c:formatCode>General</c:formatCode>
                <c:ptCount val="3"/>
                <c:pt idx="0">
                  <c:v>14</c:v>
                </c:pt>
                <c:pt idx="1">
                  <c:v>116.3</c:v>
                </c:pt>
                <c:pt idx="2">
                  <c:v>229</c:v>
                </c:pt>
              </c:numCache>
            </c:numRef>
          </c:cat>
          <c:val>
            <c:numRef>
              <c:f>'Battery Capacity'!$R$19:$T$19</c:f>
              <c:numCache>
                <c:formatCode>General</c:formatCode>
                <c:ptCount val="3"/>
                <c:pt idx="0">
                  <c:v>7</c:v>
                </c:pt>
                <c:pt idx="1">
                  <c:v>51.5</c:v>
                </c:pt>
                <c:pt idx="2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90C-43BD-8A67-4D5F76F9DCED}"/>
            </c:ext>
          </c:extLst>
        </c:ser>
        <c:ser>
          <c:idx val="6"/>
          <c:order val="6"/>
          <c:tx>
            <c:strRef>
              <c:f>'Battery Capacity'!$Q$20</c:f>
              <c:strCache>
                <c:ptCount val="1"/>
                <c:pt idx="0">
                  <c:v>50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2.6876416012390096E-2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FFD6-459C-B048-4225356774F1}"/>
                </c:ext>
              </c:extLst>
            </c:dLbl>
            <c:dLbl>
              <c:idx val="1"/>
              <c:layout>
                <c:manualLayout>
                  <c:x val="-0.16886454798881115"/>
                  <c:y val="-7.0706255436117009E-1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FFD6-459C-B048-4225356774F1}"/>
                </c:ext>
              </c:extLst>
            </c:dLbl>
            <c:dLbl>
              <c:idx val="2"/>
              <c:layout>
                <c:manualLayout>
                  <c:x val="-1.5114711136447757E-2"/>
                  <c:y val="3.8567493949534584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FFD6-459C-B048-4225356774F1}"/>
                </c:ext>
              </c:extLst>
            </c:dLbl>
            <c:spPr>
              <a:solidFill>
                <a:srgbClr val="FFFF0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'Battery Capacity'!$R$20:$T$20</c:f>
              <c:numCache>
                <c:formatCode>General</c:formatCode>
                <c:ptCount val="3"/>
                <c:pt idx="0">
                  <c:v>1</c:v>
                </c:pt>
                <c:pt idx="1">
                  <c:v>30</c:v>
                </c:pt>
                <c:pt idx="2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D6-459C-B048-4225356774F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070199752"/>
        <c:axId val="1070202376"/>
      </c:barChart>
      <c:catAx>
        <c:axId val="10701997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cap="all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  <a:p>
                <a:pPr>
                  <a:defRPr sz="1400" b="1" i="0" u="none" strike="noStrike" kern="1200" cap="all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202376"/>
        <c:crosses val="autoZero"/>
        <c:auto val="1"/>
        <c:lblAlgn val="ctr"/>
        <c:lblOffset val="100"/>
        <c:noMultiLvlLbl val="0"/>
      </c:catAx>
      <c:valAx>
        <c:axId val="1070202376"/>
        <c:scaling>
          <c:orientation val="minMax"/>
          <c:max val="2200"/>
          <c:min val="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cap="all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GWH/year</a:t>
                </a:r>
              </a:p>
            </c:rich>
          </c:tx>
          <c:layout>
            <c:manualLayout>
              <c:xMode val="edge"/>
              <c:yMode val="edge"/>
              <c:x val="0.54812686677592093"/>
              <c:y val="0.8558442735698633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199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6"/>
        <c:txPr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4.7495051070423434E-2"/>
          <c:y val="0.90934569099795115"/>
          <c:w val="0.88713978494623658"/>
          <c:h val="4.30867389405630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1400" b="1"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100" baseline="0">
                <a:solidFill>
                  <a:schemeClr val="bg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2000"/>
              <a:t>Metals Price (Baseline 100)</a:t>
            </a:r>
          </a:p>
        </c:rich>
      </c:tx>
      <c:layout>
        <c:manualLayout>
          <c:xMode val="edge"/>
          <c:yMode val="edge"/>
          <c:x val="0.37219479541527989"/>
          <c:y val="3.131031971318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100" baseline="0">
              <a:solidFill>
                <a:schemeClr val="bg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747478441214059E-2"/>
          <c:y val="8.9506475270860572E-2"/>
          <c:w val="0.88283172468682558"/>
          <c:h val="0.62917223277096357"/>
        </c:manualLayout>
      </c:layout>
      <c:lineChart>
        <c:grouping val="standard"/>
        <c:varyColors val="0"/>
        <c:ser>
          <c:idx val="0"/>
          <c:order val="0"/>
          <c:tx>
            <c:strRef>
              <c:f>'Metals Baseline '!$I$2</c:f>
              <c:strCache>
                <c:ptCount val="1"/>
                <c:pt idx="0">
                  <c:v>LiOH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</a:ln>
            <a:effectLst>
              <a:innerShdw blurRad="63500" dist="50800" dir="13500000">
                <a:prstClr val="black">
                  <a:alpha val="50000"/>
                </a:prstClr>
              </a:innerShdw>
            </a:effectLst>
          </c:spPr>
          <c:marker>
            <c:symbol val="none"/>
          </c:marker>
          <c:cat>
            <c:strRef>
              <c:f>'Metals Baseline '!$H$3:$H$21</c:f>
              <c:strCache>
                <c:ptCount val="19"/>
                <c:pt idx="0">
                  <c:v>Jan-18</c:v>
                </c:pt>
                <c:pt idx="1">
                  <c:v>Feb-18</c:v>
                </c:pt>
                <c:pt idx="2">
                  <c:v>Mar-18</c:v>
                </c:pt>
                <c:pt idx="3">
                  <c:v>Apr-18</c:v>
                </c:pt>
                <c:pt idx="4">
                  <c:v>May-18</c:v>
                </c:pt>
                <c:pt idx="5">
                  <c:v>Jun-18</c:v>
                </c:pt>
                <c:pt idx="6">
                  <c:v>Jul-18</c:v>
                </c:pt>
                <c:pt idx="7">
                  <c:v>Aug-18</c:v>
                </c:pt>
                <c:pt idx="8">
                  <c:v>Sep-18</c:v>
                </c:pt>
                <c:pt idx="9">
                  <c:v>Oct-18</c:v>
                </c:pt>
                <c:pt idx="10">
                  <c:v>Nov-18</c:v>
                </c:pt>
                <c:pt idx="11">
                  <c:v>Dec-18</c:v>
                </c:pt>
                <c:pt idx="12">
                  <c:v>Jan-19</c:v>
                </c:pt>
                <c:pt idx="13">
                  <c:v>Feb-19</c:v>
                </c:pt>
                <c:pt idx="14">
                  <c:v>Mar-19</c:v>
                </c:pt>
                <c:pt idx="15">
                  <c:v>Apr-19</c:v>
                </c:pt>
                <c:pt idx="16">
                  <c:v>May-19</c:v>
                </c:pt>
                <c:pt idx="17">
                  <c:v>Jun-19</c:v>
                </c:pt>
                <c:pt idx="18">
                  <c:v>Jul-19</c:v>
                </c:pt>
              </c:strCache>
            </c:strRef>
          </c:cat>
          <c:val>
            <c:numRef>
              <c:f>'Metals Baseline '!$I$3:$I$21</c:f>
              <c:numCache>
                <c:formatCode>#,##0_);\(#,##0\)</c:formatCode>
                <c:ptCount val="19"/>
                <c:pt idx="0">
                  <c:v>100</c:v>
                </c:pt>
                <c:pt idx="1">
                  <c:v>100.77972709551656</c:v>
                </c:pt>
                <c:pt idx="2">
                  <c:v>100.77972709551656</c:v>
                </c:pt>
                <c:pt idx="3">
                  <c:v>102.01429499675115</c:v>
                </c:pt>
                <c:pt idx="4">
                  <c:v>103.11890838206628</c:v>
                </c:pt>
                <c:pt idx="5">
                  <c:v>98.830409356725141</c:v>
                </c:pt>
                <c:pt idx="6">
                  <c:v>98.050682261208578</c:v>
                </c:pt>
                <c:pt idx="7">
                  <c:v>96.621182586094861</c:v>
                </c:pt>
                <c:pt idx="8">
                  <c:v>94.282001299545158</c:v>
                </c:pt>
                <c:pt idx="9">
                  <c:v>93.534762833008443</c:v>
                </c:pt>
                <c:pt idx="10">
                  <c:v>87.069525666016887</c:v>
                </c:pt>
                <c:pt idx="11">
                  <c:v>83.820662768031184</c:v>
                </c:pt>
                <c:pt idx="12">
                  <c:v>82.716049382716051</c:v>
                </c:pt>
                <c:pt idx="13">
                  <c:v>81.41650422352177</c:v>
                </c:pt>
                <c:pt idx="14">
                  <c:v>77.342430149447694</c:v>
                </c:pt>
                <c:pt idx="15">
                  <c:v>73.801169590643283</c:v>
                </c:pt>
                <c:pt idx="16">
                  <c:v>71.487979207277448</c:v>
                </c:pt>
                <c:pt idx="17">
                  <c:v>70.50682261208577</c:v>
                </c:pt>
                <c:pt idx="18">
                  <c:v>67.729258142819276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AA-43BC-9A15-ADA072B5A07F}"/>
            </c:ext>
          </c:extLst>
        </c:ser>
        <c:ser>
          <c:idx val="1"/>
          <c:order val="1"/>
          <c:tx>
            <c:strRef>
              <c:f>'Metals Baseline '!$J$2</c:f>
              <c:strCache>
                <c:ptCount val="1"/>
                <c:pt idx="0">
                  <c:v>Nickel</c:v>
                </c:pt>
              </c:strCache>
            </c:strRef>
          </c:tx>
          <c:spPr>
            <a:ln w="38100" cap="rnd">
              <a:solidFill>
                <a:srgbClr val="0000FF"/>
              </a:solidFill>
              <a:round/>
            </a:ln>
            <a:effectLst>
              <a:outerShdw blurRad="63500" dist="38100" dir="5400000" rotWithShape="0">
                <a:srgbClr val="000000">
                  <a:alpha val="45000"/>
                </a:srgbClr>
              </a:outerShdw>
            </a:effectLst>
          </c:spPr>
          <c:marker>
            <c:symbol val="none"/>
          </c:marker>
          <c:cat>
            <c:strRef>
              <c:f>'Metals Baseline '!$H$3:$H$21</c:f>
              <c:strCache>
                <c:ptCount val="19"/>
                <c:pt idx="0">
                  <c:v>Jan-18</c:v>
                </c:pt>
                <c:pt idx="1">
                  <c:v>Feb-18</c:v>
                </c:pt>
                <c:pt idx="2">
                  <c:v>Mar-18</c:v>
                </c:pt>
                <c:pt idx="3">
                  <c:v>Apr-18</c:v>
                </c:pt>
                <c:pt idx="4">
                  <c:v>May-18</c:v>
                </c:pt>
                <c:pt idx="5">
                  <c:v>Jun-18</c:v>
                </c:pt>
                <c:pt idx="6">
                  <c:v>Jul-18</c:v>
                </c:pt>
                <c:pt idx="7">
                  <c:v>Aug-18</c:v>
                </c:pt>
                <c:pt idx="8">
                  <c:v>Sep-18</c:v>
                </c:pt>
                <c:pt idx="9">
                  <c:v>Oct-18</c:v>
                </c:pt>
                <c:pt idx="10">
                  <c:v>Nov-18</c:v>
                </c:pt>
                <c:pt idx="11">
                  <c:v>Dec-18</c:v>
                </c:pt>
                <c:pt idx="12">
                  <c:v>Jan-19</c:v>
                </c:pt>
                <c:pt idx="13">
                  <c:v>Feb-19</c:v>
                </c:pt>
                <c:pt idx="14">
                  <c:v>Mar-19</c:v>
                </c:pt>
                <c:pt idx="15">
                  <c:v>Apr-19</c:v>
                </c:pt>
                <c:pt idx="16">
                  <c:v>May-19</c:v>
                </c:pt>
                <c:pt idx="17">
                  <c:v>Jun-19</c:v>
                </c:pt>
                <c:pt idx="18">
                  <c:v>Jul-19</c:v>
                </c:pt>
              </c:strCache>
            </c:strRef>
          </c:cat>
          <c:val>
            <c:numRef>
              <c:f>'Metals Baseline '!$J$3:$J$21</c:f>
              <c:numCache>
                <c:formatCode>#,##0_);\(#,##0\)</c:formatCode>
                <c:ptCount val="19"/>
                <c:pt idx="0">
                  <c:v>100</c:v>
                </c:pt>
                <c:pt idx="1">
                  <c:v>105.73909213639678</c:v>
                </c:pt>
                <c:pt idx="2">
                  <c:v>104.10807023939994</c:v>
                </c:pt>
                <c:pt idx="3">
                  <c:v>108.14695104987607</c:v>
                </c:pt>
                <c:pt idx="4">
                  <c:v>111.72054836672638</c:v>
                </c:pt>
                <c:pt idx="5">
                  <c:v>117.4810904520414</c:v>
                </c:pt>
                <c:pt idx="6">
                  <c:v>107.2789076070755</c:v>
                </c:pt>
                <c:pt idx="7">
                  <c:v>104.27920140735172</c:v>
                </c:pt>
                <c:pt idx="8">
                  <c:v>97.29664705718254</c:v>
                </c:pt>
                <c:pt idx="9">
                  <c:v>95.776676746150017</c:v>
                </c:pt>
                <c:pt idx="10">
                  <c:v>87.414554495263346</c:v>
                </c:pt>
                <c:pt idx="11">
                  <c:v>84.242332533906591</c:v>
                </c:pt>
                <c:pt idx="12">
                  <c:v>89.307829450745643</c:v>
                </c:pt>
                <c:pt idx="13">
                  <c:v>98.656701024827314</c:v>
                </c:pt>
                <c:pt idx="14">
                  <c:v>101.30913725958575</c:v>
                </c:pt>
                <c:pt idx="15">
                  <c:v>99.20705049960263</c:v>
                </c:pt>
                <c:pt idx="16">
                  <c:v>93.606812231651702</c:v>
                </c:pt>
                <c:pt idx="17">
                  <c:v>92.891491557833888</c:v>
                </c:pt>
                <c:pt idx="18">
                  <c:v>105.35356669154837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AA-43BC-9A15-ADA072B5A07F}"/>
            </c:ext>
          </c:extLst>
        </c:ser>
        <c:ser>
          <c:idx val="2"/>
          <c:order val="2"/>
          <c:tx>
            <c:strRef>
              <c:f>'Metals Baseline '!$K$2</c:f>
              <c:strCache>
                <c:ptCount val="1"/>
                <c:pt idx="0">
                  <c:v>Cobalt</c:v>
                </c:pt>
              </c:strCache>
            </c:strRef>
          </c:tx>
          <c:spPr>
            <a:ln w="38100" cap="rnd">
              <a:solidFill>
                <a:srgbClr val="009900"/>
              </a:solidFill>
              <a:round/>
            </a:ln>
            <a:effectLst>
              <a:outerShdw blurRad="63500" dist="38100" dir="5400000" rotWithShape="0">
                <a:srgbClr val="000000">
                  <a:alpha val="45000"/>
                </a:srgbClr>
              </a:outerShdw>
            </a:effectLst>
          </c:spPr>
          <c:marker>
            <c:symbol val="none"/>
          </c:marker>
          <c:cat>
            <c:strRef>
              <c:f>'Metals Baseline '!$H$3:$H$21</c:f>
              <c:strCache>
                <c:ptCount val="19"/>
                <c:pt idx="0">
                  <c:v>Jan-18</c:v>
                </c:pt>
                <c:pt idx="1">
                  <c:v>Feb-18</c:v>
                </c:pt>
                <c:pt idx="2">
                  <c:v>Mar-18</c:v>
                </c:pt>
                <c:pt idx="3">
                  <c:v>Apr-18</c:v>
                </c:pt>
                <c:pt idx="4">
                  <c:v>May-18</c:v>
                </c:pt>
                <c:pt idx="5">
                  <c:v>Jun-18</c:v>
                </c:pt>
                <c:pt idx="6">
                  <c:v>Jul-18</c:v>
                </c:pt>
                <c:pt idx="7">
                  <c:v>Aug-18</c:v>
                </c:pt>
                <c:pt idx="8">
                  <c:v>Sep-18</c:v>
                </c:pt>
                <c:pt idx="9">
                  <c:v>Oct-18</c:v>
                </c:pt>
                <c:pt idx="10">
                  <c:v>Nov-18</c:v>
                </c:pt>
                <c:pt idx="11">
                  <c:v>Dec-18</c:v>
                </c:pt>
                <c:pt idx="12">
                  <c:v>Jan-19</c:v>
                </c:pt>
                <c:pt idx="13">
                  <c:v>Feb-19</c:v>
                </c:pt>
                <c:pt idx="14">
                  <c:v>Mar-19</c:v>
                </c:pt>
                <c:pt idx="15">
                  <c:v>Apr-19</c:v>
                </c:pt>
                <c:pt idx="16">
                  <c:v>May-19</c:v>
                </c:pt>
                <c:pt idx="17">
                  <c:v>Jun-19</c:v>
                </c:pt>
                <c:pt idx="18">
                  <c:v>Jul-19</c:v>
                </c:pt>
              </c:strCache>
            </c:strRef>
          </c:cat>
          <c:val>
            <c:numRef>
              <c:f>'Metals Baseline '!$K$3:$K$21</c:f>
              <c:numCache>
                <c:formatCode>#,##0_);\(#,##0\)</c:formatCode>
                <c:ptCount val="19"/>
                <c:pt idx="0">
                  <c:v>100</c:v>
                </c:pt>
                <c:pt idx="1">
                  <c:v>104.64994333101025</c:v>
                </c:pt>
                <c:pt idx="2">
                  <c:v>113.83625445816318</c:v>
                </c:pt>
                <c:pt idx="3">
                  <c:v>117.76047370649385</c:v>
                </c:pt>
                <c:pt idx="4">
                  <c:v>116.82963400984139</c:v>
                </c:pt>
                <c:pt idx="5">
                  <c:v>105.16222483023606</c:v>
                </c:pt>
                <c:pt idx="6">
                  <c:v>91.509379021786359</c:v>
                </c:pt>
                <c:pt idx="7">
                  <c:v>82.023273003738041</c:v>
                </c:pt>
                <c:pt idx="8">
                  <c:v>80.580486156575361</c:v>
                </c:pt>
                <c:pt idx="9">
                  <c:v>78.52933764158449</c:v>
                </c:pt>
                <c:pt idx="10">
                  <c:v>71.19300158775566</c:v>
                </c:pt>
                <c:pt idx="11">
                  <c:v>71.549418342516688</c:v>
                </c:pt>
                <c:pt idx="12">
                  <c:v>53.529316522706303</c:v>
                </c:pt>
                <c:pt idx="13">
                  <c:v>41.578847331629746</c:v>
                </c:pt>
                <c:pt idx="14">
                  <c:v>40.585790749462056</c:v>
                </c:pt>
                <c:pt idx="15">
                  <c:v>43.568885620795825</c:v>
                </c:pt>
                <c:pt idx="16">
                  <c:v>44.237010130021893</c:v>
                </c:pt>
                <c:pt idx="17">
                  <c:v>37.316044011742093</c:v>
                </c:pt>
                <c:pt idx="18">
                  <c:v>35.413683625125827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4AA-43BC-9A15-ADA072B5A07F}"/>
            </c:ext>
          </c:extLst>
        </c:ser>
        <c:ser>
          <c:idx val="3"/>
          <c:order val="3"/>
          <c:tx>
            <c:strRef>
              <c:f>'Metals Baseline '!$L$2</c:f>
              <c:strCache>
                <c:ptCount val="1"/>
                <c:pt idx="0">
                  <c:v>Copper</c:v>
                </c:pt>
              </c:strCache>
            </c:strRef>
          </c:tx>
          <c:spPr>
            <a:ln w="38100" cap="rnd">
              <a:solidFill>
                <a:srgbClr val="996633"/>
              </a:solidFill>
              <a:round/>
            </a:ln>
            <a:effectLst>
              <a:outerShdw blurRad="63500" dist="38100" dir="5400000" rotWithShape="0">
                <a:srgbClr val="000000">
                  <a:alpha val="45000"/>
                </a:srgbClr>
              </a:outerShdw>
            </a:effectLst>
          </c:spPr>
          <c:marker>
            <c:symbol val="none"/>
          </c:marker>
          <c:cat>
            <c:strRef>
              <c:f>'Metals Baseline '!$H$3:$H$21</c:f>
              <c:strCache>
                <c:ptCount val="19"/>
                <c:pt idx="0">
                  <c:v>Jan-18</c:v>
                </c:pt>
                <c:pt idx="1">
                  <c:v>Feb-18</c:v>
                </c:pt>
                <c:pt idx="2">
                  <c:v>Mar-18</c:v>
                </c:pt>
                <c:pt idx="3">
                  <c:v>Apr-18</c:v>
                </c:pt>
                <c:pt idx="4">
                  <c:v>May-18</c:v>
                </c:pt>
                <c:pt idx="5">
                  <c:v>Jun-18</c:v>
                </c:pt>
                <c:pt idx="6">
                  <c:v>Jul-18</c:v>
                </c:pt>
                <c:pt idx="7">
                  <c:v>Aug-18</c:v>
                </c:pt>
                <c:pt idx="8">
                  <c:v>Sep-18</c:v>
                </c:pt>
                <c:pt idx="9">
                  <c:v>Oct-18</c:v>
                </c:pt>
                <c:pt idx="10">
                  <c:v>Nov-18</c:v>
                </c:pt>
                <c:pt idx="11">
                  <c:v>Dec-18</c:v>
                </c:pt>
                <c:pt idx="12">
                  <c:v>Jan-19</c:v>
                </c:pt>
                <c:pt idx="13">
                  <c:v>Feb-19</c:v>
                </c:pt>
                <c:pt idx="14">
                  <c:v>Mar-19</c:v>
                </c:pt>
                <c:pt idx="15">
                  <c:v>Apr-19</c:v>
                </c:pt>
                <c:pt idx="16">
                  <c:v>May-19</c:v>
                </c:pt>
                <c:pt idx="17">
                  <c:v>Jun-19</c:v>
                </c:pt>
                <c:pt idx="18">
                  <c:v>Jul-19</c:v>
                </c:pt>
              </c:strCache>
            </c:strRef>
          </c:cat>
          <c:val>
            <c:numRef>
              <c:f>'Metals Baseline '!$L$3:$L$21</c:f>
              <c:numCache>
                <c:formatCode>#,##0_);\(#,##0\)</c:formatCode>
                <c:ptCount val="19"/>
                <c:pt idx="0">
                  <c:v>100</c:v>
                </c:pt>
                <c:pt idx="1">
                  <c:v>99.074317999824771</c:v>
                </c:pt>
                <c:pt idx="2">
                  <c:v>96.065295738224606</c:v>
                </c:pt>
                <c:pt idx="3">
                  <c:v>96.766403307364811</c:v>
                </c:pt>
                <c:pt idx="4">
                  <c:v>96.514264020792368</c:v>
                </c:pt>
                <c:pt idx="5">
                  <c:v>98.499262574925439</c:v>
                </c:pt>
                <c:pt idx="6">
                  <c:v>88.38743788645651</c:v>
                </c:pt>
                <c:pt idx="7">
                  <c:v>85.588428321777741</c:v>
                </c:pt>
                <c:pt idx="8">
                  <c:v>85.559555994792674</c:v>
                </c:pt>
                <c:pt idx="9">
                  <c:v>87.946783313839191</c:v>
                </c:pt>
                <c:pt idx="10">
                  <c:v>87.612132036245541</c:v>
                </c:pt>
                <c:pt idx="11">
                  <c:v>85.713407435203308</c:v>
                </c:pt>
                <c:pt idx="12">
                  <c:v>83.986732716181251</c:v>
                </c:pt>
                <c:pt idx="13">
                  <c:v>89.090740720816825</c:v>
                </c:pt>
                <c:pt idx="14">
                  <c:v>91.055913222513524</c:v>
                </c:pt>
                <c:pt idx="15">
                  <c:v>91.069112359859844</c:v>
                </c:pt>
                <c:pt idx="16">
                  <c:v>85.172058165788783</c:v>
                </c:pt>
                <c:pt idx="17">
                  <c:v>83.176386325106861</c:v>
                </c:pt>
                <c:pt idx="18">
                  <c:v>84.010248638612524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4AA-43BC-9A15-ADA072B5A07F}"/>
            </c:ext>
          </c:extLst>
        </c:ser>
        <c:ser>
          <c:idx val="4"/>
          <c:order val="4"/>
          <c:tx>
            <c:strRef>
              <c:f>'Metals Baseline '!$M$2</c:f>
              <c:strCache>
                <c:ptCount val="1"/>
                <c:pt idx="0">
                  <c:v>Aluminum</c:v>
                </c:pt>
              </c:strCache>
            </c:strRef>
          </c:tx>
          <c:spPr>
            <a:ln w="38100" cap="rnd">
              <a:solidFill>
                <a:srgbClr val="6600CC"/>
              </a:solidFill>
              <a:round/>
            </a:ln>
            <a:effectLst/>
          </c:spPr>
          <c:marker>
            <c:symbol val="none"/>
          </c:marker>
          <c:cat>
            <c:strRef>
              <c:f>'Metals Baseline '!$H$3:$H$21</c:f>
              <c:strCache>
                <c:ptCount val="19"/>
                <c:pt idx="0">
                  <c:v>Jan-18</c:v>
                </c:pt>
                <c:pt idx="1">
                  <c:v>Feb-18</c:v>
                </c:pt>
                <c:pt idx="2">
                  <c:v>Mar-18</c:v>
                </c:pt>
                <c:pt idx="3">
                  <c:v>Apr-18</c:v>
                </c:pt>
                <c:pt idx="4">
                  <c:v>May-18</c:v>
                </c:pt>
                <c:pt idx="5">
                  <c:v>Jun-18</c:v>
                </c:pt>
                <c:pt idx="6">
                  <c:v>Jul-18</c:v>
                </c:pt>
                <c:pt idx="7">
                  <c:v>Aug-18</c:v>
                </c:pt>
                <c:pt idx="8">
                  <c:v>Sep-18</c:v>
                </c:pt>
                <c:pt idx="9">
                  <c:v>Oct-18</c:v>
                </c:pt>
                <c:pt idx="10">
                  <c:v>Nov-18</c:v>
                </c:pt>
                <c:pt idx="11">
                  <c:v>Dec-18</c:v>
                </c:pt>
                <c:pt idx="12">
                  <c:v>Jan-19</c:v>
                </c:pt>
                <c:pt idx="13">
                  <c:v>Feb-19</c:v>
                </c:pt>
                <c:pt idx="14">
                  <c:v>Mar-19</c:v>
                </c:pt>
                <c:pt idx="15">
                  <c:v>Apr-19</c:v>
                </c:pt>
                <c:pt idx="16">
                  <c:v>May-19</c:v>
                </c:pt>
                <c:pt idx="17">
                  <c:v>Jun-19</c:v>
                </c:pt>
                <c:pt idx="18">
                  <c:v>Jul-19</c:v>
                </c:pt>
              </c:strCache>
            </c:strRef>
          </c:cat>
          <c:val>
            <c:numRef>
              <c:f>'Metals Baseline '!$M$3:$M$21</c:f>
              <c:numCache>
                <c:formatCode>_("$"* #,##0.00_);_("$"* \(#,##0.00\);_("$"* "-"??_);_(@_)</c:formatCode>
                <c:ptCount val="19"/>
                <c:pt idx="0">
                  <c:v>100</c:v>
                </c:pt>
                <c:pt idx="1">
                  <c:v>98.645788283860824</c:v>
                </c:pt>
                <c:pt idx="2">
                  <c:v>93.387534178029568</c:v>
                </c:pt>
                <c:pt idx="3">
                  <c:v>101.36496391361736</c:v>
                </c:pt>
                <c:pt idx="4">
                  <c:v>104.02201690583841</c:v>
                </c:pt>
                <c:pt idx="5">
                  <c:v>101.17011616913328</c:v>
                </c:pt>
                <c:pt idx="6">
                  <c:v>94.144856765016002</c:v>
                </c:pt>
                <c:pt idx="7">
                  <c:v>92.797326518576767</c:v>
                </c:pt>
                <c:pt idx="8">
                  <c:v>91.623034204835861</c:v>
                </c:pt>
                <c:pt idx="9">
                  <c:v>91.776587379595057</c:v>
                </c:pt>
                <c:pt idx="10">
                  <c:v>87.646474078310149</c:v>
                </c:pt>
                <c:pt idx="11">
                  <c:v>86.729314686362059</c:v>
                </c:pt>
                <c:pt idx="12">
                  <c:v>83.83035187733438</c:v>
                </c:pt>
                <c:pt idx="13">
                  <c:v>84.231791822292124</c:v>
                </c:pt>
                <c:pt idx="14">
                  <c:v>84.603751860484707</c:v>
                </c:pt>
                <c:pt idx="15">
                  <c:v>83.469896527690906</c:v>
                </c:pt>
                <c:pt idx="16">
                  <c:v>80.493414586200117</c:v>
                </c:pt>
                <c:pt idx="17">
                  <c:v>79.392274425004913</c:v>
                </c:pt>
                <c:pt idx="18">
                  <c:v>81.247788480440335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4AA-43BC-9A15-ADA072B5A0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6209312"/>
        <c:axId val="1066216856"/>
      </c:lineChart>
      <c:catAx>
        <c:axId val="1066209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6216856"/>
        <c:crosses val="autoZero"/>
        <c:auto val="1"/>
        <c:lblAlgn val="ctr"/>
        <c:lblOffset val="100"/>
        <c:noMultiLvlLbl val="0"/>
      </c:catAx>
      <c:valAx>
        <c:axId val="1066216856"/>
        <c:scaling>
          <c:orientation val="minMax"/>
          <c:max val="118"/>
          <c:min val="35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cap="all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Baseline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cap="all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_);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6209312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7888440594876945"/>
          <c:y val="0.86793465258909186"/>
          <c:w val="0.46368704465783817"/>
          <c:h val="3.77390992527390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1400" b="1"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100" baseline="0">
                <a:solidFill>
                  <a:schemeClr val="bg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AU" sz="2000"/>
              <a:t>Metals Impact on Panasonic 2170C $/kWh</a:t>
            </a:r>
            <a:endParaRPr lang="en-US" sz="2000"/>
          </a:p>
        </c:rich>
      </c:tx>
      <c:layout>
        <c:manualLayout>
          <c:xMode val="edge"/>
          <c:yMode val="edge"/>
          <c:x val="0.35771436507936499"/>
          <c:y val="4.311731897529999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6.899632132132133E-2"/>
          <c:y val="0.10586256038647342"/>
          <c:w val="0.92802980480480479"/>
          <c:h val="0.614895652173913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'2170C'!$B$1</c:f>
              <c:strCache>
                <c:ptCount val="1"/>
                <c:pt idx="0">
                  <c:v>LiOH</c:v>
                </c:pt>
              </c:strCache>
            </c:strRef>
          </c:tx>
          <c:spPr>
            <a:gradFill flip="none" rotWithShape="1">
              <a:gsLst>
                <a:gs pos="0">
                  <a:srgbClr val="FF0000">
                    <a:shade val="30000"/>
                    <a:satMod val="115000"/>
                  </a:srgbClr>
                </a:gs>
                <a:gs pos="50000">
                  <a:srgbClr val="FF0000">
                    <a:shade val="67500"/>
                    <a:satMod val="115000"/>
                  </a:srgbClr>
                </a:gs>
                <a:gs pos="100000">
                  <a:srgbClr val="FF0000">
                    <a:shade val="100000"/>
                    <a:satMod val="115000"/>
                  </a:srgbClr>
                </a:gs>
              </a:gsLst>
              <a:lin ang="16200000" scaled="1"/>
              <a:tileRect/>
            </a:gra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  <a:scene3d>
              <a:camera prst="orthographicFront">
                <a:rot lat="0" lon="0" rev="0"/>
              </a:camera>
              <a:lightRig rig="glow" dir="t">
                <a:rot lat="0" lon="0" rev="6360000"/>
              </a:lightRig>
            </a:scene3d>
            <a:sp3d contourW="1000" prstMaterial="flat">
              <a:bevelT w="95250" h="101600"/>
              <a:contourClr>
                <a:scrgbClr r="0" g="0" b="0">
                  <a:satMod val="300000"/>
                </a:scrgbClr>
              </a:contourClr>
            </a:sp3d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AC82-48FC-8E7C-DEC1CB664F5B}"/>
              </c:ext>
            </c:extLst>
          </c:dPt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'2170C'!$H$2:$H$21</c:f>
              <c:strCache>
                <c:ptCount val="20"/>
                <c:pt idx="0">
                  <c:v>Baseline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</c:strCache>
            </c:strRef>
          </c:cat>
          <c:val>
            <c:numRef>
              <c:f>'2170C'!$I$2:$I$21</c:f>
              <c:numCache>
                <c:formatCode>#,##0.00</c:formatCode>
                <c:ptCount val="20"/>
                <c:pt idx="0">
                  <c:v>5.7149421007848202</c:v>
                </c:pt>
                <c:pt idx="1">
                  <c:v>7.68224715382516</c:v>
                </c:pt>
                <c:pt idx="2">
                  <c:v>7.4336159796197743</c:v>
                </c:pt>
                <c:pt idx="3">
                  <c:v>7.9541471285663086</c:v>
                </c:pt>
                <c:pt idx="4">
                  <c:v>7.7371085529967178</c:v>
                </c:pt>
                <c:pt idx="5">
                  <c:v>8.3039383863614571</c:v>
                </c:pt>
                <c:pt idx="6">
                  <c:v>7.773405686308493</c:v>
                </c:pt>
                <c:pt idx="7">
                  <c:v>7.3848567463924342</c:v>
                </c:pt>
                <c:pt idx="8">
                  <c:v>8.1188616734086434</c:v>
                </c:pt>
                <c:pt idx="9">
                  <c:v>8.0744752991033018</c:v>
                </c:pt>
                <c:pt idx="10">
                  <c:v>8.3573061001816917</c:v>
                </c:pt>
                <c:pt idx="11">
                  <c:v>8.5026927300273609</c:v>
                </c:pt>
                <c:pt idx="12">
                  <c:v>8.4528873710980665</c:v>
                </c:pt>
                <c:pt idx="13">
                  <c:v>8.7386126401030264</c:v>
                </c:pt>
                <c:pt idx="14">
                  <c:v>8.7386126401030264</c:v>
                </c:pt>
                <c:pt idx="15">
                  <c:v>8.7386126401030264</c:v>
                </c:pt>
                <c:pt idx="16">
                  <c:v>8.7386126401030264</c:v>
                </c:pt>
                <c:pt idx="17">
                  <c:v>8.7386126401030264</c:v>
                </c:pt>
                <c:pt idx="18">
                  <c:v>8.7386126401030264</c:v>
                </c:pt>
                <c:pt idx="19">
                  <c:v>8.5970975997137273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82-48FC-8E7C-DEC1CB664F5B}"/>
            </c:ext>
          </c:extLst>
        </c:ser>
        <c:ser>
          <c:idx val="1"/>
          <c:order val="1"/>
          <c:tx>
            <c:strRef>
              <c:f>'2170C'!$C$1</c:f>
              <c:strCache>
                <c:ptCount val="1"/>
                <c:pt idx="0">
                  <c:v>Nickel</c:v>
                </c:pt>
              </c:strCache>
            </c:strRef>
          </c:tx>
          <c:spPr>
            <a:gradFill flip="none" rotWithShape="1">
              <a:gsLst>
                <a:gs pos="0">
                  <a:srgbClr val="0000FF">
                    <a:shade val="30000"/>
                    <a:satMod val="115000"/>
                  </a:srgbClr>
                </a:gs>
                <a:gs pos="50000">
                  <a:srgbClr val="0000FF">
                    <a:shade val="67500"/>
                    <a:satMod val="115000"/>
                  </a:srgbClr>
                </a:gs>
                <a:gs pos="100000">
                  <a:srgbClr val="0000FF">
                    <a:shade val="100000"/>
                    <a:satMod val="115000"/>
                  </a:srgbClr>
                </a:gs>
              </a:gsLst>
              <a:lin ang="16200000" scaled="1"/>
              <a:tileRect/>
            </a:gra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  <a:scene3d>
              <a:camera prst="orthographicFront">
                <a:rot lat="0" lon="0" rev="0"/>
              </a:camera>
              <a:lightRig rig="glow" dir="t">
                <a:rot lat="0" lon="0" rev="6360000"/>
              </a:lightRig>
            </a:scene3d>
            <a:sp3d contourW="1000" prstMaterial="flat">
              <a:bevelT w="95250" h="101600"/>
              <a:contourClr>
                <a:scrgbClr r="0" g="0" b="0">
                  <a:satMod val="300000"/>
                </a:scrgbClr>
              </a:contourClr>
            </a:sp3d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AC82-48FC-8E7C-DEC1CB664F5B}"/>
              </c:ext>
            </c:extLst>
          </c:dPt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'2170C'!$H$2:$H$21</c:f>
              <c:strCache>
                <c:ptCount val="20"/>
                <c:pt idx="0">
                  <c:v>Baseline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</c:strCache>
            </c:strRef>
          </c:cat>
          <c:val>
            <c:numRef>
              <c:f>'2170C'!$J$2:$J$21</c:f>
              <c:numCache>
                <c:formatCode>#,##0.00</c:formatCode>
                <c:ptCount val="20"/>
                <c:pt idx="0">
                  <c:v>8.967786538674515</c:v>
                </c:pt>
                <c:pt idx="1">
                  <c:v>10.861880403982388</c:v>
                </c:pt>
                <c:pt idx="2">
                  <c:v>11.485253728112164</c:v>
                </c:pt>
                <c:pt idx="3">
                  <c:v>11.308094080297602</c:v>
                </c:pt>
                <c:pt idx="4">
                  <c:v>11.746792483590914</c:v>
                </c:pt>
                <c:pt idx="5">
                  <c:v>12.134952350267117</c:v>
                </c:pt>
                <c:pt idx="6">
                  <c:v>12.76065554219511</c:v>
                </c:pt>
                <c:pt idx="7">
                  <c:v>11.652506642979306</c:v>
                </c:pt>
                <c:pt idx="8">
                  <c:v>11.326682143094462</c:v>
                </c:pt>
                <c:pt idx="9">
                  <c:v>10.568245440436018</c:v>
                </c:pt>
                <c:pt idx="10">
                  <c:v>10.403148083075624</c:v>
                </c:pt>
                <c:pt idx="11">
                  <c:v>9.4948643649495139</c:v>
                </c:pt>
                <c:pt idx="12">
                  <c:v>9.1503014093580806</c:v>
                </c:pt>
                <c:pt idx="13">
                  <c:v>9.7005096263325541</c:v>
                </c:pt>
                <c:pt idx="14">
                  <c:v>10.715972875831209</c:v>
                </c:pt>
                <c:pt idx="15">
                  <c:v>11.004077327442566</c:v>
                </c:pt>
                <c:pt idx="16">
                  <c:v>10.775751177585249</c:v>
                </c:pt>
                <c:pt idx="17">
                  <c:v>10.167459994582366</c:v>
                </c:pt>
                <c:pt idx="18">
                  <c:v>10.089762718487313</c:v>
                </c:pt>
                <c:pt idx="19">
                  <c:v>11.443378415365807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C82-48FC-8E7C-DEC1CB664F5B}"/>
            </c:ext>
          </c:extLst>
        </c:ser>
        <c:ser>
          <c:idx val="2"/>
          <c:order val="2"/>
          <c:tx>
            <c:strRef>
              <c:f>'2170C'!$D$1</c:f>
              <c:strCache>
                <c:ptCount val="1"/>
                <c:pt idx="0">
                  <c:v>Cobalt</c:v>
                </c:pt>
              </c:strCache>
            </c:strRef>
          </c:tx>
          <c:spPr>
            <a:gradFill flip="none" rotWithShape="1">
              <a:gsLst>
                <a:gs pos="0">
                  <a:srgbClr val="008000">
                    <a:shade val="30000"/>
                    <a:satMod val="115000"/>
                  </a:srgbClr>
                </a:gs>
                <a:gs pos="50000">
                  <a:srgbClr val="008000">
                    <a:shade val="67500"/>
                    <a:satMod val="115000"/>
                  </a:srgbClr>
                </a:gs>
                <a:gs pos="100000">
                  <a:srgbClr val="008000">
                    <a:shade val="100000"/>
                    <a:satMod val="115000"/>
                  </a:srgbClr>
                </a:gs>
              </a:gsLst>
              <a:lin ang="16200000" scaled="1"/>
              <a:tileRect/>
            </a:gra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  <a:scene3d>
              <a:camera prst="orthographicFront">
                <a:rot lat="0" lon="0" rev="0"/>
              </a:camera>
              <a:lightRig rig="glow" dir="t">
                <a:rot lat="0" lon="0" rev="6360000"/>
              </a:lightRig>
            </a:scene3d>
            <a:sp3d contourW="1000" prstMaterial="flat">
              <a:bevelT w="95250" h="101600"/>
              <a:contourClr>
                <a:scrgbClr r="0" g="0" b="0">
                  <a:satMod val="300000"/>
                </a:scrgbClr>
              </a:contourClr>
            </a:sp3d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7-AC82-48FC-8E7C-DEC1CB664F5B}"/>
              </c:ext>
            </c:extLst>
          </c:dPt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'2170C'!$H$2:$H$21</c:f>
              <c:strCache>
                <c:ptCount val="20"/>
                <c:pt idx="0">
                  <c:v>Baseline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</c:strCache>
            </c:strRef>
          </c:cat>
          <c:val>
            <c:numRef>
              <c:f>'2170C'!$K$2:$K$21</c:f>
              <c:numCache>
                <c:formatCode>#,##0.00</c:formatCode>
                <c:ptCount val="20"/>
                <c:pt idx="0">
                  <c:v>1.1691248671337884</c:v>
                </c:pt>
                <c:pt idx="1">
                  <c:v>3.0669983479500953</c:v>
                </c:pt>
                <c:pt idx="2">
                  <c:v>3.2096120330927955</c:v>
                </c:pt>
                <c:pt idx="3">
                  <c:v>3.4913560436001312</c:v>
                </c:pt>
                <c:pt idx="4">
                  <c:v>3.6117117831163723</c:v>
                </c:pt>
                <c:pt idx="5">
                  <c:v>3.5831629449979778</c:v>
                </c:pt>
                <c:pt idx="6">
                  <c:v>3.2253236982109046</c:v>
                </c:pt>
                <c:pt idx="7">
                  <c:v>2.8065911428175787</c:v>
                </c:pt>
                <c:pt idx="8">
                  <c:v>2.5156524279592416</c:v>
                </c:pt>
                <c:pt idx="9">
                  <c:v>2.4714021791923213</c:v>
                </c:pt>
                <c:pt idx="10">
                  <c:v>2.4084934881235482</c:v>
                </c:pt>
                <c:pt idx="11">
                  <c:v>2.1834881825525509</c:v>
                </c:pt>
                <c:pt idx="12">
                  <c:v>2.1944194785328892</c:v>
                </c:pt>
                <c:pt idx="13">
                  <c:v>1.6417432534203797</c:v>
                </c:pt>
                <c:pt idx="14">
                  <c:v>1.2752225607577763</c:v>
                </c:pt>
                <c:pt idx="15">
                  <c:v>1.2447655317884836</c:v>
                </c:pt>
                <c:pt idx="16">
                  <c:v>1.3362570022100746</c:v>
                </c:pt>
                <c:pt idx="17">
                  <c:v>1.3567483698702876</c:v>
                </c:pt>
                <c:pt idx="18">
                  <c:v>1.1444824533604603</c:v>
                </c:pt>
                <c:pt idx="19">
                  <c:v>1.0861370917308826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C82-48FC-8E7C-DEC1CB664F5B}"/>
            </c:ext>
          </c:extLst>
        </c:ser>
        <c:ser>
          <c:idx val="3"/>
          <c:order val="3"/>
          <c:tx>
            <c:strRef>
              <c:f>'2170C'!$E$1</c:f>
              <c:strCache>
                <c:ptCount val="1"/>
                <c:pt idx="0">
                  <c:v>Copper</c:v>
                </c:pt>
              </c:strCache>
            </c:strRef>
          </c:tx>
          <c:spPr>
            <a:gradFill flip="none" rotWithShape="1">
              <a:gsLst>
                <a:gs pos="0">
                  <a:srgbClr val="996600">
                    <a:shade val="30000"/>
                    <a:satMod val="115000"/>
                  </a:srgbClr>
                </a:gs>
                <a:gs pos="50000">
                  <a:srgbClr val="996600">
                    <a:shade val="67500"/>
                    <a:satMod val="115000"/>
                  </a:srgbClr>
                </a:gs>
                <a:gs pos="100000">
                  <a:srgbClr val="996600">
                    <a:shade val="100000"/>
                    <a:satMod val="115000"/>
                  </a:srgbClr>
                </a:gs>
              </a:gsLst>
              <a:lin ang="16200000" scaled="1"/>
              <a:tileRect/>
            </a:gradFill>
            <a:ln>
              <a:noFill/>
            </a:ln>
            <a:effectLst>
              <a:outerShdw blurRad="63500" dist="38100" dir="5400000" rotWithShape="0">
                <a:srgbClr val="000000">
                  <a:alpha val="45000"/>
                </a:srgbClr>
              </a:outerShdw>
            </a:effectLst>
            <a:scene3d>
              <a:camera prst="orthographicFront">
                <a:rot lat="0" lon="0" rev="0"/>
              </a:camera>
              <a:lightRig rig="glow" dir="t">
                <a:rot lat="0" lon="0" rev="6360000"/>
              </a:lightRig>
            </a:scene3d>
            <a:sp3d contourW="1000" prstMaterial="flat">
              <a:bevelT w="95250" h="101600"/>
              <a:contourClr>
                <a:scrgbClr r="0" g="0" b="0">
                  <a:satMod val="300000"/>
                </a:scrgbClr>
              </a:contourClr>
            </a:sp3d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A-AC82-48FC-8E7C-DEC1CB664F5B}"/>
              </c:ext>
            </c:extLst>
          </c:dPt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'2170C'!$H$2:$H$21</c:f>
              <c:strCache>
                <c:ptCount val="20"/>
                <c:pt idx="0">
                  <c:v>Baseline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</c:strCache>
            </c:strRef>
          </c:cat>
          <c:val>
            <c:numRef>
              <c:f>'2170C'!$L$2:$L$21</c:f>
              <c:numCache>
                <c:formatCode>#,##0.00</c:formatCode>
                <c:ptCount val="20"/>
                <c:pt idx="0">
                  <c:v>1.3787117045059414</c:v>
                </c:pt>
                <c:pt idx="1">
                  <c:v>1.809330534962621</c:v>
                </c:pt>
                <c:pt idx="2">
                  <c:v>1.7925818878767981</c:v>
                </c:pt>
                <c:pt idx="3">
                  <c:v>1.7381387292938433</c:v>
                </c:pt>
                <c:pt idx="4">
                  <c:v>1.750824082625231</c:v>
                </c:pt>
                <c:pt idx="5">
                  <c:v>1.7462620495226391</c:v>
                </c:pt>
                <c:pt idx="6">
                  <c:v>1.7821772344811351</c:v>
                </c:pt>
                <c:pt idx="7">
                  <c:v>1.599220902750778</c:v>
                </c:pt>
                <c:pt idx="8">
                  <c:v>1.5485775680205207</c:v>
                </c:pt>
                <c:pt idx="9">
                  <c:v>1.5480551721922258</c:v>
                </c:pt>
                <c:pt idx="10">
                  <c:v>1.5912480050147038</c:v>
                </c:pt>
                <c:pt idx="11">
                  <c:v>1.5851930572635593</c:v>
                </c:pt>
                <c:pt idx="12">
                  <c:v>1.550838853282055</c:v>
                </c:pt>
                <c:pt idx="13">
                  <c:v>1.519597600351309</c:v>
                </c:pt>
                <c:pt idx="14">
                  <c:v>1.6119459756861165</c:v>
                </c:pt>
                <c:pt idx="15">
                  <c:v>1.6475024418240041</c:v>
                </c:pt>
                <c:pt idx="16">
                  <c:v>1.6477412578463624</c:v>
                </c:pt>
                <c:pt idx="17">
                  <c:v>1.5410440556497409</c:v>
                </c:pt>
                <c:pt idx="18">
                  <c:v>1.5049357556586322</c:v>
                </c:pt>
                <c:pt idx="19">
                  <c:v>1.5200230811164361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C82-48FC-8E7C-DEC1CB664F5B}"/>
            </c:ext>
          </c:extLst>
        </c:ser>
        <c:ser>
          <c:idx val="4"/>
          <c:order val="4"/>
          <c:tx>
            <c:strRef>
              <c:f>'2170C'!$F$1</c:f>
              <c:strCache>
                <c:ptCount val="1"/>
                <c:pt idx="0">
                  <c:v>Aluminum</c:v>
                </c:pt>
              </c:strCache>
            </c:strRef>
          </c:tx>
          <c:spPr>
            <a:gradFill flip="none" rotWithShape="1">
              <a:gsLst>
                <a:gs pos="0">
                  <a:srgbClr val="6600CC">
                    <a:shade val="30000"/>
                    <a:satMod val="115000"/>
                  </a:srgbClr>
                </a:gs>
                <a:gs pos="50000">
                  <a:srgbClr val="6600CC">
                    <a:shade val="67500"/>
                    <a:satMod val="115000"/>
                  </a:srgbClr>
                </a:gs>
                <a:gs pos="100000">
                  <a:srgbClr val="6600CC">
                    <a:shade val="100000"/>
                    <a:satMod val="115000"/>
                  </a:srgbClr>
                </a:gs>
              </a:gsLst>
              <a:lin ang="5400000" scaled="1"/>
              <a:tileRect/>
            </a:gradFill>
            <a:ln>
              <a:noFill/>
            </a:ln>
            <a:effectLst>
              <a:outerShdw blurRad="63500" dist="38100" dir="5400000" rotWithShape="0">
                <a:srgbClr val="000000">
                  <a:alpha val="45000"/>
                </a:srgbClr>
              </a:outerShdw>
            </a:effectLst>
            <a:scene3d>
              <a:camera prst="orthographicFront">
                <a:rot lat="0" lon="0" rev="0"/>
              </a:camera>
              <a:lightRig rig="glow" dir="t">
                <a:rot lat="0" lon="0" rev="6360000"/>
              </a:lightRig>
            </a:scene3d>
            <a:sp3d contourW="1000" prstMaterial="flat">
              <a:bevelT w="95250" h="101600"/>
              <a:contourClr>
                <a:scrgbClr r="0" g="0" b="0">
                  <a:satMod val="300000"/>
                </a:scrgbClr>
              </a:contourClr>
            </a:sp3d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D-AC82-48FC-8E7C-DEC1CB664F5B}"/>
              </c:ext>
            </c:extLst>
          </c:dPt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'2170C'!$H$2:$H$21</c:f>
              <c:strCache>
                <c:ptCount val="20"/>
                <c:pt idx="0">
                  <c:v>Baseline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</c:strCache>
            </c:strRef>
          </c:cat>
          <c:val>
            <c:numRef>
              <c:f>'2170C'!$M$2:$M$21</c:f>
              <c:numCache>
                <c:formatCode>#,##0.00</c:formatCode>
                <c:ptCount val="20"/>
                <c:pt idx="0">
                  <c:v>0.20590865382395279</c:v>
                </c:pt>
                <c:pt idx="1">
                  <c:v>0.27841354695614318</c:v>
                </c:pt>
                <c:pt idx="2">
                  <c:v>0.27464323808394442</c:v>
                </c:pt>
                <c:pt idx="3">
                  <c:v>0.26000354631993261</c:v>
                </c:pt>
                <c:pt idx="4">
                  <c:v>0.28221379140271663</c:v>
                </c:pt>
                <c:pt idx="5">
                  <c:v>0.28961138688286364</c:v>
                </c:pt>
                <c:pt idx="6">
                  <c:v>0.28167130888613445</c:v>
                </c:pt>
                <c:pt idx="7">
                  <c:v>0.26211203499626157</c:v>
                </c:pt>
                <c:pt idx="8">
                  <c:v>0.25836032824084321</c:v>
                </c:pt>
                <c:pt idx="9">
                  <c:v>0.25509093935852384</c:v>
                </c:pt>
                <c:pt idx="10">
                  <c:v>0.25551845219883468</c:v>
                </c:pt>
                <c:pt idx="11">
                  <c:v>0.24401965726341984</c:v>
                </c:pt>
                <c:pt idx="12">
                  <c:v>0.24146616126905579</c:v>
                </c:pt>
                <c:pt idx="13">
                  <c:v>0.23339505608750244</c:v>
                </c:pt>
                <c:pt idx="14">
                  <c:v>0.23451271927715803</c:v>
                </c:pt>
                <c:pt idx="15">
                  <c:v>0.23554830641274946</c:v>
                </c:pt>
                <c:pt idx="16">
                  <c:v>0.23239149956336685</c:v>
                </c:pt>
                <c:pt idx="17">
                  <c:v>0.22410457061555328</c:v>
                </c:pt>
                <c:pt idx="18">
                  <c:v>0.22103884723581113</c:v>
                </c:pt>
                <c:pt idx="19">
                  <c:v>0.22620484973181865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AC82-48FC-8E7C-DEC1CB664F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846954272"/>
        <c:axId val="846960504"/>
      </c:barChart>
      <c:lineChart>
        <c:grouping val="standard"/>
        <c:varyColors val="0"/>
        <c:ser>
          <c:idx val="6"/>
          <c:order val="5"/>
          <c:tx>
            <c:strRef>
              <c:f>'2170C'!$N$1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noFill/>
              <a:round/>
            </a:ln>
            <a:effectLst>
              <a:outerShdw blurRad="63500" dist="38100" dir="5400000" rotWithShape="0">
                <a:srgbClr val="000000">
                  <a:alpha val="45000"/>
                </a:srgbClr>
              </a:outerShdw>
            </a:effectLst>
          </c:spPr>
          <c:marker>
            <c:symbol val="none"/>
          </c:marker>
          <c:dLbls>
            <c:dLbl>
              <c:idx val="0"/>
              <c:layout>
                <c:manualLayout>
                  <c:x val="-3.1136180499597099E-2"/>
                  <c:y val="-7.85863819701042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F-AC82-48FC-8E7C-DEC1CB664F5B}"/>
                </c:ext>
              </c:extLst>
            </c:dLbl>
            <c:dLbl>
              <c:idx val="1"/>
              <c:layout>
                <c:manualLayout>
                  <c:x val="-2.4234484244852826E-2"/>
                  <c:y val="-5.916375418522763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FDEC-46B5-9C91-CFC843A82850}"/>
                </c:ext>
              </c:extLst>
            </c:dLbl>
            <c:dLbl>
              <c:idx val="2"/>
              <c:layout>
                <c:manualLayout>
                  <c:x val="-2.4234484244852816E-2"/>
                  <c:y val="-5.916375418522763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1-AC82-48FC-8E7C-DEC1CB664F5B}"/>
                </c:ext>
              </c:extLst>
            </c:dLbl>
            <c:dLbl>
              <c:idx val="3"/>
              <c:layout>
                <c:manualLayout>
                  <c:x val="-2.3201693126856469E-2"/>
                  <c:y val="-5.220739375300575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2-AC82-48FC-8E7C-DEC1CB664F5B}"/>
                </c:ext>
              </c:extLst>
            </c:dLbl>
            <c:dLbl>
              <c:idx val="4"/>
              <c:layout>
                <c:manualLayout>
                  <c:x val="-2.4234484244852816E-2"/>
                  <c:y val="-5.91637541852276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3-AC82-48FC-8E7C-DEC1CB664F5B}"/>
                </c:ext>
              </c:extLst>
            </c:dLbl>
            <c:dLbl>
              <c:idx val="5"/>
              <c:layout>
                <c:manualLayout>
                  <c:x val="-2.3201693126856431E-2"/>
                  <c:y val="-5.91637541852276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4-AC82-48FC-8E7C-DEC1CB664F5B}"/>
                </c:ext>
              </c:extLst>
            </c:dLbl>
            <c:dLbl>
              <c:idx val="6"/>
              <c:layout>
                <c:manualLayout>
                  <c:x val="-2.3201693126856507E-2"/>
                  <c:y val="-5.220739375300575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5-AC82-48FC-8E7C-DEC1CB664F5B}"/>
                </c:ext>
              </c:extLst>
            </c:dLbl>
            <c:dLbl>
              <c:idx val="7"/>
              <c:layout>
                <c:manualLayout>
                  <c:x val="-2.3201693126856507E-2"/>
                  <c:y val="-6.148254099596823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6-AC82-48FC-8E7C-DEC1CB664F5B}"/>
                </c:ext>
              </c:extLst>
            </c:dLbl>
            <c:dLbl>
              <c:idx val="8"/>
              <c:layout>
                <c:manualLayout>
                  <c:x val="-2.4234484244852892E-2"/>
                  <c:y val="-6.380132780670887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7-AC82-48FC-8E7C-DEC1CB664F5B}"/>
                </c:ext>
              </c:extLst>
            </c:dLbl>
            <c:dLbl>
              <c:idx val="9"/>
              <c:layout>
                <c:manualLayout>
                  <c:x val="-2.4234484244852892E-2"/>
                  <c:y val="-7.075768823893069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8-AC82-48FC-8E7C-DEC1CB664F5B}"/>
                </c:ext>
              </c:extLst>
            </c:dLbl>
            <c:dLbl>
              <c:idx val="10"/>
              <c:layout>
                <c:manualLayout>
                  <c:x val="-2.3201693126856431E-2"/>
                  <c:y val="-5.91637541852276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9-AC82-48FC-8E7C-DEC1CB664F5B}"/>
                </c:ext>
              </c:extLst>
            </c:dLbl>
            <c:dLbl>
              <c:idx val="11"/>
              <c:layout>
                <c:manualLayout>
                  <c:x val="-2.2168902008860122E-2"/>
                  <c:y val="-7.77140486711525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A-AC82-48FC-8E7C-DEC1CB664F5B}"/>
                </c:ext>
              </c:extLst>
            </c:dLbl>
            <c:dLbl>
              <c:idx val="12"/>
              <c:layout>
                <c:manualLayout>
                  <c:x val="-2.3201693126856431E-2"/>
                  <c:y val="-5.91637541852276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B-AC82-48FC-8E7C-DEC1CB664F5B}"/>
                </c:ext>
              </c:extLst>
            </c:dLbl>
            <c:dLbl>
              <c:idx val="13"/>
              <c:layout>
                <c:manualLayout>
                  <c:x val="-2.5267275362849201E-2"/>
                  <c:y val="-5.45261805637463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C-AC82-48FC-8E7C-DEC1CB664F5B}"/>
                </c:ext>
              </c:extLst>
            </c:dLbl>
            <c:dLbl>
              <c:idx val="14"/>
              <c:layout>
                <c:manualLayout>
                  <c:x val="-2.2168902008860045E-2"/>
                  <c:y val="-5.91637541852276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D-AC82-48FC-8E7C-DEC1CB664F5B}"/>
                </c:ext>
              </c:extLst>
            </c:dLbl>
            <c:dLbl>
              <c:idx val="15"/>
              <c:layout>
                <c:manualLayout>
                  <c:x val="-2.3201693126856583E-2"/>
                  <c:y val="-5.452618056374641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E-AC82-48FC-8E7C-DEC1CB664F5B}"/>
                </c:ext>
              </c:extLst>
            </c:dLbl>
            <c:dLbl>
              <c:idx val="16"/>
              <c:layout>
                <c:manualLayout>
                  <c:x val="-2.3201693126856431E-2"/>
                  <c:y val="-5.91637541852276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F-AC82-48FC-8E7C-DEC1CB664F5B}"/>
                </c:ext>
              </c:extLst>
            </c:dLbl>
            <c:dLbl>
              <c:idx val="17"/>
              <c:layout>
                <c:manualLayout>
                  <c:x val="-2.2298312743798135E-2"/>
                  <c:y val="-6.930171716036842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0-AC82-48FC-8E7C-DEC1CB664F5B}"/>
                </c:ext>
              </c:extLst>
            </c:dLbl>
            <c:dLbl>
              <c:idx val="18"/>
              <c:layout>
                <c:manualLayout>
                  <c:x val="-1.3660309214896424E-2"/>
                  <c:y val="-6.902060638300314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1-AC82-48FC-8E7C-DEC1CB664F5B}"/>
                </c:ext>
              </c:extLst>
            </c:dLbl>
            <c:dLbl>
              <c:idx val="19"/>
              <c:layout>
                <c:manualLayout>
                  <c:x val="-7.6023015873015872E-3"/>
                  <c:y val="-5.685443175507641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9B86-49D6-91DE-93B40DEC31DB}"/>
                </c:ext>
              </c:extLst>
            </c:dLbl>
            <c:numFmt formatCode="&quot;$&quot;#,##0.0" sourceLinked="0"/>
            <c:spPr>
              <a:solidFill>
                <a:srgbClr val="FFFF0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0" tIns="0" rIns="0" bIns="0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'2170C'!$N$2:$N$21</c:f>
              <c:numCache>
                <c:formatCode>#,##0.00</c:formatCode>
                <c:ptCount val="20"/>
                <c:pt idx="0">
                  <c:v>17.43647386492302</c:v>
                </c:pt>
                <c:pt idx="1">
                  <c:v>23.69886998767641</c:v>
                </c:pt>
                <c:pt idx="2">
                  <c:v>24.195706866785475</c:v>
                </c:pt>
                <c:pt idx="3">
                  <c:v>24.75173952807782</c:v>
                </c:pt>
                <c:pt idx="4">
                  <c:v>25.128650693731956</c:v>
                </c:pt>
                <c:pt idx="5">
                  <c:v>26.057927118032051</c:v>
                </c:pt>
                <c:pt idx="6">
                  <c:v>25.823233470081778</c:v>
                </c:pt>
                <c:pt idx="7">
                  <c:v>23.705287469936355</c:v>
                </c:pt>
                <c:pt idx="8">
                  <c:v>23.76813414072371</c:v>
                </c:pt>
                <c:pt idx="9">
                  <c:v>22.917269030282391</c:v>
                </c:pt>
                <c:pt idx="10">
                  <c:v>23.015714128594404</c:v>
                </c:pt>
                <c:pt idx="11">
                  <c:v>22.010257992056406</c:v>
                </c:pt>
                <c:pt idx="12">
                  <c:v>21.589913273540148</c:v>
                </c:pt>
                <c:pt idx="13">
                  <c:v>21.833858176294772</c:v>
                </c:pt>
                <c:pt idx="14">
                  <c:v>22.576266771655284</c:v>
                </c:pt>
                <c:pt idx="15">
                  <c:v>22.87050624757083</c:v>
                </c:pt>
                <c:pt idx="16">
                  <c:v>22.730753577308082</c:v>
                </c:pt>
                <c:pt idx="17">
                  <c:v>22.027969630820976</c:v>
                </c:pt>
                <c:pt idx="18">
                  <c:v>21.698832414845242</c:v>
                </c:pt>
                <c:pt idx="19">
                  <c:v>22.87284103765867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AC82-48FC-8E7C-DEC1CB664F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6954272"/>
        <c:axId val="846960504"/>
      </c:lineChart>
      <c:catAx>
        <c:axId val="846954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960504"/>
        <c:crossesAt val="0"/>
        <c:auto val="1"/>
        <c:lblAlgn val="ctr"/>
        <c:lblOffset val="100"/>
        <c:noMultiLvlLbl val="0"/>
      </c:catAx>
      <c:valAx>
        <c:axId val="846960504"/>
        <c:scaling>
          <c:orientation val="minMax"/>
          <c:max val="30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cap="all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$/kWh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954272"/>
        <c:crosses val="autoZero"/>
        <c:crossBetween val="between"/>
        <c:minorUnit val="5"/>
      </c:valAx>
      <c:spPr>
        <a:noFill/>
        <a:ln>
          <a:noFill/>
        </a:ln>
        <a:effectLst/>
      </c:spPr>
    </c:plotArea>
    <c:legend>
      <c:legendPos val="b"/>
      <c:legendEntry>
        <c:idx val="5"/>
        <c:txPr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28354285714285721"/>
          <c:y val="0.80502608695652167"/>
          <c:w val="0.49599127127257908"/>
          <c:h val="3.65026675822724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1400" b="1"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8.xml"/><Relationship Id="rId3" Type="http://schemas.openxmlformats.org/officeDocument/2006/relationships/chart" Target="../charts/chart13.xml"/><Relationship Id="rId7" Type="http://schemas.openxmlformats.org/officeDocument/2006/relationships/chart" Target="../charts/chart17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10" Type="http://schemas.openxmlformats.org/officeDocument/2006/relationships/chart" Target="../charts/chart20.xml"/><Relationship Id="rId4" Type="http://schemas.openxmlformats.org/officeDocument/2006/relationships/chart" Target="../charts/chart14.xml"/><Relationship Id="rId9" Type="http://schemas.openxmlformats.org/officeDocument/2006/relationships/chart" Target="../charts/chart19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551089</xdr:colOff>
      <xdr:row>52</xdr:row>
      <xdr:rowOff>139471</xdr:rowOff>
    </xdr:from>
    <xdr:to>
      <xdr:col>19</xdr:col>
      <xdr:colOff>169875</xdr:colOff>
      <xdr:row>90</xdr:row>
      <xdr:rowOff>146328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553471</xdr:colOff>
      <xdr:row>11</xdr:row>
      <xdr:rowOff>131990</xdr:rowOff>
    </xdr:from>
    <xdr:to>
      <xdr:col>37</xdr:col>
      <xdr:colOff>179060</xdr:colOff>
      <xdr:row>51</xdr:row>
      <xdr:rowOff>193275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399445</xdr:colOff>
      <xdr:row>91</xdr:row>
      <xdr:rowOff>170883</xdr:rowOff>
    </xdr:from>
    <xdr:to>
      <xdr:col>37</xdr:col>
      <xdr:colOff>386481</xdr:colOff>
      <xdr:row>123</xdr:row>
      <xdr:rowOff>119454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12</xdr:col>
      <xdr:colOff>337747</xdr:colOff>
      <xdr:row>3</xdr:row>
      <xdr:rowOff>32988</xdr:rowOff>
    </xdr:from>
    <xdr:ext cx="10761729" cy="847027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8991890" y="645309"/>
          <a:ext cx="10761729" cy="847027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4800" b="0" cap="none" spc="0">
              <a:ln w="44450">
                <a:solidFill>
                  <a:schemeClr val="accent1"/>
                </a:solidFill>
              </a:ln>
              <a:solidFill>
                <a:schemeClr val="accent1"/>
              </a:solidFill>
              <a:effectLst>
                <a:outerShdw blurRad="50800" dist="38100" dir="8100000" algn="tr" rotWithShape="0">
                  <a:prstClr val="black">
                    <a:alpha val="40000"/>
                  </a:prstClr>
                </a:outerShdw>
              </a:effectLst>
            </a:rPr>
            <a:t>Battery Metals Dashboard</a:t>
          </a:r>
          <a:r>
            <a:rPr lang="en-US" sz="4800" b="0" cap="none" spc="0" baseline="0">
              <a:ln w="44450">
                <a:solidFill>
                  <a:schemeClr val="accent1"/>
                </a:solidFill>
              </a:ln>
              <a:solidFill>
                <a:schemeClr val="accent1"/>
              </a:solidFill>
              <a:effectLst>
                <a:outerShdw blurRad="50800" dist="38100" dir="8100000" algn="tr" rotWithShape="0">
                  <a:prstClr val="black">
                    <a:alpha val="40000"/>
                  </a:prstClr>
                </a:outerShdw>
              </a:effectLst>
            </a:rPr>
            <a:t> July 2019</a:t>
          </a:r>
          <a:endParaRPr lang="en-US" sz="4800" b="0" cap="none" spc="0">
            <a:ln w="44450">
              <a:solidFill>
                <a:schemeClr val="accent1"/>
              </a:solidFill>
            </a:ln>
            <a:solidFill>
              <a:schemeClr val="accent1"/>
            </a:solidFill>
            <a:effectLst>
              <a:outerShdw blurRad="50800" dist="38100" dir="8100000" algn="tr" rotWithShape="0">
                <a:prstClr val="black">
                  <a:alpha val="40000"/>
                </a:prstClr>
              </a:outerShdw>
            </a:effectLst>
          </a:endParaRPr>
        </a:p>
      </xdr:txBody>
    </xdr:sp>
    <xdr:clientData/>
  </xdr:oneCellAnchor>
  <xdr:oneCellAnchor>
    <xdr:from>
      <xdr:col>15</xdr:col>
      <xdr:colOff>254079</xdr:colOff>
      <xdr:row>7</xdr:row>
      <xdr:rowOff>20759</xdr:rowOff>
    </xdr:from>
    <xdr:ext cx="5790560" cy="752707"/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10969704" y="1465384"/>
          <a:ext cx="5790560" cy="752707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4200" b="0" i="1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Commodities</a:t>
          </a:r>
          <a:r>
            <a:rPr lang="en-US" sz="4200" b="0" i="1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Market </a:t>
          </a:r>
          <a:endParaRPr lang="en-US" sz="4200" b="0" i="1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oneCellAnchor>
  <xdr:oneCellAnchor>
    <xdr:from>
      <xdr:col>10</xdr:col>
      <xdr:colOff>624707</xdr:colOff>
      <xdr:row>158</xdr:row>
      <xdr:rowOff>0</xdr:rowOff>
    </xdr:from>
    <xdr:ext cx="11140934" cy="752707"/>
    <xdr:sp macro="" textlink="">
      <xdr:nvSpPr>
        <xdr:cNvPr id="34" name="Rectangle 3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/>
      </xdr:nvSpPr>
      <xdr:spPr>
        <a:xfrm>
          <a:off x="7658553" y="17086385"/>
          <a:ext cx="11140934" cy="752707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4200" b="0" i="1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OEM and Battery Competitive Landscape</a:t>
          </a:r>
        </a:p>
      </xdr:txBody>
    </xdr:sp>
    <xdr:clientData/>
  </xdr:oneCellAnchor>
  <xdr:twoCellAnchor>
    <xdr:from>
      <xdr:col>19</xdr:col>
      <xdr:colOff>535213</xdr:colOff>
      <xdr:row>164</xdr:row>
      <xdr:rowOff>68035</xdr:rowOff>
    </xdr:from>
    <xdr:to>
      <xdr:col>37</xdr:col>
      <xdr:colOff>122464</xdr:colOff>
      <xdr:row>202</xdr:row>
      <xdr:rowOff>31750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272143</xdr:colOff>
      <xdr:row>92</xdr:row>
      <xdr:rowOff>13607</xdr:rowOff>
    </xdr:from>
    <xdr:to>
      <xdr:col>12</xdr:col>
      <xdr:colOff>259179</xdr:colOff>
      <xdr:row>123</xdr:row>
      <xdr:rowOff>166285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315974</xdr:colOff>
      <xdr:row>202</xdr:row>
      <xdr:rowOff>255483</xdr:rowOff>
    </xdr:from>
    <xdr:to>
      <xdr:col>27</xdr:col>
      <xdr:colOff>259772</xdr:colOff>
      <xdr:row>236</xdr:row>
      <xdr:rowOff>64942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585107</xdr:colOff>
      <xdr:row>164</xdr:row>
      <xdr:rowOff>95249</xdr:rowOff>
    </xdr:from>
    <xdr:to>
      <xdr:col>19</xdr:col>
      <xdr:colOff>299357</xdr:colOff>
      <xdr:row>202</xdr:row>
      <xdr:rowOff>47625</xdr:rowOff>
    </xdr:to>
    <xdr:graphicFrame macro="">
      <xdr:nvGraphicFramePr>
        <xdr:cNvPr id="51" name="Chart 50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523875</xdr:colOff>
      <xdr:row>52</xdr:row>
      <xdr:rowOff>149680</xdr:rowOff>
    </xdr:from>
    <xdr:to>
      <xdr:col>37</xdr:col>
      <xdr:colOff>149464</xdr:colOff>
      <xdr:row>90</xdr:row>
      <xdr:rowOff>156537</xdr:rowOff>
    </xdr:to>
    <xdr:graphicFrame macro="">
      <xdr:nvGraphicFramePr>
        <xdr:cNvPr id="54" name="Chart 53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oneCellAnchor>
    <xdr:from>
      <xdr:col>24</xdr:col>
      <xdr:colOff>571500</xdr:colOff>
      <xdr:row>200</xdr:row>
      <xdr:rowOff>258537</xdr:rowOff>
    </xdr:from>
    <xdr:ext cx="6052298" cy="296748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 txBox="1"/>
      </xdr:nvSpPr>
      <xdr:spPr>
        <a:xfrm>
          <a:off x="17879786" y="41882787"/>
          <a:ext cx="6052298" cy="29674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300" b="1">
              <a:solidFill>
                <a:schemeClr val="bg1"/>
              </a:solidFill>
            </a:rPr>
            <a:t>Source:</a:t>
          </a:r>
          <a:r>
            <a:rPr lang="en-US" sz="1300" b="1" baseline="0">
              <a:solidFill>
                <a:schemeClr val="bg1"/>
              </a:solidFill>
            </a:rPr>
            <a:t> Benchmark Minerals Lithium Ion Battery Megafactories Capacity</a:t>
          </a:r>
          <a:endParaRPr lang="en-US" sz="1300" b="1">
            <a:solidFill>
              <a:schemeClr val="bg1"/>
            </a:solidFill>
          </a:endParaRPr>
        </a:p>
      </xdr:txBody>
    </xdr:sp>
    <xdr:clientData/>
  </xdr:oneCellAnchor>
  <xdr:oneCellAnchor>
    <xdr:from>
      <xdr:col>7</xdr:col>
      <xdr:colOff>498928</xdr:colOff>
      <xdr:row>201</xdr:row>
      <xdr:rowOff>11340</xdr:rowOff>
    </xdr:from>
    <xdr:ext cx="6052298" cy="296748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 txBox="1"/>
      </xdr:nvSpPr>
      <xdr:spPr>
        <a:xfrm>
          <a:off x="5547178" y="41948554"/>
          <a:ext cx="6052298" cy="29674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300" b="1">
              <a:solidFill>
                <a:schemeClr val="bg1"/>
              </a:solidFill>
            </a:rPr>
            <a:t>Source:</a:t>
          </a:r>
          <a:r>
            <a:rPr lang="en-US" sz="1300" b="1" baseline="0">
              <a:solidFill>
                <a:schemeClr val="bg1"/>
              </a:solidFill>
            </a:rPr>
            <a:t> Benchmark Minerals Lithium Ion Battery Megafactories Capacity</a:t>
          </a:r>
          <a:endParaRPr lang="en-US" sz="1300" b="1">
            <a:solidFill>
              <a:schemeClr val="bg1"/>
            </a:solidFill>
          </a:endParaRPr>
        </a:p>
      </xdr:txBody>
    </xdr:sp>
    <xdr:clientData/>
  </xdr:oneCellAnchor>
  <xdr:twoCellAnchor>
    <xdr:from>
      <xdr:col>1</xdr:col>
      <xdr:colOff>547688</xdr:colOff>
      <xdr:row>11</xdr:row>
      <xdr:rowOff>159884</xdr:rowOff>
    </xdr:from>
    <xdr:to>
      <xdr:col>19</xdr:col>
      <xdr:colOff>166474</xdr:colOff>
      <xdr:row>52</xdr:row>
      <xdr:rowOff>6856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381000</xdr:colOff>
      <xdr:row>92</xdr:row>
      <xdr:rowOff>1</xdr:rowOff>
    </xdr:from>
    <xdr:to>
      <xdr:col>26</xdr:col>
      <xdr:colOff>272142</xdr:colOff>
      <xdr:row>123</xdr:row>
      <xdr:rowOff>152679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oneCellAnchor>
    <xdr:from>
      <xdr:col>16</xdr:col>
      <xdr:colOff>612322</xdr:colOff>
      <xdr:row>113</xdr:row>
      <xdr:rowOff>0</xdr:rowOff>
    </xdr:from>
    <xdr:ext cx="1143262" cy="312458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12151179" y="23662821"/>
          <a:ext cx="1143262" cy="312458"/>
        </a:xfrm>
        <a:prstGeom prst="rect">
          <a:avLst/>
        </a:prstGeom>
        <a:noFill/>
        <a:ln w="19050">
          <a:solidFill>
            <a:srgbClr val="0000FF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400" b="1"/>
            <a:t>6.39 $/kWh</a:t>
          </a:r>
        </a:p>
      </xdr:txBody>
    </xdr:sp>
    <xdr:clientData/>
  </xdr:oneCellAnchor>
  <xdr:oneCellAnchor>
    <xdr:from>
      <xdr:col>21</xdr:col>
      <xdr:colOff>449037</xdr:colOff>
      <xdr:row>96</xdr:row>
      <xdr:rowOff>190500</xdr:rowOff>
    </xdr:from>
    <xdr:ext cx="1294009" cy="312458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15593787" y="20383500"/>
          <a:ext cx="1294009" cy="312458"/>
        </a:xfrm>
        <a:prstGeom prst="rect">
          <a:avLst/>
        </a:prstGeom>
        <a:noFill/>
        <a:ln w="12700">
          <a:solidFill>
            <a:srgbClr val="0000FF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400" b="1">
              <a:solidFill>
                <a:schemeClr val="bg1"/>
              </a:solidFill>
            </a:rPr>
            <a:t>13.25  $/kWh</a:t>
          </a:r>
        </a:p>
      </xdr:txBody>
    </xdr:sp>
    <xdr:clientData/>
  </xdr:oneCellAnchor>
  <xdr:oneCellAnchor>
    <xdr:from>
      <xdr:col>31</xdr:col>
      <xdr:colOff>272142</xdr:colOff>
      <xdr:row>95</xdr:row>
      <xdr:rowOff>27214</xdr:rowOff>
    </xdr:from>
    <xdr:ext cx="1143262" cy="312458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/>
      </xdr:nvSpPr>
      <xdr:spPr>
        <a:xfrm>
          <a:off x="22628678" y="20016107"/>
          <a:ext cx="1143262" cy="312458"/>
        </a:xfrm>
        <a:prstGeom prst="rect">
          <a:avLst/>
        </a:prstGeom>
        <a:noFill/>
        <a:ln w="12700">
          <a:solidFill>
            <a:srgbClr val="00FF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400" b="1">
              <a:solidFill>
                <a:schemeClr val="bg1"/>
              </a:solidFill>
            </a:rPr>
            <a:t>3.89 $/kWh</a:t>
          </a:r>
        </a:p>
      </xdr:txBody>
    </xdr:sp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238125</xdr:colOff>
      <xdr:row>13</xdr:row>
      <xdr:rowOff>127000</xdr:rowOff>
    </xdr:from>
    <xdr:to>
      <xdr:col>18</xdr:col>
      <xdr:colOff>693750</xdr:colOff>
      <xdr:row>53</xdr:row>
      <xdr:rowOff>88500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11640</xdr:colOff>
      <xdr:row>92</xdr:row>
      <xdr:rowOff>79375</xdr:rowOff>
    </xdr:from>
    <xdr:to>
      <xdr:col>37</xdr:col>
      <xdr:colOff>73515</xdr:colOff>
      <xdr:row>123</xdr:row>
      <xdr:rowOff>130000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14</xdr:col>
      <xdr:colOff>47415</xdr:colOff>
      <xdr:row>3</xdr:row>
      <xdr:rowOff>32988</xdr:rowOff>
    </xdr:from>
    <xdr:ext cx="8484887" cy="847027"/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10048665" y="652113"/>
          <a:ext cx="8484887" cy="847027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4800" b="0" cap="none" spc="0">
              <a:ln w="44450">
                <a:solidFill>
                  <a:schemeClr val="accent1"/>
                </a:solidFill>
              </a:ln>
              <a:solidFill>
                <a:schemeClr val="accent1"/>
              </a:solidFill>
              <a:effectLst>
                <a:outerShdw blurRad="50800" dist="38100" dir="8100000" algn="tr" rotWithShape="0">
                  <a:prstClr val="black">
                    <a:alpha val="40000"/>
                  </a:prstClr>
                </a:outerShdw>
              </a:effectLst>
            </a:rPr>
            <a:t>Metals Dashboard</a:t>
          </a:r>
          <a:r>
            <a:rPr lang="en-US" sz="4800" b="0" cap="none" spc="0" baseline="0">
              <a:ln w="44450">
                <a:solidFill>
                  <a:schemeClr val="accent1"/>
                </a:solidFill>
              </a:ln>
              <a:solidFill>
                <a:schemeClr val="accent1"/>
              </a:solidFill>
              <a:effectLst>
                <a:outerShdw blurRad="50800" dist="38100" dir="8100000" algn="tr" rotWithShape="0">
                  <a:prstClr val="black">
                    <a:alpha val="40000"/>
                  </a:prstClr>
                </a:outerShdw>
              </a:effectLst>
            </a:rPr>
            <a:t> July 2019</a:t>
          </a:r>
          <a:endParaRPr lang="en-US" sz="4800" b="0" cap="none" spc="0">
            <a:ln w="44450">
              <a:solidFill>
                <a:schemeClr val="accent1"/>
              </a:solidFill>
            </a:ln>
            <a:solidFill>
              <a:schemeClr val="accent1"/>
            </a:solidFill>
            <a:effectLst>
              <a:outerShdw blurRad="50800" dist="38100" dir="8100000" algn="tr" rotWithShape="0">
                <a:prstClr val="black">
                  <a:alpha val="40000"/>
                </a:prstClr>
              </a:outerShdw>
            </a:effectLst>
          </a:endParaRPr>
        </a:p>
      </xdr:txBody>
    </xdr:sp>
    <xdr:clientData/>
  </xdr:oneCellAnchor>
  <xdr:oneCellAnchor>
    <xdr:from>
      <xdr:col>15</xdr:col>
      <xdr:colOff>254079</xdr:colOff>
      <xdr:row>7</xdr:row>
      <xdr:rowOff>20759</xdr:rowOff>
    </xdr:from>
    <xdr:ext cx="5790560" cy="752707"/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/>
      </xdr:nvSpPr>
      <xdr:spPr>
        <a:xfrm>
          <a:off x="10969704" y="1487609"/>
          <a:ext cx="5790560" cy="752707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4200" b="0" i="1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Commodities</a:t>
          </a:r>
          <a:r>
            <a:rPr lang="en-US" sz="4200" b="0" i="1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Market </a:t>
          </a:r>
          <a:endParaRPr lang="en-US" sz="4200" b="0" i="1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oneCellAnchor>
  <xdr:oneCellAnchor>
    <xdr:from>
      <xdr:col>19</xdr:col>
      <xdr:colOff>705304</xdr:colOff>
      <xdr:row>85</xdr:row>
      <xdr:rowOff>86178</xdr:rowOff>
    </xdr:from>
    <xdr:ext cx="2738507" cy="1224566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 txBox="1"/>
      </xdr:nvSpPr>
      <xdr:spPr>
        <a:xfrm>
          <a:off x="14278429" y="20469678"/>
          <a:ext cx="2738507" cy="122456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>
              <a:solidFill>
                <a:schemeClr val="bg1"/>
              </a:solidFill>
            </a:rPr>
            <a:t>Sources:</a:t>
          </a:r>
        </a:p>
        <a:p>
          <a:r>
            <a:rPr lang="en-US" sz="1200">
              <a:solidFill>
                <a:schemeClr val="bg1"/>
              </a:solidFill>
            </a:rPr>
            <a:t>Lithium Price: Benchmark</a:t>
          </a:r>
          <a:r>
            <a:rPr lang="en-US" sz="1200" baseline="0">
              <a:solidFill>
                <a:schemeClr val="bg1"/>
              </a:solidFill>
            </a:rPr>
            <a:t> Minerals </a:t>
          </a:r>
        </a:p>
        <a:p>
          <a:r>
            <a:rPr lang="en-US" sz="1200" baseline="0">
              <a:solidFill>
                <a:schemeClr val="bg1"/>
              </a:solidFill>
            </a:rPr>
            <a:t>Nickel Price: LME Ni cash price  </a:t>
          </a:r>
        </a:p>
        <a:p>
          <a:r>
            <a:rPr lang="en-US" sz="1200" baseline="0">
              <a:solidFill>
                <a:schemeClr val="bg1"/>
              </a:solidFill>
            </a:rPr>
            <a:t>Copper: LME Cu cash price </a:t>
          </a:r>
        </a:p>
        <a:p>
          <a:r>
            <a:rPr lang="en-US" sz="1200" baseline="0">
              <a:solidFill>
                <a:schemeClr val="bg1"/>
              </a:solidFill>
            </a:rPr>
            <a:t>Cobalt: LME Co cash price</a:t>
          </a:r>
        </a:p>
        <a:p>
          <a:r>
            <a:rPr lang="en-US" sz="1200" baseline="0">
              <a:solidFill>
                <a:schemeClr val="bg1"/>
              </a:solidFill>
            </a:rPr>
            <a:t>Aluminum:</a:t>
          </a:r>
          <a:r>
            <a:rPr lang="en-US" sz="1200">
              <a:solidFill>
                <a:schemeClr val="bg1"/>
              </a:solidFill>
            </a:rPr>
            <a:t> LME AL cash price</a:t>
          </a:r>
        </a:p>
      </xdr:txBody>
    </xdr:sp>
    <xdr:clientData/>
  </xdr:oneCellAnchor>
  <xdr:oneCellAnchor>
    <xdr:from>
      <xdr:col>25</xdr:col>
      <xdr:colOff>680358</xdr:colOff>
      <xdr:row>89</xdr:row>
      <xdr:rowOff>29481</xdr:rowOff>
    </xdr:from>
    <xdr:ext cx="3583673" cy="265265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 txBox="1"/>
      </xdr:nvSpPr>
      <xdr:spPr>
        <a:xfrm>
          <a:off x="18539733" y="21301981"/>
          <a:ext cx="3583673" cy="26526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Does not include premium cost on certain metals </a:t>
          </a:r>
          <a:endParaRPr lang="en-US" sz="1100">
            <a:solidFill>
              <a:schemeClr val="bg1"/>
            </a:solidFill>
          </a:endParaRPr>
        </a:p>
      </xdr:txBody>
    </xdr:sp>
    <xdr:clientData/>
  </xdr:oneCellAnchor>
  <xdr:oneCellAnchor>
    <xdr:from>
      <xdr:col>25</xdr:col>
      <xdr:colOff>435429</xdr:colOff>
      <xdr:row>209</xdr:row>
      <xdr:rowOff>231322</xdr:rowOff>
    </xdr:from>
    <xdr:ext cx="5088829" cy="265265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 txBox="1"/>
      </xdr:nvSpPr>
      <xdr:spPr>
        <a:xfrm>
          <a:off x="18294804" y="40903072"/>
          <a:ext cx="5088829" cy="26526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>
              <a:solidFill>
                <a:schemeClr val="bg1"/>
              </a:solidFill>
            </a:rPr>
            <a:t>Souce:</a:t>
          </a:r>
          <a:r>
            <a:rPr lang="en-US" sz="1100" baseline="0">
              <a:solidFill>
                <a:schemeClr val="bg1"/>
              </a:solidFill>
            </a:rPr>
            <a:t> Benchmark MInerals LIthium Ion Battery Megafactories Capcitiy</a:t>
          </a:r>
          <a:endParaRPr lang="en-US" sz="1100">
            <a:solidFill>
              <a:schemeClr val="bg1"/>
            </a:solidFill>
          </a:endParaRPr>
        </a:p>
      </xdr:txBody>
    </xdr:sp>
    <xdr:clientData/>
  </xdr:oneCellAnchor>
  <xdr:oneCellAnchor>
    <xdr:from>
      <xdr:col>7</xdr:col>
      <xdr:colOff>546553</xdr:colOff>
      <xdr:row>210</xdr:row>
      <xdr:rowOff>27215</xdr:rowOff>
    </xdr:from>
    <xdr:ext cx="5088829" cy="265265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 txBox="1"/>
      </xdr:nvSpPr>
      <xdr:spPr>
        <a:xfrm>
          <a:off x="5547178" y="47747465"/>
          <a:ext cx="5088829" cy="26526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>
              <a:solidFill>
                <a:schemeClr val="bg1"/>
              </a:solidFill>
            </a:rPr>
            <a:t>Souce:</a:t>
          </a:r>
          <a:r>
            <a:rPr lang="en-US" sz="1100" baseline="0">
              <a:solidFill>
                <a:schemeClr val="bg1"/>
              </a:solidFill>
            </a:rPr>
            <a:t> Benchmark MInerals LIthium Ion Battery Megafactories Capcitiy</a:t>
          </a:r>
          <a:endParaRPr lang="en-US" sz="1100">
            <a:solidFill>
              <a:schemeClr val="bg1"/>
            </a:solidFill>
          </a:endParaRPr>
        </a:p>
      </xdr:txBody>
    </xdr:sp>
    <xdr:clientData/>
  </xdr:oneCellAnchor>
  <xdr:oneCellAnchor>
    <xdr:from>
      <xdr:col>5</xdr:col>
      <xdr:colOff>108856</xdr:colOff>
      <xdr:row>240</xdr:row>
      <xdr:rowOff>176893</xdr:rowOff>
    </xdr:from>
    <xdr:ext cx="9240863" cy="956993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 txBox="1"/>
      </xdr:nvSpPr>
      <xdr:spPr>
        <a:xfrm>
          <a:off x="3680731" y="48935368"/>
          <a:ext cx="9240863" cy="9569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>
              <a:solidFill>
                <a:schemeClr val="bg1"/>
              </a:solidFill>
            </a:rPr>
            <a:t>Source:: Inside EVs Monthly Plug-In EV Sales Scorecard. Utilized</a:t>
          </a:r>
          <a:r>
            <a:rPr lang="en-US" sz="1100" baseline="0">
              <a:solidFill>
                <a:schemeClr val="bg1"/>
              </a:solidFill>
            </a:rPr>
            <a:t> battery capacity for each specific model and make sold for analysis </a:t>
          </a:r>
        </a:p>
        <a:p>
          <a:r>
            <a:rPr lang="en-US" sz="1100" baseline="0">
              <a:solidFill>
                <a:schemeClr val="bg1"/>
              </a:solidFill>
            </a:rPr>
            <a:t>Assumptions:</a:t>
          </a:r>
        </a:p>
        <a:p>
          <a:r>
            <a:rPr lang="en-US" sz="1100" baseline="0">
              <a:solidFill>
                <a:schemeClr val="bg1"/>
              </a:solidFill>
            </a:rPr>
            <a:t>Chevrolet Bolt EV: 60 kWh|Chevrolet Volt: 18.4 kWh|Toyota Prius: 9 kWh|NIssan LEAF: 30 kWh|BMW 530e: 9.2kWh|BMW i3: 42.2 kWh|</a:t>
          </a:r>
        </a:p>
        <a:p>
          <a:r>
            <a:rPr lang="en-US" sz="1100" baseline="0">
              <a:solidFill>
                <a:schemeClr val="bg1"/>
              </a:solidFill>
            </a:rPr>
            <a:t>BMW 330e: 7 kWh|BMW i8: 98 kWh|Mini: 8 kWh| BMW X5 40e: 9 kWh| BMW 740e*: 9.2 kWh</a:t>
          </a:r>
        </a:p>
        <a:p>
          <a:endParaRPr lang="en-US" sz="1100">
            <a:solidFill>
              <a:schemeClr val="bg1"/>
            </a:solidFill>
          </a:endParaRPr>
        </a:p>
      </xdr:txBody>
    </xdr:sp>
    <xdr:clientData/>
  </xdr:oneCellAnchor>
  <xdr:oneCellAnchor>
    <xdr:from>
      <xdr:col>20</xdr:col>
      <xdr:colOff>217714</xdr:colOff>
      <xdr:row>47</xdr:row>
      <xdr:rowOff>68036</xdr:rowOff>
    </xdr:from>
    <xdr:ext cx="3818802" cy="1570430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 txBox="1"/>
      </xdr:nvSpPr>
      <xdr:spPr>
        <a:xfrm>
          <a:off x="14505214" y="12221936"/>
          <a:ext cx="3818802" cy="157043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>
              <a:solidFill>
                <a:schemeClr val="bg1"/>
              </a:solidFill>
            </a:rPr>
            <a:t>Assumptions:</a:t>
          </a:r>
        </a:p>
        <a:p>
          <a:endParaRPr lang="en-US" sz="1200">
            <a:solidFill>
              <a:schemeClr val="bg1"/>
            </a:solidFill>
          </a:endParaRPr>
        </a:p>
        <a:p>
          <a:endParaRPr lang="en-US" sz="1200">
            <a:solidFill>
              <a:schemeClr val="bg1"/>
            </a:solidFill>
          </a:endParaRPr>
        </a:p>
        <a:p>
          <a:endParaRPr lang="en-US" sz="1200">
            <a:solidFill>
              <a:schemeClr val="bg1"/>
            </a:solidFill>
          </a:endParaRPr>
        </a:p>
        <a:p>
          <a:endParaRPr lang="en-US" sz="1200">
            <a:solidFill>
              <a:schemeClr val="bg1"/>
            </a:solidFill>
          </a:endParaRPr>
        </a:p>
        <a:p>
          <a:r>
            <a:rPr lang="en-US" sz="110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Does not include premium cost on certain metals .</a:t>
          </a:r>
          <a:endParaRPr lang="en-US" sz="1200">
            <a:solidFill>
              <a:schemeClr val="bg1"/>
            </a:solidFill>
            <a:effectLst/>
          </a:endParaRPr>
        </a:p>
        <a:p>
          <a:r>
            <a:rPr lang="en-US" sz="110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True cost to Tesla may vary. Based on in-month prices</a:t>
          </a:r>
          <a:endParaRPr lang="en-US" sz="1200">
            <a:solidFill>
              <a:schemeClr val="bg1"/>
            </a:solidFill>
            <a:effectLst/>
          </a:endParaRPr>
        </a:p>
        <a:p>
          <a:endParaRPr lang="en-US" sz="1200">
            <a:solidFill>
              <a:schemeClr val="bg1"/>
            </a:solidFill>
          </a:endParaRPr>
        </a:p>
      </xdr:txBody>
    </xdr:sp>
    <xdr:clientData/>
  </xdr:oneCellAnchor>
  <xdr:oneCellAnchor>
    <xdr:from>
      <xdr:col>29</xdr:col>
      <xdr:colOff>176892</xdr:colOff>
      <xdr:row>47</xdr:row>
      <xdr:rowOff>149678</xdr:rowOff>
    </xdr:from>
    <xdr:ext cx="2503442" cy="1224566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SpPr txBox="1"/>
      </xdr:nvSpPr>
      <xdr:spPr>
        <a:xfrm>
          <a:off x="20893767" y="12303578"/>
          <a:ext cx="2503442" cy="122456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eaLnBrk="1" fontAlgn="auto" latinLnBrk="0" hangingPunct="1"/>
          <a:r>
            <a:rPr lang="en-US" sz="120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Cell energy:  17.4 Wh</a:t>
          </a:r>
          <a:endParaRPr lang="en-US" sz="1200">
            <a:solidFill>
              <a:schemeClr val="bg1"/>
            </a:solidFill>
            <a:effectLst/>
          </a:endParaRPr>
        </a:p>
        <a:p>
          <a:r>
            <a:rPr lang="en-US" sz="12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Litium</a:t>
          </a:r>
          <a:r>
            <a:rPr lang="en-US" sz="120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: Tesla contract price   </a:t>
          </a:r>
        </a:p>
        <a:p>
          <a:r>
            <a:rPr lang="en-US" sz="120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Nickel: LME Ni caash price  </a:t>
          </a:r>
        </a:p>
        <a:p>
          <a:pPr eaLnBrk="1" fontAlgn="auto" latinLnBrk="0" hangingPunct="1"/>
          <a:r>
            <a:rPr lang="en-US" sz="120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Cobalt: LME Co cash price  </a:t>
          </a:r>
        </a:p>
        <a:p>
          <a:pPr eaLnBrk="1" fontAlgn="auto" latinLnBrk="0" hangingPunct="1"/>
          <a:r>
            <a:rPr lang="en-US" sz="120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Aluminum: LME Al cash price  </a:t>
          </a:r>
          <a:endParaRPr lang="en-US" sz="1200">
            <a:solidFill>
              <a:schemeClr val="bg1"/>
            </a:solidFill>
            <a:effectLst/>
          </a:endParaRPr>
        </a:p>
        <a:p>
          <a:pPr eaLnBrk="1" fontAlgn="auto" latinLnBrk="0" hangingPunct="1"/>
          <a:r>
            <a:rPr lang="en-US" sz="120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Manganese: Fastmaket price  </a:t>
          </a:r>
          <a:endParaRPr lang="en-US" sz="1100"/>
        </a:p>
      </xdr:txBody>
    </xdr:sp>
    <xdr:clientData/>
  </xdr:oneCellAnchor>
  <xdr:oneCellAnchor>
    <xdr:from>
      <xdr:col>9</xdr:col>
      <xdr:colOff>43544</xdr:colOff>
      <xdr:row>86</xdr:row>
      <xdr:rowOff>206829</xdr:rowOff>
    </xdr:from>
    <xdr:ext cx="2458365" cy="1035861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SpPr txBox="1"/>
      </xdr:nvSpPr>
      <xdr:spPr>
        <a:xfrm>
          <a:off x="6472919" y="20885604"/>
          <a:ext cx="2458365" cy="103586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Cell eneygy:  12.8 Wh</a:t>
          </a:r>
          <a:endParaRPr lang="en-US" sz="1200">
            <a:solidFill>
              <a:schemeClr val="bg1"/>
            </a:solidFill>
          </a:endParaRPr>
        </a:p>
        <a:p>
          <a:r>
            <a:rPr lang="en-US" sz="1200">
              <a:solidFill>
                <a:schemeClr val="bg1"/>
              </a:solidFill>
            </a:rPr>
            <a:t>Litium</a:t>
          </a:r>
          <a:r>
            <a:rPr lang="en-US" sz="1200" baseline="0">
              <a:solidFill>
                <a:schemeClr val="bg1"/>
              </a:solidFill>
            </a:rPr>
            <a:t>: Tesla contract price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aseline="0">
              <a:solidFill>
                <a:schemeClr val="bg1"/>
              </a:solidFill>
            </a:rPr>
            <a:t>Nickel: LME Ni caash price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aseline="0">
              <a:solidFill>
                <a:schemeClr val="bg1"/>
              </a:solidFill>
            </a:rPr>
            <a:t>Cobalt: LME Co cash price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aseline="0">
              <a:solidFill>
                <a:schemeClr val="bg1"/>
              </a:solidFill>
            </a:rPr>
            <a:t>Aluminum: LME Al cash price </a:t>
          </a:r>
          <a:endParaRPr lang="en-US" sz="1100"/>
        </a:p>
      </xdr:txBody>
    </xdr:sp>
    <xdr:clientData/>
  </xdr:oneCellAnchor>
  <xdr:twoCellAnchor>
    <xdr:from>
      <xdr:col>19</xdr:col>
      <xdr:colOff>285750</xdr:colOff>
      <xdr:row>13</xdr:row>
      <xdr:rowOff>79375</xdr:rowOff>
    </xdr:from>
    <xdr:to>
      <xdr:col>37</xdr:col>
      <xdr:colOff>27000</xdr:colOff>
      <xdr:row>53</xdr:row>
      <xdr:rowOff>40875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238125</xdr:colOff>
      <xdr:row>54</xdr:row>
      <xdr:rowOff>47625</xdr:rowOff>
    </xdr:from>
    <xdr:to>
      <xdr:col>18</xdr:col>
      <xdr:colOff>693750</xdr:colOff>
      <xdr:row>91</xdr:row>
      <xdr:rowOff>104375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11640</xdr:colOff>
      <xdr:row>124</xdr:row>
      <xdr:rowOff>190500</xdr:rowOff>
    </xdr:from>
    <xdr:to>
      <xdr:col>37</xdr:col>
      <xdr:colOff>73515</xdr:colOff>
      <xdr:row>156</xdr:row>
      <xdr:rowOff>66500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00000000-0008-0000-0100-00002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533400</xdr:colOff>
      <xdr:row>125</xdr:row>
      <xdr:rowOff>0</xdr:rowOff>
    </xdr:from>
    <xdr:to>
      <xdr:col>25</xdr:col>
      <xdr:colOff>595275</xdr:colOff>
      <xdr:row>156</xdr:row>
      <xdr:rowOff>82375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00000000-0008-0000-0100-00002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206375</xdr:colOff>
      <xdr:row>92</xdr:row>
      <xdr:rowOff>79375</xdr:rowOff>
    </xdr:from>
    <xdr:to>
      <xdr:col>14</xdr:col>
      <xdr:colOff>459500</xdr:colOff>
      <xdr:row>123</xdr:row>
      <xdr:rowOff>130000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206375</xdr:colOff>
      <xdr:row>125</xdr:row>
      <xdr:rowOff>0</xdr:rowOff>
    </xdr:from>
    <xdr:to>
      <xdr:col>14</xdr:col>
      <xdr:colOff>459500</xdr:colOff>
      <xdr:row>156</xdr:row>
      <xdr:rowOff>82375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19</xdr:col>
      <xdr:colOff>285750</xdr:colOff>
      <xdr:row>54</xdr:row>
      <xdr:rowOff>47625</xdr:rowOff>
    </xdr:from>
    <xdr:to>
      <xdr:col>37</xdr:col>
      <xdr:colOff>112725</xdr:colOff>
      <xdr:row>91</xdr:row>
      <xdr:rowOff>104375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00000000-0008-0000-0100-00002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</xdr:col>
      <xdr:colOff>587375</xdr:colOff>
      <xdr:row>92</xdr:row>
      <xdr:rowOff>63500</xdr:rowOff>
    </xdr:from>
    <xdr:to>
      <xdr:col>25</xdr:col>
      <xdr:colOff>649250</xdr:colOff>
      <xdr:row>123</xdr:row>
      <xdr:rowOff>114125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</cdr:x>
      <cdr:y>0.79128</cdr:y>
    </cdr:from>
    <cdr:to>
      <cdr:x>0.88264</cdr:x>
      <cdr:y>1</cdr:y>
    </cdr:to>
    <cdr:sp macro="" textlink="">
      <cdr:nvSpPr>
        <cdr:cNvPr id="2" name="TextBox 28"/>
        <cdr:cNvSpPr txBox="1"/>
      </cdr:nvSpPr>
      <cdr:spPr>
        <a:xfrm xmlns:a="http://schemas.openxmlformats.org/drawingml/2006/main">
          <a:off x="0" y="6551835"/>
          <a:ext cx="11121314" cy="1728165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eaLnBrk="1" fontAlgn="auto" latinLnBrk="0" hangingPunct="1"/>
          <a:r>
            <a:rPr lang="en-US" sz="1300" b="1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Assumptions:</a:t>
          </a:r>
          <a:endParaRPr lang="en-US" sz="800" b="1">
            <a:solidFill>
              <a:schemeClr val="bg1"/>
            </a:solidFill>
            <a:effectLst/>
            <a:latin typeface="+mn-lt"/>
            <a:ea typeface="+mn-ea"/>
            <a:cs typeface="+mn-cs"/>
          </a:endParaRPr>
        </a:p>
        <a:p xmlns:a="http://schemas.openxmlformats.org/drawingml/2006/main">
          <a:pPr eaLnBrk="1" fontAlgn="auto" latinLnBrk="0" hangingPunct="1"/>
          <a:r>
            <a:rPr lang="en-US" sz="1300" b="1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Lithium</a:t>
          </a:r>
          <a:r>
            <a:rPr lang="en-US" sz="1300" b="1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: Tesla contract price </a:t>
          </a:r>
          <a:endParaRPr lang="en-US" sz="1300" b="1">
            <a:solidFill>
              <a:schemeClr val="bg1"/>
            </a:solidFill>
            <a:effectLst/>
          </a:endParaRPr>
        </a:p>
        <a:p xmlns:a="http://schemas.openxmlformats.org/drawingml/2006/main">
          <a:pPr eaLnBrk="1" fontAlgn="auto" latinLnBrk="0" hangingPunct="1"/>
          <a:r>
            <a:rPr lang="en-US" sz="1300" b="1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Nickel: LME Ni cash price </a:t>
          </a:r>
        </a:p>
        <a:p xmlns:a="http://schemas.openxmlformats.org/drawingml/2006/main">
          <a:pPr eaLnBrk="1" fontAlgn="auto" latinLnBrk="0" hangingPunct="1"/>
          <a:r>
            <a:rPr lang="en-US" sz="1300" b="1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Cobalt: LME Co cash price </a:t>
          </a:r>
        </a:p>
        <a:p xmlns:a="http://schemas.openxmlformats.org/drawingml/2006/main">
          <a:pPr eaLnBrk="1" fontAlgn="auto" latinLnBrk="0" hangingPunct="1"/>
          <a:r>
            <a:rPr lang="en-US" sz="1300" b="1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Aluminum: LME Al cash price </a:t>
          </a:r>
        </a:p>
        <a:p xmlns:a="http://schemas.openxmlformats.org/drawingml/2006/main">
          <a:pPr eaLnBrk="1" fontAlgn="auto" latinLnBrk="0" hangingPunct="1"/>
          <a:r>
            <a:rPr lang="en-US" sz="1300" b="1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Steel: #1 Heavey melt steal scrap (Raw Materal Tracker)</a:t>
          </a: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300" b="1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Aluminum: </a:t>
          </a:r>
          <a:r>
            <a:rPr lang="en-US" sz="1300" b="1" i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1051</a:t>
          </a:r>
          <a:r>
            <a:rPr lang="en-US" sz="1300" b="1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Kg/car | Nickel:</a:t>
          </a:r>
          <a:r>
            <a:rPr lang="en-US" sz="1300" b="1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 83 Kg | Cobalt:  9 kg/car | Lithium:  76 kg/car | Copper: 28kg/car </a:t>
          </a: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300" b="1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Aluminum includes casting, extrusion, forging, machined, stamping, subassembly and battery usage | Steel includes stamping usage   </a:t>
          </a:r>
          <a:endParaRPr lang="en-US" sz="1300" b="1">
            <a:solidFill>
              <a:schemeClr val="bg1"/>
            </a:solidFill>
            <a:effectLst/>
          </a:endParaRPr>
        </a:p>
      </cdr:txBody>
    </cdr:sp>
  </cdr:relSizeAnchor>
  <cdr:relSizeAnchor xmlns:cdr="http://schemas.openxmlformats.org/drawingml/2006/chartDrawing">
    <cdr:from>
      <cdr:x>0.57716</cdr:x>
      <cdr:y>0.81405</cdr:y>
    </cdr:from>
    <cdr:to>
      <cdr:x>0.99074</cdr:x>
      <cdr:y>0.96766</cdr:y>
    </cdr:to>
    <cdr:sp macro="" textlink="">
      <cdr:nvSpPr>
        <cdr:cNvPr id="3" name="TextBox 26"/>
        <cdr:cNvSpPr txBox="1"/>
      </cdr:nvSpPr>
      <cdr:spPr>
        <a:xfrm xmlns:a="http://schemas.openxmlformats.org/drawingml/2006/main">
          <a:off x="7272259" y="6740357"/>
          <a:ext cx="5211042" cy="1271887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200">
            <a:solidFill>
              <a:schemeClr val="bg1"/>
            </a:solidFill>
          </a:endParaRPr>
        </a:p>
        <a:p xmlns:a="http://schemas.openxmlformats.org/drawingml/2006/main">
          <a:r>
            <a:rPr lang="en-US" sz="1300" b="1" baseline="0">
              <a:solidFill>
                <a:schemeClr val="bg1"/>
              </a:solidFill>
            </a:rPr>
            <a:t>Awaiting GSM contribution for complete copper car utilization </a:t>
          </a:r>
        </a:p>
        <a:p xmlns:a="http://schemas.openxmlformats.org/drawingml/2006/main">
          <a:r>
            <a:rPr lang="en-US" sz="1300" b="1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Does not include premium , processing, duties and tariff costs</a:t>
          </a:r>
        </a:p>
        <a:p xmlns:a="http://schemas.openxmlformats.org/drawingml/2006/main">
          <a:r>
            <a:rPr lang="en-US" sz="1300" b="1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True cost to Tesla may vary. Based on in-month prices</a:t>
          </a:r>
        </a:p>
        <a:p xmlns:a="http://schemas.openxmlformats.org/drawingml/2006/main">
          <a:r>
            <a:rPr lang="en-US" sz="1300" b="1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Accounted for rim and break calibers ratios</a:t>
          </a:r>
        </a:p>
        <a:p xmlns:a="http://schemas.openxmlformats.org/drawingml/2006/main">
          <a:endParaRPr lang="en-US" sz="1100"/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0.00252</cdr:x>
      <cdr:y>0.79128</cdr:y>
    </cdr:from>
    <cdr:to>
      <cdr:x>0.88886</cdr:x>
      <cdr:y>1</cdr:y>
    </cdr:to>
    <cdr:sp macro="" textlink="">
      <cdr:nvSpPr>
        <cdr:cNvPr id="3" name="TextBox 28"/>
        <cdr:cNvSpPr txBox="1"/>
      </cdr:nvSpPr>
      <cdr:spPr>
        <a:xfrm xmlns:a="http://schemas.openxmlformats.org/drawingml/2006/main">
          <a:off x="31750" y="6551835"/>
          <a:ext cx="11167929" cy="1728165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eaLnBrk="1" fontAlgn="auto" latinLnBrk="0" hangingPunct="1"/>
          <a:r>
            <a:rPr lang="en-US" sz="1300" b="1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Assumptions:</a:t>
          </a:r>
          <a:endParaRPr lang="en-US" sz="800" b="1">
            <a:solidFill>
              <a:schemeClr val="bg1"/>
            </a:solidFill>
            <a:effectLst/>
            <a:latin typeface="+mn-lt"/>
            <a:ea typeface="+mn-ea"/>
            <a:cs typeface="+mn-cs"/>
          </a:endParaRPr>
        </a:p>
        <a:p xmlns:a="http://schemas.openxmlformats.org/drawingml/2006/main">
          <a:pPr eaLnBrk="1" fontAlgn="auto" latinLnBrk="0" hangingPunct="1"/>
          <a:r>
            <a:rPr lang="en-US" sz="1300" b="1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Lithium</a:t>
          </a:r>
          <a:r>
            <a:rPr lang="en-US" sz="1300" b="1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: Tesla contract price </a:t>
          </a:r>
          <a:endParaRPr lang="en-US" sz="1300" b="1">
            <a:solidFill>
              <a:schemeClr val="bg1"/>
            </a:solidFill>
            <a:effectLst/>
          </a:endParaRPr>
        </a:p>
        <a:p xmlns:a="http://schemas.openxmlformats.org/drawingml/2006/main">
          <a:pPr eaLnBrk="1" fontAlgn="auto" latinLnBrk="0" hangingPunct="1"/>
          <a:r>
            <a:rPr lang="en-US" sz="1300" b="1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Nickel: LME Ni cash price </a:t>
          </a:r>
        </a:p>
        <a:p xmlns:a="http://schemas.openxmlformats.org/drawingml/2006/main">
          <a:pPr eaLnBrk="1" fontAlgn="auto" latinLnBrk="0" hangingPunct="1"/>
          <a:r>
            <a:rPr lang="en-US" sz="1300" b="1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Cobalt: LME Co cash price </a:t>
          </a:r>
        </a:p>
        <a:p xmlns:a="http://schemas.openxmlformats.org/drawingml/2006/main">
          <a:pPr eaLnBrk="1" fontAlgn="auto" latinLnBrk="0" hangingPunct="1"/>
          <a:r>
            <a:rPr lang="en-US" sz="1300" b="1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Aluminum: LME Al cash price </a:t>
          </a:r>
        </a:p>
        <a:p xmlns:a="http://schemas.openxmlformats.org/drawingml/2006/main">
          <a:pPr eaLnBrk="1" fontAlgn="auto" latinLnBrk="0" hangingPunct="1"/>
          <a:r>
            <a:rPr lang="en-US" sz="1300" b="1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Steel: #1 Heavey melt steal scrap (Raw Materal Tracker)</a:t>
          </a: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300" b="1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Aluminum: </a:t>
          </a:r>
          <a:r>
            <a:rPr lang="en-US" sz="1300" b="1" i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1153</a:t>
          </a:r>
          <a:r>
            <a:rPr lang="en-US" sz="1300" b="1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Kg/car | Nickel:</a:t>
          </a:r>
          <a:r>
            <a:rPr lang="en-US" sz="1300" b="1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 83 Kg | Cobalt:  9 kg/car | Lithium:  76 kg/car | Copper: 28 kg/car</a:t>
          </a: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300" b="1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Aluminum includes casting, extrusion, forging, machined, stamping, subassembly and  battery usage | Steel includes stamping usage    </a:t>
          </a:r>
          <a:endParaRPr lang="en-US" sz="1300" b="1">
            <a:solidFill>
              <a:schemeClr val="bg1"/>
            </a:solidFill>
            <a:effectLst/>
          </a:endParaRPr>
        </a:p>
      </cdr:txBody>
    </cdr:sp>
  </cdr:relSizeAnchor>
  <cdr:relSizeAnchor xmlns:cdr="http://schemas.openxmlformats.org/drawingml/2006/chartDrawing">
    <cdr:from>
      <cdr:x>0.54958</cdr:x>
      <cdr:y>0.80947</cdr:y>
    </cdr:from>
    <cdr:to>
      <cdr:x>0.96315</cdr:x>
      <cdr:y>0.96308</cdr:y>
    </cdr:to>
    <cdr:sp macro="" textlink="">
      <cdr:nvSpPr>
        <cdr:cNvPr id="5" name="TextBox 26"/>
        <cdr:cNvSpPr txBox="1"/>
      </cdr:nvSpPr>
      <cdr:spPr>
        <a:xfrm xmlns:a="http://schemas.openxmlformats.org/drawingml/2006/main">
          <a:off x="6924675" y="6702425"/>
          <a:ext cx="5211042" cy="1271887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200">
            <a:solidFill>
              <a:schemeClr val="bg1"/>
            </a:solidFill>
          </a:endParaRPr>
        </a:p>
        <a:p xmlns:a="http://schemas.openxmlformats.org/drawingml/2006/main">
          <a:r>
            <a:rPr lang="en-US" sz="1300" b="1" baseline="0">
              <a:solidFill>
                <a:schemeClr val="bg1"/>
              </a:solidFill>
            </a:rPr>
            <a:t>Awaiting GSM contribution for complete copper car utilization </a:t>
          </a:r>
        </a:p>
        <a:p xmlns:a="http://schemas.openxmlformats.org/drawingml/2006/main">
          <a:r>
            <a:rPr lang="en-US" sz="1300" b="1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Does not include premium , processing, duties and tariff costs</a:t>
          </a:r>
        </a:p>
        <a:p xmlns:a="http://schemas.openxmlformats.org/drawingml/2006/main">
          <a:r>
            <a:rPr lang="en-US" sz="1300" b="1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True cost to Tesla may vary. Based on in-month prices</a:t>
          </a:r>
        </a:p>
        <a:p xmlns:a="http://schemas.openxmlformats.org/drawingml/2006/main">
          <a:r>
            <a:rPr lang="en-US" sz="1300" b="1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Accounted for rim and break calibers ratios</a:t>
          </a:r>
        </a:p>
        <a:p xmlns:a="http://schemas.openxmlformats.org/drawingml/2006/main">
          <a:endParaRPr lang="en-US" sz="1100"/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</cdr:x>
      <cdr:y>0.79128</cdr:y>
    </cdr:from>
    <cdr:to>
      <cdr:x>0.91279</cdr:x>
      <cdr:y>1</cdr:y>
    </cdr:to>
    <cdr:sp macro="" textlink="">
      <cdr:nvSpPr>
        <cdr:cNvPr id="2" name="TextBox 28"/>
        <cdr:cNvSpPr txBox="1"/>
      </cdr:nvSpPr>
      <cdr:spPr>
        <a:xfrm xmlns:a="http://schemas.openxmlformats.org/drawingml/2006/main">
          <a:off x="0" y="6551835"/>
          <a:ext cx="11501097" cy="1728165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eaLnBrk="1" fontAlgn="auto" latinLnBrk="0" hangingPunct="1"/>
          <a:r>
            <a:rPr lang="en-US" sz="1300" b="1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Assumptions:</a:t>
          </a:r>
          <a:endParaRPr lang="en-US" sz="800" b="1">
            <a:solidFill>
              <a:schemeClr val="bg1"/>
            </a:solidFill>
            <a:effectLst/>
            <a:latin typeface="+mn-lt"/>
            <a:ea typeface="+mn-ea"/>
            <a:cs typeface="+mn-cs"/>
          </a:endParaRPr>
        </a:p>
        <a:p xmlns:a="http://schemas.openxmlformats.org/drawingml/2006/main">
          <a:pPr eaLnBrk="1" fontAlgn="auto" latinLnBrk="0" hangingPunct="1"/>
          <a:r>
            <a:rPr lang="en-US" sz="1300" b="1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Lithium</a:t>
          </a:r>
          <a:r>
            <a:rPr lang="en-US" sz="1300" b="1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: Tesla contract price </a:t>
          </a:r>
          <a:endParaRPr lang="en-US" sz="1300" b="1">
            <a:solidFill>
              <a:schemeClr val="bg1"/>
            </a:solidFill>
            <a:effectLst/>
          </a:endParaRPr>
        </a:p>
        <a:p xmlns:a="http://schemas.openxmlformats.org/drawingml/2006/main">
          <a:pPr eaLnBrk="1" fontAlgn="auto" latinLnBrk="0" hangingPunct="1"/>
          <a:r>
            <a:rPr lang="en-US" sz="1300" b="1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Nickel: LME Ni cash price </a:t>
          </a:r>
        </a:p>
        <a:p xmlns:a="http://schemas.openxmlformats.org/drawingml/2006/main">
          <a:pPr eaLnBrk="1" fontAlgn="auto" latinLnBrk="0" hangingPunct="1"/>
          <a:r>
            <a:rPr lang="en-US" sz="1300" b="1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Cobalt: LME Co cash price </a:t>
          </a:r>
        </a:p>
        <a:p xmlns:a="http://schemas.openxmlformats.org/drawingml/2006/main">
          <a:pPr eaLnBrk="1" fontAlgn="auto" latinLnBrk="0" hangingPunct="1"/>
          <a:r>
            <a:rPr lang="en-US" sz="1300" b="1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Aluminum: LME Al cash price </a:t>
          </a:r>
        </a:p>
        <a:p xmlns:a="http://schemas.openxmlformats.org/drawingml/2006/main">
          <a:pPr eaLnBrk="1" fontAlgn="auto" latinLnBrk="0" hangingPunct="1"/>
          <a:r>
            <a:rPr lang="en-US" sz="1300" b="1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Steel: #1 Heavey melt steal scrap (Raw Materal Tracker)</a:t>
          </a: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300" b="1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Aluminum: </a:t>
          </a:r>
          <a:r>
            <a:rPr lang="en-US" sz="1300" b="1" i="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696 </a:t>
          </a:r>
          <a:r>
            <a:rPr lang="en-US" sz="1300" b="1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Kg/car | Nickel:</a:t>
          </a:r>
          <a:r>
            <a:rPr lang="en-US" sz="1300" b="1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 46 Kg | Cobalt:  3 kg/car | Lithium:  38kg/car | Copper: 44kg/car </a:t>
          </a: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300" b="1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Aluminum includes casting, extrusion, forging, machined, stamping, wire &amp;  battery usage | Steel includes stamping  &amp; subassembly usage   </a:t>
          </a:r>
          <a:endParaRPr lang="en-US" sz="1300">
            <a:solidFill>
              <a:schemeClr val="bg1"/>
            </a:solidFill>
            <a:effectLst/>
          </a:endParaRPr>
        </a:p>
      </cdr:txBody>
    </cdr:sp>
  </cdr:relSizeAnchor>
  <cdr:relSizeAnchor xmlns:cdr="http://schemas.openxmlformats.org/drawingml/2006/chartDrawing">
    <cdr:from>
      <cdr:x>0.58643</cdr:x>
      <cdr:y>0.81522</cdr:y>
    </cdr:from>
    <cdr:to>
      <cdr:x>1</cdr:x>
      <cdr:y>0.96883</cdr:y>
    </cdr:to>
    <cdr:sp macro="" textlink="">
      <cdr:nvSpPr>
        <cdr:cNvPr id="6" name="TextBox 26"/>
        <cdr:cNvSpPr txBox="1"/>
      </cdr:nvSpPr>
      <cdr:spPr>
        <a:xfrm xmlns:a="http://schemas.openxmlformats.org/drawingml/2006/main">
          <a:off x="7388958" y="6750050"/>
          <a:ext cx="5211042" cy="1271887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200">
            <a:solidFill>
              <a:schemeClr val="bg1"/>
            </a:solidFill>
          </a:endParaRPr>
        </a:p>
        <a:p xmlns:a="http://schemas.openxmlformats.org/drawingml/2006/main">
          <a:r>
            <a:rPr lang="en-US" sz="1300" b="1" baseline="0">
              <a:solidFill>
                <a:schemeClr val="bg1"/>
              </a:solidFill>
            </a:rPr>
            <a:t>Awaiting GSM contribution for complete copper car utilization </a:t>
          </a:r>
        </a:p>
        <a:p xmlns:a="http://schemas.openxmlformats.org/drawingml/2006/main">
          <a:r>
            <a:rPr lang="en-US" sz="1300" b="1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Does not include premium , processing, duties and tariff costs</a:t>
          </a:r>
        </a:p>
        <a:p xmlns:a="http://schemas.openxmlformats.org/drawingml/2006/main">
          <a:r>
            <a:rPr lang="en-US" sz="1300" b="1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True cost to Tesla may vary. Based on in-month prices</a:t>
          </a:r>
        </a:p>
        <a:p xmlns:a="http://schemas.openxmlformats.org/drawingml/2006/main">
          <a:r>
            <a:rPr lang="en-US" sz="1300" b="1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Accounted for rim and break calibers ratios</a:t>
          </a:r>
        </a:p>
        <a:p xmlns:a="http://schemas.openxmlformats.org/drawingml/2006/main">
          <a:endParaRPr lang="en-US" sz="1100"/>
        </a:p>
      </cdr:txBody>
    </cdr:sp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0.02495</cdr:x>
      <cdr:y>0.78122</cdr:y>
    </cdr:from>
    <cdr:to>
      <cdr:x>0.2591</cdr:x>
      <cdr:y>0.9405</cdr:y>
    </cdr:to>
    <cdr:sp macro="" textlink="">
      <cdr:nvSpPr>
        <cdr:cNvPr id="2" name="TextBox 15"/>
        <cdr:cNvSpPr txBox="1"/>
      </cdr:nvSpPr>
      <cdr:spPr>
        <a:xfrm xmlns:a="http://schemas.openxmlformats.org/drawingml/2006/main">
          <a:off x="233552" y="5062322"/>
          <a:ext cx="2191644" cy="1032134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300" b="1">
              <a:solidFill>
                <a:schemeClr val="bg1"/>
              </a:solidFill>
            </a:rPr>
            <a:t>Sources:</a:t>
          </a:r>
        </a:p>
        <a:p xmlns:a="http://schemas.openxmlformats.org/drawingml/2006/main">
          <a:r>
            <a:rPr lang="en-US" sz="1300" b="1">
              <a:solidFill>
                <a:schemeClr val="bg1"/>
              </a:solidFill>
            </a:rPr>
            <a:t>Lithium Price: Benchmark</a:t>
          </a:r>
          <a:r>
            <a:rPr lang="en-US" sz="1300" b="1" baseline="0">
              <a:solidFill>
                <a:schemeClr val="bg1"/>
              </a:solidFill>
            </a:rPr>
            <a:t> Minerals </a:t>
          </a:r>
        </a:p>
        <a:p xmlns:a="http://schemas.openxmlformats.org/drawingml/2006/main">
          <a:r>
            <a:rPr lang="en-US" sz="1300" b="1" baseline="0">
              <a:solidFill>
                <a:schemeClr val="bg1"/>
              </a:solidFill>
            </a:rPr>
            <a:t>Nickel Price: LME Ni cash price  </a:t>
          </a:r>
        </a:p>
        <a:p xmlns:a="http://schemas.openxmlformats.org/drawingml/2006/main">
          <a:r>
            <a:rPr lang="en-US" sz="1300" b="1" baseline="0">
              <a:solidFill>
                <a:schemeClr val="bg1"/>
              </a:solidFill>
            </a:rPr>
            <a:t>Copper: LME Cu cash price </a:t>
          </a:r>
        </a:p>
        <a:p xmlns:a="http://schemas.openxmlformats.org/drawingml/2006/main">
          <a:r>
            <a:rPr lang="en-US" sz="1300" b="1" baseline="0">
              <a:solidFill>
                <a:schemeClr val="bg1"/>
              </a:solidFill>
            </a:rPr>
            <a:t>Cobalt: LME Co cash price</a:t>
          </a:r>
        </a:p>
        <a:p xmlns:a="http://schemas.openxmlformats.org/drawingml/2006/main">
          <a:r>
            <a:rPr lang="en-US" sz="1300" b="1" baseline="0">
              <a:solidFill>
                <a:schemeClr val="bg1"/>
              </a:solidFill>
            </a:rPr>
            <a:t>Aluminum:</a:t>
          </a:r>
          <a:r>
            <a:rPr lang="en-US" sz="1300" b="1">
              <a:solidFill>
                <a:schemeClr val="bg1"/>
              </a:solidFill>
            </a:rPr>
            <a:t> LME AL cash price</a:t>
          </a:r>
        </a:p>
      </cdr:txBody>
    </cdr:sp>
  </cdr:relSizeAnchor>
  <cdr:relSizeAnchor xmlns:cdr="http://schemas.openxmlformats.org/drawingml/2006/chartDrawing">
    <cdr:from>
      <cdr:x>0.35121</cdr:x>
      <cdr:y>0.92943</cdr:y>
    </cdr:from>
    <cdr:to>
      <cdr:x>0.6845</cdr:x>
      <cdr:y>0.96527</cdr:y>
    </cdr:to>
    <cdr:sp macro="" textlink="">
      <cdr:nvSpPr>
        <cdr:cNvPr id="3" name="TextBox 23"/>
        <cdr:cNvSpPr txBox="1"/>
      </cdr:nvSpPr>
      <cdr:spPr>
        <a:xfrm xmlns:a="http://schemas.openxmlformats.org/drawingml/2006/main">
          <a:off x="4427635" y="7695680"/>
          <a:ext cx="4201728" cy="296748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300" b="1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Does not include premium cost on certain metals </a:t>
          </a:r>
          <a:endParaRPr lang="en-US" sz="1300" b="1">
            <a:solidFill>
              <a:schemeClr val="bg1"/>
            </a:solidFill>
          </a:endParaRPr>
        </a:p>
      </cdr:txBody>
    </cdr:sp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</cdr:x>
      <cdr:y>0.79128</cdr:y>
    </cdr:from>
    <cdr:to>
      <cdr:x>0.92291</cdr:x>
      <cdr:y>1</cdr:y>
    </cdr:to>
    <cdr:sp macro="" textlink="">
      <cdr:nvSpPr>
        <cdr:cNvPr id="2" name="TextBox 28"/>
        <cdr:cNvSpPr txBox="1"/>
      </cdr:nvSpPr>
      <cdr:spPr>
        <a:xfrm xmlns:a="http://schemas.openxmlformats.org/drawingml/2006/main">
          <a:off x="0" y="6551835"/>
          <a:ext cx="11707820" cy="1728165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eaLnBrk="1" fontAlgn="auto" latinLnBrk="0" hangingPunct="1"/>
          <a:r>
            <a:rPr lang="en-US" sz="1300" b="1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Assumptions:</a:t>
          </a:r>
          <a:endParaRPr lang="en-US" sz="800" b="1">
            <a:solidFill>
              <a:schemeClr val="bg1"/>
            </a:solidFill>
            <a:effectLst/>
            <a:latin typeface="+mn-lt"/>
            <a:ea typeface="+mn-ea"/>
            <a:cs typeface="+mn-cs"/>
          </a:endParaRPr>
        </a:p>
        <a:p xmlns:a="http://schemas.openxmlformats.org/drawingml/2006/main">
          <a:pPr eaLnBrk="1" fontAlgn="auto" latinLnBrk="0" hangingPunct="1"/>
          <a:r>
            <a:rPr lang="en-US" sz="1300" b="1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Lithium</a:t>
          </a:r>
          <a:r>
            <a:rPr lang="en-US" sz="1300" b="1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: Tesla contract price </a:t>
          </a:r>
          <a:endParaRPr lang="en-US" sz="1300" b="1">
            <a:solidFill>
              <a:schemeClr val="bg1"/>
            </a:solidFill>
            <a:effectLst/>
          </a:endParaRPr>
        </a:p>
        <a:p xmlns:a="http://schemas.openxmlformats.org/drawingml/2006/main">
          <a:pPr eaLnBrk="1" fontAlgn="auto" latinLnBrk="0" hangingPunct="1"/>
          <a:r>
            <a:rPr lang="en-US" sz="1300" b="1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Nickel: LME Ni cash price </a:t>
          </a:r>
        </a:p>
        <a:p xmlns:a="http://schemas.openxmlformats.org/drawingml/2006/main">
          <a:pPr eaLnBrk="1" fontAlgn="auto" latinLnBrk="0" hangingPunct="1"/>
          <a:r>
            <a:rPr lang="en-US" sz="1300" b="1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Cobalt: LME Co cash price </a:t>
          </a:r>
        </a:p>
        <a:p xmlns:a="http://schemas.openxmlformats.org/drawingml/2006/main">
          <a:pPr eaLnBrk="1" fontAlgn="auto" latinLnBrk="0" hangingPunct="1"/>
          <a:r>
            <a:rPr lang="en-US" sz="1300" b="1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Aluminum: LME Al cash price </a:t>
          </a:r>
        </a:p>
        <a:p xmlns:a="http://schemas.openxmlformats.org/drawingml/2006/main">
          <a:pPr eaLnBrk="1" fontAlgn="auto" latinLnBrk="0" hangingPunct="1"/>
          <a:r>
            <a:rPr lang="en-US" sz="1300" b="1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Steel: #1 Heavey melt steal scrap (Raw Materal Tracker)</a:t>
          </a: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300" b="1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Aluminum: </a:t>
          </a:r>
          <a:r>
            <a:rPr lang="en-US" sz="1300" b="1" i="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720</a:t>
          </a:r>
          <a:r>
            <a:rPr lang="en-US" sz="1300" b="1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Kg/car | Nickel:</a:t>
          </a:r>
          <a:r>
            <a:rPr lang="en-US" sz="1300" b="1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 69Kg | Cobalt:  5kg/car | Lithium:  57kg/car | Copper: 50kg/car </a:t>
          </a: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300" b="1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Aluminum includes casting, extrusion, forging, machined, stamping, wire &amp;  battery usage | Steel includes stamping  and subassembly usage   </a:t>
          </a:r>
          <a:endParaRPr lang="en-US" sz="1300">
            <a:solidFill>
              <a:schemeClr val="bg1"/>
            </a:solidFill>
            <a:effectLst/>
          </a:endParaRPr>
        </a:p>
      </cdr:txBody>
    </cdr:sp>
  </cdr:relSizeAnchor>
  <cdr:relSizeAnchor xmlns:cdr="http://schemas.openxmlformats.org/drawingml/2006/chartDrawing">
    <cdr:from>
      <cdr:x>0.54711</cdr:x>
      <cdr:y>0.82098</cdr:y>
    </cdr:from>
    <cdr:to>
      <cdr:x>0.95789</cdr:x>
      <cdr:y>0.97458</cdr:y>
    </cdr:to>
    <cdr:sp macro="" textlink="">
      <cdr:nvSpPr>
        <cdr:cNvPr id="5" name="TextBox 26"/>
        <cdr:cNvSpPr txBox="1"/>
      </cdr:nvSpPr>
      <cdr:spPr>
        <a:xfrm xmlns:a="http://schemas.openxmlformats.org/drawingml/2006/main">
          <a:off x="6940550" y="6797675"/>
          <a:ext cx="5211042" cy="1271887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200">
            <a:solidFill>
              <a:schemeClr val="bg1"/>
            </a:solidFill>
          </a:endParaRPr>
        </a:p>
        <a:p xmlns:a="http://schemas.openxmlformats.org/drawingml/2006/main">
          <a:r>
            <a:rPr lang="en-US" sz="1300" b="1" baseline="0">
              <a:solidFill>
                <a:schemeClr val="bg1"/>
              </a:solidFill>
            </a:rPr>
            <a:t>Awaiting GSM contribution for complete copper car utilization </a:t>
          </a:r>
        </a:p>
        <a:p xmlns:a="http://schemas.openxmlformats.org/drawingml/2006/main">
          <a:r>
            <a:rPr lang="en-US" sz="1300" b="1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Does not include premium , processing, duties and tariff costs</a:t>
          </a:r>
        </a:p>
        <a:p xmlns:a="http://schemas.openxmlformats.org/drawingml/2006/main">
          <a:r>
            <a:rPr lang="en-US" sz="1300" b="1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True cost to Tesla may vary. Based on in-month prices</a:t>
          </a:r>
        </a:p>
        <a:p xmlns:a="http://schemas.openxmlformats.org/drawingml/2006/main">
          <a:r>
            <a:rPr lang="en-US" sz="1300" b="1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Accounted for rim and break calibers ratios</a:t>
          </a:r>
        </a:p>
        <a:p xmlns:a="http://schemas.openxmlformats.org/drawingml/2006/main">
          <a:endParaRPr lang="en-US" sz="1100"/>
        </a:p>
      </cdr:txBody>
    </cdr:sp>
  </cdr:relSizeAnchor>
</c:userShapes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0.49296</cdr:x>
      <cdr:y>0.12989</cdr:y>
    </cdr:from>
    <cdr:to>
      <cdr:x>0.63741</cdr:x>
      <cdr:y>0.17781</cdr:y>
    </cdr:to>
    <cdr:sp macro="" textlink="">
      <cdr:nvSpPr>
        <cdr:cNvPr id="3" name="TextBox 5"/>
        <cdr:cNvSpPr txBox="1"/>
      </cdr:nvSpPr>
      <cdr:spPr>
        <a:xfrm xmlns:a="http://schemas.openxmlformats.org/drawingml/2006/main">
          <a:off x="4244653" y="846935"/>
          <a:ext cx="1243802" cy="31245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2700">
          <a:solidFill>
            <a:srgbClr val="FF0000"/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 b="1">
              <a:solidFill>
                <a:schemeClr val="bg1"/>
              </a:solidFill>
            </a:rPr>
            <a:t>13.34 $/kWh</a:t>
          </a:r>
        </a:p>
      </cdr:txBody>
    </cdr:sp>
  </cdr:relSizeAnchor>
  <cdr:relSizeAnchor xmlns:cdr="http://schemas.openxmlformats.org/drawingml/2006/chartDrawing">
    <cdr:from>
      <cdr:x>0.81021</cdr:x>
      <cdr:y>0.69349</cdr:y>
    </cdr:from>
    <cdr:to>
      <cdr:x>0.94298</cdr:x>
      <cdr:y>0.74141</cdr:y>
    </cdr:to>
    <cdr:sp macro="" textlink="">
      <cdr:nvSpPr>
        <cdr:cNvPr id="5" name="TextBox 5"/>
        <cdr:cNvSpPr txBox="1"/>
      </cdr:nvSpPr>
      <cdr:spPr>
        <a:xfrm xmlns:a="http://schemas.openxmlformats.org/drawingml/2006/main">
          <a:off x="6416839" y="4493814"/>
          <a:ext cx="1051538" cy="31052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2700">
          <a:solidFill>
            <a:srgbClr val="FF0000"/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 b="1">
              <a:solidFill>
                <a:schemeClr val="bg1"/>
              </a:solidFill>
            </a:rPr>
            <a:t>9.12</a:t>
          </a:r>
          <a:r>
            <a:rPr lang="en-US" sz="1400" b="1" baseline="0">
              <a:solidFill>
                <a:schemeClr val="bg1"/>
              </a:solidFill>
            </a:rPr>
            <a:t> </a:t>
          </a:r>
          <a:r>
            <a:rPr lang="en-US" sz="1400" b="1">
              <a:solidFill>
                <a:schemeClr val="bg1"/>
              </a:solidFill>
            </a:rPr>
            <a:t>$/kWh</a:t>
          </a:r>
        </a:p>
      </cdr:txBody>
    </cdr:sp>
  </cdr:relSizeAnchor>
  <cdr:relSizeAnchor xmlns:cdr="http://schemas.openxmlformats.org/drawingml/2006/chartDrawing">
    <cdr:from>
      <cdr:x>0.34907</cdr:x>
      <cdr:y>0.93333</cdr:y>
    </cdr:from>
    <cdr:to>
      <cdr:x>0.64742</cdr:x>
      <cdr:y>0.9875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2977242" y="6096000"/>
          <a:ext cx="2544537" cy="35378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 b="1">
              <a:solidFill>
                <a:schemeClr val="bg1"/>
              </a:solidFill>
            </a:rPr>
            <a:t>$/kWh</a:t>
          </a:r>
          <a:r>
            <a:rPr lang="en-US" sz="1400" b="1" baseline="0">
              <a:solidFill>
                <a:schemeClr val="bg1"/>
              </a:solidFill>
            </a:rPr>
            <a:t> based on 2170C</a:t>
          </a:r>
          <a:endParaRPr lang="en-US" sz="1400" b="1">
            <a:solidFill>
              <a:schemeClr val="bg1"/>
            </a:solidFill>
          </a:endParaRPr>
        </a:p>
      </cdr:txBody>
    </cdr:sp>
  </cdr:relSizeAnchor>
</c:userShapes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519094</xdr:colOff>
      <xdr:row>3</xdr:row>
      <xdr:rowOff>166150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258247" cy="831779"/>
        </a:xfrm>
        <a:prstGeom prst="rect">
          <a:avLst/>
        </a:prstGeom>
      </xdr:spPr>
    </xdr:pic>
    <xdr:clientData/>
  </xdr:twoCellAnchor>
  <xdr:twoCellAnchor>
    <xdr:from>
      <xdr:col>6</xdr:col>
      <xdr:colOff>0</xdr:colOff>
      <xdr:row>0</xdr:row>
      <xdr:rowOff>0</xdr:rowOff>
    </xdr:from>
    <xdr:to>
      <xdr:col>10</xdr:col>
      <xdr:colOff>215900</xdr:colOff>
      <xdr:row>4</xdr:row>
      <xdr:rowOff>190500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SpPr txBox="1"/>
      </xdr:nvSpPr>
      <xdr:spPr>
        <a:xfrm>
          <a:off x="4953000" y="0"/>
          <a:ext cx="4225925" cy="990600"/>
        </a:xfrm>
        <a:prstGeom prst="roundRect">
          <a:avLst/>
        </a:prstGeom>
        <a:solidFill>
          <a:srgbClr val="FFC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200" b="1">
              <a:latin typeface="Arial" panose="020B0604020202020204" pitchFamily="34" charset="0"/>
              <a:cs typeface="Arial" panose="020B0604020202020204" pitchFamily="34" charset="0"/>
            </a:rPr>
            <a:t>Benchmark - Lithium Hydroxide Prices</a:t>
          </a:r>
        </a:p>
        <a:p>
          <a:r>
            <a:rPr lang="en-GB" sz="1200" b="0" baseline="0">
              <a:latin typeface="Arial" panose="020B0604020202020204" pitchFamily="34" charset="0"/>
              <a:cs typeface="Arial" panose="020B0604020202020204" pitchFamily="34" charset="0"/>
            </a:rPr>
            <a:t>USD</a:t>
          </a:r>
        </a:p>
        <a:p>
          <a:r>
            <a:rPr lang="en-GB" sz="1200" b="0" baseline="0">
              <a:latin typeface="Arial" panose="020B0604020202020204" pitchFamily="34" charset="0"/>
              <a:cs typeface="Arial" panose="020B0604020202020204" pitchFamily="34" charset="0"/>
            </a:rPr>
            <a:t>Metric tonnes (LCE)</a:t>
          </a:r>
        </a:p>
        <a:p>
          <a:r>
            <a:rPr lang="en-GB" sz="1200" b="1" baseline="0">
              <a:latin typeface="Arial" panose="020B0604020202020204" pitchFamily="34" charset="0"/>
              <a:cs typeface="Arial" panose="020B0604020202020204" pitchFamily="34" charset="0"/>
            </a:rPr>
            <a:t>Data source</a:t>
          </a:r>
          <a:r>
            <a:rPr lang="en-GB" sz="1200" b="0" baseline="0">
              <a:latin typeface="Arial" panose="020B0604020202020204" pitchFamily="34" charset="0"/>
              <a:cs typeface="Arial" panose="020B0604020202020204" pitchFamily="34" charset="0"/>
            </a:rPr>
            <a:t>: Benchmark Mineral Intelligence</a:t>
          </a:r>
        </a:p>
      </xdr:txBody>
    </xdr: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26</xdr:row>
      <xdr:rowOff>47625</xdr:rowOff>
    </xdr:from>
    <xdr:to>
      <xdr:col>16</xdr:col>
      <xdr:colOff>636755</xdr:colOff>
      <xdr:row>58</xdr:row>
      <xdr:rowOff>106868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11076</xdr:colOff>
      <xdr:row>10</xdr:row>
      <xdr:rowOff>210436</xdr:rowOff>
    </xdr:from>
    <xdr:to>
      <xdr:col>7</xdr:col>
      <xdr:colOff>0</xdr:colOff>
      <xdr:row>17</xdr:row>
      <xdr:rowOff>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/>
      </xdr:nvSpPr>
      <xdr:spPr>
        <a:xfrm>
          <a:off x="5773701" y="22584661"/>
          <a:ext cx="712824" cy="1885064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276224</xdr:colOff>
      <xdr:row>10</xdr:row>
      <xdr:rowOff>19049</xdr:rowOff>
    </xdr:from>
    <xdr:to>
      <xdr:col>17</xdr:col>
      <xdr:colOff>0</xdr:colOff>
      <xdr:row>27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0.0098</cdr:x>
      <cdr:y>0.84763</cdr:y>
    </cdr:from>
    <cdr:to>
      <cdr:x>0.44514</cdr:x>
      <cdr:y>0.94459</cdr:y>
    </cdr:to>
    <cdr:pic>
      <cdr:nvPicPr>
        <cdr:cNvPr id="4" name="Picture 3">
          <a:extLst xmlns:a="http://schemas.openxmlformats.org/drawingml/2006/main">
            <a:ext uri="{FF2B5EF4-FFF2-40B4-BE49-F238E27FC236}">
              <a16:creationId xmlns:a16="http://schemas.microsoft.com/office/drawing/2014/main" id="{00000000-0008-0000-0000-00001D000000}"/>
            </a:ext>
          </a:extLst>
        </cdr:cNvPr>
        <cdr:cNvPicPr>
          <a:picLocks xmlns:a="http://schemas.openxmlformats.org/drawingml/2006/main" noChangeAspect="1" noChangeArrowheads="1"/>
        </cdr:cNvPicPr>
      </cdr:nvPicPr>
      <cdr:blipFill rotWithShape="1"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 t="24473" r="1571"/>
        <a:stretch xmlns:a="http://schemas.openxmlformats.org/drawingml/2006/main"/>
      </cdr:blipFill>
      <cdr:spPr bwMode="auto">
        <a:xfrm xmlns:a="http://schemas.openxmlformats.org/drawingml/2006/main">
          <a:off x="122237" y="6908800"/>
          <a:ext cx="5431971" cy="790295"/>
        </a:xfrm>
        <a:prstGeom xmlns:a="http://schemas.openxmlformats.org/drawingml/2006/main" prst="rect">
          <a:avLst/>
        </a:prstGeom>
        <a:noFill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cdr:spPr>
    </cdr:pic>
  </cdr:relSizeAnchor>
  <cdr:relSizeAnchor xmlns:cdr="http://schemas.openxmlformats.org/drawingml/2006/chartDrawing">
    <cdr:from>
      <cdr:x>0</cdr:x>
      <cdr:y>0.79135</cdr:y>
    </cdr:from>
    <cdr:to>
      <cdr:x>0.39845</cdr:x>
      <cdr:y>1</cdr:y>
    </cdr:to>
    <cdr:sp macro="" textlink="">
      <cdr:nvSpPr>
        <cdr:cNvPr id="7" name="TextBox 2"/>
        <cdr:cNvSpPr txBox="1"/>
      </cdr:nvSpPr>
      <cdr:spPr>
        <a:xfrm xmlns:a="http://schemas.openxmlformats.org/drawingml/2006/main">
          <a:off x="0" y="6678023"/>
          <a:ext cx="5020527" cy="1727652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300" b="1">
              <a:solidFill>
                <a:schemeClr val="bg1"/>
              </a:solidFill>
            </a:rPr>
            <a:t>Assumptions:</a:t>
          </a:r>
        </a:p>
        <a:p xmlns:a="http://schemas.openxmlformats.org/drawingml/2006/main">
          <a:endParaRPr lang="en-US" sz="1300" b="1">
            <a:solidFill>
              <a:schemeClr val="bg1"/>
            </a:solidFill>
          </a:endParaRPr>
        </a:p>
        <a:p xmlns:a="http://schemas.openxmlformats.org/drawingml/2006/main">
          <a:endParaRPr lang="en-US" sz="1300" b="1">
            <a:solidFill>
              <a:schemeClr val="bg1"/>
            </a:solidFill>
          </a:endParaRPr>
        </a:p>
        <a:p xmlns:a="http://schemas.openxmlformats.org/drawingml/2006/main">
          <a:endParaRPr lang="en-US" sz="1300" b="1">
            <a:solidFill>
              <a:schemeClr val="bg1"/>
            </a:solidFill>
          </a:endParaRPr>
        </a:p>
        <a:p xmlns:a="http://schemas.openxmlformats.org/drawingml/2006/main">
          <a:endParaRPr lang="en-US" sz="1300" b="1">
            <a:solidFill>
              <a:schemeClr val="bg1"/>
            </a:solidFill>
          </a:endParaRPr>
        </a:p>
        <a:p xmlns:a="http://schemas.openxmlformats.org/drawingml/2006/main">
          <a:endParaRPr lang="en-US" sz="1300" b="1" baseline="0">
            <a:solidFill>
              <a:schemeClr val="bg1"/>
            </a:solidFill>
            <a:effectLst/>
            <a:latin typeface="+mn-lt"/>
            <a:ea typeface="+mn-ea"/>
            <a:cs typeface="+mn-cs"/>
          </a:endParaRPr>
        </a:p>
        <a:p xmlns:a="http://schemas.openxmlformats.org/drawingml/2006/main">
          <a:r>
            <a:rPr lang="en-US" sz="1300" b="1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Does not include premium cost on certain metals .</a:t>
          </a:r>
          <a:endParaRPr lang="en-US" sz="1300" b="1">
            <a:solidFill>
              <a:schemeClr val="bg1"/>
            </a:solidFill>
            <a:effectLst/>
          </a:endParaRPr>
        </a:p>
        <a:p xmlns:a="http://schemas.openxmlformats.org/drawingml/2006/main">
          <a:r>
            <a:rPr lang="en-US" sz="1300" b="1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True cost to Tesla may vary. Based on in-month prices</a:t>
          </a:r>
        </a:p>
      </cdr:txBody>
    </cdr:sp>
  </cdr:relSizeAnchor>
  <cdr:relSizeAnchor xmlns:cdr="http://schemas.openxmlformats.org/drawingml/2006/chartDrawing">
    <cdr:from>
      <cdr:x>0.53843</cdr:x>
      <cdr:y>0.85639</cdr:y>
    </cdr:from>
    <cdr:to>
      <cdr:x>0.74057</cdr:x>
      <cdr:y>0.99098</cdr:y>
    </cdr:to>
    <cdr:sp macro="" textlink="">
      <cdr:nvSpPr>
        <cdr:cNvPr id="9" name="TextBox 46"/>
        <cdr:cNvSpPr txBox="1"/>
      </cdr:nvSpPr>
      <cdr:spPr>
        <a:xfrm xmlns:a="http://schemas.openxmlformats.org/drawingml/2006/main">
          <a:off x="6784218" y="7090909"/>
          <a:ext cx="2546916" cy="1114408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300" b="1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Cell energy:  12.8 Wh</a:t>
          </a:r>
          <a:endParaRPr lang="en-US" sz="1300" b="1">
            <a:solidFill>
              <a:schemeClr val="bg1"/>
            </a:solidFill>
          </a:endParaRPr>
        </a:p>
        <a:p xmlns:a="http://schemas.openxmlformats.org/drawingml/2006/main">
          <a:r>
            <a:rPr lang="en-US" sz="1300" b="1">
              <a:solidFill>
                <a:schemeClr val="bg1"/>
              </a:solidFill>
            </a:rPr>
            <a:t>Lithium</a:t>
          </a:r>
          <a:r>
            <a:rPr lang="en-US" sz="1300" b="1" baseline="0">
              <a:solidFill>
                <a:schemeClr val="bg1"/>
              </a:solidFill>
            </a:rPr>
            <a:t>: Tesla contract price </a:t>
          </a: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300" b="1" baseline="0">
              <a:solidFill>
                <a:schemeClr val="bg1"/>
              </a:solidFill>
            </a:rPr>
            <a:t>Nickel: LME Ni cash price </a:t>
          </a: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300" b="1" baseline="0">
              <a:solidFill>
                <a:schemeClr val="bg1"/>
              </a:solidFill>
            </a:rPr>
            <a:t>Cobalt: LME Co cash price </a:t>
          </a: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300" b="1" baseline="0">
              <a:solidFill>
                <a:schemeClr val="bg1"/>
              </a:solidFill>
            </a:rPr>
            <a:t>Aluminum: LME Al cash price </a:t>
          </a:r>
          <a:endParaRPr lang="en-US" sz="1300" b="1"/>
        </a:p>
      </cdr:txBody>
    </cdr:sp>
  </cdr:relSizeAnchor>
</c:userShapes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2</xdr:row>
      <xdr:rowOff>0</xdr:rowOff>
    </xdr:from>
    <xdr:to>
      <xdr:col>23</xdr:col>
      <xdr:colOff>179294</xdr:colOff>
      <xdr:row>23</xdr:row>
      <xdr:rowOff>14475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416718</xdr:colOff>
      <xdr:row>8</xdr:row>
      <xdr:rowOff>104775</xdr:rowOff>
    </xdr:from>
    <xdr:to>
      <xdr:col>29</xdr:col>
      <xdr:colOff>524531</xdr:colOff>
      <xdr:row>38</xdr:row>
      <xdr:rowOff>119400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119063</xdr:colOff>
      <xdr:row>19</xdr:row>
      <xdr:rowOff>71437</xdr:rowOff>
    </xdr:from>
    <xdr:to>
      <xdr:col>21</xdr:col>
      <xdr:colOff>642938</xdr:colOff>
      <xdr:row>23</xdr:row>
      <xdr:rowOff>23812</xdr:rowOff>
    </xdr:to>
    <xdr:sp macro="" textlink="">
      <xdr:nvSpPr>
        <xdr:cNvPr id="7" name="Oval Callout 6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SpPr/>
      </xdr:nvSpPr>
      <xdr:spPr>
        <a:xfrm>
          <a:off x="16156782" y="4143375"/>
          <a:ext cx="1214437" cy="809625"/>
        </a:xfrm>
        <a:prstGeom prst="wedgeEllipseCallou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0.136</cdr:x>
      <cdr:y>0.02402</cdr:y>
    </cdr:from>
    <cdr:to>
      <cdr:x>0.9495</cdr:x>
      <cdr:y>0.11106</cdr:y>
    </cdr:to>
    <cdr:pic>
      <cdr:nvPicPr>
        <cdr:cNvPr id="3" name="chart">
          <a:extLst xmlns:a="http://schemas.openxmlformats.org/drawingml/2006/main">
            <a:ext uri="{FF2B5EF4-FFF2-40B4-BE49-F238E27FC236}">
              <a16:creationId xmlns:a16="http://schemas.microsoft.com/office/drawing/2014/main" id="{FEA0043F-704B-4A62-BC4C-DE93B5ABDB76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47750" y="154782"/>
          <a:ext cx="6267231" cy="560881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0.16382</cdr:x>
      <cdr:y>0.38099</cdr:y>
    </cdr:from>
    <cdr:to>
      <cdr:x>0.28251</cdr:x>
      <cdr:y>0.52288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1262063" y="2455068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en-US" sz="1200" b="1">
              <a:solidFill>
                <a:schemeClr val="bg1"/>
              </a:solidFill>
            </a:rPr>
            <a:t>CATL </a:t>
          </a:r>
        </a:p>
        <a:p xmlns:a="http://schemas.openxmlformats.org/drawingml/2006/main">
          <a:pPr algn="ctr"/>
          <a:r>
            <a:rPr lang="en-US" sz="1200" b="1">
              <a:solidFill>
                <a:schemeClr val="bg1"/>
              </a:solidFill>
            </a:rPr>
            <a:t>IPO</a:t>
          </a:r>
        </a:p>
      </cdr:txBody>
    </cdr:sp>
  </cdr:relSizeAnchor>
</c:userShapes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586221</xdr:colOff>
      <xdr:row>32</xdr:row>
      <xdr:rowOff>90056</xdr:rowOff>
    </xdr:from>
    <xdr:to>
      <xdr:col>30</xdr:col>
      <xdr:colOff>565439</xdr:colOff>
      <xdr:row>57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41</xdr:col>
      <xdr:colOff>129886</xdr:colOff>
      <xdr:row>19</xdr:row>
      <xdr:rowOff>155864</xdr:rowOff>
    </xdr:from>
    <xdr:to>
      <xdr:col>50</xdr:col>
      <xdr:colOff>824346</xdr:colOff>
      <xdr:row>53</xdr:row>
      <xdr:rowOff>25112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14111</xdr:rowOff>
    </xdr:from>
    <xdr:to>
      <xdr:col>1</xdr:col>
      <xdr:colOff>71024</xdr:colOff>
      <xdr:row>3</xdr:row>
      <xdr:rowOff>205951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4111"/>
          <a:ext cx="2252249" cy="854357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0</xdr:row>
      <xdr:rowOff>0</xdr:rowOff>
    </xdr:from>
    <xdr:to>
      <xdr:col>8</xdr:col>
      <xdr:colOff>252589</xdr:colOff>
      <xdr:row>5</xdr:row>
      <xdr:rowOff>14111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SpPr txBox="1"/>
      </xdr:nvSpPr>
      <xdr:spPr>
        <a:xfrm>
          <a:off x="5314950" y="0"/>
          <a:ext cx="4710289" cy="1014236"/>
        </a:xfrm>
        <a:prstGeom prst="rect">
          <a:avLst/>
        </a:prstGeom>
        <a:solidFill>
          <a:srgbClr val="FFC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200" b="1">
              <a:latin typeface="Arial" panose="020B0604020202020204" pitchFamily="34" charset="0"/>
              <a:cs typeface="Arial" panose="020B0604020202020204" pitchFamily="34" charset="0"/>
            </a:rPr>
            <a:t>Benchmark</a:t>
          </a:r>
          <a:r>
            <a:rPr lang="en-GB" sz="1200" b="1" baseline="0">
              <a:latin typeface="Arial" panose="020B0604020202020204" pitchFamily="34" charset="0"/>
              <a:cs typeface="Arial" panose="020B0604020202020204" pitchFamily="34" charset="0"/>
            </a:rPr>
            <a:t> capacity data: </a:t>
          </a:r>
          <a:r>
            <a:rPr lang="en-GB" sz="1200" b="0" baseline="0">
              <a:latin typeface="Arial" panose="020B0604020202020204" pitchFamily="34" charset="0"/>
              <a:cs typeface="Arial" panose="020B0604020202020204" pitchFamily="34" charset="0"/>
            </a:rPr>
            <a:t>GWh</a:t>
          </a:r>
        </a:p>
        <a:p>
          <a:r>
            <a:rPr lang="en-GB" sz="1200" b="0" baseline="0">
              <a:latin typeface="Arial" panose="020B0604020202020204" pitchFamily="34" charset="0"/>
              <a:cs typeface="Arial" panose="020B0604020202020204" pitchFamily="34" charset="0"/>
            </a:rPr>
            <a:t> </a:t>
          </a:r>
        </a:p>
        <a:p>
          <a:r>
            <a:rPr lang="en-GB" sz="1200" b="1" baseline="0">
              <a:latin typeface="Arial" panose="020B0604020202020204" pitchFamily="34" charset="0"/>
              <a:cs typeface="Arial" panose="020B0604020202020204" pitchFamily="34" charset="0"/>
            </a:rPr>
            <a:t>Data source</a:t>
          </a:r>
          <a:r>
            <a:rPr lang="en-GB" sz="1200" b="0" baseline="0">
              <a:latin typeface="Arial" panose="020B0604020202020204" pitchFamily="34" charset="0"/>
              <a:cs typeface="Arial" panose="020B0604020202020204" pitchFamily="34" charset="0"/>
            </a:rPr>
            <a:t>: Benchmark Mineral Intelligence</a:t>
          </a:r>
        </a:p>
      </xdr:txBody>
    </xdr:sp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22</xdr:row>
      <xdr:rowOff>0</xdr:rowOff>
    </xdr:from>
    <xdr:to>
      <xdr:col>19</xdr:col>
      <xdr:colOff>46050</xdr:colOff>
      <xdr:row>61</xdr:row>
      <xdr:rowOff>107550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</cdr:x>
      <cdr:y>0.80843</cdr:y>
    </cdr:from>
    <cdr:to>
      <cdr:x>0.3455</cdr:x>
      <cdr:y>1</cdr:y>
    </cdr:to>
    <cdr:sp macro="" textlink="">
      <cdr:nvSpPr>
        <cdr:cNvPr id="2" name="TextBox 28"/>
        <cdr:cNvSpPr txBox="1"/>
      </cdr:nvSpPr>
      <cdr:spPr>
        <a:xfrm xmlns:a="http://schemas.openxmlformats.org/drawingml/2006/main">
          <a:off x="0" y="6693797"/>
          <a:ext cx="4353308" cy="1586203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eaLnBrk="1" fontAlgn="auto" latinLnBrk="0" hangingPunct="1"/>
          <a:r>
            <a:rPr lang="en-US" sz="12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Assumptions:</a:t>
          </a:r>
        </a:p>
        <a:p xmlns:a="http://schemas.openxmlformats.org/drawingml/2006/main">
          <a:pPr eaLnBrk="1" fontAlgn="auto" latinLnBrk="0" hangingPunct="1"/>
          <a:endParaRPr lang="en-US" sz="1200">
            <a:solidFill>
              <a:schemeClr val="bg1"/>
            </a:solidFill>
            <a:effectLst/>
            <a:latin typeface="+mn-lt"/>
            <a:ea typeface="+mn-ea"/>
            <a:cs typeface="+mn-cs"/>
          </a:endParaRPr>
        </a:p>
        <a:p xmlns:a="http://schemas.openxmlformats.org/drawingml/2006/main">
          <a:pPr eaLnBrk="1" fontAlgn="auto" latinLnBrk="0" hangingPunct="1"/>
          <a:r>
            <a:rPr lang="en-US" sz="12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Lithium</a:t>
          </a:r>
          <a:r>
            <a:rPr lang="en-US" sz="120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: Tesla contract price </a:t>
          </a:r>
          <a:endParaRPr lang="en-US" sz="1200">
            <a:solidFill>
              <a:schemeClr val="bg1"/>
            </a:solidFill>
            <a:effectLst/>
          </a:endParaRPr>
        </a:p>
        <a:p xmlns:a="http://schemas.openxmlformats.org/drawingml/2006/main">
          <a:pPr eaLnBrk="1" fontAlgn="auto" latinLnBrk="0" hangingPunct="1"/>
          <a:r>
            <a:rPr lang="en-US" sz="120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Nickel: LME Ni cash price </a:t>
          </a:r>
        </a:p>
        <a:p xmlns:a="http://schemas.openxmlformats.org/drawingml/2006/main">
          <a:pPr eaLnBrk="1" fontAlgn="auto" latinLnBrk="0" hangingPunct="1"/>
          <a:r>
            <a:rPr lang="en-US" sz="120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Cobalt: LME Co cash price </a:t>
          </a:r>
        </a:p>
        <a:p xmlns:a="http://schemas.openxmlformats.org/drawingml/2006/main">
          <a:pPr eaLnBrk="1" fontAlgn="auto" latinLnBrk="0" hangingPunct="1"/>
          <a:r>
            <a:rPr lang="en-US" sz="120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Aluminum: LME Al cash price </a:t>
          </a:r>
        </a:p>
        <a:p xmlns:a="http://schemas.openxmlformats.org/drawingml/2006/main">
          <a:pPr eaLnBrk="1" fontAlgn="auto" latinLnBrk="0" hangingPunct="1"/>
          <a:r>
            <a:rPr lang="en-US" sz="120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Steel: #1 Heavey melt steal scrap (Raw Materal Tracker)</a:t>
          </a:r>
        </a:p>
        <a:p xmlns:a="http://schemas.openxmlformats.org/drawingml/2006/main">
          <a:pPr eaLnBrk="1" fontAlgn="auto" latinLnBrk="0" hangingPunct="1"/>
          <a:endParaRPr lang="en-US" sz="1100"/>
        </a:p>
      </cdr:txBody>
    </cdr:sp>
  </cdr:relSizeAnchor>
  <cdr:relSizeAnchor xmlns:cdr="http://schemas.openxmlformats.org/drawingml/2006/chartDrawing">
    <cdr:from>
      <cdr:x>0.34732</cdr:x>
      <cdr:y>0.84075</cdr:y>
    </cdr:from>
    <cdr:to>
      <cdr:x>0.94291</cdr:x>
      <cdr:y>1</cdr:y>
    </cdr:to>
    <cdr:sp macro="" textlink="">
      <cdr:nvSpPr>
        <cdr:cNvPr id="4" name="TextBox 26"/>
        <cdr:cNvSpPr txBox="1"/>
      </cdr:nvSpPr>
      <cdr:spPr>
        <a:xfrm xmlns:a="http://schemas.openxmlformats.org/drawingml/2006/main">
          <a:off x="4376232" y="6961369"/>
          <a:ext cx="7504427" cy="131863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200">
            <a:solidFill>
              <a:schemeClr val="bg1"/>
            </a:solidFill>
          </a:endParaRPr>
        </a:p>
        <a:p xmlns:a="http://schemas.openxmlformats.org/drawingml/2006/main">
          <a:r>
            <a:rPr lang="en-US" sz="110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Aluminum: </a:t>
          </a:r>
          <a:r>
            <a:rPr lang="en-US" sz="1100" b="0" i="0" u="none" strike="noStrike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410.1</a:t>
          </a:r>
          <a:r>
            <a:rPr lang="en-US">
              <a:solidFill>
                <a:schemeClr val="bg1"/>
              </a:solidFill>
            </a:rPr>
            <a:t> Kg/car | Nickel:</a:t>
          </a:r>
          <a:r>
            <a:rPr lang="en-US" baseline="0">
              <a:solidFill>
                <a:schemeClr val="bg1"/>
              </a:solidFill>
            </a:rPr>
            <a:t>  57.6Kg | Cobalt:  3.9 kg/car | Lithium:  47.7 kg/car | Copper: 47.1 kg/car </a:t>
          </a:r>
        </a:p>
        <a:p xmlns:a="http://schemas.openxmlformats.org/drawingml/2006/main">
          <a:r>
            <a:rPr lang="en-US" b="1" baseline="0">
              <a:solidFill>
                <a:schemeClr val="bg1"/>
              </a:solidFill>
            </a:rPr>
            <a:t>Awaiting GSM collaboration more accurate copper car utilization </a:t>
          </a:r>
        </a:p>
        <a:p xmlns:a="http://schemas.openxmlformats.org/drawingml/2006/main">
          <a:r>
            <a:rPr lang="en-US" sz="110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Does not include premium cost on certain metals .</a:t>
          </a:r>
          <a:endParaRPr lang="en-US">
            <a:solidFill>
              <a:schemeClr val="bg1"/>
            </a:solidFill>
            <a:effectLst/>
          </a:endParaRPr>
        </a:p>
        <a:p xmlns:a="http://schemas.openxmlformats.org/drawingml/2006/main">
          <a:r>
            <a:rPr lang="en-US" sz="110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True cost to Tesla may vary. Based on in-month prices</a:t>
          </a:r>
        </a:p>
        <a:p xmlns:a="http://schemas.openxmlformats.org/drawingml/2006/main">
          <a:r>
            <a:rPr lang="en-US" sz="110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Considered 50% of vehichels to be long and 50% standard range.</a:t>
          </a:r>
          <a:endParaRPr lang="en-US">
            <a:solidFill>
              <a:schemeClr val="bg1"/>
            </a:solidFill>
            <a:effectLst/>
          </a:endParaRPr>
        </a:p>
        <a:p xmlns:a="http://schemas.openxmlformats.org/drawingml/2006/main">
          <a:endParaRPr lang="en-US" sz="11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0.00388</cdr:x>
      <cdr:y>0.81603</cdr:y>
    </cdr:from>
    <cdr:to>
      <cdr:x>0.35921</cdr:x>
      <cdr:y>1</cdr:y>
    </cdr:to>
    <cdr:sp macro="" textlink="">
      <cdr:nvSpPr>
        <cdr:cNvPr id="2" name="TextBox 32"/>
        <cdr:cNvSpPr txBox="1"/>
      </cdr:nvSpPr>
      <cdr:spPr>
        <a:xfrm xmlns:a="http://schemas.openxmlformats.org/drawingml/2006/main">
          <a:off x="48972" y="6866727"/>
          <a:ext cx="4479496" cy="1523238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300" b="1">
              <a:solidFill>
                <a:schemeClr val="bg1"/>
              </a:solidFill>
            </a:rPr>
            <a:t>Assumptions:</a:t>
          </a:r>
        </a:p>
        <a:p xmlns:a="http://schemas.openxmlformats.org/drawingml/2006/main">
          <a:endParaRPr lang="en-US" sz="1300" b="1">
            <a:solidFill>
              <a:schemeClr val="bg1"/>
            </a:solidFill>
          </a:endParaRPr>
        </a:p>
        <a:p xmlns:a="http://schemas.openxmlformats.org/drawingml/2006/main">
          <a:endParaRPr lang="en-US" sz="1300" b="1">
            <a:solidFill>
              <a:schemeClr val="bg1"/>
            </a:solidFill>
          </a:endParaRPr>
        </a:p>
        <a:p xmlns:a="http://schemas.openxmlformats.org/drawingml/2006/main">
          <a:endParaRPr lang="en-US" sz="1300" b="1">
            <a:solidFill>
              <a:schemeClr val="bg1"/>
            </a:solidFill>
          </a:endParaRPr>
        </a:p>
        <a:p xmlns:a="http://schemas.openxmlformats.org/drawingml/2006/main">
          <a:endParaRPr lang="en-US" sz="1300" b="1">
            <a:solidFill>
              <a:schemeClr val="bg1"/>
            </a:solidFill>
          </a:endParaRPr>
        </a:p>
        <a:p xmlns:a="http://schemas.openxmlformats.org/drawingml/2006/main">
          <a:r>
            <a:rPr lang="en-US" sz="1300" b="1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Does not include premium cost on certain metals .</a:t>
          </a:r>
          <a:endParaRPr lang="en-US" sz="1300" b="1">
            <a:solidFill>
              <a:schemeClr val="bg1"/>
            </a:solidFill>
            <a:effectLst/>
          </a:endParaRPr>
        </a:p>
        <a:p xmlns:a="http://schemas.openxmlformats.org/drawingml/2006/main">
          <a:r>
            <a:rPr lang="en-US" sz="1300" b="1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True cost to Tesla may vary. Based on in-month prices</a:t>
          </a:r>
          <a:endParaRPr lang="en-US" sz="1300" b="1">
            <a:solidFill>
              <a:schemeClr val="bg1"/>
            </a:solidFill>
            <a:effectLst/>
          </a:endParaRPr>
        </a:p>
      </cdr:txBody>
    </cdr:sp>
  </cdr:relSizeAnchor>
  <cdr:relSizeAnchor xmlns:cdr="http://schemas.openxmlformats.org/drawingml/2006/chartDrawing">
    <cdr:from>
      <cdr:x>0.01367</cdr:x>
      <cdr:y>0.85161</cdr:y>
    </cdr:from>
    <cdr:to>
      <cdr:x>0.44747</cdr:x>
      <cdr:y>0.93732</cdr:y>
    </cdr:to>
    <cdr:pic>
      <cdr:nvPicPr>
        <cdr:cNvPr id="3" name="Picture 2">
          <a:extLst xmlns:a="http://schemas.openxmlformats.org/drawingml/2006/main">
            <a:ext uri="{FF2B5EF4-FFF2-40B4-BE49-F238E27FC236}">
              <a16:creationId xmlns:a16="http://schemas.microsoft.com/office/drawing/2014/main" id="{00000000-0008-0000-0000-000032000000}"/>
            </a:ext>
          </a:extLst>
        </cdr:cNvPr>
        <cdr:cNvPicPr>
          <a:picLocks xmlns:a="http://schemas.openxmlformats.org/drawingml/2006/main" noChangeAspect="1" noChangeArrowheads="1"/>
        </cdr:cNvPicPr>
      </cdr:nvPicPr>
      <cdr:blipFill rotWithShape="1"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 t="15245" r="1061"/>
        <a:stretch xmlns:a="http://schemas.openxmlformats.org/drawingml/2006/main"/>
      </cdr:blipFill>
      <cdr:spPr bwMode="auto">
        <a:xfrm xmlns:a="http://schemas.openxmlformats.org/drawingml/2006/main">
          <a:off x="172376" y="7051327"/>
          <a:ext cx="5468831" cy="709679"/>
        </a:xfrm>
        <a:prstGeom xmlns:a="http://schemas.openxmlformats.org/drawingml/2006/main" prst="rect">
          <a:avLst/>
        </a:prstGeom>
        <a:noFill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cdr:spPr>
    </cdr:pic>
  </cdr:relSizeAnchor>
  <cdr:relSizeAnchor xmlns:cdr="http://schemas.openxmlformats.org/drawingml/2006/chartDrawing">
    <cdr:from>
      <cdr:x>0.55664</cdr:x>
      <cdr:y>0.83908</cdr:y>
    </cdr:from>
    <cdr:to>
      <cdr:x>0.76618</cdr:x>
      <cdr:y>0.99836</cdr:y>
    </cdr:to>
    <cdr:sp macro="" textlink="">
      <cdr:nvSpPr>
        <cdr:cNvPr id="4" name="TextBox 12"/>
        <cdr:cNvSpPr txBox="1"/>
      </cdr:nvSpPr>
      <cdr:spPr>
        <a:xfrm xmlns:a="http://schemas.openxmlformats.org/drawingml/2006/main">
          <a:off x="7017427" y="6947569"/>
          <a:ext cx="2641621" cy="1318823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eaLnBrk="1" fontAlgn="auto" latinLnBrk="0" hangingPunct="1"/>
          <a:r>
            <a:rPr lang="en-US" sz="1300" b="1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Cell energy:  17.4 Wh</a:t>
          </a:r>
          <a:endParaRPr lang="en-US" sz="1300" b="1">
            <a:solidFill>
              <a:schemeClr val="bg1"/>
            </a:solidFill>
            <a:effectLst/>
          </a:endParaRPr>
        </a:p>
        <a:p xmlns:a="http://schemas.openxmlformats.org/drawingml/2006/main">
          <a:r>
            <a:rPr lang="en-US" sz="1300" b="1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Lithium</a:t>
          </a:r>
          <a:r>
            <a:rPr lang="en-US" sz="1300" b="1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: Tesla contract price   </a:t>
          </a:r>
        </a:p>
        <a:p xmlns:a="http://schemas.openxmlformats.org/drawingml/2006/main">
          <a:r>
            <a:rPr lang="en-US" sz="1300" b="1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Nickel: LME Ni cash price  </a:t>
          </a:r>
        </a:p>
        <a:p xmlns:a="http://schemas.openxmlformats.org/drawingml/2006/main">
          <a:pPr eaLnBrk="1" fontAlgn="auto" latinLnBrk="0" hangingPunct="1"/>
          <a:r>
            <a:rPr lang="en-US" sz="1300" b="1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Cobalt: LME Co cash price  </a:t>
          </a:r>
        </a:p>
        <a:p xmlns:a="http://schemas.openxmlformats.org/drawingml/2006/main">
          <a:pPr eaLnBrk="1" fontAlgn="auto" latinLnBrk="0" hangingPunct="1"/>
          <a:r>
            <a:rPr lang="en-US" sz="1300" b="1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Aluminum: LME Al cash price  </a:t>
          </a:r>
          <a:endParaRPr lang="en-US" sz="1300" b="1">
            <a:solidFill>
              <a:schemeClr val="bg1"/>
            </a:solidFill>
            <a:effectLst/>
          </a:endParaRPr>
        </a:p>
        <a:p xmlns:a="http://schemas.openxmlformats.org/drawingml/2006/main">
          <a:pPr eaLnBrk="1" fontAlgn="auto" latinLnBrk="0" hangingPunct="1"/>
          <a:r>
            <a:rPr lang="en-US" sz="1300" b="1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Manganese: Fastmaket price  </a:t>
          </a:r>
          <a:endParaRPr lang="en-US" sz="1300" b="1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0.15504</cdr:x>
      <cdr:y>0.60272</cdr:y>
    </cdr:from>
    <cdr:to>
      <cdr:x>0.29509</cdr:x>
      <cdr:y>0.65316</cdr:y>
    </cdr:to>
    <cdr:sp macro="" textlink="">
      <cdr:nvSpPr>
        <cdr:cNvPr id="2" name="TextBox 10"/>
        <cdr:cNvSpPr txBox="1"/>
      </cdr:nvSpPr>
      <cdr:spPr>
        <a:xfrm xmlns:a="http://schemas.openxmlformats.org/drawingml/2006/main">
          <a:off x="1227917" y="3905602"/>
          <a:ext cx="1109228" cy="32689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2700">
          <a:solidFill>
            <a:srgbClr val="00FF00"/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 b="1">
              <a:solidFill>
                <a:schemeClr val="bg1"/>
              </a:solidFill>
            </a:rPr>
            <a:t>0.86 $/kWh</a:t>
          </a:r>
        </a:p>
      </cdr:txBody>
    </cdr:sp>
  </cdr:relSizeAnchor>
  <cdr:relSizeAnchor xmlns:cdr="http://schemas.openxmlformats.org/drawingml/2006/chartDrawing">
    <cdr:from>
      <cdr:x>0.35076</cdr:x>
      <cdr:y>0.94508</cdr:y>
    </cdr:from>
    <cdr:to>
      <cdr:x>0.6679</cdr:x>
      <cdr:y>1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2778033" y="6124138"/>
          <a:ext cx="2511752" cy="3558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 b="1">
              <a:solidFill>
                <a:schemeClr val="bg1"/>
              </a:solidFill>
            </a:rPr>
            <a:t>$/kWh</a:t>
          </a:r>
          <a:r>
            <a:rPr lang="en-US" sz="1400" b="1" baseline="0">
              <a:solidFill>
                <a:schemeClr val="bg1"/>
              </a:solidFill>
            </a:rPr>
            <a:t> based on 2170C</a:t>
          </a:r>
          <a:endParaRPr lang="en-US" sz="1400" b="1">
            <a:solidFill>
              <a:schemeClr val="bg1"/>
            </a:solidFill>
          </a:endParaRP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0.49296</cdr:x>
      <cdr:y>0.12989</cdr:y>
    </cdr:from>
    <cdr:to>
      <cdr:x>0.63741</cdr:x>
      <cdr:y>0.17781</cdr:y>
    </cdr:to>
    <cdr:sp macro="" textlink="">
      <cdr:nvSpPr>
        <cdr:cNvPr id="3" name="TextBox 5"/>
        <cdr:cNvSpPr txBox="1"/>
      </cdr:nvSpPr>
      <cdr:spPr>
        <a:xfrm xmlns:a="http://schemas.openxmlformats.org/drawingml/2006/main">
          <a:off x="4244653" y="846935"/>
          <a:ext cx="1243802" cy="31245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2700">
          <a:solidFill>
            <a:srgbClr val="FF0000"/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 b="1">
              <a:solidFill>
                <a:schemeClr val="bg1"/>
              </a:solidFill>
            </a:rPr>
            <a:t>13.34 $/kWh</a:t>
          </a:r>
        </a:p>
      </cdr:txBody>
    </cdr:sp>
  </cdr:relSizeAnchor>
  <cdr:relSizeAnchor xmlns:cdr="http://schemas.openxmlformats.org/drawingml/2006/chartDrawing">
    <cdr:from>
      <cdr:x>0.81021</cdr:x>
      <cdr:y>0.69349</cdr:y>
    </cdr:from>
    <cdr:to>
      <cdr:x>0.94298</cdr:x>
      <cdr:y>0.74141</cdr:y>
    </cdr:to>
    <cdr:sp macro="" textlink="">
      <cdr:nvSpPr>
        <cdr:cNvPr id="5" name="TextBox 5"/>
        <cdr:cNvSpPr txBox="1"/>
      </cdr:nvSpPr>
      <cdr:spPr>
        <a:xfrm xmlns:a="http://schemas.openxmlformats.org/drawingml/2006/main">
          <a:off x="6416839" y="4493814"/>
          <a:ext cx="1051538" cy="31052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2700">
          <a:solidFill>
            <a:srgbClr val="FF0000"/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 b="1">
              <a:solidFill>
                <a:schemeClr val="bg1"/>
              </a:solidFill>
            </a:rPr>
            <a:t>9.12</a:t>
          </a:r>
          <a:r>
            <a:rPr lang="en-US" sz="1400" b="1" baseline="0">
              <a:solidFill>
                <a:schemeClr val="bg1"/>
              </a:solidFill>
            </a:rPr>
            <a:t> </a:t>
          </a:r>
          <a:r>
            <a:rPr lang="en-US" sz="1400" b="1">
              <a:solidFill>
                <a:schemeClr val="bg1"/>
              </a:solidFill>
            </a:rPr>
            <a:t>$/kWh</a:t>
          </a:r>
        </a:p>
      </cdr:txBody>
    </cdr:sp>
  </cdr:relSizeAnchor>
  <cdr:relSizeAnchor xmlns:cdr="http://schemas.openxmlformats.org/drawingml/2006/chartDrawing">
    <cdr:from>
      <cdr:x>0.34907</cdr:x>
      <cdr:y>0.93333</cdr:y>
    </cdr:from>
    <cdr:to>
      <cdr:x>0.64742</cdr:x>
      <cdr:y>0.9875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2977242" y="6096000"/>
          <a:ext cx="2544537" cy="35378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 b="1">
              <a:solidFill>
                <a:schemeClr val="bg1"/>
              </a:solidFill>
            </a:rPr>
            <a:t>$/kWh</a:t>
          </a:r>
          <a:r>
            <a:rPr lang="en-US" sz="1400" b="1" baseline="0">
              <a:solidFill>
                <a:schemeClr val="bg1"/>
              </a:solidFill>
            </a:rPr>
            <a:t> based on 2170C</a:t>
          </a:r>
          <a:endParaRPr lang="en-US" sz="1400" b="1">
            <a:solidFill>
              <a:schemeClr val="bg1"/>
            </a:solidFill>
          </a:endParaRP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0.08214</cdr:x>
      <cdr:y>0.86758</cdr:y>
    </cdr:from>
    <cdr:to>
      <cdr:x>0.97436</cdr:x>
      <cdr:y>1</cdr:y>
    </cdr:to>
    <cdr:sp macro="" textlink="">
      <cdr:nvSpPr>
        <cdr:cNvPr id="2" name="TextBox 31"/>
        <cdr:cNvSpPr txBox="1"/>
      </cdr:nvSpPr>
      <cdr:spPr>
        <a:xfrm xmlns:a="http://schemas.openxmlformats.org/drawingml/2006/main">
          <a:off x="1002439" y="7094926"/>
          <a:ext cx="10888430" cy="1082925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300" b="1">
              <a:solidFill>
                <a:schemeClr val="bg1"/>
              </a:solidFill>
            </a:rPr>
            <a:t>Source: Inside EVs Monthly Plug-In EV Sales Scorecard. Utilized</a:t>
          </a:r>
          <a:r>
            <a:rPr lang="en-US" sz="1300" b="1" baseline="0">
              <a:solidFill>
                <a:schemeClr val="bg1"/>
              </a:solidFill>
            </a:rPr>
            <a:t> battery capacity for each specific model and make sold for analysis </a:t>
          </a:r>
        </a:p>
        <a:p xmlns:a="http://schemas.openxmlformats.org/drawingml/2006/main">
          <a:r>
            <a:rPr lang="en-US" sz="1300" b="1" baseline="0">
              <a:solidFill>
                <a:schemeClr val="bg1"/>
              </a:solidFill>
            </a:rPr>
            <a:t>Assumptions:</a:t>
          </a:r>
        </a:p>
        <a:p xmlns:a="http://schemas.openxmlformats.org/drawingml/2006/main">
          <a:r>
            <a:rPr lang="en-US" sz="1300" b="1" baseline="0">
              <a:solidFill>
                <a:schemeClr val="bg1"/>
              </a:solidFill>
            </a:rPr>
            <a:t>Chevrolet Bolt EV: 60 kWh|Chevrolet Volt: 18.4 kWh|Toyota Prius: 9 kWh|NIssan LEAF: 30 kWh|BMW 530e: 9.2kWh|BMW i3: 42.2 kWh|</a:t>
          </a:r>
        </a:p>
        <a:p xmlns:a="http://schemas.openxmlformats.org/drawingml/2006/main">
          <a:r>
            <a:rPr lang="en-US" sz="1300" b="1" baseline="0">
              <a:solidFill>
                <a:schemeClr val="bg1"/>
              </a:solidFill>
            </a:rPr>
            <a:t>BMW 330e: 7 kWh|BMW i8: 98 kWh|Mini: 8 kWh| BMW X5 40e: 9 kWh| BMW 740e*: 9.2 kWh </a:t>
          </a:r>
        </a:p>
        <a:p xmlns:a="http://schemas.openxmlformats.org/drawingml/2006/main">
          <a:endParaRPr lang="en-US" sz="1100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0.02156</cdr:x>
      <cdr:y>0.82042</cdr:y>
    </cdr:from>
    <cdr:to>
      <cdr:x>0.25571</cdr:x>
      <cdr:y>0.9797</cdr:y>
    </cdr:to>
    <cdr:sp macro="" textlink="">
      <cdr:nvSpPr>
        <cdr:cNvPr id="2" name="TextBox 15"/>
        <cdr:cNvSpPr txBox="1"/>
      </cdr:nvSpPr>
      <cdr:spPr>
        <a:xfrm xmlns:a="http://schemas.openxmlformats.org/drawingml/2006/main">
          <a:off x="271843" y="6793078"/>
          <a:ext cx="2951898" cy="1318823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300" b="1">
              <a:solidFill>
                <a:schemeClr val="bg1"/>
              </a:solidFill>
            </a:rPr>
            <a:t>Sources:</a:t>
          </a:r>
        </a:p>
        <a:p xmlns:a="http://schemas.openxmlformats.org/drawingml/2006/main">
          <a:r>
            <a:rPr lang="en-US" sz="1300" b="1">
              <a:solidFill>
                <a:schemeClr val="bg1"/>
              </a:solidFill>
            </a:rPr>
            <a:t>Lithium Price: Benchmark</a:t>
          </a:r>
          <a:r>
            <a:rPr lang="en-US" sz="1300" b="1" baseline="0">
              <a:solidFill>
                <a:schemeClr val="bg1"/>
              </a:solidFill>
            </a:rPr>
            <a:t> Minerals </a:t>
          </a:r>
        </a:p>
        <a:p xmlns:a="http://schemas.openxmlformats.org/drawingml/2006/main">
          <a:r>
            <a:rPr lang="en-US" sz="1300" b="1" baseline="0">
              <a:solidFill>
                <a:schemeClr val="bg1"/>
              </a:solidFill>
            </a:rPr>
            <a:t>Nickel Price: LME Ni cash price  </a:t>
          </a:r>
        </a:p>
        <a:p xmlns:a="http://schemas.openxmlformats.org/drawingml/2006/main">
          <a:r>
            <a:rPr lang="en-US" sz="1300" b="1" baseline="0">
              <a:solidFill>
                <a:schemeClr val="bg1"/>
              </a:solidFill>
            </a:rPr>
            <a:t>Copper: LME Cu cash price </a:t>
          </a:r>
        </a:p>
        <a:p xmlns:a="http://schemas.openxmlformats.org/drawingml/2006/main">
          <a:r>
            <a:rPr lang="en-US" sz="1300" b="1" baseline="0">
              <a:solidFill>
                <a:schemeClr val="bg1"/>
              </a:solidFill>
            </a:rPr>
            <a:t>Cobalt: LME Co cash price</a:t>
          </a:r>
        </a:p>
        <a:p xmlns:a="http://schemas.openxmlformats.org/drawingml/2006/main">
          <a:r>
            <a:rPr lang="en-US" sz="1300" b="1" baseline="0">
              <a:solidFill>
                <a:schemeClr val="bg1"/>
              </a:solidFill>
            </a:rPr>
            <a:t>Aluminum:</a:t>
          </a:r>
          <a:r>
            <a:rPr lang="en-US" sz="1300" b="1">
              <a:solidFill>
                <a:schemeClr val="bg1"/>
              </a:solidFill>
            </a:rPr>
            <a:t> LME AL cash price</a:t>
          </a:r>
        </a:p>
      </cdr:txBody>
    </cdr:sp>
  </cdr:relSizeAnchor>
  <cdr:relSizeAnchor xmlns:cdr="http://schemas.openxmlformats.org/drawingml/2006/chartDrawing">
    <cdr:from>
      <cdr:x>0.35121</cdr:x>
      <cdr:y>0.92943</cdr:y>
    </cdr:from>
    <cdr:to>
      <cdr:x>0.6845</cdr:x>
      <cdr:y>0.96527</cdr:y>
    </cdr:to>
    <cdr:sp macro="" textlink="">
      <cdr:nvSpPr>
        <cdr:cNvPr id="3" name="TextBox 23"/>
        <cdr:cNvSpPr txBox="1"/>
      </cdr:nvSpPr>
      <cdr:spPr>
        <a:xfrm xmlns:a="http://schemas.openxmlformats.org/drawingml/2006/main">
          <a:off x="4427635" y="7695680"/>
          <a:ext cx="4201728" cy="296748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300" b="1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Does not include premium cost on certain metals </a:t>
          </a:r>
          <a:endParaRPr lang="en-US" sz="13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0.03244</cdr:x>
      <cdr:y>0.84433</cdr:y>
    </cdr:from>
    <cdr:to>
      <cdr:x>0.46824</cdr:x>
      <cdr:y>0.9389</cdr:y>
    </cdr:to>
    <cdr:pic>
      <cdr:nvPicPr>
        <cdr:cNvPr id="3" name="Picture 2">
          <a:extLst xmlns:a="http://schemas.openxmlformats.org/drawingml/2006/main">
            <a:ext uri="{FF2B5EF4-FFF2-40B4-BE49-F238E27FC236}">
              <a16:creationId xmlns:a16="http://schemas.microsoft.com/office/drawing/2014/main" id="{00000000-0008-0000-0000-00001D000000}"/>
            </a:ext>
          </a:extLst>
        </cdr:cNvPr>
        <cdr:cNvPicPr>
          <a:picLocks xmlns:a="http://schemas.openxmlformats.org/drawingml/2006/main" noChangeAspect="1" noChangeArrowheads="1"/>
        </cdr:cNvPicPr>
      </cdr:nvPicPr>
      <cdr:blipFill rotWithShape="1"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 t="24473" r="1571"/>
        <a:stretch xmlns:a="http://schemas.openxmlformats.org/drawingml/2006/main"/>
      </cdr:blipFill>
      <cdr:spPr bwMode="auto">
        <a:xfrm xmlns:a="http://schemas.openxmlformats.org/drawingml/2006/main">
          <a:off x="404813" y="7289800"/>
          <a:ext cx="5437689" cy="816429"/>
        </a:xfrm>
        <a:prstGeom xmlns:a="http://schemas.openxmlformats.org/drawingml/2006/main" prst="rect">
          <a:avLst/>
        </a:prstGeom>
        <a:noFill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cdr:spPr>
    </cdr:pic>
  </cdr:relSizeAnchor>
  <cdr:relSizeAnchor xmlns:cdr="http://schemas.openxmlformats.org/drawingml/2006/chartDrawing">
    <cdr:from>
      <cdr:x>0.0229</cdr:x>
      <cdr:y>0.79143</cdr:y>
    </cdr:from>
    <cdr:to>
      <cdr:x>0.37842</cdr:x>
      <cdr:y>1</cdr:y>
    </cdr:to>
    <cdr:sp macro="" textlink="">
      <cdr:nvSpPr>
        <cdr:cNvPr id="4" name="TextBox 2"/>
        <cdr:cNvSpPr txBox="1"/>
      </cdr:nvSpPr>
      <cdr:spPr>
        <a:xfrm xmlns:a="http://schemas.openxmlformats.org/drawingml/2006/main">
          <a:off x="288540" y="6719825"/>
          <a:ext cx="4479496" cy="1727652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300" b="1">
              <a:solidFill>
                <a:schemeClr val="bg1"/>
              </a:solidFill>
            </a:rPr>
            <a:t>Assumptions:</a:t>
          </a:r>
        </a:p>
        <a:p xmlns:a="http://schemas.openxmlformats.org/drawingml/2006/main">
          <a:endParaRPr lang="en-US" sz="1300" b="1">
            <a:solidFill>
              <a:schemeClr val="bg1"/>
            </a:solidFill>
          </a:endParaRPr>
        </a:p>
        <a:p xmlns:a="http://schemas.openxmlformats.org/drawingml/2006/main">
          <a:endParaRPr lang="en-US" sz="1300" b="1">
            <a:solidFill>
              <a:schemeClr val="bg1"/>
            </a:solidFill>
          </a:endParaRPr>
        </a:p>
        <a:p xmlns:a="http://schemas.openxmlformats.org/drawingml/2006/main">
          <a:endParaRPr lang="en-US" sz="1300" b="1">
            <a:solidFill>
              <a:schemeClr val="bg1"/>
            </a:solidFill>
          </a:endParaRPr>
        </a:p>
        <a:p xmlns:a="http://schemas.openxmlformats.org/drawingml/2006/main">
          <a:endParaRPr lang="en-US" sz="1300" b="1">
            <a:solidFill>
              <a:schemeClr val="bg1"/>
            </a:solidFill>
          </a:endParaRPr>
        </a:p>
        <a:p xmlns:a="http://schemas.openxmlformats.org/drawingml/2006/main">
          <a:endParaRPr lang="en-US" sz="1300" b="1">
            <a:solidFill>
              <a:schemeClr val="bg1"/>
            </a:solidFill>
          </a:endParaRPr>
        </a:p>
        <a:p xmlns:a="http://schemas.openxmlformats.org/drawingml/2006/main">
          <a:r>
            <a:rPr lang="en-US" sz="1300" b="1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Does not include premium cost on certain metals .</a:t>
          </a:r>
          <a:endParaRPr lang="en-US" sz="1300" b="1">
            <a:solidFill>
              <a:schemeClr val="bg1"/>
            </a:solidFill>
            <a:effectLst/>
          </a:endParaRPr>
        </a:p>
        <a:p xmlns:a="http://schemas.openxmlformats.org/drawingml/2006/main">
          <a:r>
            <a:rPr lang="en-US" sz="1300" b="1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True cost to Tesla may vary. Based on in-month prices</a:t>
          </a:r>
          <a:endParaRPr lang="en-US" sz="1300" b="1">
            <a:solidFill>
              <a:schemeClr val="bg1"/>
            </a:solidFill>
            <a:effectLst/>
          </a:endParaRPr>
        </a:p>
      </cdr:txBody>
    </cdr:sp>
  </cdr:relSizeAnchor>
  <cdr:relSizeAnchor xmlns:cdr="http://schemas.openxmlformats.org/drawingml/2006/chartDrawing">
    <cdr:from>
      <cdr:x>0.58423</cdr:x>
      <cdr:y>0.85812</cdr:y>
    </cdr:from>
    <cdr:to>
      <cdr:x>0.7719</cdr:x>
      <cdr:y>0.98317</cdr:y>
    </cdr:to>
    <cdr:sp macro="" textlink="">
      <cdr:nvSpPr>
        <cdr:cNvPr id="5" name="TextBox 11"/>
        <cdr:cNvSpPr txBox="1"/>
      </cdr:nvSpPr>
      <cdr:spPr>
        <a:xfrm xmlns:a="http://schemas.openxmlformats.org/drawingml/2006/main">
          <a:off x="7361298" y="7108151"/>
          <a:ext cx="2364686" cy="103586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eaLnBrk="1" fontAlgn="auto" latinLnBrk="0" hangingPunct="1"/>
          <a:r>
            <a:rPr lang="en-US" sz="1200" b="1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Cell energy:  17.6 Wh</a:t>
          </a:r>
          <a:endParaRPr lang="en-US" sz="1200" b="1">
            <a:solidFill>
              <a:schemeClr val="bg1"/>
            </a:solidFill>
            <a:effectLst/>
          </a:endParaRPr>
        </a:p>
        <a:p xmlns:a="http://schemas.openxmlformats.org/drawingml/2006/main">
          <a:r>
            <a:rPr lang="en-US" sz="1200" b="1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Lithium</a:t>
          </a:r>
          <a:r>
            <a:rPr lang="en-US" sz="1200" b="1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: Tesla contract price </a:t>
          </a:r>
          <a:endParaRPr lang="en-US" sz="1200" b="1">
            <a:solidFill>
              <a:schemeClr val="bg1"/>
            </a:solidFill>
            <a:effectLst/>
          </a:endParaRPr>
        </a:p>
        <a:p xmlns:a="http://schemas.openxmlformats.org/drawingml/2006/main">
          <a:pPr eaLnBrk="1" fontAlgn="auto" latinLnBrk="0" hangingPunct="1"/>
          <a:r>
            <a:rPr lang="en-US" sz="1200" b="1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Nickel: LME Ni cash price </a:t>
          </a:r>
        </a:p>
        <a:p xmlns:a="http://schemas.openxmlformats.org/drawingml/2006/main">
          <a:pPr eaLnBrk="1" fontAlgn="auto" latinLnBrk="0" hangingPunct="1"/>
          <a:r>
            <a:rPr lang="en-US" sz="1200" b="1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Cobalt: LME Co cash price </a:t>
          </a:r>
        </a:p>
        <a:p xmlns:a="http://schemas.openxmlformats.org/drawingml/2006/main">
          <a:pPr eaLnBrk="1" fontAlgn="auto" latinLnBrk="0" hangingPunct="1"/>
          <a:r>
            <a:rPr lang="en-US" sz="1200" b="1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Aluminum: LME Al cash price </a:t>
          </a:r>
          <a:endParaRPr lang="en-US" sz="1100" b="1"/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0.29255</cdr:x>
      <cdr:y>0.94583</cdr:y>
    </cdr:from>
    <cdr:to>
      <cdr:x>0.54732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921907" y="6177643"/>
          <a:ext cx="2544537" cy="35378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 b="1">
              <a:solidFill>
                <a:schemeClr val="bg1"/>
              </a:solidFill>
            </a:rPr>
            <a:t>$/kWh</a:t>
          </a:r>
          <a:r>
            <a:rPr lang="en-US" sz="1400" b="1" baseline="0">
              <a:solidFill>
                <a:schemeClr val="bg1"/>
              </a:solidFill>
            </a:rPr>
            <a:t> based on 2170C</a:t>
          </a:r>
          <a:endParaRPr lang="en-US" sz="14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bi_lab\mbilab\&#65400;&#65438;&#65433;&#65392;&#65420;&#65439;1\G3\&#35430;&#20316;&#65411;&#65438;&#65392;&#65408;\LNA152\&#35373;&#35336;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~1\pc-user\LOCALS~1\Temp\Rim&#21521;&#12369;UF563865FTD_&#21407;&#20385;&#21106;&#20184;_120319ks.zip%20&#12398;&#19968;&#26178;&#12487;&#12451;&#12524;&#12463;&#12488;&#12522;%201\Rim&#21521;&#12369;UF563865FTD_&#21407;&#20385;&#21106;&#20184;_120319ks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&#12464;&#12525;&#12540;&#12496;&#12523;PSI\01_&#12475;&#12523;PSI&#35336;&#30011;\2013&#24180;&#24230;\(2014&#24180;P&#12475;&#12523;)PSI(1-&#9313;&#21454;&#25903;&#26908;&#35342;&#29992;).xlsm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teslamotorsinc.sharepoint.com/sites/CellMaterialsSupplyChain/Shared%20Documents/Market%20Reports/Benchmark%20Minerals/Lithium/Benchmark%20Lithium%20Prices%20-%20May%201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teslamotorsinc.sharepoint.com/OneDrive/Tesla/TeslaPanasonicSCM%20-%20Documents/BOM/2018%2006%20Jun%20Update/&#12304;Editable&#12305;Jun%20Update%20v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teslamotorsinc.sharepoint.com/Users/apagoto/Desktop/070119%20Metals%20Dashboard%20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dms.teslamotors.com/TESLASVN/ModelS/Engineering/HV%20Battery/Manufacturing/Capital%20Equipment/Cooling%20Tube/Project%20Management/CoolingTubeProject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horioka%20Temp\&#9632;Temp%20Folder\&#9632;Costing\&#9733;Tesla\&#9733;&#22679;&#29987;&#25237;&#36039;%20BBS%20&#65286;%20UR18650ZT5\&#65283;15+&#26032;&#35215;&#25237;&#36039;%202&#65431;&#65394;&#65437;\20130705%20&#23665;&#30000;&#12373;&#12435;&#22577;&#21578;\&#9733;Tesla_&#20385;&#26684;&#25512;&#31227;_&#35336;&#31639;&#24335;(ZT5)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MORISITA2\My%20Documents\AA&#26032;&#35215;\&#12486;&#12473;&#12521;&#20379;&#32102;&#23550;&#24540;\(&#26368;&#32066;)&#9733;&#30446;&#35542;&#35211;&#26360;%20Tesla&#20840;&#20307;&#21454;&#25903;%20(&#25237;&#36039;&#26178;&#26399;&#22793;&#26356;)%20(2013-2015)%20ver-9%2020130722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microsoft.com/office/2006/relationships/xlExternalLinkPath/xlPathMissing" Target="M48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teslamotorsinc.sharepoint.com/Users/smaryssael/Tesla/Cell%20Materials%20Supply%20Chain%20-%20Documents/Commodities%20and%20Mining/Dashboards/Nickel%20Cobalt%20Dashboard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&#12464;&#12525;&#12540;&#12496;&#12523;PSI\08_&#20837;&#24235;&#26085;&#31243;&#34920;&#65288;&#22238;&#31572;)\C_&#65288;&#20870;&#31570;&#65289;&#21336;&#12475;&#12523;&#12288;&#22238;&#31572;\&#20837;&#24235;&#12487;&#12540;&#12479;&#25277;&#20986;&#12510;&#12463;&#12525;(V2.1)ueno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通常剥離"/>
      <sheetName val="Sheet1"/>
      <sheetName val="数値入力シート"/>
      <sheetName val="数値入力シート (2)"/>
      <sheetName val="群断面設計 (2)"/>
      <sheetName val="極板長設計 (2)"/>
      <sheetName val="テープ設計"/>
      <sheetName val="設計sheetﾒｲﾝ"/>
      <sheetName val="群厚み計算シート"/>
      <sheetName val="周回数計算ｼｰﾄ"/>
      <sheetName val="空間体積"/>
      <sheetName val="電池重量"/>
      <sheetName val="容量存在確率"/>
      <sheetName val="直材費計算"/>
      <sheetName val="液量"/>
      <sheetName val="機種リスト"/>
      <sheetName val="【参考】予算単位"/>
      <sheetName val="試作条件一覧"/>
      <sheetName val="設計シート"/>
      <sheetName val="■条件設定"/>
      <sheetName val="数値ﾃﾞｰﾀ"/>
      <sheetName val="相場まとめ"/>
      <sheetName val="DB2"/>
      <sheetName val="Assumptions"/>
      <sheetName val="전체손익표"/>
      <sheetName val="設計"/>
      <sheetName val="총집계내역"/>
      <sheetName val="음극 압연후"/>
      <sheetName val="#REF"/>
      <sheetName val="バイヤー"/>
      <sheetName val="入力リスト"/>
      <sheetName val="2019年工序别"/>
      <sheetName val="販売原計"/>
      <sheetName val="経常店"/>
      <sheetName val="製造番号管理台帳（原本）"/>
      <sheetName val="FinishedGoodsDatabase上期"/>
      <sheetName val="本体"/>
      <sheetName val="BP2003"/>
      <sheetName val="テーマ別   開発G･研究所のみ"/>
      <sheetName val="件名"/>
      <sheetName val="仕掛集計4月切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更新内容"/>
      <sheetName val="原価割付"/>
      <sheetName val="検討表"/>
      <sheetName val="既存パック"/>
      <sheetName val="リスト１"/>
      <sheetName val="値上げDB"/>
      <sheetName val="値上げ設定"/>
      <sheetName val="原価シート追加方法"/>
      <sheetName val="2010上標準"/>
      <sheetName val="2010下標準"/>
      <sheetName val="2011上標準"/>
      <sheetName val="2011下標準"/>
      <sheetName val="201104当座"/>
      <sheetName val="201105当座"/>
      <sheetName val="201106当座"/>
      <sheetName val="201107当座"/>
      <sheetName val="201108当座"/>
      <sheetName val="201109当座"/>
      <sheetName val="201110当座"/>
      <sheetName val="201111当座"/>
      <sheetName val="201112当座"/>
      <sheetName val="201201当座"/>
      <sheetName val="直接経費内訳"/>
    </sheetNames>
    <sheetDataSet>
      <sheetData sheetId="0" refreshError="1"/>
      <sheetData sheetId="1" refreshError="1"/>
      <sheetData sheetId="2"/>
      <sheetData sheetId="3" refreshError="1"/>
      <sheetData sheetId="4">
        <row r="11">
          <cell r="X11" t="str">
            <v>PC</v>
          </cell>
        </row>
        <row r="12">
          <cell r="X12" t="str">
            <v>携帯電話</v>
          </cell>
        </row>
        <row r="13">
          <cell r="X13" t="str">
            <v>PDA</v>
          </cell>
        </row>
        <row r="14">
          <cell r="X14" t="str">
            <v>DSC</v>
          </cell>
        </row>
        <row r="15">
          <cell r="X15" t="str">
            <v>ｶﾑｺｰﾀﾞ</v>
          </cell>
        </row>
        <row r="16">
          <cell r="X16" t="str">
            <v>工具</v>
          </cell>
        </row>
        <row r="17">
          <cell r="X17" t="str">
            <v>ﾊﾟﾜｰｱﾌﾟﾘ</v>
          </cell>
        </row>
        <row r="18">
          <cell r="X18" t="str">
            <v>ｱｾﾝﾌﾞﾗ</v>
          </cell>
        </row>
        <row r="19">
          <cell r="X19" t="str">
            <v>その他</v>
          </cell>
        </row>
      </sheetData>
      <sheetData sheetId="5"/>
      <sheetData sheetId="6"/>
      <sheetData sheetId="7" refreshError="1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計画概要"/>
      <sheetName val="ライン状況"/>
      <sheetName val="ライン状況(2014)"/>
      <sheetName val="円筒(2014)"/>
      <sheetName val="円筒"/>
      <sheetName val="日程計画"/>
      <sheetName val="要望"/>
      <sheetName val="PSIグラフ"/>
      <sheetName val="貼付データ"/>
      <sheetName val="生データ"/>
      <sheetName val="生データピボット"/>
      <sheetName val="在庫実績"/>
      <sheetName val="機種名"/>
      <sheetName val="製品在庫"/>
      <sheetName val="休日"/>
    </sheetNames>
    <sheetDataSet>
      <sheetData sheetId="0" refreshError="1">
        <row r="2">
          <cell r="B2">
            <v>41654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thium Carbonate"/>
      <sheetName val="LC FOB SA"/>
      <sheetName val="LC CIF NA"/>
      <sheetName val="LC CIF As"/>
      <sheetName val="LC CIF EU"/>
      <sheetName val="LC(T) EXW CH"/>
      <sheetName val="LC(B) EXW CH"/>
      <sheetName val="Lithium Hydroxide"/>
      <sheetName val="LH FOB NA"/>
      <sheetName val="LH CIF As"/>
      <sheetName val="LH CIF EU"/>
      <sheetName val="EXW China"/>
      <sheetName val="Spod"/>
      <sheetName val="Lithium Index"/>
      <sheetName val="Index"/>
      <sheetName val="Carbonate Index"/>
      <sheetName val="Hydroxide Index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8">
          <cell r="D8">
            <v>7100</v>
          </cell>
        </row>
        <row r="9">
          <cell r="D9">
            <v>7000</v>
          </cell>
        </row>
        <row r="10">
          <cell r="D10">
            <v>6950</v>
          </cell>
        </row>
        <row r="11">
          <cell r="D11">
            <v>6850</v>
          </cell>
        </row>
        <row r="12">
          <cell r="D12">
            <v>6700</v>
          </cell>
        </row>
        <row r="13">
          <cell r="D13">
            <v>7000</v>
          </cell>
        </row>
        <row r="14">
          <cell r="D14">
            <v>6450</v>
          </cell>
        </row>
        <row r="15">
          <cell r="D15">
            <v>6250</v>
          </cell>
        </row>
        <row r="16">
          <cell r="D16">
            <v>6150</v>
          </cell>
        </row>
        <row r="17">
          <cell r="D17">
            <v>5575</v>
          </cell>
        </row>
        <row r="18">
          <cell r="D18">
            <v>5625</v>
          </cell>
        </row>
        <row r="19">
          <cell r="D19">
            <v>6125</v>
          </cell>
        </row>
        <row r="20">
          <cell r="D20">
            <v>5700</v>
          </cell>
        </row>
        <row r="21">
          <cell r="D21">
            <v>5650</v>
          </cell>
        </row>
        <row r="22">
          <cell r="D22">
            <v>5700</v>
          </cell>
        </row>
        <row r="23">
          <cell r="D23">
            <v>5450</v>
          </cell>
        </row>
        <row r="24">
          <cell r="D24">
            <v>5400</v>
          </cell>
        </row>
        <row r="25">
          <cell r="D25">
            <v>5800</v>
          </cell>
        </row>
        <row r="26">
          <cell r="D26">
            <v>5700</v>
          </cell>
        </row>
        <row r="27">
          <cell r="D27">
            <v>5550</v>
          </cell>
        </row>
        <row r="28">
          <cell r="D28">
            <v>5550</v>
          </cell>
        </row>
        <row r="29">
          <cell r="D29">
            <v>5700</v>
          </cell>
        </row>
        <row r="30">
          <cell r="D30">
            <v>5700</v>
          </cell>
        </row>
        <row r="31">
          <cell r="D31">
            <v>5450</v>
          </cell>
        </row>
        <row r="32">
          <cell r="D32">
            <v>5450</v>
          </cell>
        </row>
        <row r="33">
          <cell r="D33">
            <v>5750</v>
          </cell>
        </row>
        <row r="34">
          <cell r="D34">
            <v>5700</v>
          </cell>
        </row>
        <row r="35">
          <cell r="D35">
            <v>5600</v>
          </cell>
        </row>
        <row r="36">
          <cell r="D36">
            <v>5900</v>
          </cell>
        </row>
        <row r="37">
          <cell r="D37">
            <v>6150</v>
          </cell>
        </row>
        <row r="38">
          <cell r="D38">
            <v>6050</v>
          </cell>
        </row>
        <row r="39">
          <cell r="D39">
            <v>5900</v>
          </cell>
        </row>
        <row r="40">
          <cell r="D40">
            <v>6000</v>
          </cell>
        </row>
        <row r="41">
          <cell r="D41">
            <v>5950</v>
          </cell>
        </row>
        <row r="42">
          <cell r="D42">
            <v>6000</v>
          </cell>
        </row>
        <row r="43">
          <cell r="D43">
            <v>6200</v>
          </cell>
        </row>
        <row r="44">
          <cell r="D44">
            <v>6425</v>
          </cell>
        </row>
        <row r="45">
          <cell r="D45">
            <v>6875</v>
          </cell>
        </row>
        <row r="46">
          <cell r="D46">
            <v>6725</v>
          </cell>
        </row>
        <row r="47">
          <cell r="D47">
            <v>6650</v>
          </cell>
        </row>
        <row r="48">
          <cell r="D48">
            <v>6650</v>
          </cell>
        </row>
        <row r="49">
          <cell r="D49">
            <v>6450</v>
          </cell>
        </row>
        <row r="50">
          <cell r="D50">
            <v>6850</v>
          </cell>
        </row>
        <row r="51">
          <cell r="D51">
            <v>6350</v>
          </cell>
        </row>
        <row r="52">
          <cell r="D52">
            <v>6400</v>
          </cell>
        </row>
        <row r="53">
          <cell r="D53">
            <v>6600</v>
          </cell>
        </row>
        <row r="54">
          <cell r="D54">
            <v>6550</v>
          </cell>
        </row>
        <row r="55">
          <cell r="D55">
            <v>6400</v>
          </cell>
        </row>
        <row r="56">
          <cell r="D56">
            <v>6425</v>
          </cell>
        </row>
        <row r="57">
          <cell r="D57">
            <v>6425</v>
          </cell>
        </row>
        <row r="58">
          <cell r="D58">
            <v>6325</v>
          </cell>
        </row>
        <row r="59">
          <cell r="D59">
            <v>6275</v>
          </cell>
        </row>
        <row r="60">
          <cell r="D60">
            <v>6125</v>
          </cell>
        </row>
        <row r="61">
          <cell r="D61">
            <v>5975</v>
          </cell>
        </row>
        <row r="62">
          <cell r="D62">
            <v>6300</v>
          </cell>
        </row>
        <row r="63">
          <cell r="D63">
            <v>6400</v>
          </cell>
        </row>
        <row r="64">
          <cell r="D64">
            <v>6750</v>
          </cell>
        </row>
        <row r="65">
          <cell r="D65">
            <v>6325</v>
          </cell>
        </row>
        <row r="66">
          <cell r="D66">
            <v>6375</v>
          </cell>
        </row>
        <row r="67">
          <cell r="D67">
            <v>6275</v>
          </cell>
        </row>
        <row r="68">
          <cell r="D68">
            <v>6200</v>
          </cell>
        </row>
        <row r="69">
          <cell r="D69">
            <v>6200</v>
          </cell>
        </row>
        <row r="70">
          <cell r="D70">
            <v>6100</v>
          </cell>
        </row>
        <row r="71">
          <cell r="D71">
            <v>6275</v>
          </cell>
        </row>
        <row r="72">
          <cell r="D72">
            <v>6625</v>
          </cell>
        </row>
        <row r="73">
          <cell r="D73">
            <v>6075</v>
          </cell>
        </row>
        <row r="74">
          <cell r="D74">
            <v>6300</v>
          </cell>
        </row>
        <row r="75">
          <cell r="D75">
            <v>6350</v>
          </cell>
        </row>
        <row r="76">
          <cell r="D76">
            <v>6350</v>
          </cell>
        </row>
        <row r="77">
          <cell r="D77">
            <v>6500</v>
          </cell>
        </row>
        <row r="78">
          <cell r="D78">
            <v>6400</v>
          </cell>
        </row>
        <row r="79">
          <cell r="D79">
            <v>6450</v>
          </cell>
        </row>
        <row r="80">
          <cell r="D80">
            <v>6550</v>
          </cell>
        </row>
        <row r="81">
          <cell r="D81">
            <v>6600</v>
          </cell>
        </row>
        <row r="82">
          <cell r="D82">
            <v>6850</v>
          </cell>
        </row>
        <row r="83">
          <cell r="D83">
            <v>7200</v>
          </cell>
        </row>
        <row r="84">
          <cell r="D84">
            <v>6800</v>
          </cell>
        </row>
        <row r="85">
          <cell r="D85">
            <v>6850</v>
          </cell>
        </row>
        <row r="86">
          <cell r="D86">
            <v>7100</v>
          </cell>
        </row>
        <row r="87">
          <cell r="D87">
            <v>7000</v>
          </cell>
        </row>
        <row r="88">
          <cell r="D88">
            <v>7300</v>
          </cell>
        </row>
        <row r="89">
          <cell r="D89">
            <v>7875</v>
          </cell>
        </row>
        <row r="90">
          <cell r="D90">
            <v>8375</v>
          </cell>
        </row>
        <row r="91">
          <cell r="D91">
            <v>8375</v>
          </cell>
        </row>
        <row r="92">
          <cell r="D92">
            <v>9400</v>
          </cell>
        </row>
        <row r="93">
          <cell r="D93">
            <v>10750</v>
          </cell>
        </row>
        <row r="94">
          <cell r="D94">
            <v>11300</v>
          </cell>
        </row>
        <row r="95">
          <cell r="D95">
            <v>11500</v>
          </cell>
        </row>
        <row r="96">
          <cell r="D96">
            <v>12250</v>
          </cell>
        </row>
        <row r="97">
          <cell r="D97">
            <v>12500</v>
          </cell>
        </row>
        <row r="98">
          <cell r="D98">
            <v>13500</v>
          </cell>
        </row>
        <row r="99">
          <cell r="D99">
            <v>14000</v>
          </cell>
        </row>
        <row r="100">
          <cell r="D100">
            <v>14250</v>
          </cell>
        </row>
        <row r="101">
          <cell r="D101">
            <v>14000</v>
          </cell>
        </row>
        <row r="102">
          <cell r="D102">
            <v>14250</v>
          </cell>
        </row>
        <row r="103">
          <cell r="D103">
            <v>14500</v>
          </cell>
        </row>
        <row r="104">
          <cell r="D104">
            <v>14500</v>
          </cell>
        </row>
        <row r="105">
          <cell r="D105">
            <v>15000</v>
          </cell>
        </row>
        <row r="106">
          <cell r="D106">
            <v>15000</v>
          </cell>
        </row>
        <row r="107">
          <cell r="D107">
            <v>15000</v>
          </cell>
        </row>
        <row r="108">
          <cell r="D108">
            <v>15250</v>
          </cell>
        </row>
        <row r="109">
          <cell r="D109">
            <v>15500</v>
          </cell>
        </row>
        <row r="110">
          <cell r="D110">
            <v>15500</v>
          </cell>
        </row>
        <row r="111">
          <cell r="D111">
            <v>16000</v>
          </cell>
        </row>
        <row r="112">
          <cell r="D112">
            <v>16250</v>
          </cell>
        </row>
        <row r="113">
          <cell r="D113">
            <v>16250</v>
          </cell>
        </row>
        <row r="114">
          <cell r="D114">
            <v>16375</v>
          </cell>
        </row>
        <row r="115">
          <cell r="D115">
            <v>16500</v>
          </cell>
        </row>
        <row r="116">
          <cell r="D116">
            <v>16500</v>
          </cell>
        </row>
        <row r="117">
          <cell r="D117">
            <v>16500</v>
          </cell>
        </row>
        <row r="118">
          <cell r="D118">
            <v>16500</v>
          </cell>
        </row>
        <row r="119">
          <cell r="D119">
            <v>17000</v>
          </cell>
        </row>
        <row r="120">
          <cell r="D120">
            <v>17250</v>
          </cell>
        </row>
        <row r="121">
          <cell r="D121">
            <v>17250</v>
          </cell>
        </row>
        <row r="122">
          <cell r="D122">
            <v>17250</v>
          </cell>
        </row>
        <row r="123">
          <cell r="D123">
            <v>17125</v>
          </cell>
        </row>
        <row r="124">
          <cell r="D124">
            <v>17125</v>
          </cell>
        </row>
        <row r="125">
          <cell r="D125">
            <v>17000</v>
          </cell>
        </row>
        <row r="126">
          <cell r="D126">
            <v>16000</v>
          </cell>
        </row>
        <row r="127">
          <cell r="D127">
            <v>15750</v>
          </cell>
        </row>
        <row r="128">
          <cell r="D128">
            <v>15500</v>
          </cell>
        </row>
        <row r="129">
          <cell r="D129">
            <v>15250</v>
          </cell>
        </row>
        <row r="130">
          <cell r="D130">
            <v>14500</v>
          </cell>
        </row>
        <row r="131">
          <cell r="D131">
            <v>14250</v>
          </cell>
        </row>
        <row r="132">
          <cell r="D132">
            <v>14000</v>
          </cell>
        </row>
      </sheetData>
      <sheetData sheetId="9" refreshError="1">
        <row r="8">
          <cell r="D8">
            <v>7450</v>
          </cell>
        </row>
        <row r="9">
          <cell r="D9">
            <v>7350</v>
          </cell>
        </row>
        <row r="10">
          <cell r="D10">
            <v>7550</v>
          </cell>
        </row>
        <row r="11">
          <cell r="D11">
            <v>8450</v>
          </cell>
        </row>
        <row r="12">
          <cell r="D12">
            <v>7375</v>
          </cell>
        </row>
        <row r="13">
          <cell r="D13">
            <v>7425</v>
          </cell>
        </row>
        <row r="14">
          <cell r="D14">
            <v>7450</v>
          </cell>
        </row>
        <row r="15">
          <cell r="D15">
            <v>7450</v>
          </cell>
        </row>
        <row r="16">
          <cell r="D16">
            <v>7025</v>
          </cell>
        </row>
        <row r="17">
          <cell r="D17">
            <v>7350</v>
          </cell>
        </row>
        <row r="18">
          <cell r="D18">
            <v>6950</v>
          </cell>
        </row>
        <row r="19">
          <cell r="D19">
            <v>6750</v>
          </cell>
        </row>
        <row r="20">
          <cell r="D20">
            <v>6600</v>
          </cell>
        </row>
        <row r="21">
          <cell r="D21">
            <v>6600</v>
          </cell>
        </row>
        <row r="22">
          <cell r="D22">
            <v>7500</v>
          </cell>
        </row>
        <row r="23">
          <cell r="D23">
            <v>7000</v>
          </cell>
        </row>
        <row r="24">
          <cell r="D24">
            <v>6700</v>
          </cell>
        </row>
        <row r="25">
          <cell r="D25">
            <v>6650</v>
          </cell>
        </row>
        <row r="26">
          <cell r="D26">
            <v>7225</v>
          </cell>
        </row>
        <row r="27">
          <cell r="D27">
            <v>6575</v>
          </cell>
        </row>
        <row r="28">
          <cell r="D28">
            <v>6500</v>
          </cell>
        </row>
        <row r="29">
          <cell r="D29">
            <v>6475</v>
          </cell>
        </row>
        <row r="30">
          <cell r="D30">
            <v>6550</v>
          </cell>
        </row>
        <row r="31">
          <cell r="D31">
            <v>7175</v>
          </cell>
        </row>
        <row r="32">
          <cell r="D32">
            <v>6825</v>
          </cell>
        </row>
        <row r="33">
          <cell r="D33">
            <v>6775</v>
          </cell>
        </row>
        <row r="34">
          <cell r="D34">
            <v>7000</v>
          </cell>
        </row>
        <row r="35">
          <cell r="D35">
            <v>6975</v>
          </cell>
        </row>
        <row r="36">
          <cell r="D36">
            <v>6600</v>
          </cell>
        </row>
        <row r="37">
          <cell r="D37">
            <v>7100</v>
          </cell>
        </row>
        <row r="38">
          <cell r="D38">
            <v>7025</v>
          </cell>
        </row>
        <row r="39">
          <cell r="D39">
            <v>7125</v>
          </cell>
        </row>
        <row r="40">
          <cell r="D40">
            <v>6900</v>
          </cell>
        </row>
        <row r="41">
          <cell r="D41">
            <v>7050</v>
          </cell>
        </row>
        <row r="42">
          <cell r="D42">
            <v>7400</v>
          </cell>
        </row>
        <row r="43">
          <cell r="D43">
            <v>7100</v>
          </cell>
        </row>
        <row r="44">
          <cell r="D44">
            <v>7425</v>
          </cell>
        </row>
        <row r="45">
          <cell r="D45">
            <v>7450</v>
          </cell>
        </row>
        <row r="46">
          <cell r="D46">
            <v>7700</v>
          </cell>
        </row>
        <row r="47">
          <cell r="D47">
            <v>7575</v>
          </cell>
        </row>
        <row r="48">
          <cell r="D48">
            <v>7425</v>
          </cell>
        </row>
        <row r="49">
          <cell r="D49">
            <v>7600</v>
          </cell>
        </row>
        <row r="50">
          <cell r="D50">
            <v>7500</v>
          </cell>
        </row>
        <row r="51">
          <cell r="D51">
            <v>7450</v>
          </cell>
        </row>
        <row r="52">
          <cell r="D52">
            <v>7875</v>
          </cell>
        </row>
        <row r="53">
          <cell r="D53">
            <v>7775</v>
          </cell>
        </row>
        <row r="54">
          <cell r="D54">
            <v>7825</v>
          </cell>
        </row>
        <row r="55">
          <cell r="D55">
            <v>8050</v>
          </cell>
        </row>
        <row r="56">
          <cell r="D56">
            <v>7600</v>
          </cell>
        </row>
        <row r="57">
          <cell r="D57">
            <v>8025</v>
          </cell>
        </row>
        <row r="58">
          <cell r="D58">
            <v>8050</v>
          </cell>
        </row>
        <row r="59">
          <cell r="D59">
            <v>7825</v>
          </cell>
        </row>
        <row r="60">
          <cell r="D60">
            <v>8975</v>
          </cell>
        </row>
        <row r="61">
          <cell r="D61">
            <v>8275</v>
          </cell>
        </row>
        <row r="62">
          <cell r="D62">
            <v>7950</v>
          </cell>
        </row>
        <row r="63">
          <cell r="D63">
            <v>8325</v>
          </cell>
        </row>
        <row r="64">
          <cell r="D64">
            <v>7950</v>
          </cell>
        </row>
        <row r="65">
          <cell r="D65">
            <v>7875</v>
          </cell>
        </row>
        <row r="66">
          <cell r="D66">
            <v>8325</v>
          </cell>
        </row>
        <row r="67">
          <cell r="D67">
            <v>7900</v>
          </cell>
        </row>
        <row r="68">
          <cell r="D68">
            <v>7675</v>
          </cell>
        </row>
        <row r="69">
          <cell r="D69">
            <v>7800</v>
          </cell>
        </row>
        <row r="70">
          <cell r="D70">
            <v>7825</v>
          </cell>
        </row>
        <row r="71">
          <cell r="D71">
            <v>7575</v>
          </cell>
        </row>
        <row r="72">
          <cell r="D72">
            <v>7975</v>
          </cell>
        </row>
        <row r="73">
          <cell r="D73">
            <v>7775</v>
          </cell>
        </row>
        <row r="74">
          <cell r="D74">
            <v>7950</v>
          </cell>
        </row>
        <row r="75">
          <cell r="D75">
            <v>7450</v>
          </cell>
        </row>
        <row r="76">
          <cell r="D76">
            <v>7650</v>
          </cell>
        </row>
        <row r="77">
          <cell r="D77">
            <v>7450</v>
          </cell>
        </row>
        <row r="78">
          <cell r="D78">
            <v>7300</v>
          </cell>
        </row>
        <row r="79">
          <cell r="D79">
            <v>7200</v>
          </cell>
        </row>
        <row r="80">
          <cell r="D80">
            <v>7750</v>
          </cell>
        </row>
        <row r="81">
          <cell r="D81">
            <v>7750</v>
          </cell>
        </row>
        <row r="82">
          <cell r="D82">
            <v>7900</v>
          </cell>
        </row>
        <row r="83">
          <cell r="D83">
            <v>7650</v>
          </cell>
        </row>
        <row r="84">
          <cell r="D84">
            <v>7600</v>
          </cell>
        </row>
        <row r="85">
          <cell r="D85">
            <v>7750</v>
          </cell>
        </row>
        <row r="86">
          <cell r="D86">
            <v>7800</v>
          </cell>
        </row>
        <row r="87">
          <cell r="D87">
            <v>8050</v>
          </cell>
        </row>
        <row r="88">
          <cell r="D88">
            <v>8400</v>
          </cell>
        </row>
        <row r="89">
          <cell r="D89">
            <v>8450</v>
          </cell>
        </row>
        <row r="90">
          <cell r="D90">
            <v>8475</v>
          </cell>
        </row>
        <row r="91">
          <cell r="D91">
            <v>8800</v>
          </cell>
        </row>
        <row r="92">
          <cell r="D92">
            <v>9900</v>
          </cell>
        </row>
        <row r="93">
          <cell r="D93">
            <v>10750</v>
          </cell>
        </row>
        <row r="94">
          <cell r="D94">
            <v>11750</v>
          </cell>
        </row>
        <row r="95">
          <cell r="D95">
            <v>12500</v>
          </cell>
        </row>
        <row r="96">
          <cell r="D96">
            <v>13500</v>
          </cell>
        </row>
        <row r="97">
          <cell r="D97">
            <v>15000</v>
          </cell>
        </row>
        <row r="98">
          <cell r="D98">
            <v>16000</v>
          </cell>
        </row>
        <row r="99">
          <cell r="D99">
            <v>16500</v>
          </cell>
        </row>
        <row r="100">
          <cell r="D100">
            <v>16750</v>
          </cell>
        </row>
        <row r="101">
          <cell r="D101">
            <v>16500</v>
          </cell>
        </row>
        <row r="102">
          <cell r="D102">
            <v>17500</v>
          </cell>
        </row>
        <row r="103">
          <cell r="D103">
            <v>18000</v>
          </cell>
        </row>
        <row r="104">
          <cell r="D104">
            <v>17500</v>
          </cell>
        </row>
        <row r="105">
          <cell r="D105">
            <v>17500</v>
          </cell>
        </row>
        <row r="106">
          <cell r="D106">
            <v>17250</v>
          </cell>
        </row>
        <row r="107">
          <cell r="D107">
            <v>18000</v>
          </cell>
        </row>
        <row r="108">
          <cell r="D108">
            <v>18000</v>
          </cell>
        </row>
        <row r="109">
          <cell r="D109">
            <v>19000</v>
          </cell>
        </row>
        <row r="110">
          <cell r="D110">
            <v>19500</v>
          </cell>
        </row>
        <row r="111">
          <cell r="D111">
            <v>20500</v>
          </cell>
        </row>
        <row r="112">
          <cell r="D112">
            <v>20750</v>
          </cell>
        </row>
        <row r="113">
          <cell r="D113">
            <v>20000</v>
          </cell>
        </row>
        <row r="114">
          <cell r="D114">
            <v>20250</v>
          </cell>
        </row>
        <row r="115">
          <cell r="D115">
            <v>20500</v>
          </cell>
        </row>
        <row r="116">
          <cell r="D116">
            <v>20500</v>
          </cell>
        </row>
        <row r="117">
          <cell r="D117">
            <v>20500</v>
          </cell>
        </row>
        <row r="118">
          <cell r="D118">
            <v>20750</v>
          </cell>
        </row>
        <row r="119">
          <cell r="D119">
            <v>20500</v>
          </cell>
        </row>
        <row r="120">
          <cell r="D120">
            <v>20500</v>
          </cell>
        </row>
        <row r="121">
          <cell r="D121">
            <v>20250</v>
          </cell>
        </row>
        <row r="122">
          <cell r="D122">
            <v>20250</v>
          </cell>
        </row>
        <row r="123">
          <cell r="D123">
            <v>20000</v>
          </cell>
        </row>
        <row r="124">
          <cell r="D124">
            <v>18750</v>
          </cell>
        </row>
        <row r="125">
          <cell r="D125">
            <v>18750</v>
          </cell>
        </row>
        <row r="126">
          <cell r="D126">
            <v>17000</v>
          </cell>
        </row>
        <row r="127">
          <cell r="D127">
            <v>16500</v>
          </cell>
        </row>
        <row r="128">
          <cell r="D128">
            <v>16250</v>
          </cell>
        </row>
        <row r="129">
          <cell r="D129">
            <v>16000</v>
          </cell>
        </row>
        <row r="130">
          <cell r="D130">
            <v>15000</v>
          </cell>
        </row>
        <row r="131">
          <cell r="D131">
            <v>14750</v>
          </cell>
        </row>
        <row r="132">
          <cell r="D132">
            <v>14125</v>
          </cell>
        </row>
      </sheetData>
      <sheetData sheetId="10" refreshError="1">
        <row r="8">
          <cell r="D8">
            <v>7100</v>
          </cell>
        </row>
        <row r="9">
          <cell r="D9">
            <v>6800</v>
          </cell>
        </row>
        <row r="10">
          <cell r="D10">
            <v>7050</v>
          </cell>
        </row>
        <row r="11">
          <cell r="D11">
            <v>7650</v>
          </cell>
        </row>
        <row r="12">
          <cell r="D12">
            <v>7200</v>
          </cell>
        </row>
        <row r="13">
          <cell r="D13">
            <v>6950</v>
          </cell>
        </row>
        <row r="14">
          <cell r="D14">
            <v>6950</v>
          </cell>
        </row>
        <row r="15">
          <cell r="D15">
            <v>6400</v>
          </cell>
        </row>
        <row r="16">
          <cell r="D16">
            <v>6600</v>
          </cell>
        </row>
        <row r="17">
          <cell r="D17">
            <v>5800</v>
          </cell>
        </row>
        <row r="18">
          <cell r="D18">
            <v>5400</v>
          </cell>
        </row>
        <row r="19">
          <cell r="D19">
            <v>5750</v>
          </cell>
        </row>
        <row r="20">
          <cell r="D20">
            <v>5900</v>
          </cell>
        </row>
        <row r="21">
          <cell r="D21">
            <v>4750</v>
          </cell>
        </row>
        <row r="22">
          <cell r="D22">
            <v>4650</v>
          </cell>
        </row>
        <row r="23">
          <cell r="D23">
            <v>4950</v>
          </cell>
        </row>
        <row r="24">
          <cell r="D24">
            <v>4800</v>
          </cell>
        </row>
        <row r="25">
          <cell r="D25">
            <v>4050</v>
          </cell>
        </row>
        <row r="26">
          <cell r="D26">
            <v>5450</v>
          </cell>
        </row>
        <row r="27">
          <cell r="D27">
            <v>5100</v>
          </cell>
        </row>
        <row r="28">
          <cell r="D28">
            <v>5125</v>
          </cell>
        </row>
        <row r="29">
          <cell r="D29">
            <v>5200</v>
          </cell>
        </row>
        <row r="30">
          <cell r="D30">
            <v>5000</v>
          </cell>
        </row>
        <row r="31">
          <cell r="D31">
            <v>4900</v>
          </cell>
        </row>
        <row r="32">
          <cell r="D32">
            <v>5150</v>
          </cell>
        </row>
        <row r="33">
          <cell r="D33">
            <v>5100</v>
          </cell>
        </row>
        <row r="34">
          <cell r="D34">
            <v>5200</v>
          </cell>
        </row>
        <row r="35">
          <cell r="D35">
            <v>5000</v>
          </cell>
        </row>
        <row r="36">
          <cell r="D36">
            <v>5100</v>
          </cell>
        </row>
        <row r="37">
          <cell r="D37">
            <v>5350</v>
          </cell>
        </row>
        <row r="38">
          <cell r="D38">
            <v>5250</v>
          </cell>
        </row>
        <row r="39">
          <cell r="D39">
            <v>5200</v>
          </cell>
        </row>
        <row r="40">
          <cell r="D40">
            <v>5050</v>
          </cell>
        </row>
        <row r="41">
          <cell r="D41">
            <v>5150</v>
          </cell>
        </row>
        <row r="42">
          <cell r="D42">
            <v>5150</v>
          </cell>
        </row>
        <row r="43">
          <cell r="D43">
            <v>5350</v>
          </cell>
        </row>
        <row r="44">
          <cell r="D44">
            <v>5200</v>
          </cell>
        </row>
        <row r="45">
          <cell r="D45">
            <v>5400</v>
          </cell>
        </row>
        <row r="46">
          <cell r="D46">
            <v>5250</v>
          </cell>
        </row>
        <row r="47">
          <cell r="D47">
            <v>5200</v>
          </cell>
        </row>
        <row r="48">
          <cell r="D48">
            <v>5150</v>
          </cell>
        </row>
        <row r="49">
          <cell r="D49">
            <v>5200</v>
          </cell>
        </row>
        <row r="50">
          <cell r="D50">
            <v>5100</v>
          </cell>
        </row>
        <row r="51">
          <cell r="D51">
            <v>5300</v>
          </cell>
        </row>
        <row r="52">
          <cell r="D52">
            <v>5300</v>
          </cell>
        </row>
        <row r="53">
          <cell r="D53">
            <v>5250</v>
          </cell>
        </row>
        <row r="54">
          <cell r="D54">
            <v>5200</v>
          </cell>
        </row>
        <row r="55">
          <cell r="D55">
            <v>5400</v>
          </cell>
        </row>
        <row r="56">
          <cell r="D56">
            <v>5050</v>
          </cell>
        </row>
        <row r="57">
          <cell r="D57">
            <v>5150</v>
          </cell>
        </row>
        <row r="58">
          <cell r="D58">
            <v>4950</v>
          </cell>
        </row>
        <row r="59">
          <cell r="D59">
            <v>5300</v>
          </cell>
        </row>
        <row r="60">
          <cell r="D60">
            <v>5200</v>
          </cell>
        </row>
        <row r="61">
          <cell r="D61">
            <v>5350</v>
          </cell>
        </row>
        <row r="62">
          <cell r="D62">
            <v>5050</v>
          </cell>
        </row>
        <row r="63">
          <cell r="D63">
            <v>5250</v>
          </cell>
        </row>
        <row r="64">
          <cell r="D64">
            <v>5250</v>
          </cell>
        </row>
        <row r="65">
          <cell r="D65">
            <v>5350</v>
          </cell>
        </row>
        <row r="66">
          <cell r="D66">
            <v>5600</v>
          </cell>
        </row>
        <row r="67">
          <cell r="D67">
            <v>5900</v>
          </cell>
        </row>
        <row r="68">
          <cell r="D68">
            <v>6350</v>
          </cell>
        </row>
        <row r="69">
          <cell r="D69">
            <v>5700</v>
          </cell>
        </row>
        <row r="70">
          <cell r="D70">
            <v>5600</v>
          </cell>
        </row>
        <row r="71">
          <cell r="D71">
            <v>6250</v>
          </cell>
        </row>
        <row r="72">
          <cell r="D72">
            <v>6400</v>
          </cell>
        </row>
        <row r="73">
          <cell r="D73">
            <v>6400</v>
          </cell>
        </row>
        <row r="74">
          <cell r="D74">
            <v>6000</v>
          </cell>
        </row>
        <row r="75">
          <cell r="D75">
            <v>6300</v>
          </cell>
        </row>
        <row r="76">
          <cell r="D76">
            <v>6400</v>
          </cell>
        </row>
        <row r="77">
          <cell r="D77">
            <v>6300</v>
          </cell>
        </row>
        <row r="78">
          <cell r="D78">
            <v>6200</v>
          </cell>
        </row>
        <row r="79">
          <cell r="D79">
            <v>6300</v>
          </cell>
        </row>
        <row r="80">
          <cell r="D80">
            <v>6200</v>
          </cell>
        </row>
        <row r="81">
          <cell r="D81">
            <v>6500</v>
          </cell>
        </row>
        <row r="82">
          <cell r="D82">
            <v>6400</v>
          </cell>
        </row>
        <row r="83">
          <cell r="D83">
            <v>6700</v>
          </cell>
        </row>
        <row r="84">
          <cell r="D84">
            <v>6900</v>
          </cell>
        </row>
        <row r="85">
          <cell r="D85">
            <v>7350</v>
          </cell>
        </row>
        <row r="86">
          <cell r="D86">
            <v>7100</v>
          </cell>
        </row>
        <row r="87">
          <cell r="D87">
            <v>6900</v>
          </cell>
        </row>
        <row r="88">
          <cell r="D88">
            <v>6600</v>
          </cell>
        </row>
        <row r="89">
          <cell r="D89">
            <v>7250</v>
          </cell>
        </row>
        <row r="90">
          <cell r="D90">
            <v>7200</v>
          </cell>
        </row>
        <row r="91">
          <cell r="D91">
            <v>7550</v>
          </cell>
        </row>
        <row r="92">
          <cell r="D92">
            <v>8350</v>
          </cell>
        </row>
        <row r="93">
          <cell r="D93">
            <v>9200</v>
          </cell>
        </row>
        <row r="94">
          <cell r="D94">
            <v>9750</v>
          </cell>
        </row>
        <row r="95">
          <cell r="D95">
            <v>10050</v>
          </cell>
        </row>
        <row r="96">
          <cell r="D96">
            <v>10250</v>
          </cell>
        </row>
        <row r="97">
          <cell r="D97">
            <v>11000</v>
          </cell>
        </row>
        <row r="98">
          <cell r="D98">
            <v>13000</v>
          </cell>
        </row>
        <row r="99">
          <cell r="D99">
            <v>14000</v>
          </cell>
        </row>
        <row r="100">
          <cell r="D100">
            <v>14500</v>
          </cell>
        </row>
        <row r="101">
          <cell r="D101">
            <v>14500</v>
          </cell>
        </row>
        <row r="102">
          <cell r="D102">
            <v>14500</v>
          </cell>
        </row>
        <row r="103">
          <cell r="D103">
            <v>14500</v>
          </cell>
        </row>
        <row r="104">
          <cell r="D104">
            <v>15000</v>
          </cell>
        </row>
        <row r="105">
          <cell r="D105">
            <v>15000</v>
          </cell>
        </row>
        <row r="106">
          <cell r="D106">
            <v>15000</v>
          </cell>
        </row>
        <row r="107">
          <cell r="D107">
            <v>15500</v>
          </cell>
        </row>
        <row r="108">
          <cell r="D108">
            <v>15500</v>
          </cell>
        </row>
        <row r="109">
          <cell r="D109">
            <v>16000</v>
          </cell>
        </row>
        <row r="110">
          <cell r="D110">
            <v>16000</v>
          </cell>
        </row>
        <row r="111">
          <cell r="D111">
            <v>16000</v>
          </cell>
        </row>
        <row r="112">
          <cell r="D112">
            <v>16000</v>
          </cell>
        </row>
        <row r="113">
          <cell r="D113">
            <v>16000</v>
          </cell>
        </row>
        <row r="114">
          <cell r="D114">
            <v>16250</v>
          </cell>
        </row>
        <row r="115">
          <cell r="D115">
            <v>16250</v>
          </cell>
        </row>
        <row r="116">
          <cell r="D116">
            <v>16250</v>
          </cell>
        </row>
        <row r="117">
          <cell r="D117">
            <v>16250</v>
          </cell>
        </row>
        <row r="118">
          <cell r="D118">
            <v>16250</v>
          </cell>
        </row>
        <row r="119">
          <cell r="D119">
            <v>16500</v>
          </cell>
        </row>
        <row r="120">
          <cell r="D120">
            <v>16500</v>
          </cell>
        </row>
        <row r="121">
          <cell r="D121">
            <v>16500</v>
          </cell>
        </row>
        <row r="122">
          <cell r="D122">
            <v>16500</v>
          </cell>
        </row>
        <row r="123">
          <cell r="D123">
            <v>16375</v>
          </cell>
        </row>
        <row r="124">
          <cell r="D124">
            <v>16375</v>
          </cell>
        </row>
        <row r="125">
          <cell r="D125">
            <v>16375</v>
          </cell>
        </row>
        <row r="126">
          <cell r="D126">
            <v>16000</v>
          </cell>
        </row>
        <row r="127">
          <cell r="D127">
            <v>15000</v>
          </cell>
        </row>
        <row r="128">
          <cell r="D128">
            <v>15000</v>
          </cell>
        </row>
        <row r="129">
          <cell r="D129">
            <v>14500</v>
          </cell>
        </row>
        <row r="130">
          <cell r="D130">
            <v>14000</v>
          </cell>
        </row>
        <row r="131">
          <cell r="D131">
            <v>13500</v>
          </cell>
        </row>
        <row r="132">
          <cell r="D132">
            <v>13500</v>
          </cell>
        </row>
      </sheetData>
      <sheetData sheetId="11" refreshError="1">
        <row r="8">
          <cell r="D8">
            <v>5800</v>
          </cell>
        </row>
        <row r="9">
          <cell r="D9">
            <v>5900</v>
          </cell>
        </row>
        <row r="10">
          <cell r="D10">
            <v>6200</v>
          </cell>
        </row>
        <row r="11">
          <cell r="D11">
            <v>5700</v>
          </cell>
        </row>
        <row r="12">
          <cell r="D12">
            <v>5900</v>
          </cell>
        </row>
        <row r="13">
          <cell r="D13">
            <v>5600</v>
          </cell>
        </row>
        <row r="14">
          <cell r="D14">
            <v>5900</v>
          </cell>
        </row>
        <row r="15">
          <cell r="D15">
            <v>5800</v>
          </cell>
        </row>
        <row r="16">
          <cell r="D16">
            <v>5600</v>
          </cell>
        </row>
        <row r="17">
          <cell r="D17">
            <v>6500</v>
          </cell>
        </row>
        <row r="18">
          <cell r="D18">
            <v>5800</v>
          </cell>
        </row>
        <row r="19">
          <cell r="D19">
            <v>5600</v>
          </cell>
        </row>
        <row r="20">
          <cell r="D20">
            <v>5600</v>
          </cell>
        </row>
        <row r="21">
          <cell r="D21">
            <v>5800</v>
          </cell>
        </row>
        <row r="22">
          <cell r="D22">
            <v>5700</v>
          </cell>
        </row>
        <row r="23">
          <cell r="D23">
            <v>6000</v>
          </cell>
        </row>
        <row r="24">
          <cell r="D24">
            <v>6100</v>
          </cell>
        </row>
        <row r="25">
          <cell r="D25">
            <v>6700</v>
          </cell>
        </row>
        <row r="26">
          <cell r="D26">
            <v>6300</v>
          </cell>
        </row>
        <row r="27">
          <cell r="D27">
            <v>6300</v>
          </cell>
        </row>
        <row r="28">
          <cell r="D28">
            <v>6400</v>
          </cell>
        </row>
        <row r="29">
          <cell r="D29">
            <v>6400</v>
          </cell>
        </row>
        <row r="30">
          <cell r="D30">
            <v>6100</v>
          </cell>
        </row>
        <row r="31">
          <cell r="D31">
            <v>6600</v>
          </cell>
        </row>
        <row r="32">
          <cell r="D32">
            <v>6300</v>
          </cell>
        </row>
        <row r="33">
          <cell r="D33">
            <v>6800</v>
          </cell>
        </row>
        <row r="34">
          <cell r="D34">
            <v>6800</v>
          </cell>
        </row>
        <row r="35">
          <cell r="D35">
            <v>6200</v>
          </cell>
        </row>
        <row r="36">
          <cell r="D36">
            <v>6300</v>
          </cell>
        </row>
        <row r="37">
          <cell r="D37">
            <v>6700</v>
          </cell>
        </row>
        <row r="38">
          <cell r="D38">
            <v>6300</v>
          </cell>
        </row>
        <row r="39">
          <cell r="D39">
            <v>6600</v>
          </cell>
        </row>
        <row r="40">
          <cell r="D40">
            <v>6700</v>
          </cell>
        </row>
        <row r="41">
          <cell r="D41">
            <v>6900</v>
          </cell>
        </row>
        <row r="42">
          <cell r="D42">
            <v>6700</v>
          </cell>
        </row>
        <row r="43">
          <cell r="D43">
            <v>6600</v>
          </cell>
        </row>
        <row r="44">
          <cell r="D44">
            <v>6600</v>
          </cell>
        </row>
        <row r="45">
          <cell r="D45">
            <v>7100</v>
          </cell>
        </row>
        <row r="46">
          <cell r="D46">
            <v>7100</v>
          </cell>
        </row>
        <row r="47">
          <cell r="D47">
            <v>6700</v>
          </cell>
        </row>
        <row r="48">
          <cell r="D48">
            <v>7000</v>
          </cell>
        </row>
        <row r="49">
          <cell r="D49">
            <v>7300</v>
          </cell>
        </row>
        <row r="50">
          <cell r="D50">
            <v>7100</v>
          </cell>
        </row>
        <row r="51">
          <cell r="D51">
            <v>7200</v>
          </cell>
        </row>
        <row r="52">
          <cell r="D52">
            <v>7200</v>
          </cell>
        </row>
        <row r="53">
          <cell r="D53">
            <v>7800</v>
          </cell>
        </row>
        <row r="54">
          <cell r="D54">
            <v>7700</v>
          </cell>
        </row>
        <row r="55">
          <cell r="D55">
            <v>7900</v>
          </cell>
        </row>
        <row r="56">
          <cell r="D56">
            <v>7600</v>
          </cell>
        </row>
        <row r="57">
          <cell r="D57">
            <v>8300</v>
          </cell>
        </row>
        <row r="58">
          <cell r="D58">
            <v>7500</v>
          </cell>
        </row>
        <row r="59">
          <cell r="D59">
            <v>7500</v>
          </cell>
        </row>
        <row r="60">
          <cell r="D60">
            <v>7800</v>
          </cell>
        </row>
        <row r="61">
          <cell r="D61">
            <v>7600</v>
          </cell>
        </row>
        <row r="62">
          <cell r="D62">
            <v>7900</v>
          </cell>
        </row>
        <row r="63">
          <cell r="D63">
            <v>7400</v>
          </cell>
        </row>
        <row r="64">
          <cell r="D64">
            <v>7300</v>
          </cell>
        </row>
        <row r="65">
          <cell r="D65">
            <v>7100</v>
          </cell>
        </row>
        <row r="66">
          <cell r="D66">
            <v>7200</v>
          </cell>
        </row>
        <row r="67">
          <cell r="D67">
            <v>7300</v>
          </cell>
        </row>
        <row r="68">
          <cell r="D68">
            <v>7100</v>
          </cell>
        </row>
        <row r="69">
          <cell r="D69">
            <v>7800</v>
          </cell>
        </row>
        <row r="70">
          <cell r="D70">
            <v>7200</v>
          </cell>
        </row>
        <row r="71">
          <cell r="D71">
            <v>7400</v>
          </cell>
        </row>
        <row r="72">
          <cell r="D72">
            <v>7000</v>
          </cell>
        </row>
        <row r="73">
          <cell r="D73">
            <v>7200</v>
          </cell>
        </row>
        <row r="74">
          <cell r="D74">
            <v>6900</v>
          </cell>
        </row>
        <row r="75">
          <cell r="D75">
            <v>7000</v>
          </cell>
        </row>
        <row r="76">
          <cell r="D76">
            <v>7100</v>
          </cell>
        </row>
        <row r="77">
          <cell r="D77">
            <v>7000</v>
          </cell>
        </row>
        <row r="78">
          <cell r="D78">
            <v>6700</v>
          </cell>
        </row>
        <row r="79">
          <cell r="D79">
            <v>6800</v>
          </cell>
        </row>
        <row r="80">
          <cell r="D80">
            <v>7400</v>
          </cell>
        </row>
        <row r="81">
          <cell r="D81">
            <v>7600</v>
          </cell>
        </row>
        <row r="82">
          <cell r="D82">
            <v>7700</v>
          </cell>
        </row>
        <row r="83">
          <cell r="D83">
            <v>7500</v>
          </cell>
        </row>
        <row r="84">
          <cell r="D84">
            <v>7600</v>
          </cell>
        </row>
        <row r="85">
          <cell r="D85">
            <v>7900</v>
          </cell>
        </row>
        <row r="86">
          <cell r="D86">
            <v>8250</v>
          </cell>
        </row>
        <row r="87">
          <cell r="D87">
            <v>9000</v>
          </cell>
        </row>
        <row r="88">
          <cell r="D88">
            <v>9100</v>
          </cell>
        </row>
        <row r="89">
          <cell r="D89">
            <v>9700</v>
          </cell>
        </row>
        <row r="90">
          <cell r="D90">
            <v>10400</v>
          </cell>
        </row>
        <row r="91">
          <cell r="D91">
            <v>10825</v>
          </cell>
        </row>
        <row r="92">
          <cell r="D92">
            <v>11700</v>
          </cell>
        </row>
        <row r="93">
          <cell r="D93">
            <v>12900</v>
          </cell>
        </row>
        <row r="94">
          <cell r="D94">
            <v>14000</v>
          </cell>
        </row>
        <row r="95">
          <cell r="D95">
            <v>14375</v>
          </cell>
        </row>
        <row r="96">
          <cell r="D96">
            <v>14875</v>
          </cell>
        </row>
        <row r="97">
          <cell r="D97">
            <v>16000</v>
          </cell>
        </row>
        <row r="98">
          <cell r="D98">
            <v>17000</v>
          </cell>
        </row>
        <row r="99">
          <cell r="D99">
            <v>19500</v>
          </cell>
        </row>
        <row r="100">
          <cell r="D100">
            <v>19750</v>
          </cell>
        </row>
        <row r="101">
          <cell r="D101">
            <v>19500</v>
          </cell>
        </row>
        <row r="102">
          <cell r="D102">
            <v>20500</v>
          </cell>
        </row>
        <row r="103">
          <cell r="D103">
            <v>20500</v>
          </cell>
        </row>
        <row r="104">
          <cell r="D104">
            <v>19500</v>
          </cell>
        </row>
        <row r="105">
          <cell r="D105">
            <v>20500</v>
          </cell>
        </row>
        <row r="106">
          <cell r="D106">
            <v>20750</v>
          </cell>
        </row>
        <row r="107">
          <cell r="D107">
            <v>21250</v>
          </cell>
        </row>
        <row r="108">
          <cell r="D108">
            <v>21500</v>
          </cell>
        </row>
        <row r="109">
          <cell r="D109">
            <v>22000</v>
          </cell>
        </row>
        <row r="110">
          <cell r="D110">
            <v>21500</v>
          </cell>
        </row>
        <row r="111">
          <cell r="D111">
            <v>21500</v>
          </cell>
        </row>
        <row r="112">
          <cell r="D112">
            <v>22000</v>
          </cell>
        </row>
        <row r="113">
          <cell r="D113">
            <v>21000</v>
          </cell>
        </row>
        <row r="114">
          <cell r="D114">
            <v>21500</v>
          </cell>
        </row>
        <row r="115">
          <cell r="D115">
            <v>22000</v>
          </cell>
        </row>
        <row r="116">
          <cell r="D116">
            <v>21750</v>
          </cell>
        </row>
        <row r="117">
          <cell r="D117">
            <v>22250</v>
          </cell>
        </row>
        <row r="118">
          <cell r="D118">
            <v>22000</v>
          </cell>
        </row>
        <row r="119">
          <cell r="D119">
            <v>22500</v>
          </cell>
        </row>
        <row r="120">
          <cell r="D120">
            <v>23000</v>
          </cell>
        </row>
        <row r="121">
          <cell r="D121">
            <v>20500</v>
          </cell>
        </row>
        <row r="122">
          <cell r="D122">
            <v>20000</v>
          </cell>
        </row>
        <row r="123">
          <cell r="D123">
            <v>19500</v>
          </cell>
        </row>
        <row r="124">
          <cell r="D124">
            <v>19250</v>
          </cell>
        </row>
        <row r="125">
          <cell r="D125">
            <v>18875</v>
          </cell>
        </row>
        <row r="126">
          <cell r="D126">
            <v>17500</v>
          </cell>
        </row>
        <row r="127">
          <cell r="D127">
            <v>16625</v>
          </cell>
        </row>
        <row r="128">
          <cell r="D128">
            <v>16375</v>
          </cell>
        </row>
        <row r="129">
          <cell r="D129">
            <v>16250</v>
          </cell>
        </row>
        <row r="130">
          <cell r="D130">
            <v>15512.5</v>
          </cell>
        </row>
        <row r="131">
          <cell r="D131">
            <v>13950</v>
          </cell>
        </row>
        <row r="132">
          <cell r="D132">
            <v>13300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ling &amp; Output"/>
      <sheetName val="Cell Price Summary"/>
      <sheetName val="Panasonic Inputs -&gt;"/>
      <sheetName val="Baseline Costs"/>
      <sheetName val="Cell Recipe Baselines"/>
      <sheetName val="Cost Reduction Projects"/>
      <sheetName val="Projects_No go"/>
      <sheetName val="Build plan"/>
      <sheetName val="Cost trajectory"/>
      <sheetName val="Tesla Inputs -&gt;"/>
      <sheetName val="LiOH Forecast 20180621"/>
      <sheetName val="FX Rates"/>
      <sheetName val="Metals"/>
      <sheetName val="Cost Trajectory (NEW)"/>
      <sheetName val="Change Tracker"/>
      <sheetName val="Assumptions &amp; Data Validation"/>
    </sheetNames>
    <sheetDataSet>
      <sheetData sheetId="0">
        <row r="22">
          <cell r="C22" t="str">
            <v>Baseline assumptions</v>
          </cell>
        </row>
        <row r="23">
          <cell r="C23" t="str">
            <v>Baseline assumptions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  <sheetData sheetId="14"/>
      <sheetData sheetId="15">
        <row r="2">
          <cell r="D2" t="str">
            <v>Risk weighted</v>
          </cell>
          <cell r="E2" t="str">
            <v>Full reduction</v>
          </cell>
          <cell r="F2" t="str">
            <v>Go Only</v>
          </cell>
        </row>
        <row r="3">
          <cell r="X3" t="str">
            <v>Actuals</v>
          </cell>
        </row>
        <row r="4">
          <cell r="X4" t="str">
            <v>Baseline assumptions</v>
          </cell>
        </row>
        <row r="14">
          <cell r="B14" t="str">
            <v>Chartered</v>
          </cell>
        </row>
        <row r="15">
          <cell r="B15" t="str">
            <v>Internal</v>
          </cell>
        </row>
        <row r="18">
          <cell r="B18" t="str">
            <v>EV</v>
          </cell>
        </row>
        <row r="19">
          <cell r="B19" t="str">
            <v>EP</v>
          </cell>
        </row>
        <row r="20">
          <cell r="B20" t="str">
            <v>EV+EP</v>
          </cell>
        </row>
        <row r="23">
          <cell r="B23" t="str">
            <v>Tesla</v>
          </cell>
        </row>
        <row r="24">
          <cell r="B24" t="str">
            <v>Panasonic</v>
          </cell>
        </row>
        <row r="27">
          <cell r="B27" t="str">
            <v>Reduction in usage</v>
          </cell>
        </row>
        <row r="28">
          <cell r="B28" t="str">
            <v>Volume discount</v>
          </cell>
        </row>
        <row r="29">
          <cell r="B29" t="str">
            <v>Process improvement</v>
          </cell>
        </row>
        <row r="30">
          <cell r="B30" t="str">
            <v>Cost up</v>
          </cell>
        </row>
        <row r="31">
          <cell r="B31" t="str">
            <v>Other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Metals Impact On Model 3"/>
      <sheetName val="M48 "/>
      <sheetName val="2170C"/>
      <sheetName val="Capacity Graphs"/>
      <sheetName val="OEM graph"/>
      <sheetName val="EV Sales2"/>
      <sheetName val="Fastmarkets Li Data"/>
      <sheetName val="LIOH Data"/>
      <sheetName val="Commodities Data"/>
      <sheetName val="OEM Data"/>
      <sheetName val="Battery Suppliers Data"/>
      <sheetName val="EV Sales Data"/>
      <sheetName val="Battery Capacity Benchmark (3)"/>
      <sheetName val="Battery Capacity Benchmark (2)"/>
    </sheetNames>
    <sheetDataSet>
      <sheetData sheetId="0"/>
      <sheetData sheetId="1"/>
      <sheetData sheetId="2"/>
      <sheetData sheetId="3">
        <row r="2">
          <cell r="A2" t="str">
            <v>Column1</v>
          </cell>
          <cell r="H2" t="str">
            <v>Column1</v>
          </cell>
        </row>
        <row r="3">
          <cell r="A3" t="str">
            <v>Usage kg/cell</v>
          </cell>
          <cell r="H3" t="str">
            <v>Baseline</v>
          </cell>
        </row>
        <row r="4">
          <cell r="A4" t="str">
            <v>Cell energy Wh</v>
          </cell>
          <cell r="H4" t="str">
            <v>Jan-18</v>
          </cell>
        </row>
        <row r="5">
          <cell r="A5" t="str">
            <v>Baseline $/MT</v>
          </cell>
          <cell r="H5" t="str">
            <v>Feb-18</v>
          </cell>
        </row>
        <row r="6">
          <cell r="A6">
            <v>43101</v>
          </cell>
          <cell r="H6" t="str">
            <v>Mar-18</v>
          </cell>
        </row>
        <row r="7">
          <cell r="A7">
            <v>43132</v>
          </cell>
          <cell r="H7" t="str">
            <v>Apr-18</v>
          </cell>
        </row>
        <row r="8">
          <cell r="A8">
            <v>43160</v>
          </cell>
          <cell r="H8" t="str">
            <v>May-18</v>
          </cell>
        </row>
        <row r="9">
          <cell r="A9">
            <v>43191</v>
          </cell>
          <cell r="H9" t="str">
            <v>Jun-18</v>
          </cell>
        </row>
        <row r="10">
          <cell r="A10">
            <v>43221</v>
          </cell>
          <cell r="H10" t="str">
            <v>Jul-18</v>
          </cell>
        </row>
        <row r="11">
          <cell r="A11">
            <v>43252</v>
          </cell>
          <cell r="H11" t="str">
            <v>Aug-18</v>
          </cell>
        </row>
        <row r="12">
          <cell r="A12">
            <v>43282</v>
          </cell>
          <cell r="H12" t="str">
            <v>Sep-18</v>
          </cell>
        </row>
        <row r="13">
          <cell r="A13">
            <v>43313</v>
          </cell>
          <cell r="H13" t="str">
            <v>Oct-18</v>
          </cell>
        </row>
        <row r="14">
          <cell r="A14">
            <v>43344</v>
          </cell>
          <cell r="H14" t="str">
            <v>Nov-18</v>
          </cell>
        </row>
        <row r="15">
          <cell r="A15">
            <v>43374</v>
          </cell>
          <cell r="H15" t="str">
            <v>Dec-18</v>
          </cell>
        </row>
        <row r="16">
          <cell r="A16">
            <v>43405</v>
          </cell>
          <cell r="H16" t="str">
            <v>Jan-19</v>
          </cell>
        </row>
        <row r="17">
          <cell r="A17">
            <v>43435</v>
          </cell>
          <cell r="H17" t="str">
            <v>Feb-19</v>
          </cell>
        </row>
        <row r="18">
          <cell r="A18">
            <v>43466</v>
          </cell>
          <cell r="H18" t="str">
            <v>Mar-19</v>
          </cell>
        </row>
        <row r="19">
          <cell r="A19">
            <v>43497</v>
          </cell>
          <cell r="H19" t="str">
            <v>Apr-19</v>
          </cell>
        </row>
        <row r="20">
          <cell r="A20">
            <v>43525</v>
          </cell>
          <cell r="H20" t="str">
            <v>May-19</v>
          </cell>
        </row>
        <row r="21">
          <cell r="A21">
            <v>43556</v>
          </cell>
          <cell r="H21"/>
        </row>
        <row r="22">
          <cell r="A22">
            <v>43586</v>
          </cell>
          <cell r="H22" t="str">
            <v xml:space="preserve">Baseline Price Assumptions </v>
          </cell>
        </row>
        <row r="23">
          <cell r="A23"/>
          <cell r="H23" t="str">
            <v>LiOH</v>
          </cell>
        </row>
        <row r="24">
          <cell r="A24"/>
          <cell r="H24">
            <v>8500</v>
          </cell>
        </row>
        <row r="25">
          <cell r="A25"/>
          <cell r="H25"/>
        </row>
        <row r="26">
          <cell r="A26"/>
          <cell r="H26"/>
        </row>
        <row r="27">
          <cell r="A27"/>
          <cell r="H27"/>
        </row>
        <row r="28">
          <cell r="A28"/>
          <cell r="H28"/>
        </row>
        <row r="29">
          <cell r="A29"/>
          <cell r="H29"/>
        </row>
        <row r="30">
          <cell r="A30"/>
          <cell r="H30"/>
        </row>
        <row r="31">
          <cell r="A31"/>
          <cell r="H31"/>
        </row>
        <row r="32">
          <cell r="A32"/>
          <cell r="H32"/>
        </row>
        <row r="33">
          <cell r="A33"/>
          <cell r="H33"/>
        </row>
        <row r="34">
          <cell r="A34"/>
          <cell r="H34"/>
        </row>
        <row r="35">
          <cell r="A35"/>
          <cell r="H35"/>
        </row>
        <row r="36">
          <cell r="A36"/>
          <cell r="H36"/>
        </row>
        <row r="37">
          <cell r="A37"/>
          <cell r="H37"/>
        </row>
        <row r="38">
          <cell r="A38"/>
          <cell r="H38"/>
        </row>
        <row r="39">
          <cell r="A39"/>
          <cell r="H39"/>
        </row>
        <row r="40">
          <cell r="A40"/>
          <cell r="H40"/>
        </row>
        <row r="41">
          <cell r="A41"/>
          <cell r="H41"/>
        </row>
        <row r="42">
          <cell r="A42"/>
          <cell r="H42"/>
        </row>
        <row r="43">
          <cell r="A43"/>
          <cell r="H43"/>
        </row>
        <row r="44">
          <cell r="A44"/>
          <cell r="H44"/>
        </row>
        <row r="45">
          <cell r="A45"/>
          <cell r="H45"/>
        </row>
        <row r="46">
          <cell r="A46"/>
          <cell r="H46"/>
        </row>
        <row r="47">
          <cell r="A47">
            <v>43635</v>
          </cell>
          <cell r="H47"/>
        </row>
        <row r="48">
          <cell r="A48">
            <v>43665</v>
          </cell>
          <cell r="H48"/>
        </row>
        <row r="49">
          <cell r="A49">
            <v>43696</v>
          </cell>
        </row>
        <row r="50">
          <cell r="A50">
            <v>43727</v>
          </cell>
        </row>
        <row r="51">
          <cell r="A51">
            <v>43757</v>
          </cell>
        </row>
        <row r="52">
          <cell r="A52">
            <v>43788</v>
          </cell>
        </row>
        <row r="53">
          <cell r="A53">
            <v>43818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hedule"/>
      <sheetName val="Plan"/>
      <sheetName val="Ramp"/>
      <sheetName val="PunchList"/>
      <sheetName val="Purchase Parts"/>
      <sheetName val="Team"/>
      <sheetName val="SpareParts"/>
      <sheetName val="Milestones"/>
      <sheetName val="2014_Review"/>
      <sheetName val="2013_Review"/>
      <sheetName val="OriginalMilestones"/>
      <sheetName val="QuickCalcs"/>
      <sheetName val="600-800-1500"/>
      <sheetName val="Lamination Juggling"/>
    </sheetNames>
    <sheetDataSet>
      <sheetData sheetId="0"/>
      <sheetData sheetId="1">
        <row r="4">
          <cell r="D4">
            <v>300</v>
          </cell>
          <cell r="G4">
            <v>70</v>
          </cell>
        </row>
        <row r="5">
          <cell r="D5">
            <v>0.75</v>
          </cell>
        </row>
        <row r="6">
          <cell r="D6">
            <v>0.9</v>
          </cell>
        </row>
        <row r="8">
          <cell r="G8">
            <v>41508</v>
          </cell>
        </row>
        <row r="9">
          <cell r="F9">
            <v>41488</v>
          </cell>
        </row>
        <row r="10">
          <cell r="F10">
            <v>41530</v>
          </cell>
        </row>
      </sheetData>
      <sheetData sheetId="2">
        <row r="2">
          <cell r="D2">
            <v>41330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更新内容"/>
      <sheetName val="投資回収"/>
      <sheetName val="検討表(ZT5)"/>
      <sheetName val="UR18650ZT5(資材確認)"/>
      <sheetName val="検討表(ZT5) (2)"/>
      <sheetName val="UR18650ZT5"/>
      <sheetName val="既存パック"/>
      <sheetName val="リスト１"/>
      <sheetName val="値上げDB"/>
      <sheetName val="値上げ設定"/>
      <sheetName val="製造賃率 A156"/>
      <sheetName val="原価シート追加方法"/>
      <sheetName val="2012上標準"/>
      <sheetName val="2012P標準"/>
      <sheetName val="201301当座"/>
      <sheetName val="201302当座"/>
    </sheetNames>
    <sheetDataSet>
      <sheetData sheetId="0">
        <row r="4">
          <cell r="B4">
            <v>40857</v>
          </cell>
        </row>
      </sheetData>
      <sheetData sheetId="1">
        <row r="5">
          <cell r="B5" t="str">
            <v>販売価格(S)</v>
          </cell>
        </row>
      </sheetData>
      <sheetData sheetId="2">
        <row r="4">
          <cell r="A4">
            <v>4.7E-2</v>
          </cell>
        </row>
      </sheetData>
      <sheetData sheetId="3">
        <row r="4">
          <cell r="A4" t="str">
            <v>2006/12/04</v>
          </cell>
        </row>
      </sheetData>
      <sheetData sheetId="4">
        <row r="4">
          <cell r="A4">
            <v>4.7E-2</v>
          </cell>
        </row>
      </sheetData>
      <sheetData sheetId="5">
        <row r="4">
          <cell r="A4" t="str">
            <v>2006/12/04</v>
          </cell>
        </row>
      </sheetData>
      <sheetData sheetId="6">
        <row r="3">
          <cell r="A3" t="str">
            <v>166000015</v>
          </cell>
        </row>
      </sheetData>
      <sheetData sheetId="7">
        <row r="8">
          <cell r="A8" t="str">
            <v>(並べ替え必要)</v>
          </cell>
        </row>
        <row r="10">
          <cell r="A10" t="str">
            <v>EUR(11-01月)</v>
          </cell>
          <cell r="D10" t="str">
            <v>韓国（ﾄｰｶﾄﾞ,STD）</v>
          </cell>
          <cell r="E10">
            <v>0</v>
          </cell>
          <cell r="F10">
            <v>6.4100000000000004E-2</v>
          </cell>
          <cell r="G10">
            <v>1E-4</v>
          </cell>
          <cell r="L10" t="str">
            <v>－</v>
          </cell>
          <cell r="M10">
            <v>0</v>
          </cell>
          <cell r="N10">
            <v>0</v>
          </cell>
          <cell r="P10" t="str">
            <v>素電池</v>
          </cell>
          <cell r="R10" t="str">
            <v>2012上標準</v>
          </cell>
          <cell r="V10" t="str">
            <v>MEC販売価格</v>
          </cell>
        </row>
        <row r="11">
          <cell r="A11" t="str">
            <v>EUR(11-02月)</v>
          </cell>
          <cell r="D11" t="str">
            <v>国内（ﾄｰｶﾄﾞ,STD）</v>
          </cell>
          <cell r="E11">
            <v>0</v>
          </cell>
          <cell r="F11">
            <v>5.8399999999999994E-2</v>
          </cell>
          <cell r="G11">
            <v>7.7999999999999996E-3</v>
          </cell>
          <cell r="L11" t="str">
            <v>panaセル単品加工</v>
          </cell>
          <cell r="M11">
            <v>1.1619999999999999</v>
          </cell>
          <cell r="N11">
            <v>1.63</v>
          </cell>
          <cell r="P11" t="str">
            <v>組電池</v>
          </cell>
          <cell r="R11" t="str">
            <v>2012P標準</v>
          </cell>
          <cell r="V11" t="str">
            <v>FOB JPN</v>
          </cell>
        </row>
        <row r="12">
          <cell r="A12" t="str">
            <v>EUR(11-03月)</v>
          </cell>
          <cell r="D12" t="str">
            <v>国内（直販）</v>
          </cell>
          <cell r="E12">
            <v>0</v>
          </cell>
          <cell r="F12">
            <v>3.8399999999999997E-2</v>
          </cell>
          <cell r="G12">
            <v>9.1000000000000004E-3</v>
          </cell>
          <cell r="L12" t="str">
            <v>UF103450 w/breaker、ﾗﾍﾞﾙ</v>
          </cell>
          <cell r="M12">
            <v>30.43</v>
          </cell>
          <cell r="N12">
            <v>13.7</v>
          </cell>
          <cell r="R12" t="str">
            <v>201301当座</v>
          </cell>
          <cell r="V12" t="str">
            <v>海外SEC向け価格</v>
          </cell>
        </row>
        <row r="13">
          <cell r="A13" t="str">
            <v>EUR(11-04月)</v>
          </cell>
          <cell r="D13" t="str">
            <v>社内</v>
          </cell>
          <cell r="E13">
            <v>0</v>
          </cell>
          <cell r="F13">
            <v>3.6499999999999998E-2</v>
          </cell>
          <cell r="G13">
            <v>9.1000000000000004E-3</v>
          </cell>
          <cell r="L13" t="str">
            <v>UF103450 w/fuse、ﾗﾍﾞﾙ</v>
          </cell>
          <cell r="M13">
            <v>24.6</v>
          </cell>
          <cell r="N13">
            <v>27.82</v>
          </cell>
          <cell r="R13" t="str">
            <v>201302当座</v>
          </cell>
          <cell r="V13" t="str">
            <v>代理店向け価格</v>
          </cell>
        </row>
        <row r="14">
          <cell r="A14" t="str">
            <v>EUR(11-05月)</v>
          </cell>
          <cell r="D14" t="str">
            <v>輸出(一般)</v>
          </cell>
          <cell r="E14">
            <v>0</v>
          </cell>
          <cell r="F14">
            <v>4.41E-2</v>
          </cell>
          <cell r="G14">
            <v>1E-4</v>
          </cell>
          <cell r="L14" t="str">
            <v>UF103450 w/ﾗﾍﾞﾙ</v>
          </cell>
          <cell r="M14">
            <v>3.58</v>
          </cell>
          <cell r="N14">
            <v>11</v>
          </cell>
          <cell r="V14" t="str">
            <v>海外直販価格</v>
          </cell>
        </row>
        <row r="15">
          <cell r="A15" t="str">
            <v>EUR(11-06月)</v>
          </cell>
          <cell r="D15" t="str">
            <v>輸出(直轄)</v>
          </cell>
          <cell r="E15">
            <v>0</v>
          </cell>
          <cell r="F15">
            <v>4.4200000000000003E-2</v>
          </cell>
          <cell r="G15">
            <v>1E-4</v>
          </cell>
          <cell r="L15" t="str">
            <v>UF103450 w/ﾘﾝｸﾞ､ﾗﾍﾞﾙ</v>
          </cell>
          <cell r="M15">
            <v>5.12</v>
          </cell>
          <cell r="N15">
            <v>13.72</v>
          </cell>
          <cell r="V15" t="str">
            <v>ｶｽﾀﾏｰ渡し価格(FOB)</v>
          </cell>
        </row>
        <row r="16">
          <cell r="A16" t="str">
            <v>EUR(11-07月)</v>
          </cell>
          <cell r="L16" t="str">
            <v>UF463450 ベア</v>
          </cell>
          <cell r="M16">
            <v>0.64</v>
          </cell>
          <cell r="N16">
            <v>3.4</v>
          </cell>
          <cell r="V16" t="str">
            <v>ｶｽﾀﾏｰ渡し価格(CIF)</v>
          </cell>
        </row>
        <row r="17">
          <cell r="A17" t="str">
            <v>EUR(11-08月)</v>
          </cell>
          <cell r="L17" t="str">
            <v>UF463450 リング</v>
          </cell>
          <cell r="M17">
            <v>2.2400000000000002</v>
          </cell>
          <cell r="N17">
            <v>6.91</v>
          </cell>
          <cell r="V17" t="str">
            <v>ｶｽﾀﾏｰ渡し価格(DDU)</v>
          </cell>
        </row>
        <row r="18">
          <cell r="A18" t="str">
            <v>EUR(11-09月)</v>
          </cell>
          <cell r="L18" t="str">
            <v>UF463450 缶底クラッド</v>
          </cell>
          <cell r="M18">
            <v>1.41</v>
          </cell>
          <cell r="N18">
            <v>7.7</v>
          </cell>
        </row>
        <row r="19">
          <cell r="A19" t="str">
            <v>EUR(11-10月)</v>
          </cell>
          <cell r="L19" t="str">
            <v>UF463450 缶底クラッド＋リング</v>
          </cell>
          <cell r="M19">
            <v>3.01</v>
          </cell>
          <cell r="N19">
            <v>11.21</v>
          </cell>
        </row>
        <row r="20">
          <cell r="A20" t="str">
            <v>EUR(11-11月)</v>
          </cell>
          <cell r="L20" t="str">
            <v>UF463450 肩クラッド</v>
          </cell>
          <cell r="M20">
            <v>0.82</v>
          </cell>
          <cell r="N20">
            <v>5.7</v>
          </cell>
        </row>
        <row r="21">
          <cell r="A21" t="str">
            <v>EUR(11-12月)</v>
          </cell>
          <cell r="L21" t="str">
            <v>UF463450 肩クラッド＋リング</v>
          </cell>
          <cell r="M21">
            <v>2.42</v>
          </cell>
          <cell r="N21">
            <v>9.2100000000000009</v>
          </cell>
        </row>
        <row r="22">
          <cell r="A22" t="str">
            <v>EUR(12-01月)</v>
          </cell>
          <cell r="L22" t="str">
            <v>UF553450 ベア</v>
          </cell>
          <cell r="M22">
            <v>0.66</v>
          </cell>
          <cell r="N22">
            <v>3.4</v>
          </cell>
        </row>
        <row r="23">
          <cell r="A23" t="str">
            <v>EUR(12-02月)</v>
          </cell>
          <cell r="L23" t="str">
            <v>UF553450 リング</v>
          </cell>
          <cell r="M23">
            <v>3.14</v>
          </cell>
          <cell r="N23">
            <v>6.91</v>
          </cell>
        </row>
        <row r="24">
          <cell r="A24" t="str">
            <v>EUR(12-03月)</v>
          </cell>
          <cell r="L24" t="str">
            <v>UF553450 缶底クラッド</v>
          </cell>
          <cell r="M24">
            <v>1.43</v>
          </cell>
          <cell r="N24">
            <v>7.7</v>
          </cell>
        </row>
        <row r="25">
          <cell r="A25" t="str">
            <v>EUR(12-04月)</v>
          </cell>
          <cell r="L25" t="str">
            <v>UF553450 缶底クラッド（RIM）</v>
          </cell>
          <cell r="M25">
            <v>1.43</v>
          </cell>
          <cell r="N25">
            <v>5.55</v>
          </cell>
        </row>
        <row r="26">
          <cell r="A26" t="str">
            <v>EUR(12-05月)</v>
          </cell>
          <cell r="L26" t="str">
            <v>UF553450 缶底クラッド＋リング</v>
          </cell>
          <cell r="M26">
            <v>3.91</v>
          </cell>
          <cell r="N26">
            <v>11.21</v>
          </cell>
        </row>
        <row r="27">
          <cell r="A27" t="str">
            <v>EUR(12-06月)</v>
          </cell>
          <cell r="L27" t="str">
            <v>UF553450 肩クラッド</v>
          </cell>
          <cell r="M27">
            <v>0.84</v>
          </cell>
          <cell r="N27">
            <v>5.7</v>
          </cell>
        </row>
        <row r="28">
          <cell r="A28" t="str">
            <v>EUR(12-07月)</v>
          </cell>
          <cell r="L28" t="str">
            <v>UF553450 肩クラッド＋リング</v>
          </cell>
          <cell r="M28">
            <v>3.32</v>
          </cell>
          <cell r="N28">
            <v>9.2100000000000009</v>
          </cell>
        </row>
        <row r="29">
          <cell r="A29" t="str">
            <v>EUR(12-08月)</v>
          </cell>
          <cell r="L29" t="str">
            <v>UR16650(LUNA) PETﾁｭｰﾌﾞ</v>
          </cell>
          <cell r="M29">
            <v>1.66</v>
          </cell>
          <cell r="N29">
            <v>3.5</v>
          </cell>
        </row>
        <row r="30">
          <cell r="A30" t="str">
            <v>EUR(12-09月)</v>
          </cell>
          <cell r="L30" t="str">
            <v>UR18500F</v>
          </cell>
          <cell r="M30">
            <v>2.0099999999999998</v>
          </cell>
          <cell r="N30">
            <v>3.5</v>
          </cell>
        </row>
        <row r="31">
          <cell r="A31" t="str">
            <v>EUR(12-10月)</v>
          </cell>
          <cell r="L31" t="str">
            <v>UR18500L</v>
          </cell>
          <cell r="M31">
            <v>2.09</v>
          </cell>
          <cell r="N31">
            <v>3.5</v>
          </cell>
        </row>
        <row r="32">
          <cell r="A32" t="str">
            <v>EUR(12-11月)</v>
          </cell>
          <cell r="L32" t="str">
            <v>UR18650Aｾﾙ　PETチューブ</v>
          </cell>
          <cell r="M32">
            <v>2.21</v>
          </cell>
          <cell r="N32">
            <v>2.25</v>
          </cell>
        </row>
        <row r="33">
          <cell r="A33" t="str">
            <v>EUR(12-12月)</v>
          </cell>
          <cell r="L33" t="str">
            <v>UR18650Fｾﾙ　PETチューブ</v>
          </cell>
          <cell r="M33">
            <v>2.16</v>
          </cell>
          <cell r="N33">
            <v>2.25</v>
          </cell>
        </row>
        <row r="34">
          <cell r="A34" t="str">
            <v>EUR(13-01月)</v>
          </cell>
          <cell r="L34" t="str">
            <v>UR18650Y スミチューブ</v>
          </cell>
          <cell r="M34">
            <v>2.81</v>
          </cell>
          <cell r="N34">
            <v>2.25</v>
          </cell>
        </row>
        <row r="35">
          <cell r="A35" t="str">
            <v>EUR(FY12Q4見積)</v>
          </cell>
          <cell r="L35" t="str">
            <v>UR18650Y,S,SA,SAX,E,W,W2 ヒシチューブ</v>
          </cell>
          <cell r="M35">
            <v>2.54</v>
          </cell>
          <cell r="N35">
            <v>2.25</v>
          </cell>
        </row>
        <row r="36">
          <cell r="A36" t="str">
            <v>EUR(FY13Q1見積)</v>
          </cell>
          <cell r="L36" t="str">
            <v>UR18650ZTｾﾙ　PETチューブ</v>
          </cell>
          <cell r="M36">
            <v>1.98</v>
          </cell>
          <cell r="N36">
            <v>2.25</v>
          </cell>
        </row>
        <row r="37">
          <cell r="A37" t="str">
            <v>EUR(FY13Q2以降見積)</v>
          </cell>
        </row>
        <row r="38">
          <cell r="A38" t="str">
            <v>GBP(11-01月)</v>
          </cell>
        </row>
        <row r="39">
          <cell r="A39" t="str">
            <v>GBP(11-02月)</v>
          </cell>
        </row>
        <row r="40">
          <cell r="A40" t="str">
            <v>GBP(11-03月)</v>
          </cell>
        </row>
        <row r="41">
          <cell r="A41" t="str">
            <v>GBP(11-04月)</v>
          </cell>
        </row>
        <row r="42">
          <cell r="A42" t="str">
            <v>GBP(11-05月)</v>
          </cell>
        </row>
        <row r="43">
          <cell r="A43" t="str">
            <v>GBP(11-06月)</v>
          </cell>
        </row>
        <row r="44">
          <cell r="A44" t="str">
            <v>GBP(11-07月)</v>
          </cell>
        </row>
        <row r="45">
          <cell r="A45" t="str">
            <v>GBP(11-08月)</v>
          </cell>
        </row>
        <row r="46">
          <cell r="A46" t="str">
            <v>GBP(11-09月)</v>
          </cell>
        </row>
        <row r="47">
          <cell r="A47" t="str">
            <v>GBP(11-10月)</v>
          </cell>
        </row>
        <row r="48">
          <cell r="A48" t="str">
            <v>GBP(11-11月)</v>
          </cell>
        </row>
        <row r="49">
          <cell r="A49" t="str">
            <v>GBP(11-12月)</v>
          </cell>
        </row>
        <row r="50">
          <cell r="A50" t="str">
            <v>GBP(12-01月)</v>
          </cell>
        </row>
        <row r="51">
          <cell r="A51" t="str">
            <v>GBP(12-02月)</v>
          </cell>
        </row>
        <row r="52">
          <cell r="A52" t="str">
            <v>GBP(12-03月)</v>
          </cell>
        </row>
        <row r="53">
          <cell r="A53" t="str">
            <v>GBP(12-04月)</v>
          </cell>
        </row>
        <row r="54">
          <cell r="A54" t="str">
            <v>GBP(12-05月)</v>
          </cell>
        </row>
        <row r="55">
          <cell r="A55" t="str">
            <v>GBP(12-06月)</v>
          </cell>
        </row>
        <row r="56">
          <cell r="A56" t="str">
            <v>GBP(12-07月)</v>
          </cell>
        </row>
        <row r="57">
          <cell r="A57" t="str">
            <v>GBP(12-08月)</v>
          </cell>
        </row>
        <row r="58">
          <cell r="A58" t="str">
            <v>GBP(12-09月)</v>
          </cell>
        </row>
        <row r="59">
          <cell r="A59" t="str">
            <v>GBP(12-10月)</v>
          </cell>
        </row>
        <row r="60">
          <cell r="A60" t="str">
            <v>GBP(12-11月)</v>
          </cell>
        </row>
        <row r="61">
          <cell r="A61" t="str">
            <v>GBP(12-12月)</v>
          </cell>
        </row>
        <row r="62">
          <cell r="A62" t="str">
            <v>GBP(13-01月)</v>
          </cell>
        </row>
        <row r="63">
          <cell r="A63" t="str">
            <v>USD(11-01月)</v>
          </cell>
        </row>
        <row r="64">
          <cell r="A64" t="str">
            <v>USD(11-02月)</v>
          </cell>
        </row>
        <row r="65">
          <cell r="A65" t="str">
            <v>USD(11-03月)</v>
          </cell>
        </row>
        <row r="66">
          <cell r="A66" t="str">
            <v>USD(11-04月)</v>
          </cell>
        </row>
        <row r="67">
          <cell r="A67" t="str">
            <v>USD(11-05月)</v>
          </cell>
        </row>
        <row r="68">
          <cell r="A68" t="str">
            <v>USD(11-06月)</v>
          </cell>
        </row>
        <row r="69">
          <cell r="A69" t="str">
            <v>USD(11-07月)</v>
          </cell>
        </row>
        <row r="70">
          <cell r="A70" t="str">
            <v>USD(11-08月)</v>
          </cell>
        </row>
        <row r="71">
          <cell r="A71" t="str">
            <v>USD(11-09月)</v>
          </cell>
        </row>
        <row r="72">
          <cell r="A72" t="str">
            <v>USD(11-10月)</v>
          </cell>
        </row>
        <row r="73">
          <cell r="A73" t="str">
            <v>USD(11-11月)</v>
          </cell>
        </row>
        <row r="74">
          <cell r="A74" t="str">
            <v>USD(11-12月)</v>
          </cell>
        </row>
        <row r="75">
          <cell r="A75" t="str">
            <v>USD(12-01月)</v>
          </cell>
        </row>
        <row r="76">
          <cell r="A76" t="str">
            <v>USD(12-02月)</v>
          </cell>
        </row>
        <row r="77">
          <cell r="A77" t="str">
            <v>USD(12-03月)</v>
          </cell>
        </row>
        <row r="78">
          <cell r="A78" t="str">
            <v>USD(12-04月)</v>
          </cell>
        </row>
        <row r="79">
          <cell r="A79" t="str">
            <v>USD(12-05月)</v>
          </cell>
        </row>
        <row r="80">
          <cell r="A80" t="str">
            <v>USD(12-06月)</v>
          </cell>
        </row>
        <row r="81">
          <cell r="A81" t="str">
            <v>USD(12-07月)</v>
          </cell>
        </row>
        <row r="82">
          <cell r="A82" t="str">
            <v>USD(12-08月)</v>
          </cell>
        </row>
        <row r="83">
          <cell r="A83" t="str">
            <v>USD(12-09月)</v>
          </cell>
        </row>
        <row r="84">
          <cell r="A84" t="str">
            <v>USD(12-10月)</v>
          </cell>
        </row>
        <row r="85">
          <cell r="A85" t="str">
            <v>USD(12-11月)</v>
          </cell>
        </row>
        <row r="86">
          <cell r="A86" t="str">
            <v>USD(12-12月)</v>
          </cell>
        </row>
        <row r="87">
          <cell r="A87" t="str">
            <v>USD(13-01月)</v>
          </cell>
        </row>
        <row r="88">
          <cell r="A88" t="str">
            <v>USD(FY12Q4見積)</v>
          </cell>
        </row>
        <row r="89">
          <cell r="A89" t="str">
            <v>USD(FY13Q1見積)</v>
          </cell>
        </row>
        <row r="90">
          <cell r="A90" t="str">
            <v>USD(FY13Q2以降見積)</v>
          </cell>
        </row>
        <row r="91">
          <cell r="A91" t="str">
            <v>円</v>
          </cell>
        </row>
      </sheetData>
      <sheetData sheetId="8">
        <row r="9">
          <cell r="A9" t="str">
            <v>MODEL</v>
          </cell>
        </row>
        <row r="11">
          <cell r="B11" t="str">
            <v>UF102248D</v>
          </cell>
          <cell r="C11">
            <v>800</v>
          </cell>
          <cell r="D11">
            <v>1.256</v>
          </cell>
          <cell r="E11">
            <v>0</v>
          </cell>
        </row>
        <row r="12">
          <cell r="B12" t="str">
            <v>UF102248P3</v>
          </cell>
          <cell r="C12">
            <v>900</v>
          </cell>
          <cell r="D12">
            <v>1.2529999999999999</v>
          </cell>
          <cell r="E12">
            <v>0</v>
          </cell>
        </row>
        <row r="13">
          <cell r="B13" t="str">
            <v>UF103438P</v>
          </cell>
          <cell r="C13">
            <v>1400</v>
          </cell>
          <cell r="D13">
            <v>1.867</v>
          </cell>
        </row>
        <row r="14">
          <cell r="B14" t="str">
            <v>UF103438T</v>
          </cell>
          <cell r="C14">
            <v>1480</v>
          </cell>
          <cell r="D14">
            <v>1.9730000000000001</v>
          </cell>
        </row>
        <row r="15">
          <cell r="B15" t="str">
            <v>UF103450P</v>
          </cell>
          <cell r="C15">
            <v>1550</v>
          </cell>
          <cell r="D15">
            <v>2.1339999999999999</v>
          </cell>
        </row>
        <row r="16">
          <cell r="B16" t="str">
            <v>UF103450PEV</v>
          </cell>
          <cell r="C16">
            <v>1550</v>
          </cell>
          <cell r="D16">
            <v>2.1339999999999999</v>
          </cell>
          <cell r="E16">
            <v>0</v>
          </cell>
        </row>
        <row r="17">
          <cell r="B17" t="str">
            <v>UF103450PHV</v>
          </cell>
          <cell r="C17">
            <v>1700</v>
          </cell>
          <cell r="D17">
            <v>2.2629999999999999</v>
          </cell>
          <cell r="E17">
            <v>0</v>
          </cell>
        </row>
        <row r="18">
          <cell r="B18" t="str">
            <v>UF103450PJM</v>
          </cell>
          <cell r="C18">
            <v>1800</v>
          </cell>
          <cell r="D18">
            <v>2.4449999999999998</v>
          </cell>
          <cell r="E18">
            <v>0</v>
          </cell>
        </row>
        <row r="19">
          <cell r="B19" t="str">
            <v>UF103450PJV</v>
          </cell>
          <cell r="C19">
            <v>1800</v>
          </cell>
          <cell r="D19">
            <v>2.2610000000000001</v>
          </cell>
          <cell r="E19">
            <v>0</v>
          </cell>
        </row>
        <row r="20">
          <cell r="B20" t="str">
            <v>UF103450PN</v>
          </cell>
          <cell r="C20">
            <v>1880</v>
          </cell>
          <cell r="D20">
            <v>2.6080000000000001</v>
          </cell>
          <cell r="E20">
            <v>0</v>
          </cell>
        </row>
        <row r="21">
          <cell r="B21" t="str">
            <v>UF103450PNC</v>
          </cell>
          <cell r="C21">
            <v>1880</v>
          </cell>
          <cell r="D21">
            <v>2.3490000000000002</v>
          </cell>
          <cell r="E21">
            <v>0</v>
          </cell>
        </row>
        <row r="22">
          <cell r="B22" t="str">
            <v>UF103450PNM</v>
          </cell>
          <cell r="C22">
            <v>1880</v>
          </cell>
          <cell r="D22">
            <v>2.6840000000000002</v>
          </cell>
          <cell r="E22">
            <v>0</v>
          </cell>
        </row>
        <row r="23">
          <cell r="B23" t="str">
            <v>UF383450FM</v>
          </cell>
          <cell r="C23">
            <v>680</v>
          </cell>
          <cell r="D23">
            <v>0.89800000000000002</v>
          </cell>
          <cell r="E23">
            <v>0</v>
          </cell>
        </row>
        <row r="24">
          <cell r="B24" t="str">
            <v>UF383450PH</v>
          </cell>
          <cell r="C24">
            <v>550</v>
          </cell>
          <cell r="D24">
            <v>0.75700000000000001</v>
          </cell>
          <cell r="E24">
            <v>0</v>
          </cell>
        </row>
        <row r="25">
          <cell r="B25" t="str">
            <v>UF383450PI</v>
          </cell>
          <cell r="C25">
            <v>580</v>
          </cell>
          <cell r="D25">
            <v>0.81799999999999995</v>
          </cell>
          <cell r="E25">
            <v>0</v>
          </cell>
        </row>
        <row r="26">
          <cell r="B26" t="str">
            <v>UF383450PJ</v>
          </cell>
          <cell r="C26">
            <v>630</v>
          </cell>
          <cell r="D26">
            <v>0.77400000000000002</v>
          </cell>
          <cell r="E26">
            <v>0</v>
          </cell>
        </row>
        <row r="27">
          <cell r="B27" t="str">
            <v>UF383543FP</v>
          </cell>
          <cell r="C27">
            <v>650</v>
          </cell>
          <cell r="D27">
            <v>0.90300000000000002</v>
          </cell>
          <cell r="E27">
            <v>0</v>
          </cell>
        </row>
        <row r="28">
          <cell r="B28" t="str">
            <v>UF383551FP</v>
          </cell>
          <cell r="C28">
            <v>800</v>
          </cell>
          <cell r="D28">
            <v>1.1499999999999999</v>
          </cell>
          <cell r="E28">
            <v>0</v>
          </cell>
        </row>
        <row r="29">
          <cell r="B29" t="str">
            <v>UF383551FU</v>
          </cell>
          <cell r="C29">
            <v>820</v>
          </cell>
          <cell r="D29">
            <v>1.0960000000000001</v>
          </cell>
          <cell r="E29">
            <v>0</v>
          </cell>
        </row>
        <row r="30">
          <cell r="B30" t="str">
            <v>UF384461SQ</v>
          </cell>
          <cell r="C30">
            <v>1180</v>
          </cell>
          <cell r="D30">
            <v>1.679</v>
          </cell>
          <cell r="E30">
            <v>0</v>
          </cell>
        </row>
        <row r="31">
          <cell r="B31" t="str">
            <v>UF384461ST</v>
          </cell>
          <cell r="C31">
            <v>1300</v>
          </cell>
          <cell r="D31">
            <v>1.3759999999999999</v>
          </cell>
          <cell r="E31">
            <v>4.7072450134854588E-2</v>
          </cell>
        </row>
        <row r="32">
          <cell r="B32" t="str">
            <v>UF384461SU</v>
          </cell>
          <cell r="C32">
            <v>1230</v>
          </cell>
          <cell r="D32">
            <v>1.7450000000000001</v>
          </cell>
          <cell r="E32">
            <v>0</v>
          </cell>
        </row>
        <row r="33">
          <cell r="B33" t="str">
            <v>UF384961SU</v>
          </cell>
          <cell r="C33">
            <v>1400</v>
          </cell>
          <cell r="D33">
            <v>1.89</v>
          </cell>
          <cell r="E33">
            <v>0</v>
          </cell>
        </row>
        <row r="34">
          <cell r="B34" t="str">
            <v>UF404251SU</v>
          </cell>
          <cell r="C34">
            <v>1020</v>
          </cell>
          <cell r="D34">
            <v>1.452</v>
          </cell>
          <cell r="E34">
            <v>0</v>
          </cell>
        </row>
        <row r="35">
          <cell r="B35" t="str">
            <v>UF423643FP</v>
          </cell>
          <cell r="C35">
            <v>710</v>
          </cell>
          <cell r="D35">
            <v>1.0169999999999999</v>
          </cell>
          <cell r="E35">
            <v>0</v>
          </cell>
        </row>
        <row r="36">
          <cell r="B36" t="str">
            <v>UF423643FPK</v>
          </cell>
          <cell r="C36">
            <v>710</v>
          </cell>
          <cell r="D36">
            <v>1.0169999999999999</v>
          </cell>
          <cell r="E36">
            <v>0</v>
          </cell>
        </row>
        <row r="37">
          <cell r="B37" t="str">
            <v>UF423858FP(40K/day)</v>
          </cell>
          <cell r="C37">
            <v>1030</v>
          </cell>
          <cell r="D37">
            <v>1.43</v>
          </cell>
          <cell r="E37">
            <v>0</v>
          </cell>
        </row>
        <row r="38">
          <cell r="B38" t="str">
            <v>UF423858FP(60K/day)</v>
          </cell>
          <cell r="C38">
            <v>1030</v>
          </cell>
          <cell r="D38">
            <v>1.43</v>
          </cell>
          <cell r="E38">
            <v>0</v>
          </cell>
        </row>
        <row r="39">
          <cell r="B39" t="str">
            <v>UF424261FQ</v>
          </cell>
          <cell r="C39">
            <v>1300</v>
          </cell>
          <cell r="D39">
            <v>1.8460000000000001</v>
          </cell>
          <cell r="E39">
            <v>0</v>
          </cell>
        </row>
        <row r="40">
          <cell r="B40" t="str">
            <v>UF433861FP</v>
          </cell>
          <cell r="C40">
            <v>1130</v>
          </cell>
          <cell r="D40">
            <v>1.5221</v>
          </cell>
          <cell r="E40">
            <v>0</v>
          </cell>
        </row>
        <row r="41">
          <cell r="B41" t="str">
            <v>UF434453SP</v>
          </cell>
          <cell r="C41">
            <v>1170</v>
          </cell>
          <cell r="D41">
            <v>1.5790999999999999</v>
          </cell>
          <cell r="E41">
            <v>0</v>
          </cell>
        </row>
        <row r="42">
          <cell r="B42" t="str">
            <v>UF434456SP</v>
          </cell>
          <cell r="C42">
            <v>1240</v>
          </cell>
          <cell r="D42">
            <v>1.6744000000000001</v>
          </cell>
          <cell r="E42">
            <v>0</v>
          </cell>
        </row>
        <row r="43">
          <cell r="B43" t="str">
            <v>UF434456T</v>
          </cell>
          <cell r="C43">
            <v>1310</v>
          </cell>
          <cell r="D43">
            <v>1.4872000000000001</v>
          </cell>
          <cell r="E43">
            <v>5.2999999999999999E-2</v>
          </cell>
        </row>
        <row r="44">
          <cell r="B44" t="str">
            <v>UF464459FQ</v>
          </cell>
          <cell r="C44">
            <v>1390</v>
          </cell>
          <cell r="D44">
            <v>1.8893</v>
          </cell>
          <cell r="E44">
            <v>0</v>
          </cell>
        </row>
        <row r="45">
          <cell r="B45" t="str">
            <v>UF453846FP</v>
          </cell>
          <cell r="C45">
            <v>880</v>
          </cell>
          <cell r="D45">
            <v>1.2030000000000001</v>
          </cell>
          <cell r="E45">
            <v>0</v>
          </cell>
        </row>
        <row r="46">
          <cell r="B46" t="str">
            <v>UF454456FP</v>
          </cell>
          <cell r="C46">
            <v>1240</v>
          </cell>
          <cell r="D46">
            <v>1.7306975466277925</v>
          </cell>
        </row>
        <row r="47">
          <cell r="B47" t="str">
            <v>UF454456FPS</v>
          </cell>
          <cell r="C47">
            <v>1240</v>
          </cell>
          <cell r="D47">
            <v>1.6839999999999999</v>
          </cell>
          <cell r="E47">
            <v>0</v>
          </cell>
        </row>
        <row r="48">
          <cell r="B48" t="str">
            <v>UF454456FTD</v>
          </cell>
          <cell r="C48">
            <v>1370</v>
          </cell>
          <cell r="D48">
            <v>5.7000000000000002E-2</v>
          </cell>
          <cell r="E48">
            <v>1.5249999999999999</v>
          </cell>
        </row>
        <row r="49">
          <cell r="B49" t="str">
            <v>UF463048FN</v>
          </cell>
          <cell r="C49">
            <v>720</v>
          </cell>
          <cell r="D49">
            <v>1.0029999999999999</v>
          </cell>
          <cell r="E49">
            <v>0</v>
          </cell>
        </row>
        <row r="50">
          <cell r="B50" t="str">
            <v>UF463048P3</v>
          </cell>
          <cell r="C50">
            <v>520</v>
          </cell>
          <cell r="D50">
            <v>0.71199999999999997</v>
          </cell>
          <cell r="E50">
            <v>0</v>
          </cell>
        </row>
        <row r="51">
          <cell r="B51" t="str">
            <v>UF463048PG</v>
          </cell>
          <cell r="C51">
            <v>550</v>
          </cell>
          <cell r="D51">
            <v>0.749</v>
          </cell>
          <cell r="E51">
            <v>0</v>
          </cell>
        </row>
        <row r="52">
          <cell r="B52" t="str">
            <v>UF463048PIU</v>
          </cell>
          <cell r="C52">
            <v>640</v>
          </cell>
          <cell r="D52">
            <v>0.88800000000000001</v>
          </cell>
          <cell r="E52">
            <v>0</v>
          </cell>
        </row>
        <row r="53">
          <cell r="B53" t="str">
            <v>UF463048PJ</v>
          </cell>
          <cell r="C53">
            <v>680</v>
          </cell>
          <cell r="D53">
            <v>0.89100000000000001</v>
          </cell>
          <cell r="E53">
            <v>0</v>
          </cell>
        </row>
        <row r="54">
          <cell r="B54" t="str">
            <v>UF463048PJM</v>
          </cell>
          <cell r="C54">
            <v>680</v>
          </cell>
          <cell r="D54">
            <v>0.89100000000000001</v>
          </cell>
          <cell r="E54">
            <v>0</v>
          </cell>
        </row>
        <row r="55">
          <cell r="B55" t="str">
            <v>UF463136NA</v>
          </cell>
          <cell r="C55">
            <v>600</v>
          </cell>
          <cell r="D55">
            <v>0.1434</v>
          </cell>
          <cell r="E55">
            <v>0.5</v>
          </cell>
        </row>
        <row r="56">
          <cell r="B56" t="str">
            <v>UF463442FMN</v>
          </cell>
          <cell r="C56">
            <v>730</v>
          </cell>
          <cell r="D56">
            <v>0.99</v>
          </cell>
          <cell r="E56">
            <v>0</v>
          </cell>
        </row>
        <row r="57">
          <cell r="B57" t="str">
            <v>UF463442FQ</v>
          </cell>
          <cell r="C57">
            <v>750</v>
          </cell>
          <cell r="D57">
            <v>1.0649999999999999</v>
          </cell>
          <cell r="E57">
            <v>0</v>
          </cell>
        </row>
        <row r="58">
          <cell r="B58" t="str">
            <v>UF463443FK</v>
          </cell>
          <cell r="C58">
            <v>700</v>
          </cell>
          <cell r="D58">
            <v>0.999</v>
          </cell>
          <cell r="E58">
            <v>0</v>
          </cell>
        </row>
        <row r="59">
          <cell r="B59" t="str">
            <v>UF463443FM</v>
          </cell>
          <cell r="C59">
            <v>730</v>
          </cell>
          <cell r="D59">
            <v>1.0009999999999999</v>
          </cell>
          <cell r="E59">
            <v>0</v>
          </cell>
        </row>
        <row r="60">
          <cell r="B60" t="str">
            <v>UF463443FMS</v>
          </cell>
          <cell r="C60">
            <v>730</v>
          </cell>
          <cell r="D60">
            <v>1</v>
          </cell>
          <cell r="E60">
            <v>0</v>
          </cell>
        </row>
        <row r="61">
          <cell r="B61" t="str">
            <v>UF463443FN</v>
          </cell>
          <cell r="C61">
            <v>750</v>
          </cell>
          <cell r="D61">
            <v>1.0289999999999999</v>
          </cell>
          <cell r="E61">
            <v>0</v>
          </cell>
        </row>
        <row r="62">
          <cell r="B62" t="str">
            <v>UF463443FN1</v>
          </cell>
          <cell r="C62">
            <v>750</v>
          </cell>
          <cell r="D62">
            <v>1.0289999999999999</v>
          </cell>
          <cell r="E62">
            <v>0</v>
          </cell>
        </row>
        <row r="63">
          <cell r="B63" t="str">
            <v>UF463443FP</v>
          </cell>
          <cell r="C63">
            <v>770</v>
          </cell>
          <cell r="D63">
            <v>1.0780000000000001</v>
          </cell>
          <cell r="E63">
            <v>0</v>
          </cell>
        </row>
        <row r="64">
          <cell r="B64" t="str">
            <v>UF463443GQ</v>
          </cell>
          <cell r="C64">
            <v>800</v>
          </cell>
          <cell r="D64">
            <v>1.1399999999999999</v>
          </cell>
          <cell r="E64">
            <v>0</v>
          </cell>
        </row>
        <row r="65">
          <cell r="B65" t="str">
            <v>UF463443GT</v>
          </cell>
          <cell r="C65">
            <v>840</v>
          </cell>
          <cell r="D65">
            <v>1.0071000000000001</v>
          </cell>
          <cell r="E65">
            <v>3.5900000000000001E-2</v>
          </cell>
        </row>
        <row r="66">
          <cell r="B66" t="str">
            <v>UF463443GU</v>
          </cell>
          <cell r="C66">
            <v>820</v>
          </cell>
          <cell r="D66">
            <v>1.0740000000000001</v>
          </cell>
          <cell r="E66">
            <v>0</v>
          </cell>
        </row>
        <row r="67">
          <cell r="B67" t="str">
            <v>UF463443PI</v>
          </cell>
          <cell r="C67">
            <v>630</v>
          </cell>
          <cell r="D67">
            <v>0.86699999999999999</v>
          </cell>
          <cell r="E67">
            <v>0</v>
          </cell>
        </row>
        <row r="68">
          <cell r="B68" t="str">
            <v>UF463443SP</v>
          </cell>
          <cell r="C68">
            <v>790</v>
          </cell>
          <cell r="D68">
            <v>1.0640000000000001</v>
          </cell>
          <cell r="E68">
            <v>0</v>
          </cell>
        </row>
        <row r="69">
          <cell r="B69" t="str">
            <v>UF463443T</v>
          </cell>
          <cell r="C69">
            <v>820</v>
          </cell>
          <cell r="D69">
            <v>0.89</v>
          </cell>
          <cell r="E69">
            <v>3.5999999999999997E-2</v>
          </cell>
        </row>
        <row r="70">
          <cell r="B70" t="str">
            <v>UF463443TAA</v>
          </cell>
          <cell r="C70">
            <v>820</v>
          </cell>
          <cell r="D70">
            <v>0.89</v>
          </cell>
          <cell r="E70">
            <v>3.5999999999999997E-2</v>
          </cell>
        </row>
        <row r="71">
          <cell r="B71" t="str">
            <v>UF463443TAB</v>
          </cell>
          <cell r="C71">
            <v>820</v>
          </cell>
          <cell r="D71">
            <v>0.89</v>
          </cell>
          <cell r="E71">
            <v>3.5999999999999997E-2</v>
          </cell>
        </row>
        <row r="72">
          <cell r="B72" t="str">
            <v>UF463443TB</v>
          </cell>
          <cell r="C72">
            <v>820</v>
          </cell>
          <cell r="D72">
            <v>0.89200000000000002</v>
          </cell>
          <cell r="E72">
            <v>3.3000000000000002E-2</v>
          </cell>
        </row>
        <row r="73">
          <cell r="B73" t="str">
            <v>UF463443TBB</v>
          </cell>
          <cell r="C73">
            <v>820</v>
          </cell>
          <cell r="D73">
            <v>0.94899999999999995</v>
          </cell>
          <cell r="E73">
            <v>3.7999999999999999E-2</v>
          </cell>
        </row>
        <row r="74">
          <cell r="B74" t="str">
            <v>UF463446SN</v>
          </cell>
          <cell r="C74">
            <v>800</v>
          </cell>
          <cell r="D74">
            <v>1.097</v>
          </cell>
          <cell r="E74">
            <v>0</v>
          </cell>
        </row>
        <row r="75">
          <cell r="B75" t="str">
            <v>UF463446SNC</v>
          </cell>
          <cell r="C75">
            <v>800</v>
          </cell>
          <cell r="D75">
            <v>1.099</v>
          </cell>
          <cell r="E75">
            <v>0</v>
          </cell>
        </row>
        <row r="76">
          <cell r="B76" t="str">
            <v>UF463446SP</v>
          </cell>
          <cell r="C76">
            <v>850</v>
          </cell>
          <cell r="D76">
            <v>1.1339999999999999</v>
          </cell>
          <cell r="E76">
            <v>0</v>
          </cell>
        </row>
        <row r="77">
          <cell r="B77" t="str">
            <v>UF463446SPK</v>
          </cell>
          <cell r="C77">
            <v>850</v>
          </cell>
          <cell r="D77">
            <v>1.1339999999999999</v>
          </cell>
          <cell r="E77">
            <v>0</v>
          </cell>
        </row>
        <row r="78">
          <cell r="B78" t="str">
            <v>UF463450A</v>
          </cell>
          <cell r="C78">
            <v>820</v>
          </cell>
          <cell r="D78">
            <v>0.36524589756518483</v>
          </cell>
          <cell r="E78">
            <v>0.35679113141784258</v>
          </cell>
        </row>
        <row r="79">
          <cell r="B79" t="str">
            <v>UF463450FL</v>
          </cell>
          <cell r="C79">
            <v>700</v>
          </cell>
          <cell r="D79">
            <v>0.59699999999999998</v>
          </cell>
          <cell r="E79">
            <v>0</v>
          </cell>
        </row>
        <row r="80">
          <cell r="B80" t="str">
            <v>UF463450FM</v>
          </cell>
          <cell r="C80">
            <v>850</v>
          </cell>
          <cell r="D80">
            <v>1.1200000000000001</v>
          </cell>
          <cell r="E80">
            <v>0</v>
          </cell>
        </row>
        <row r="81">
          <cell r="B81" t="str">
            <v>UF463450FMN</v>
          </cell>
          <cell r="C81">
            <v>850</v>
          </cell>
          <cell r="D81">
            <v>1.1200000000000001</v>
          </cell>
          <cell r="E81">
            <v>0</v>
          </cell>
        </row>
        <row r="82">
          <cell r="B82" t="str">
            <v>UF463450FN</v>
          </cell>
          <cell r="C82">
            <v>880</v>
          </cell>
          <cell r="D82">
            <v>1.171</v>
          </cell>
          <cell r="E82">
            <v>0</v>
          </cell>
        </row>
        <row r="83">
          <cell r="B83" t="str">
            <v>UF463450FNN</v>
          </cell>
          <cell r="C83">
            <v>880</v>
          </cell>
          <cell r="D83">
            <v>1.167</v>
          </cell>
          <cell r="E83">
            <v>0</v>
          </cell>
        </row>
        <row r="84">
          <cell r="B84" t="str">
            <v>UF463450FP</v>
          </cell>
          <cell r="C84">
            <v>920</v>
          </cell>
          <cell r="D84">
            <v>1.218</v>
          </cell>
          <cell r="E84">
            <v>0</v>
          </cell>
        </row>
        <row r="85">
          <cell r="B85" t="str">
            <v>UF463450FPM</v>
          </cell>
          <cell r="C85">
            <v>920</v>
          </cell>
          <cell r="D85">
            <v>1.2330000000000001</v>
          </cell>
          <cell r="E85">
            <v>0</v>
          </cell>
        </row>
        <row r="86">
          <cell r="B86" t="str">
            <v>UF463450GQ</v>
          </cell>
          <cell r="C86">
            <v>960</v>
          </cell>
          <cell r="D86">
            <v>1.3716999999999999</v>
          </cell>
          <cell r="E86">
            <v>0</v>
          </cell>
        </row>
        <row r="87">
          <cell r="B87" t="str">
            <v>UF463450PHN</v>
          </cell>
          <cell r="C87">
            <v>720</v>
          </cell>
          <cell r="D87">
            <v>1.01</v>
          </cell>
          <cell r="E87">
            <v>0</v>
          </cell>
        </row>
        <row r="88">
          <cell r="B88" t="str">
            <v>UF463450PHU</v>
          </cell>
          <cell r="C88">
            <v>740</v>
          </cell>
          <cell r="D88">
            <v>1.0349999999999999</v>
          </cell>
          <cell r="E88">
            <v>0</v>
          </cell>
        </row>
        <row r="89">
          <cell r="B89" t="str">
            <v>UF463450PJ</v>
          </cell>
          <cell r="C89">
            <v>780</v>
          </cell>
          <cell r="D89">
            <v>1.0609999999999999</v>
          </cell>
          <cell r="E89">
            <v>0</v>
          </cell>
        </row>
        <row r="90">
          <cell r="B90" t="str">
            <v>UF463450PJN</v>
          </cell>
          <cell r="C90">
            <v>780</v>
          </cell>
          <cell r="D90">
            <v>1.0109999999999999</v>
          </cell>
          <cell r="E90">
            <v>0</v>
          </cell>
        </row>
        <row r="91">
          <cell r="B91" t="str">
            <v>UF463450ZLN?(BL-4CA)</v>
          </cell>
          <cell r="C91">
            <v>700</v>
          </cell>
          <cell r="D91">
            <v>0.6</v>
          </cell>
        </row>
        <row r="92">
          <cell r="B92" t="str">
            <v>UF463651SU</v>
          </cell>
          <cell r="C92">
            <v>1020</v>
          </cell>
          <cell r="D92">
            <v>1.4570000000000001</v>
          </cell>
          <cell r="E92">
            <v>0</v>
          </cell>
        </row>
        <row r="93">
          <cell r="B93" t="str">
            <v>UF464445FU</v>
          </cell>
          <cell r="C93">
            <v>1020</v>
          </cell>
          <cell r="D93">
            <v>1.375</v>
          </cell>
          <cell r="E93">
            <v>0</v>
          </cell>
        </row>
        <row r="94">
          <cell r="B94" t="str">
            <v>UF464452FQ</v>
          </cell>
          <cell r="C94">
            <v>1210</v>
          </cell>
          <cell r="D94">
            <v>1.6447000000000001</v>
          </cell>
          <cell r="E94">
            <v>0</v>
          </cell>
        </row>
        <row r="95">
          <cell r="B95" t="str">
            <v>UF464459FQ</v>
          </cell>
          <cell r="C95">
            <v>1390</v>
          </cell>
          <cell r="D95">
            <v>1.8893</v>
          </cell>
          <cell r="E95">
            <v>0</v>
          </cell>
        </row>
        <row r="96">
          <cell r="B96" t="str">
            <v>UF464459FQ(NOKIA B案)</v>
          </cell>
          <cell r="C96">
            <v>1390</v>
          </cell>
          <cell r="D96">
            <v>1.8893</v>
          </cell>
          <cell r="E96">
            <v>0</v>
          </cell>
        </row>
        <row r="97">
          <cell r="B97" t="str">
            <v>UF464459FQN</v>
          </cell>
          <cell r="C97">
            <v>1390</v>
          </cell>
          <cell r="D97">
            <v>1.8893</v>
          </cell>
          <cell r="E97">
            <v>0</v>
          </cell>
        </row>
        <row r="98">
          <cell r="B98" t="str">
            <v>UF464461FQ</v>
          </cell>
          <cell r="C98">
            <v>1460</v>
          </cell>
          <cell r="D98">
            <v>1.9878</v>
          </cell>
          <cell r="E98">
            <v>0</v>
          </cell>
        </row>
        <row r="99">
          <cell r="B99" t="str">
            <v>UF464462FQ</v>
          </cell>
          <cell r="C99">
            <v>1460</v>
          </cell>
          <cell r="D99">
            <v>2.0110000000000001</v>
          </cell>
          <cell r="E99">
            <v>0</v>
          </cell>
        </row>
        <row r="100">
          <cell r="B100" t="str">
            <v>UF464462FTD</v>
          </cell>
          <cell r="C100">
            <v>1520</v>
          </cell>
          <cell r="D100">
            <v>1.6870000000000001</v>
          </cell>
          <cell r="E100">
            <v>6.0999999999999999E-2</v>
          </cell>
        </row>
        <row r="101">
          <cell r="B101" t="str">
            <v>UF473136NA</v>
          </cell>
          <cell r="C101">
            <v>620</v>
          </cell>
          <cell r="D101">
            <v>9.9125200452302636E-2</v>
          </cell>
          <cell r="E101">
            <v>0.51444898631126423</v>
          </cell>
        </row>
        <row r="102">
          <cell r="B102" t="str">
            <v>UF473447SU</v>
          </cell>
          <cell r="C102">
            <v>910</v>
          </cell>
          <cell r="D102">
            <v>1.2337441517891199</v>
          </cell>
        </row>
        <row r="103">
          <cell r="B103" t="str">
            <v>UF474462FQ</v>
          </cell>
          <cell r="C103">
            <v>1460</v>
          </cell>
          <cell r="D103">
            <v>1.9655</v>
          </cell>
          <cell r="E103">
            <v>0</v>
          </cell>
        </row>
        <row r="104">
          <cell r="B104" t="str">
            <v>UF483640S</v>
          </cell>
          <cell r="C104">
            <v>820</v>
          </cell>
          <cell r="D104">
            <v>1.077</v>
          </cell>
          <cell r="E104">
            <v>0</v>
          </cell>
        </row>
        <row r="105">
          <cell r="B105" t="str">
            <v>UF484456SP</v>
          </cell>
          <cell r="C105">
            <v>1390</v>
          </cell>
          <cell r="D105">
            <v>1.8675999999999999</v>
          </cell>
          <cell r="E105">
            <v>0</v>
          </cell>
        </row>
        <row r="106">
          <cell r="B106" t="str">
            <v>UF484456T</v>
          </cell>
          <cell r="C106">
            <v>1460</v>
          </cell>
          <cell r="D106">
            <v>1.6591</v>
          </cell>
          <cell r="E106">
            <v>5.91E-2</v>
          </cell>
        </row>
        <row r="107">
          <cell r="B107" t="str">
            <v>UF484462ST</v>
          </cell>
          <cell r="C107">
            <v>1630</v>
          </cell>
          <cell r="D107">
            <v>1.7250000000000001</v>
          </cell>
          <cell r="E107">
            <v>5.91E-2</v>
          </cell>
        </row>
        <row r="108">
          <cell r="B108" t="str">
            <v>UF484462SU</v>
          </cell>
          <cell r="C108">
            <v>1530</v>
          </cell>
          <cell r="D108">
            <v>2.101</v>
          </cell>
          <cell r="E108">
            <v>0</v>
          </cell>
        </row>
        <row r="109">
          <cell r="B109" t="str">
            <v>UF485155SU</v>
          </cell>
          <cell r="C109">
            <v>1660</v>
          </cell>
          <cell r="D109">
            <v>2.35</v>
          </cell>
          <cell r="E109">
            <v>0</v>
          </cell>
        </row>
        <row r="110">
          <cell r="B110" t="str">
            <v>UF493850SQ</v>
          </cell>
          <cell r="C110">
            <v>1090</v>
          </cell>
          <cell r="D110">
            <v>1.5089999999999999</v>
          </cell>
          <cell r="E110">
            <v>0</v>
          </cell>
        </row>
        <row r="111">
          <cell r="B111" t="str">
            <v>UF493856SP</v>
          </cell>
          <cell r="C111">
            <v>1240</v>
          </cell>
          <cell r="D111">
            <v>1.655</v>
          </cell>
          <cell r="E111">
            <v>0</v>
          </cell>
        </row>
        <row r="112">
          <cell r="B112" t="str">
            <v>UF495255STD</v>
          </cell>
          <cell r="C112">
            <v>1800</v>
          </cell>
          <cell r="D112">
            <v>2.04</v>
          </cell>
          <cell r="E112">
            <v>7.3999999999999996E-2</v>
          </cell>
        </row>
        <row r="113">
          <cell r="B113" t="str">
            <v>UF503436FP</v>
          </cell>
          <cell r="C113">
            <v>670</v>
          </cell>
          <cell r="D113">
            <v>0.96699999999999997</v>
          </cell>
          <cell r="E113">
            <v>0</v>
          </cell>
        </row>
        <row r="114">
          <cell r="B114" t="str">
            <v>UF503436TBA</v>
          </cell>
          <cell r="C114">
            <v>720</v>
          </cell>
          <cell r="D114">
            <v>0.84799999999999998</v>
          </cell>
          <cell r="E114">
            <v>3.4000000000000002E-2</v>
          </cell>
        </row>
        <row r="115">
          <cell r="B115" t="str">
            <v>UF503445SP</v>
          </cell>
          <cell r="C115">
            <v>900</v>
          </cell>
          <cell r="D115">
            <v>1.3169999999999999</v>
          </cell>
          <cell r="E115">
            <v>0</v>
          </cell>
        </row>
        <row r="116">
          <cell r="B116" t="str">
            <v>UF503861FQ</v>
          </cell>
          <cell r="C116">
            <v>1380</v>
          </cell>
          <cell r="D116">
            <v>1.8631</v>
          </cell>
          <cell r="E116">
            <v>0</v>
          </cell>
        </row>
        <row r="117">
          <cell r="B117" t="str">
            <v>UF504547FQ</v>
          </cell>
          <cell r="C117">
            <v>1240</v>
          </cell>
          <cell r="D117">
            <v>1.673</v>
          </cell>
          <cell r="E117">
            <v>0</v>
          </cell>
        </row>
        <row r="118">
          <cell r="B118" t="str">
            <v>UF504553FN</v>
          </cell>
          <cell r="C118">
            <v>1400</v>
          </cell>
          <cell r="D118">
            <v>2.0950000000000002</v>
          </cell>
          <cell r="E118">
            <v>0</v>
          </cell>
        </row>
        <row r="119">
          <cell r="B119" t="str">
            <v>UF504553FQ</v>
          </cell>
          <cell r="C119">
            <v>1400</v>
          </cell>
          <cell r="D119">
            <v>1.8847</v>
          </cell>
          <cell r="E119">
            <v>0</v>
          </cell>
        </row>
        <row r="120">
          <cell r="B120" t="str">
            <v>UF504553FU</v>
          </cell>
          <cell r="C120">
            <v>1460</v>
          </cell>
          <cell r="D120">
            <v>1.8520000000000001</v>
          </cell>
          <cell r="E120">
            <v>0</v>
          </cell>
        </row>
        <row r="121">
          <cell r="B121" t="str">
            <v>UF504559FQ</v>
          </cell>
          <cell r="C121">
            <v>1500</v>
          </cell>
          <cell r="D121">
            <v>2.0192999999999999</v>
          </cell>
          <cell r="E121">
            <v>0</v>
          </cell>
        </row>
        <row r="122">
          <cell r="B122" t="str">
            <v>UF514050FU</v>
          </cell>
          <cell r="C122">
            <v>1220</v>
          </cell>
          <cell r="D122">
            <v>1.5960000000000001</v>
          </cell>
          <cell r="E122">
            <v>0</v>
          </cell>
        </row>
        <row r="123">
          <cell r="B123" t="str">
            <v>UF514657FV</v>
          </cell>
          <cell r="C123">
            <v>1670</v>
          </cell>
          <cell r="D123">
            <v>2.1640000000000001</v>
          </cell>
          <cell r="E123">
            <v>0</v>
          </cell>
        </row>
        <row r="124">
          <cell r="B124" t="str">
            <v>UF515148STD</v>
          </cell>
          <cell r="C124">
            <v>1600</v>
          </cell>
          <cell r="D124">
            <v>1.7909999999999999</v>
          </cell>
          <cell r="E124">
            <v>6.5000000000000002E-2</v>
          </cell>
        </row>
        <row r="125">
          <cell r="B125" t="str">
            <v>UF533640SQ</v>
          </cell>
          <cell r="C125">
            <v>910</v>
          </cell>
          <cell r="D125">
            <v>1.2588999999999999</v>
          </cell>
          <cell r="E125">
            <v>0</v>
          </cell>
        </row>
        <row r="126">
          <cell r="B126" t="str">
            <v>UF534042FN</v>
          </cell>
          <cell r="C126">
            <v>970</v>
          </cell>
          <cell r="D126">
            <v>1.45</v>
          </cell>
          <cell r="E126">
            <v>0</v>
          </cell>
        </row>
        <row r="127">
          <cell r="B127" t="str">
            <v>UF534456SP</v>
          </cell>
          <cell r="C127">
            <v>1560</v>
          </cell>
          <cell r="D127">
            <v>2.0933999999999999</v>
          </cell>
          <cell r="E127">
            <v>0</v>
          </cell>
        </row>
        <row r="128">
          <cell r="B128" t="str">
            <v>UF534456T</v>
          </cell>
          <cell r="C128">
            <v>1650</v>
          </cell>
          <cell r="D128">
            <v>1.8731</v>
          </cell>
          <cell r="E128">
            <v>6.6699999999999995E-2</v>
          </cell>
        </row>
        <row r="129">
          <cell r="B129" t="str">
            <v>UF534553FU</v>
          </cell>
          <cell r="C129">
            <v>1520</v>
          </cell>
          <cell r="D129">
            <v>2.2650000000000001</v>
          </cell>
          <cell r="E129">
            <v>0</v>
          </cell>
        </row>
        <row r="130">
          <cell r="B130" t="str">
            <v>UF534553FTD</v>
          </cell>
          <cell r="C130">
            <v>1620</v>
          </cell>
          <cell r="D130">
            <v>1.768</v>
          </cell>
          <cell r="E130">
            <v>6.4000000000000001E-2</v>
          </cell>
        </row>
        <row r="131">
          <cell r="B131" t="str">
            <v>UF534553ST</v>
          </cell>
          <cell r="C131">
            <v>1620</v>
          </cell>
          <cell r="D131">
            <v>1.714</v>
          </cell>
          <cell r="E131">
            <v>5.8999999999999997E-2</v>
          </cell>
        </row>
        <row r="132">
          <cell r="B132" t="str">
            <v>UF553040PJ</v>
          </cell>
          <cell r="C132">
            <v>650</v>
          </cell>
          <cell r="D132">
            <v>0.86299999999999999</v>
          </cell>
          <cell r="E132">
            <v>0</v>
          </cell>
        </row>
        <row r="133">
          <cell r="B133" t="str">
            <v>UF553048D</v>
          </cell>
          <cell r="C133">
            <v>540</v>
          </cell>
          <cell r="D133">
            <v>0.86399999999999999</v>
          </cell>
          <cell r="E133">
            <v>0</v>
          </cell>
        </row>
        <row r="134">
          <cell r="B134" t="str">
            <v>UF553048FK</v>
          </cell>
          <cell r="C134">
            <v>850</v>
          </cell>
          <cell r="D134">
            <v>1.196</v>
          </cell>
          <cell r="E134">
            <v>0</v>
          </cell>
        </row>
        <row r="135">
          <cell r="B135" t="str">
            <v>UF553048FM</v>
          </cell>
          <cell r="C135">
            <v>870</v>
          </cell>
          <cell r="D135">
            <v>1.2270000000000001</v>
          </cell>
          <cell r="E135">
            <v>0</v>
          </cell>
        </row>
        <row r="136">
          <cell r="B136" t="str">
            <v>UF553048FN</v>
          </cell>
          <cell r="C136">
            <v>900</v>
          </cell>
          <cell r="D136">
            <v>1.264</v>
          </cell>
          <cell r="E136">
            <v>0</v>
          </cell>
        </row>
        <row r="137">
          <cell r="B137" t="str">
            <v>UF553048L</v>
          </cell>
          <cell r="C137">
            <v>640</v>
          </cell>
          <cell r="D137">
            <v>0.53600000000000003</v>
          </cell>
          <cell r="E137">
            <v>0</v>
          </cell>
        </row>
        <row r="138">
          <cell r="B138" t="str">
            <v>UF553048P3</v>
          </cell>
          <cell r="C138">
            <v>600</v>
          </cell>
          <cell r="D138">
            <v>0.81299999999999994</v>
          </cell>
          <cell r="E138">
            <v>0</v>
          </cell>
        </row>
        <row r="139">
          <cell r="B139" t="str">
            <v>UF553048PJ</v>
          </cell>
          <cell r="C139">
            <v>800</v>
          </cell>
          <cell r="D139">
            <v>0.98399999999999999</v>
          </cell>
          <cell r="E139">
            <v>0</v>
          </cell>
        </row>
        <row r="140">
          <cell r="B140" t="str">
            <v>UF553048PJN</v>
          </cell>
          <cell r="C140">
            <v>780</v>
          </cell>
          <cell r="D140">
            <v>0.96799999999999997</v>
          </cell>
          <cell r="E140">
            <v>0</v>
          </cell>
        </row>
        <row r="141">
          <cell r="B141" t="str">
            <v>UF553048PK</v>
          </cell>
          <cell r="C141">
            <v>780</v>
          </cell>
          <cell r="D141">
            <v>1.0660000000000001</v>
          </cell>
          <cell r="E141">
            <v>0</v>
          </cell>
        </row>
        <row r="142">
          <cell r="B142" t="str">
            <v>UF553436FK</v>
          </cell>
          <cell r="C142">
            <v>720</v>
          </cell>
          <cell r="D142">
            <v>1.0129999999999999</v>
          </cell>
          <cell r="E142">
            <v>0</v>
          </cell>
        </row>
        <row r="143">
          <cell r="B143" t="str">
            <v>UF553436FM</v>
          </cell>
          <cell r="C143">
            <v>750</v>
          </cell>
          <cell r="D143">
            <v>1.0229999999999999</v>
          </cell>
          <cell r="E143">
            <v>0</v>
          </cell>
        </row>
        <row r="144">
          <cell r="B144" t="str">
            <v>UF553436FMV</v>
          </cell>
          <cell r="C144">
            <v>750</v>
          </cell>
          <cell r="D144">
            <v>1.0309999999999999</v>
          </cell>
          <cell r="E144">
            <v>0</v>
          </cell>
        </row>
        <row r="145">
          <cell r="B145" t="str">
            <v>UF553436FP</v>
          </cell>
          <cell r="C145">
            <v>770</v>
          </cell>
          <cell r="D145">
            <v>1.0760000000000001</v>
          </cell>
          <cell r="E145">
            <v>0</v>
          </cell>
        </row>
        <row r="146">
          <cell r="B146" t="str">
            <v>UF553436FPS</v>
          </cell>
          <cell r="C146">
            <v>770</v>
          </cell>
          <cell r="D146">
            <v>1.0760000000000001</v>
          </cell>
          <cell r="E146">
            <v>0</v>
          </cell>
        </row>
        <row r="147">
          <cell r="B147" t="str">
            <v>UF553436GQ</v>
          </cell>
          <cell r="C147">
            <v>800</v>
          </cell>
          <cell r="D147">
            <v>1.1140000000000001</v>
          </cell>
          <cell r="E147">
            <v>0</v>
          </cell>
        </row>
        <row r="148">
          <cell r="B148" t="str">
            <v>UF553436PJ</v>
          </cell>
          <cell r="C148">
            <v>680</v>
          </cell>
          <cell r="D148">
            <v>0.997</v>
          </cell>
          <cell r="E148">
            <v>0</v>
          </cell>
        </row>
        <row r="149">
          <cell r="B149" t="str">
            <v>UF553436T</v>
          </cell>
          <cell r="C149">
            <v>820</v>
          </cell>
          <cell r="D149">
            <v>0.90200000000000002</v>
          </cell>
          <cell r="E149">
            <v>3.5999999999999997E-2</v>
          </cell>
        </row>
        <row r="150">
          <cell r="B150" t="str">
            <v>UF553436TAA</v>
          </cell>
          <cell r="C150">
            <v>820</v>
          </cell>
          <cell r="D150">
            <v>0.90200000000000002</v>
          </cell>
          <cell r="E150">
            <v>3.5999999999999997E-2</v>
          </cell>
        </row>
        <row r="151">
          <cell r="B151" t="str">
            <v>UF553436TB</v>
          </cell>
          <cell r="C151">
            <v>850</v>
          </cell>
          <cell r="D151">
            <v>0.93600000000000005</v>
          </cell>
          <cell r="E151">
            <v>3.6999999999999998E-2</v>
          </cell>
        </row>
        <row r="152">
          <cell r="B152" t="str">
            <v>UF553436TBA</v>
          </cell>
          <cell r="C152">
            <v>850</v>
          </cell>
          <cell r="D152">
            <v>0.94299999999999995</v>
          </cell>
          <cell r="E152">
            <v>3.7999999999999999E-2</v>
          </cell>
        </row>
        <row r="153">
          <cell r="B153" t="str">
            <v>UF553436TBB</v>
          </cell>
          <cell r="C153">
            <v>850</v>
          </cell>
          <cell r="D153">
            <v>0.89100000000000001</v>
          </cell>
          <cell r="E153">
            <v>3.2000000000000001E-2</v>
          </cell>
        </row>
        <row r="154">
          <cell r="B154" t="str">
            <v>UF553443FM</v>
          </cell>
          <cell r="C154">
            <v>850</v>
          </cell>
          <cell r="D154">
            <v>1.175</v>
          </cell>
          <cell r="E154">
            <v>0</v>
          </cell>
        </row>
        <row r="155">
          <cell r="B155" t="str">
            <v>UF553443FMM</v>
          </cell>
          <cell r="C155">
            <v>850</v>
          </cell>
          <cell r="D155">
            <v>1.145</v>
          </cell>
          <cell r="E155">
            <v>0</v>
          </cell>
        </row>
        <row r="156">
          <cell r="B156" t="str">
            <v>UF553443FMS</v>
          </cell>
          <cell r="C156">
            <v>850</v>
          </cell>
          <cell r="D156">
            <v>1.175</v>
          </cell>
          <cell r="E156">
            <v>0</v>
          </cell>
        </row>
        <row r="157">
          <cell r="B157" t="str">
            <v>UF553443FN</v>
          </cell>
          <cell r="C157">
            <v>880</v>
          </cell>
          <cell r="D157">
            <v>1.226</v>
          </cell>
          <cell r="E157">
            <v>0</v>
          </cell>
        </row>
        <row r="158">
          <cell r="B158" t="str">
            <v>UF553443FN1</v>
          </cell>
          <cell r="C158">
            <v>880</v>
          </cell>
          <cell r="D158">
            <v>1.226</v>
          </cell>
          <cell r="E158">
            <v>0</v>
          </cell>
        </row>
        <row r="159">
          <cell r="B159" t="str">
            <v>UF553443RK</v>
          </cell>
          <cell r="C159">
            <v>800</v>
          </cell>
          <cell r="D159">
            <v>1.0980000000000001</v>
          </cell>
          <cell r="E159">
            <v>0</v>
          </cell>
        </row>
        <row r="160">
          <cell r="B160" t="str">
            <v>UF553443SM</v>
          </cell>
          <cell r="C160">
            <v>850</v>
          </cell>
          <cell r="D160">
            <v>1.2010000000000001</v>
          </cell>
          <cell r="E160">
            <v>0</v>
          </cell>
        </row>
        <row r="161">
          <cell r="B161" t="str">
            <v>UF553443ZNN</v>
          </cell>
          <cell r="C161">
            <v>920</v>
          </cell>
          <cell r="D161">
            <v>1.321</v>
          </cell>
          <cell r="E161">
            <v>0</v>
          </cell>
        </row>
        <row r="162">
          <cell r="B162" t="str">
            <v>UF553443ZP</v>
          </cell>
          <cell r="C162">
            <v>930</v>
          </cell>
          <cell r="D162">
            <v>1.3089999999999999</v>
          </cell>
          <cell r="E162">
            <v>0</v>
          </cell>
        </row>
        <row r="163">
          <cell r="B163" t="str">
            <v>UF553443ZQ</v>
          </cell>
          <cell r="C163">
            <v>960</v>
          </cell>
          <cell r="D163">
            <v>1.2809999999999999</v>
          </cell>
          <cell r="E163">
            <v>0</v>
          </cell>
        </row>
        <row r="164">
          <cell r="B164" t="str">
            <v>UF553443ZU</v>
          </cell>
          <cell r="C164">
            <v>1000</v>
          </cell>
          <cell r="D164">
            <v>1.2689999999999999</v>
          </cell>
          <cell r="E164">
            <v>0</v>
          </cell>
        </row>
        <row r="165">
          <cell r="B165" t="str">
            <v>UF553450LL</v>
          </cell>
          <cell r="C165">
            <v>710</v>
          </cell>
          <cell r="D165">
            <v>0.59</v>
          </cell>
        </row>
        <row r="166">
          <cell r="B166" t="str">
            <v>UF553446ZP</v>
          </cell>
          <cell r="C166">
            <v>1030</v>
          </cell>
          <cell r="D166">
            <v>1.415</v>
          </cell>
          <cell r="E166">
            <v>0</v>
          </cell>
        </row>
        <row r="167">
          <cell r="B167" t="str">
            <v>UF553446ZPK</v>
          </cell>
          <cell r="C167">
            <v>1030</v>
          </cell>
          <cell r="D167">
            <v>1.415</v>
          </cell>
          <cell r="E167">
            <v>0</v>
          </cell>
        </row>
        <row r="168">
          <cell r="B168" t="str">
            <v>UF553450FK</v>
          </cell>
          <cell r="C168">
            <v>1000</v>
          </cell>
          <cell r="D168">
            <v>1.4630000000000001</v>
          </cell>
          <cell r="E168">
            <v>0</v>
          </cell>
        </row>
        <row r="169">
          <cell r="B169" t="str">
            <v>UF553450FKS</v>
          </cell>
          <cell r="C169">
            <v>1000</v>
          </cell>
          <cell r="D169">
            <v>1.399</v>
          </cell>
          <cell r="E169">
            <v>0</v>
          </cell>
        </row>
        <row r="170">
          <cell r="B170" t="str">
            <v>UF553450L</v>
          </cell>
          <cell r="C170">
            <v>820</v>
          </cell>
          <cell r="D170">
            <v>0.67100000000000004</v>
          </cell>
          <cell r="E170">
            <v>0</v>
          </cell>
        </row>
        <row r="171">
          <cell r="B171" t="str">
            <v>UF553450PH</v>
          </cell>
          <cell r="C171">
            <v>900</v>
          </cell>
          <cell r="D171">
            <v>1.284</v>
          </cell>
          <cell r="E171">
            <v>0</v>
          </cell>
        </row>
        <row r="172">
          <cell r="B172" t="str">
            <v>UF553450RI</v>
          </cell>
          <cell r="C172">
            <v>850</v>
          </cell>
          <cell r="D172">
            <v>1.1930000000000001</v>
          </cell>
          <cell r="E172">
            <v>0</v>
          </cell>
        </row>
        <row r="173">
          <cell r="B173" t="str">
            <v>UF553450RIT</v>
          </cell>
          <cell r="C173">
            <v>850</v>
          </cell>
          <cell r="D173">
            <v>1.1870000000000001</v>
          </cell>
          <cell r="E173">
            <v>0</v>
          </cell>
        </row>
        <row r="174">
          <cell r="B174" t="str">
            <v>UF553450RJ</v>
          </cell>
          <cell r="C174">
            <v>920</v>
          </cell>
          <cell r="D174">
            <v>1.22</v>
          </cell>
          <cell r="E174">
            <v>0</v>
          </cell>
        </row>
        <row r="175">
          <cell r="B175" t="str">
            <v>UF553450RJN</v>
          </cell>
          <cell r="C175">
            <v>920</v>
          </cell>
          <cell r="D175">
            <v>1.1639999999999999</v>
          </cell>
          <cell r="E175">
            <v>0</v>
          </cell>
        </row>
        <row r="176">
          <cell r="B176" t="str">
            <v>UF553450SM</v>
          </cell>
          <cell r="C176">
            <v>990</v>
          </cell>
          <cell r="D176">
            <v>1.329</v>
          </cell>
          <cell r="E176">
            <v>0</v>
          </cell>
        </row>
        <row r="177">
          <cell r="B177" t="str">
            <v>UF553450SM4</v>
          </cell>
          <cell r="C177">
            <v>990</v>
          </cell>
          <cell r="D177">
            <v>1.321</v>
          </cell>
          <cell r="E177">
            <v>0</v>
          </cell>
        </row>
        <row r="178">
          <cell r="B178" t="str">
            <v>UF553450TBA</v>
          </cell>
          <cell r="C178">
            <v>1150</v>
          </cell>
          <cell r="D178">
            <v>1.2230000000000001</v>
          </cell>
          <cell r="E178">
            <v>4.9000000000000002E-2</v>
          </cell>
        </row>
        <row r="179">
          <cell r="B179" t="str">
            <v>UF553450ZL1</v>
          </cell>
          <cell r="C179">
            <v>900</v>
          </cell>
          <cell r="D179">
            <v>0.74</v>
          </cell>
          <cell r="E179">
            <v>0</v>
          </cell>
        </row>
        <row r="180">
          <cell r="B180" t="str">
            <v>UF553450ZLL（LM/LC=7/3）</v>
          </cell>
          <cell r="C180">
            <v>730</v>
          </cell>
          <cell r="D180">
            <v>0.36730687692932235</v>
          </cell>
          <cell r="E180">
            <v>0</v>
          </cell>
        </row>
        <row r="181">
          <cell r="B181" t="str">
            <v>UF553450ZLL(LM/LC=9/1)</v>
          </cell>
          <cell r="C181">
            <v>730</v>
          </cell>
          <cell r="D181">
            <v>0.12864636061659901</v>
          </cell>
        </row>
        <row r="182">
          <cell r="B182" t="str">
            <v>UF553450ZLL（LM/LMCN=7/3）</v>
          </cell>
          <cell r="C182">
            <v>730</v>
          </cell>
          <cell r="D182">
            <v>0.11789248983008134</v>
          </cell>
          <cell r="E182">
            <v>0.11741235751107201</v>
          </cell>
        </row>
        <row r="183">
          <cell r="B183" t="str">
            <v>UF553450ZLN</v>
          </cell>
          <cell r="C183">
            <v>850</v>
          </cell>
          <cell r="D183">
            <v>0.71199999999999997</v>
          </cell>
          <cell r="E183">
            <v>0</v>
          </cell>
        </row>
        <row r="184">
          <cell r="B184" t="str">
            <v>UF553450ZM1</v>
          </cell>
          <cell r="C184">
            <v>1100</v>
          </cell>
          <cell r="D184">
            <v>1.4930000000000001</v>
          </cell>
          <cell r="E184">
            <v>0</v>
          </cell>
        </row>
        <row r="185">
          <cell r="B185" t="str">
            <v>UF553450ZN</v>
          </cell>
          <cell r="C185">
            <v>1100</v>
          </cell>
          <cell r="D185">
            <v>1.4930000000000001</v>
          </cell>
          <cell r="E185">
            <v>0</v>
          </cell>
        </row>
        <row r="186">
          <cell r="B186" t="str">
            <v>UF553450ZN1</v>
          </cell>
          <cell r="C186">
            <v>1100</v>
          </cell>
          <cell r="D186">
            <v>1.4930000000000001</v>
          </cell>
          <cell r="E186">
            <v>0</v>
          </cell>
        </row>
        <row r="187">
          <cell r="B187" t="str">
            <v>UF553450ZNH</v>
          </cell>
          <cell r="C187">
            <v>1100</v>
          </cell>
          <cell r="D187">
            <v>1.3939999999999999</v>
          </cell>
          <cell r="E187">
            <v>0</v>
          </cell>
        </row>
        <row r="188">
          <cell r="B188" t="str">
            <v>UF553450ZNN</v>
          </cell>
          <cell r="C188">
            <v>1050</v>
          </cell>
          <cell r="D188">
            <v>1.427</v>
          </cell>
          <cell r="E188">
            <v>0</v>
          </cell>
        </row>
        <row r="189">
          <cell r="B189" t="str">
            <v>UF553450ZP</v>
          </cell>
          <cell r="C189">
            <v>1150</v>
          </cell>
          <cell r="D189">
            <v>1.599</v>
          </cell>
          <cell r="E189">
            <v>0</v>
          </cell>
        </row>
        <row r="190">
          <cell r="B190" t="str">
            <v>UF553450ZPC</v>
          </cell>
          <cell r="C190">
            <v>1150</v>
          </cell>
          <cell r="D190">
            <v>1.452</v>
          </cell>
          <cell r="E190">
            <v>0</v>
          </cell>
        </row>
        <row r="191">
          <cell r="B191" t="str">
            <v>UF553846ZP?(BL-5S、厚み重視)</v>
          </cell>
          <cell r="C191">
            <v>1120</v>
          </cell>
          <cell r="D191">
            <v>1.6</v>
          </cell>
        </row>
        <row r="192">
          <cell r="B192" t="str">
            <v>UF553846ZP?(BL-5S、容量重視)</v>
          </cell>
          <cell r="C192">
            <v>1150</v>
          </cell>
          <cell r="D192">
            <v>1.6</v>
          </cell>
        </row>
        <row r="193">
          <cell r="B193" t="str">
            <v>UF553939SU</v>
          </cell>
          <cell r="C193">
            <v>1010</v>
          </cell>
          <cell r="D193">
            <v>1.339</v>
          </cell>
          <cell r="E193">
            <v>0</v>
          </cell>
        </row>
        <row r="194">
          <cell r="B194" t="str">
            <v>UF564447FQ</v>
          </cell>
          <cell r="C194">
            <v>1370</v>
          </cell>
          <cell r="D194">
            <v>1.8344051845195952</v>
          </cell>
        </row>
        <row r="195">
          <cell r="B195" t="str">
            <v>UF583136A</v>
          </cell>
          <cell r="C195">
            <v>600</v>
          </cell>
          <cell r="D195">
            <v>0.27100000000000002</v>
          </cell>
          <cell r="E195">
            <v>0.23599999999999999</v>
          </cell>
        </row>
        <row r="196">
          <cell r="B196" t="str">
            <v>UF583136RC</v>
          </cell>
          <cell r="C196">
            <v>700</v>
          </cell>
          <cell r="D196">
            <v>0.89900000000000002</v>
          </cell>
          <cell r="E196">
            <v>0</v>
          </cell>
        </row>
        <row r="197">
          <cell r="B197" t="str">
            <v>UF583136RL</v>
          </cell>
          <cell r="C197">
            <v>550</v>
          </cell>
          <cell r="D197">
            <v>0.45500000000000002</v>
          </cell>
          <cell r="E197">
            <v>0</v>
          </cell>
        </row>
        <row r="198">
          <cell r="B198" t="str">
            <v>UF583136RP</v>
          </cell>
          <cell r="C198">
            <v>700</v>
          </cell>
          <cell r="D198">
            <v>1.0569999999999999</v>
          </cell>
          <cell r="E198">
            <v>0</v>
          </cell>
        </row>
        <row r="199">
          <cell r="B199" t="str">
            <v>UF583136TD</v>
          </cell>
          <cell r="C199">
            <v>800</v>
          </cell>
          <cell r="D199">
            <v>0.80400000000000005</v>
          </cell>
        </row>
        <row r="200">
          <cell r="B200" t="str">
            <v>UF593536FU</v>
          </cell>
          <cell r="C200">
            <v>890</v>
          </cell>
          <cell r="D200">
            <v>1.1279999999999999</v>
          </cell>
          <cell r="E200">
            <v>0</v>
          </cell>
        </row>
        <row r="201">
          <cell r="B201" t="str">
            <v>UF603443SP</v>
          </cell>
          <cell r="C201">
            <v>1030</v>
          </cell>
          <cell r="D201">
            <v>1.4950000000000001</v>
          </cell>
          <cell r="E201">
            <v>0</v>
          </cell>
        </row>
        <row r="202">
          <cell r="B202" t="str">
            <v>UF611928P3</v>
          </cell>
          <cell r="C202">
            <v>200</v>
          </cell>
          <cell r="D202">
            <v>0.26300000000000001</v>
          </cell>
          <cell r="E202">
            <v>0</v>
          </cell>
        </row>
        <row r="203">
          <cell r="B203" t="str">
            <v>UF611938PEJ</v>
          </cell>
          <cell r="C203">
            <v>320</v>
          </cell>
          <cell r="D203">
            <v>0.45200000000000001</v>
          </cell>
          <cell r="E203">
            <v>0</v>
          </cell>
        </row>
        <row r="204">
          <cell r="B204" t="str">
            <v>UF611948P2</v>
          </cell>
          <cell r="C204">
            <v>420</v>
          </cell>
          <cell r="D204">
            <v>0.64500000000000002</v>
          </cell>
          <cell r="E204">
            <v>0</v>
          </cell>
        </row>
        <row r="205">
          <cell r="B205" t="str">
            <v>UF611958D</v>
          </cell>
          <cell r="C205">
            <v>450</v>
          </cell>
          <cell r="D205">
            <v>0.69</v>
          </cell>
          <cell r="E205">
            <v>0</v>
          </cell>
        </row>
        <row r="206">
          <cell r="B206" t="str">
            <v>UF612228P3</v>
          </cell>
          <cell r="C206">
            <v>200</v>
          </cell>
          <cell r="D206">
            <v>0.26</v>
          </cell>
          <cell r="E206">
            <v>0</v>
          </cell>
        </row>
        <row r="207">
          <cell r="B207" t="str">
            <v>UF612248PE</v>
          </cell>
          <cell r="C207">
            <v>480</v>
          </cell>
          <cell r="D207">
            <v>0.66500000000000004</v>
          </cell>
          <cell r="E207">
            <v>0</v>
          </cell>
        </row>
        <row r="208">
          <cell r="B208" t="str">
            <v>UF613756FN</v>
          </cell>
          <cell r="C208">
            <v>1400</v>
          </cell>
          <cell r="D208">
            <v>2.0059999999999998</v>
          </cell>
          <cell r="E208">
            <v>0</v>
          </cell>
        </row>
        <row r="209">
          <cell r="B209" t="str">
            <v>UF614038</v>
          </cell>
          <cell r="C209">
            <v>1010</v>
          </cell>
          <cell r="D209">
            <v>1.4929999999999999</v>
          </cell>
          <cell r="E209">
            <v>0</v>
          </cell>
        </row>
        <row r="210">
          <cell r="B210" t="str">
            <v>UF624447FQ</v>
          </cell>
          <cell r="C210">
            <v>1520</v>
          </cell>
          <cell r="D210">
            <v>2.0840000000000001</v>
          </cell>
          <cell r="E210">
            <v>0</v>
          </cell>
        </row>
        <row r="211">
          <cell r="B211" t="str">
            <v>UF633836SP</v>
          </cell>
          <cell r="C211">
            <v>990</v>
          </cell>
          <cell r="D211">
            <v>1.3158000000000001</v>
          </cell>
          <cell r="E211">
            <v>0</v>
          </cell>
        </row>
        <row r="212">
          <cell r="B212" t="str">
            <v>UF634042FN</v>
          </cell>
          <cell r="C212">
            <v>1230</v>
          </cell>
          <cell r="D212">
            <v>1.881</v>
          </cell>
          <cell r="E212">
            <v>0</v>
          </cell>
        </row>
        <row r="213">
          <cell r="B213" t="str">
            <v>UF652436FM</v>
          </cell>
          <cell r="C213">
            <v>600</v>
          </cell>
          <cell r="D213">
            <v>0.89500000000000002</v>
          </cell>
          <cell r="E213">
            <v>0</v>
          </cell>
        </row>
        <row r="214">
          <cell r="B214" t="str">
            <v>UF652436FMS</v>
          </cell>
          <cell r="C214">
            <v>600</v>
          </cell>
          <cell r="D214">
            <v>0.874</v>
          </cell>
          <cell r="E214">
            <v>0</v>
          </cell>
        </row>
        <row r="215">
          <cell r="B215" t="str">
            <v>UF652436L</v>
          </cell>
          <cell r="C215">
            <v>460</v>
          </cell>
          <cell r="D215">
            <v>0.41499999999999998</v>
          </cell>
          <cell r="E215">
            <v>0</v>
          </cell>
        </row>
        <row r="216">
          <cell r="B216" t="str">
            <v>UF652436TBA</v>
          </cell>
          <cell r="C216">
            <v>660</v>
          </cell>
          <cell r="D216">
            <v>0.78100000000000003</v>
          </cell>
          <cell r="E216">
            <v>3.1E-2</v>
          </cell>
        </row>
        <row r="217">
          <cell r="B217" t="str">
            <v>UF652765Ni</v>
          </cell>
          <cell r="C217">
            <v>1200</v>
          </cell>
          <cell r="D217">
            <v>0.2</v>
          </cell>
          <cell r="E217">
            <v>1.1000000000000001</v>
          </cell>
        </row>
        <row r="218">
          <cell r="B218" t="str">
            <v>UF652765SN</v>
          </cell>
          <cell r="C218">
            <v>1200</v>
          </cell>
          <cell r="D218">
            <v>1.6</v>
          </cell>
          <cell r="E218">
            <v>0</v>
          </cell>
        </row>
        <row r="219">
          <cell r="B219" t="str">
            <v>UF652765W</v>
          </cell>
          <cell r="C219">
            <v>1200</v>
          </cell>
          <cell r="D219">
            <v>0.5</v>
          </cell>
          <cell r="E219">
            <v>0.5</v>
          </cell>
        </row>
        <row r="220">
          <cell r="B220" t="str">
            <v>UF653039SQ</v>
          </cell>
          <cell r="C220">
            <v>900</v>
          </cell>
          <cell r="D220">
            <v>1.234</v>
          </cell>
          <cell r="E220">
            <v>0</v>
          </cell>
        </row>
        <row r="221">
          <cell r="B221" t="str">
            <v>UF653039SU</v>
          </cell>
          <cell r="C221">
            <v>920</v>
          </cell>
          <cell r="D221">
            <v>1.204</v>
          </cell>
          <cell r="E221">
            <v>0</v>
          </cell>
        </row>
        <row r="222">
          <cell r="B222" t="str">
            <v>UF653048D</v>
          </cell>
          <cell r="C222">
            <v>630</v>
          </cell>
          <cell r="D222">
            <v>0.96899999999999997</v>
          </cell>
          <cell r="E222">
            <v>0</v>
          </cell>
        </row>
        <row r="223">
          <cell r="B223" t="str">
            <v>UF653048PI</v>
          </cell>
          <cell r="C223">
            <v>830</v>
          </cell>
          <cell r="D223">
            <v>1.151</v>
          </cell>
          <cell r="E223">
            <v>0</v>
          </cell>
        </row>
        <row r="224">
          <cell r="B224" t="str">
            <v>UF653048PM</v>
          </cell>
          <cell r="C224">
            <v>950</v>
          </cell>
          <cell r="D224">
            <v>1.3220000000000001</v>
          </cell>
          <cell r="E224">
            <v>0</v>
          </cell>
        </row>
        <row r="225">
          <cell r="B225" t="str">
            <v>UF653058P2</v>
          </cell>
          <cell r="C225">
            <v>800</v>
          </cell>
          <cell r="D225">
            <v>1.1339999999999999</v>
          </cell>
          <cell r="E225">
            <v>0</v>
          </cell>
        </row>
        <row r="226">
          <cell r="B226" t="str">
            <v>UF653436SQ</v>
          </cell>
          <cell r="C226">
            <v>880</v>
          </cell>
          <cell r="D226">
            <v>1.3</v>
          </cell>
          <cell r="E226">
            <v>0</v>
          </cell>
        </row>
        <row r="227">
          <cell r="B227" t="str">
            <v>UF653438L</v>
          </cell>
          <cell r="C227">
            <v>800</v>
          </cell>
          <cell r="D227">
            <v>0.64910000000000001</v>
          </cell>
          <cell r="E227">
            <v>0</v>
          </cell>
        </row>
        <row r="228">
          <cell r="B228" t="str">
            <v>UF653446SQ(#19ライン)</v>
          </cell>
          <cell r="C228">
            <v>1150</v>
          </cell>
          <cell r="D228">
            <v>1.5731999999999999</v>
          </cell>
          <cell r="E228">
            <v>0</v>
          </cell>
        </row>
        <row r="229">
          <cell r="B229" t="str">
            <v>UF653446SQ(#4ライン)</v>
          </cell>
          <cell r="C229">
            <v>1150</v>
          </cell>
          <cell r="D229">
            <v>1.5731999999999999</v>
          </cell>
          <cell r="E229">
            <v>0</v>
          </cell>
        </row>
        <row r="230">
          <cell r="B230" t="str">
            <v>UF653450RH</v>
          </cell>
          <cell r="C230">
            <v>1000</v>
          </cell>
          <cell r="D230">
            <v>1.345</v>
          </cell>
          <cell r="E230">
            <v>0</v>
          </cell>
        </row>
        <row r="231">
          <cell r="B231" t="str">
            <v>UF653450RHN</v>
          </cell>
          <cell r="C231">
            <v>1000</v>
          </cell>
          <cell r="D231">
            <v>1.341</v>
          </cell>
          <cell r="E231">
            <v>0</v>
          </cell>
        </row>
        <row r="232">
          <cell r="B232" t="str">
            <v>UF653450RJ</v>
          </cell>
          <cell r="C232">
            <v>1100</v>
          </cell>
          <cell r="D232">
            <v>1.41</v>
          </cell>
          <cell r="E232">
            <v>0</v>
          </cell>
        </row>
        <row r="233">
          <cell r="B233" t="str">
            <v>UF653450SM</v>
          </cell>
          <cell r="C233">
            <v>1180</v>
          </cell>
          <cell r="D233">
            <v>1.571</v>
          </cell>
          <cell r="E233">
            <v>0</v>
          </cell>
        </row>
        <row r="234">
          <cell r="B234" t="str">
            <v>UF653450SN1</v>
          </cell>
          <cell r="C234">
            <v>1200</v>
          </cell>
          <cell r="D234">
            <v>1.639</v>
          </cell>
          <cell r="E234">
            <v>0</v>
          </cell>
        </row>
        <row r="235">
          <cell r="B235" t="str">
            <v>UF653450SQ</v>
          </cell>
          <cell r="C235">
            <v>1250</v>
          </cell>
          <cell r="D235">
            <v>1.74</v>
          </cell>
          <cell r="E235">
            <v>0</v>
          </cell>
        </row>
        <row r="236">
          <cell r="B236" t="str">
            <v>UF653467P</v>
          </cell>
          <cell r="C236">
            <v>1200</v>
          </cell>
          <cell r="D236">
            <v>1.6389999999999998</v>
          </cell>
        </row>
        <row r="237">
          <cell r="B237" t="str">
            <v>UF673136T</v>
          </cell>
          <cell r="C237">
            <v>900</v>
          </cell>
          <cell r="D237">
            <v>1.204</v>
          </cell>
        </row>
        <row r="238">
          <cell r="B238" t="str">
            <v>UF703136S</v>
          </cell>
          <cell r="C238">
            <v>900</v>
          </cell>
          <cell r="D238">
            <v>1.204</v>
          </cell>
        </row>
        <row r="239">
          <cell r="B239" t="str">
            <v>UF703141FU</v>
          </cell>
          <cell r="C239">
            <v>1050</v>
          </cell>
          <cell r="D239">
            <v>1.4039999999999999</v>
          </cell>
          <cell r="E239">
            <v>0</v>
          </cell>
        </row>
        <row r="240">
          <cell r="B240" t="str">
            <v>UF703141L</v>
          </cell>
          <cell r="C240">
            <v>740</v>
          </cell>
          <cell r="D240">
            <v>0.60040000000000004</v>
          </cell>
          <cell r="E240">
            <v>0</v>
          </cell>
        </row>
        <row r="241">
          <cell r="B241" t="str">
            <v>UF703450FQ</v>
          </cell>
          <cell r="C241">
            <v>1450</v>
          </cell>
          <cell r="D241">
            <v>1.9590000000000001</v>
          </cell>
          <cell r="E241">
            <v>0</v>
          </cell>
        </row>
        <row r="242">
          <cell r="B242" t="str">
            <v>UF752836FP</v>
          </cell>
          <cell r="C242">
            <v>850</v>
          </cell>
          <cell r="D242">
            <v>1.234</v>
          </cell>
          <cell r="E242">
            <v>0</v>
          </cell>
        </row>
        <row r="243">
          <cell r="B243" t="str">
            <v>UF812248P3</v>
          </cell>
          <cell r="C243">
            <v>650</v>
          </cell>
          <cell r="D243">
            <v>0.89200000000000002</v>
          </cell>
          <cell r="E243">
            <v>0</v>
          </cell>
        </row>
        <row r="244">
          <cell r="B244" t="str">
            <v>UF812248PEJ</v>
          </cell>
          <cell r="C244">
            <v>700</v>
          </cell>
          <cell r="D244">
            <v>1.0309999999999999</v>
          </cell>
          <cell r="E244">
            <v>0</v>
          </cell>
        </row>
        <row r="245">
          <cell r="B245" t="str">
            <v>UF813048PEH</v>
          </cell>
          <cell r="C245">
            <v>1000</v>
          </cell>
          <cell r="D245">
            <v>1.4390000000000001</v>
          </cell>
          <cell r="E245">
            <v>0</v>
          </cell>
        </row>
        <row r="246">
          <cell r="B246" t="str">
            <v>UF813048PET</v>
          </cell>
          <cell r="C246">
            <v>1000</v>
          </cell>
          <cell r="D246">
            <v>1.385</v>
          </cell>
          <cell r="E246">
            <v>0</v>
          </cell>
        </row>
        <row r="247">
          <cell r="B247" t="str">
            <v>UF813448P3</v>
          </cell>
          <cell r="C247">
            <v>1050</v>
          </cell>
          <cell r="D247">
            <v>1.36</v>
          </cell>
          <cell r="E247">
            <v>0</v>
          </cell>
        </row>
        <row r="248">
          <cell r="B248" t="str">
            <v>UR10450L(AAA) 10M/Y</v>
          </cell>
          <cell r="C248">
            <v>240</v>
          </cell>
          <cell r="D248">
            <v>0.2</v>
          </cell>
        </row>
        <row r="249">
          <cell r="B249" t="str">
            <v>UR10450L(AAA) 3M/Y</v>
          </cell>
          <cell r="C249">
            <v>240</v>
          </cell>
          <cell r="D249">
            <v>0.2</v>
          </cell>
        </row>
        <row r="250">
          <cell r="B250" t="str">
            <v>UR10450L(AAA) 5M/Y</v>
          </cell>
          <cell r="C250">
            <v>240</v>
          </cell>
          <cell r="D250">
            <v>0.2</v>
          </cell>
        </row>
        <row r="251">
          <cell r="B251" t="str">
            <v>UR14430PJT</v>
          </cell>
          <cell r="C251">
            <v>660</v>
          </cell>
          <cell r="D251">
            <v>0.93300000000000005</v>
          </cell>
          <cell r="E251">
            <v>0</v>
          </cell>
        </row>
        <row r="252">
          <cell r="B252" t="str">
            <v>UR14430Y</v>
          </cell>
          <cell r="C252">
            <v>500</v>
          </cell>
          <cell r="D252">
            <v>0.16</v>
          </cell>
          <cell r="E252">
            <v>0.16</v>
          </cell>
        </row>
        <row r="253">
          <cell r="B253" t="str">
            <v>UR14500L</v>
          </cell>
          <cell r="C253">
            <v>680</v>
          </cell>
          <cell r="D253">
            <v>0.57599999999999996</v>
          </cell>
          <cell r="E253">
            <v>0</v>
          </cell>
        </row>
        <row r="254">
          <cell r="B254" t="str">
            <v>UR14500PJT</v>
          </cell>
          <cell r="C254">
            <v>800</v>
          </cell>
          <cell r="D254">
            <v>1.085</v>
          </cell>
          <cell r="E254">
            <v>0</v>
          </cell>
        </row>
        <row r="255">
          <cell r="B255" t="str">
            <v>UR14500Y</v>
          </cell>
          <cell r="C255">
            <v>680</v>
          </cell>
          <cell r="D255">
            <v>0.23300000000000001</v>
          </cell>
          <cell r="E255">
            <v>0.20300000000000001</v>
          </cell>
        </row>
        <row r="256">
          <cell r="B256" t="str">
            <v>UR14650PHS</v>
          </cell>
          <cell r="C256">
            <v>940</v>
          </cell>
          <cell r="D256">
            <v>1.37</v>
          </cell>
          <cell r="E256">
            <v>0</v>
          </cell>
        </row>
        <row r="257">
          <cell r="B257" t="str">
            <v>UR14650ZT</v>
          </cell>
          <cell r="C257">
            <v>1350</v>
          </cell>
          <cell r="D257">
            <v>1.552</v>
          </cell>
          <cell r="E257">
            <v>5.5E-2</v>
          </cell>
        </row>
        <row r="258">
          <cell r="B258" t="str">
            <v>UR14650ZTA</v>
          </cell>
          <cell r="C258">
            <v>1450</v>
          </cell>
          <cell r="D258">
            <v>1.64</v>
          </cell>
          <cell r="E258">
            <v>2.8000000000000001E-2</v>
          </cell>
        </row>
        <row r="259">
          <cell r="B259" t="str">
            <v>UR16650ZT</v>
          </cell>
          <cell r="C259">
            <v>2100</v>
          </cell>
          <cell r="D259">
            <v>2.452</v>
          </cell>
          <cell r="E259">
            <v>8.6999999999999994E-2</v>
          </cell>
        </row>
        <row r="260">
          <cell r="B260" t="str">
            <v>UR18500F</v>
          </cell>
          <cell r="C260">
            <v>1300</v>
          </cell>
          <cell r="D260">
            <v>1.7929999999999999</v>
          </cell>
          <cell r="E260">
            <v>0</v>
          </cell>
        </row>
        <row r="261">
          <cell r="B261" t="str">
            <v>UR18500FJT</v>
          </cell>
          <cell r="C261">
            <v>1500</v>
          </cell>
          <cell r="D261">
            <v>2.0640000000000001</v>
          </cell>
          <cell r="E261">
            <v>0</v>
          </cell>
        </row>
        <row r="262">
          <cell r="B262" t="str">
            <v>UR18500FK</v>
          </cell>
          <cell r="C262">
            <v>1620</v>
          </cell>
          <cell r="D262">
            <v>2.1539999999999999</v>
          </cell>
          <cell r="E262">
            <v>0</v>
          </cell>
        </row>
        <row r="263">
          <cell r="B263" t="str">
            <v>UR18500H</v>
          </cell>
          <cell r="C263">
            <v>1450</v>
          </cell>
          <cell r="D263">
            <v>2.02</v>
          </cell>
          <cell r="E263">
            <v>0</v>
          </cell>
        </row>
        <row r="264">
          <cell r="B264" t="str">
            <v>UR18500L</v>
          </cell>
          <cell r="C264">
            <v>1200</v>
          </cell>
          <cell r="D264">
            <v>1.0069999999999999</v>
          </cell>
          <cell r="E264">
            <v>0</v>
          </cell>
        </row>
        <row r="265">
          <cell r="B265" t="str">
            <v>UR18500PS</v>
          </cell>
          <cell r="C265">
            <v>1100</v>
          </cell>
          <cell r="D265">
            <v>1.5569999999999999</v>
          </cell>
          <cell r="E265">
            <v>0</v>
          </cell>
        </row>
        <row r="266">
          <cell r="B266" t="str">
            <v>UR18650　ﾘﾝ酸鉄-1</v>
          </cell>
          <cell r="C266">
            <v>930</v>
          </cell>
          <cell r="D266">
            <v>0</v>
          </cell>
          <cell r="E266">
            <v>0</v>
          </cell>
        </row>
        <row r="267">
          <cell r="B267" t="str">
            <v>UR18650　ﾘﾝ酸鉄-2</v>
          </cell>
          <cell r="C267">
            <v>930</v>
          </cell>
          <cell r="D267">
            <v>0</v>
          </cell>
          <cell r="E267">
            <v>0</v>
          </cell>
        </row>
        <row r="268">
          <cell r="B268" t="str">
            <v>UR18650　ﾘﾝ酸鉄-3</v>
          </cell>
          <cell r="C268">
            <v>930</v>
          </cell>
          <cell r="D268">
            <v>0</v>
          </cell>
          <cell r="E268">
            <v>0</v>
          </cell>
        </row>
        <row r="269">
          <cell r="B269" t="str">
            <v>UR18650　ﾘﾝ酸鉄-4</v>
          </cell>
          <cell r="C269">
            <v>930</v>
          </cell>
          <cell r="D269">
            <v>0</v>
          </cell>
          <cell r="E269">
            <v>0</v>
          </cell>
        </row>
        <row r="270">
          <cell r="B270" t="str">
            <v>UR18650A</v>
          </cell>
          <cell r="C270">
            <v>2150</v>
          </cell>
          <cell r="D270">
            <v>0.98099999999999998</v>
          </cell>
          <cell r="E270">
            <v>0.98099999999999998</v>
          </cell>
        </row>
        <row r="271">
          <cell r="B271" t="str">
            <v>UR18650A2</v>
          </cell>
          <cell r="C271">
            <v>2150</v>
          </cell>
          <cell r="D271">
            <v>0.94</v>
          </cell>
          <cell r="E271">
            <v>0.81799999999999995</v>
          </cell>
        </row>
        <row r="272">
          <cell r="B272" t="str">
            <v>UR18650AB</v>
          </cell>
          <cell r="C272">
            <v>2350</v>
          </cell>
          <cell r="D272">
            <v>0.99219999999999997</v>
          </cell>
          <cell r="E272">
            <v>0.96919999999999995</v>
          </cell>
        </row>
        <row r="273">
          <cell r="B273" t="str">
            <v>UR18650AY</v>
          </cell>
          <cell r="C273">
            <v>2150</v>
          </cell>
          <cell r="D273">
            <v>0.51600000000000001</v>
          </cell>
          <cell r="E273">
            <v>1.28</v>
          </cell>
        </row>
        <row r="274">
          <cell r="B274" t="str">
            <v>UR18650CS1</v>
          </cell>
          <cell r="C274">
            <v>1350</v>
          </cell>
          <cell r="D274">
            <v>2.3279999999999998</v>
          </cell>
          <cell r="E274">
            <v>0</v>
          </cell>
        </row>
        <row r="275">
          <cell r="B275" t="str">
            <v>UR18650E</v>
          </cell>
          <cell r="C275">
            <v>2050</v>
          </cell>
          <cell r="D275">
            <v>0.92800000000000005</v>
          </cell>
          <cell r="E275">
            <v>0.92800000000000005</v>
          </cell>
        </row>
        <row r="276">
          <cell r="B276" t="str">
            <v>UR18650E2</v>
          </cell>
          <cell r="C276">
            <v>1800</v>
          </cell>
          <cell r="D276">
            <v>0.88998685116729259</v>
          </cell>
          <cell r="E276">
            <v>0.77440414322348838</v>
          </cell>
        </row>
        <row r="277">
          <cell r="B277" t="str">
            <v>UR18650EA</v>
          </cell>
          <cell r="C277">
            <v>2250</v>
          </cell>
          <cell r="D277">
            <v>0.99299999999999999</v>
          </cell>
          <cell r="E277">
            <v>0.86399999999999999</v>
          </cell>
        </row>
        <row r="278">
          <cell r="B278" t="str">
            <v>UR18650EX</v>
          </cell>
          <cell r="C278">
            <v>1950</v>
          </cell>
          <cell r="D278">
            <v>0.90900000000000003</v>
          </cell>
          <cell r="E278">
            <v>0.79100000000000004</v>
          </cell>
        </row>
        <row r="279">
          <cell r="B279" t="str">
            <v>UR18650F</v>
          </cell>
          <cell r="C279">
            <v>2100</v>
          </cell>
          <cell r="D279">
            <v>2.8029999999999999</v>
          </cell>
          <cell r="E279">
            <v>0</v>
          </cell>
        </row>
        <row r="280">
          <cell r="B280" t="str">
            <v>UR18650FHT</v>
          </cell>
          <cell r="C280">
            <v>1900</v>
          </cell>
          <cell r="D280">
            <v>2.508</v>
          </cell>
          <cell r="E280">
            <v>0</v>
          </cell>
        </row>
        <row r="281">
          <cell r="B281" t="str">
            <v>UR18650FJT</v>
          </cell>
          <cell r="C281">
            <v>2100</v>
          </cell>
          <cell r="D281">
            <v>2.8029999999999999</v>
          </cell>
          <cell r="E281">
            <v>0</v>
          </cell>
        </row>
        <row r="282">
          <cell r="B282" t="str">
            <v>UR18650FK</v>
          </cell>
          <cell r="C282">
            <v>2300</v>
          </cell>
          <cell r="D282">
            <v>2.92</v>
          </cell>
          <cell r="E282">
            <v>0</v>
          </cell>
        </row>
        <row r="283">
          <cell r="B283" t="str">
            <v>UR18650FM</v>
          </cell>
          <cell r="C283">
            <v>2500</v>
          </cell>
          <cell r="D283">
            <v>3.2639999999999998</v>
          </cell>
          <cell r="E283">
            <v>0</v>
          </cell>
        </row>
        <row r="284">
          <cell r="B284" t="str">
            <v>UR18650FM2</v>
          </cell>
          <cell r="C284">
            <v>2500</v>
          </cell>
          <cell r="D284">
            <v>3.2309999999999999</v>
          </cell>
          <cell r="E284">
            <v>0</v>
          </cell>
        </row>
        <row r="285">
          <cell r="B285" t="str">
            <v>UR18650FM3</v>
          </cell>
          <cell r="C285">
            <v>2500</v>
          </cell>
          <cell r="D285">
            <v>3.2970000000000002</v>
          </cell>
          <cell r="E285">
            <v>0</v>
          </cell>
        </row>
        <row r="286">
          <cell r="B286" t="str">
            <v>UR18650FM4</v>
          </cell>
          <cell r="C286">
            <v>2500</v>
          </cell>
          <cell r="D286">
            <v>3.3519999999999999</v>
          </cell>
          <cell r="E286">
            <v>0</v>
          </cell>
        </row>
        <row r="287">
          <cell r="B287" t="str">
            <v>UR18650G(ﾘﾝ酸鉄)</v>
          </cell>
          <cell r="C287">
            <v>920</v>
          </cell>
          <cell r="D287">
            <v>0</v>
          </cell>
          <cell r="E287">
            <v>0</v>
          </cell>
        </row>
        <row r="288">
          <cell r="B288" t="str">
            <v>UR18650H</v>
          </cell>
          <cell r="C288">
            <v>1900</v>
          </cell>
          <cell r="D288">
            <v>2.673</v>
          </cell>
          <cell r="E288">
            <v>0</v>
          </cell>
        </row>
        <row r="289">
          <cell r="B289" t="str">
            <v>UR18650M①</v>
          </cell>
          <cell r="C289">
            <v>1200</v>
          </cell>
          <cell r="D289" t="str">
            <v>-</v>
          </cell>
          <cell r="E289" t="str">
            <v>-</v>
          </cell>
        </row>
        <row r="290">
          <cell r="B290" t="str">
            <v>UR18650M②</v>
          </cell>
          <cell r="C290">
            <v>1300</v>
          </cell>
          <cell r="D290">
            <v>0.52969999999999995</v>
          </cell>
          <cell r="E290">
            <v>0</v>
          </cell>
        </row>
        <row r="291">
          <cell r="B291" t="str">
            <v>UR18650M2-LM/LC①</v>
          </cell>
          <cell r="C291">
            <v>1300</v>
          </cell>
          <cell r="D291">
            <v>0.52969999999999995</v>
          </cell>
          <cell r="E291">
            <v>0</v>
          </cell>
        </row>
        <row r="292">
          <cell r="B292" t="str">
            <v>UR18650M2-LM/LC②</v>
          </cell>
          <cell r="C292">
            <v>1300</v>
          </cell>
          <cell r="D292">
            <v>0.52969999999999995</v>
          </cell>
          <cell r="E292">
            <v>0</v>
          </cell>
        </row>
        <row r="293">
          <cell r="B293" t="str">
            <v>UR18650M2-LM/LC③</v>
          </cell>
          <cell r="C293">
            <v>1300</v>
          </cell>
          <cell r="D293">
            <v>0.52969999999999995</v>
          </cell>
          <cell r="E293">
            <v>0</v>
          </cell>
        </row>
        <row r="294">
          <cell r="B294" t="str">
            <v>UR18650M2-LM/LC④</v>
          </cell>
          <cell r="C294">
            <v>1300</v>
          </cell>
          <cell r="D294">
            <v>0.52969999999999995</v>
          </cell>
          <cell r="E294">
            <v>0</v>
          </cell>
        </row>
        <row r="295">
          <cell r="B295" t="str">
            <v>UR18650M2-LM/LC⑤</v>
          </cell>
          <cell r="C295">
            <v>1300</v>
          </cell>
          <cell r="D295">
            <v>0.52969999999999995</v>
          </cell>
          <cell r="E295">
            <v>0</v>
          </cell>
        </row>
        <row r="296">
          <cell r="B296" t="str">
            <v>UR18650M2-LM/LC⑥</v>
          </cell>
          <cell r="C296">
            <v>1300</v>
          </cell>
          <cell r="D296">
            <v>0.52969999999999995</v>
          </cell>
          <cell r="E296">
            <v>0</v>
          </cell>
        </row>
        <row r="297">
          <cell r="B297" t="str">
            <v>UR18650M2-LM①</v>
          </cell>
          <cell r="C297">
            <v>1200</v>
          </cell>
          <cell r="D297">
            <v>0</v>
          </cell>
          <cell r="E297">
            <v>0</v>
          </cell>
        </row>
        <row r="298">
          <cell r="B298" t="str">
            <v>UR18650MX</v>
          </cell>
          <cell r="C298">
            <v>1300</v>
          </cell>
          <cell r="D298">
            <v>0.52969999999999995</v>
          </cell>
          <cell r="E298">
            <v>0</v>
          </cell>
        </row>
        <row r="299">
          <cell r="B299" t="str">
            <v>UR18650M技1-①</v>
          </cell>
          <cell r="C299">
            <v>1100</v>
          </cell>
          <cell r="D299">
            <v>0</v>
          </cell>
          <cell r="E299">
            <v>0</v>
          </cell>
        </row>
        <row r="300">
          <cell r="B300" t="str">
            <v>UR18650M技2-①</v>
          </cell>
          <cell r="C300">
            <v>1100</v>
          </cell>
          <cell r="D300">
            <v>0</v>
          </cell>
          <cell r="E300">
            <v>0</v>
          </cell>
        </row>
        <row r="301">
          <cell r="B301" t="str">
            <v>UR18650M技2-②</v>
          </cell>
          <cell r="C301">
            <v>1100</v>
          </cell>
          <cell r="D301">
            <v>0</v>
          </cell>
          <cell r="E301">
            <v>0</v>
          </cell>
        </row>
        <row r="302">
          <cell r="B302" t="str">
            <v>UR18650M工技1</v>
          </cell>
          <cell r="C302">
            <v>1100</v>
          </cell>
          <cell r="D302">
            <v>0</v>
          </cell>
          <cell r="E302">
            <v>0</v>
          </cell>
        </row>
        <row r="303">
          <cell r="B303" t="str">
            <v>UR18650PE</v>
          </cell>
          <cell r="C303">
            <v>1700</v>
          </cell>
          <cell r="D303">
            <v>2.3769999999999998</v>
          </cell>
          <cell r="E303">
            <v>0</v>
          </cell>
        </row>
        <row r="304">
          <cell r="B304" t="str">
            <v>UR18650PS1</v>
          </cell>
          <cell r="C304">
            <v>1600</v>
          </cell>
          <cell r="D304">
            <v>2.34</v>
          </cell>
          <cell r="E304">
            <v>0</v>
          </cell>
        </row>
        <row r="305">
          <cell r="B305" t="str">
            <v>UR18650RX</v>
          </cell>
          <cell r="C305">
            <v>1950</v>
          </cell>
          <cell r="D305">
            <v>0.68899999999999995</v>
          </cell>
          <cell r="E305">
            <v>1.0309999999999999</v>
          </cell>
        </row>
        <row r="306">
          <cell r="B306" t="str">
            <v>UR18650S</v>
          </cell>
          <cell r="C306">
            <v>1100</v>
          </cell>
          <cell r="D306">
            <v>0.35399999999999998</v>
          </cell>
          <cell r="E306">
            <v>0.35399999999999998</v>
          </cell>
        </row>
        <row r="307">
          <cell r="B307" t="str">
            <v>UR18650S2</v>
          </cell>
          <cell r="C307">
            <v>1100</v>
          </cell>
          <cell r="D307">
            <v>0.38400000000000001</v>
          </cell>
          <cell r="E307">
            <v>0.33400000000000002</v>
          </cell>
        </row>
        <row r="308">
          <cell r="B308" t="str">
            <v>UR18650SA</v>
          </cell>
          <cell r="C308">
            <v>1200</v>
          </cell>
          <cell r="D308">
            <v>0.39700000000000002</v>
          </cell>
          <cell r="E308">
            <v>0.39700000000000002</v>
          </cell>
        </row>
        <row r="309">
          <cell r="B309" t="str">
            <v>UR18650SA（天然黒鉛）</v>
          </cell>
          <cell r="C309">
            <v>1200</v>
          </cell>
          <cell r="D309">
            <v>0.39700000000000002</v>
          </cell>
          <cell r="E309">
            <v>0.39700000000000002</v>
          </cell>
        </row>
        <row r="310">
          <cell r="B310" t="str">
            <v>UR18650SA2</v>
          </cell>
          <cell r="C310">
            <v>1200</v>
          </cell>
          <cell r="D310">
            <v>0.39889999999999998</v>
          </cell>
          <cell r="E310">
            <v>0.38969999999999999</v>
          </cell>
        </row>
        <row r="311">
          <cell r="B311" t="str">
            <v>UR18650SA3</v>
          </cell>
          <cell r="C311">
            <v>1250</v>
          </cell>
          <cell r="D311">
            <v>0.51500000000000001</v>
          </cell>
          <cell r="E311">
            <v>0.44800000000000001</v>
          </cell>
        </row>
        <row r="312">
          <cell r="B312" t="str">
            <v>UR18650SAX</v>
          </cell>
          <cell r="C312">
            <v>1250</v>
          </cell>
          <cell r="D312">
            <v>0.42599999999999999</v>
          </cell>
          <cell r="E312">
            <v>0.41599999999999998</v>
          </cell>
        </row>
        <row r="313">
          <cell r="B313" t="str">
            <v>UR18650SAX2</v>
          </cell>
          <cell r="C313">
            <v>1250</v>
          </cell>
          <cell r="D313">
            <v>0.42199999999999999</v>
          </cell>
          <cell r="E313">
            <v>0.36699999999999999</v>
          </cell>
        </row>
        <row r="314">
          <cell r="B314" t="str">
            <v>UR18650SAX3</v>
          </cell>
          <cell r="C314">
            <v>1250</v>
          </cell>
          <cell r="D314">
            <v>0.51300000000000001</v>
          </cell>
          <cell r="E314">
            <v>0.44700000000000001</v>
          </cell>
        </row>
        <row r="315">
          <cell r="B315" t="str">
            <v>UR18650SAXA</v>
          </cell>
          <cell r="C315">
            <v>1250</v>
          </cell>
          <cell r="D315">
            <v>0.42599999999999999</v>
          </cell>
          <cell r="E315">
            <v>0.41599999999999998</v>
          </cell>
        </row>
        <row r="316">
          <cell r="B316" t="str">
            <v>UR18650SAY①（新封口体）</v>
          </cell>
          <cell r="C316">
            <v>1900</v>
          </cell>
          <cell r="D316">
            <v>0.56699999999999995</v>
          </cell>
          <cell r="E316">
            <v>0.56699999999999995</v>
          </cell>
        </row>
        <row r="317">
          <cell r="B317" t="str">
            <v>UR18650SAY①（現行封口体）</v>
          </cell>
          <cell r="C317">
            <v>1900</v>
          </cell>
          <cell r="D317">
            <v>0.56699999999999995</v>
          </cell>
          <cell r="E317">
            <v>0.56699999999999995</v>
          </cell>
        </row>
        <row r="318">
          <cell r="B318" t="str">
            <v>UR18650SAY①’（新封口体）</v>
          </cell>
          <cell r="C318">
            <v>1900</v>
          </cell>
          <cell r="D318">
            <v>0.56699999999999995</v>
          </cell>
          <cell r="E318">
            <v>0.56699999999999995</v>
          </cell>
        </row>
        <row r="319">
          <cell r="B319" t="str">
            <v>UR18650SAY①’（現行封口体）</v>
          </cell>
          <cell r="C319">
            <v>1900</v>
          </cell>
          <cell r="D319">
            <v>0.56699999999999995</v>
          </cell>
          <cell r="E319">
            <v>0.56699999999999995</v>
          </cell>
        </row>
        <row r="320">
          <cell r="B320" t="str">
            <v>UR18650SAY②（新封口体）</v>
          </cell>
          <cell r="C320">
            <v>1900</v>
          </cell>
          <cell r="D320">
            <v>0.56699999999999995</v>
          </cell>
          <cell r="E320">
            <v>0.56699999999999995</v>
          </cell>
        </row>
        <row r="321">
          <cell r="B321" t="str">
            <v>UR18650SAY②（現行封口体）</v>
          </cell>
          <cell r="C321">
            <v>1900</v>
          </cell>
          <cell r="D321">
            <v>0.56699999999999995</v>
          </cell>
          <cell r="E321">
            <v>0.56699999999999995</v>
          </cell>
        </row>
        <row r="322">
          <cell r="B322" t="str">
            <v>UR18650U</v>
          </cell>
          <cell r="C322">
            <v>1500</v>
          </cell>
          <cell r="D322">
            <v>0.70599999999999996</v>
          </cell>
          <cell r="E322">
            <v>0.70599999999999996</v>
          </cell>
        </row>
        <row r="323">
          <cell r="B323" t="str">
            <v>UR18650V</v>
          </cell>
          <cell r="C323">
            <v>1900</v>
          </cell>
          <cell r="D323">
            <v>2.673</v>
          </cell>
          <cell r="E323">
            <v>0</v>
          </cell>
        </row>
        <row r="324">
          <cell r="B324" t="str">
            <v>UR18650W</v>
          </cell>
          <cell r="C324">
            <v>1500</v>
          </cell>
          <cell r="D324">
            <v>1.2649999999999999</v>
          </cell>
          <cell r="E324">
            <v>0</v>
          </cell>
        </row>
        <row r="325">
          <cell r="B325" t="str">
            <v>UR18650W2</v>
          </cell>
          <cell r="C325">
            <v>1500</v>
          </cell>
          <cell r="D325">
            <v>0.46300000000000002</v>
          </cell>
          <cell r="E325">
            <v>0.46300000000000002</v>
          </cell>
        </row>
        <row r="326">
          <cell r="B326" t="str">
            <v>UR18650W2(封口体CD後)</v>
          </cell>
          <cell r="C326">
            <v>1500</v>
          </cell>
          <cell r="D326">
            <v>0.46300000000000002</v>
          </cell>
          <cell r="E326">
            <v>0.46300000000000002</v>
          </cell>
        </row>
        <row r="327">
          <cell r="B327" t="str">
            <v>UR18650W2A</v>
          </cell>
          <cell r="C327">
            <v>1500</v>
          </cell>
          <cell r="D327">
            <v>0.46899999999999997</v>
          </cell>
          <cell r="E327">
            <v>0.45800000000000002</v>
          </cell>
        </row>
        <row r="328">
          <cell r="B328" t="str">
            <v>UR18650W2B</v>
          </cell>
          <cell r="C328">
            <v>1500</v>
          </cell>
          <cell r="D328">
            <v>0.50800000000000001</v>
          </cell>
          <cell r="E328">
            <v>0.442</v>
          </cell>
        </row>
        <row r="329">
          <cell r="B329" t="str">
            <v>UR18650W2C</v>
          </cell>
          <cell r="C329">
            <v>1500</v>
          </cell>
          <cell r="D329">
            <v>0.6</v>
          </cell>
          <cell r="E329">
            <v>0.52200000000000002</v>
          </cell>
        </row>
        <row r="330">
          <cell r="B330" t="str">
            <v>UR18650WX</v>
          </cell>
          <cell r="C330">
            <v>1500</v>
          </cell>
          <cell r="D330">
            <v>0.45500000000000002</v>
          </cell>
          <cell r="E330">
            <v>0.45500000000000002</v>
          </cell>
        </row>
        <row r="331">
          <cell r="B331" t="str">
            <v>UR18650WX①(MAG)</v>
          </cell>
          <cell r="C331">
            <v>1500</v>
          </cell>
          <cell r="D331">
            <v>0.45500000000000002</v>
          </cell>
          <cell r="E331">
            <v>0.45500000000000002</v>
          </cell>
        </row>
        <row r="332">
          <cell r="B332" t="str">
            <v>UR18650WX2</v>
          </cell>
          <cell r="C332">
            <v>1500</v>
          </cell>
          <cell r="D332">
            <v>0.45500000000000002</v>
          </cell>
          <cell r="E332">
            <v>0.45500000000000002</v>
          </cell>
        </row>
        <row r="333">
          <cell r="B333" t="str">
            <v>UR18650WX②(MAGJ)</v>
          </cell>
          <cell r="C333">
            <v>1500</v>
          </cell>
          <cell r="D333">
            <v>0.45500000000000002</v>
          </cell>
          <cell r="E333">
            <v>0.45500000000000002</v>
          </cell>
        </row>
        <row r="334">
          <cell r="B334" t="str">
            <v>UR18650WX2(封口体CD後)</v>
          </cell>
          <cell r="C334">
            <v>1500</v>
          </cell>
          <cell r="D334">
            <v>0.45500000000000002</v>
          </cell>
          <cell r="E334">
            <v>0.45500000000000002</v>
          </cell>
        </row>
        <row r="335">
          <cell r="B335" t="str">
            <v>UR18650WX3</v>
          </cell>
          <cell r="C335">
            <v>1500</v>
          </cell>
          <cell r="D335">
            <v>0.58599999999999997</v>
          </cell>
          <cell r="E335">
            <v>0.50900000000000001</v>
          </cell>
        </row>
        <row r="336">
          <cell r="B336" t="str">
            <v>UR18650Y</v>
          </cell>
          <cell r="C336">
            <v>1900</v>
          </cell>
          <cell r="D336">
            <v>0.56699999999999995</v>
          </cell>
          <cell r="E336">
            <v>0.56699999999999995</v>
          </cell>
        </row>
        <row r="337">
          <cell r="B337" t="str">
            <v>UR18650Y2</v>
          </cell>
          <cell r="C337">
            <v>1900</v>
          </cell>
          <cell r="D337">
            <v>0.56699999999999995</v>
          </cell>
          <cell r="E337">
            <v>0.56699999999999995</v>
          </cell>
        </row>
        <row r="338">
          <cell r="B338" t="str">
            <v>UR18650Y-MAGX</v>
          </cell>
          <cell r="C338">
            <v>1900</v>
          </cell>
          <cell r="D338">
            <v>0.56699999999999995</v>
          </cell>
          <cell r="E338">
            <v>0.56699999999999995</v>
          </cell>
        </row>
        <row r="339">
          <cell r="B339" t="str">
            <v>UR18650YP</v>
          </cell>
          <cell r="C339">
            <v>1900</v>
          </cell>
          <cell r="D339">
            <v>0.56699999999999995</v>
          </cell>
          <cell r="E339">
            <v>0.56699999999999995</v>
          </cell>
        </row>
        <row r="340">
          <cell r="B340" t="str">
            <v>UR18650ZT</v>
          </cell>
          <cell r="C340">
            <v>2700</v>
          </cell>
          <cell r="D340">
            <v>3.4371</v>
          </cell>
          <cell r="E340">
            <v>0.1225</v>
          </cell>
        </row>
        <row r="341">
          <cell r="B341" t="str">
            <v>UR18650ZT（10列取り）</v>
          </cell>
          <cell r="C341">
            <v>2700</v>
          </cell>
          <cell r="D341">
            <v>3.4371</v>
          </cell>
          <cell r="E341">
            <v>0.1225</v>
          </cell>
        </row>
        <row r="342">
          <cell r="B342" t="str">
            <v>UR18650ZT（9列取り）</v>
          </cell>
          <cell r="C342">
            <v>2700</v>
          </cell>
          <cell r="D342">
            <v>3.4371</v>
          </cell>
          <cell r="E342">
            <v>0.1225</v>
          </cell>
        </row>
        <row r="343">
          <cell r="B343" t="str">
            <v>UR18650ZT2</v>
          </cell>
          <cell r="C343">
            <v>2700</v>
          </cell>
          <cell r="D343">
            <v>3.4371</v>
          </cell>
          <cell r="E343">
            <v>0.1225</v>
          </cell>
        </row>
        <row r="344">
          <cell r="B344" t="str">
            <v>UR18650ZT3</v>
          </cell>
          <cell r="C344">
            <v>2700</v>
          </cell>
          <cell r="D344">
            <v>3.4371</v>
          </cell>
          <cell r="E344">
            <v>0.1225</v>
          </cell>
        </row>
        <row r="345">
          <cell r="B345" t="str">
            <v>UR18650ZTA</v>
          </cell>
          <cell r="C345">
            <v>2850</v>
          </cell>
          <cell r="D345">
            <v>3.5590721649484531</v>
          </cell>
          <cell r="E345">
            <v>0.12685567010309279</v>
          </cell>
        </row>
        <row r="346">
          <cell r="B346" t="str">
            <v>UR18650ZTA2</v>
          </cell>
          <cell r="C346">
            <v>2850</v>
          </cell>
          <cell r="D346">
            <v>3.3290000000000002</v>
          </cell>
          <cell r="E346">
            <v>0</v>
          </cell>
        </row>
        <row r="347">
          <cell r="B347" t="str">
            <v>UR18650ZTA3</v>
          </cell>
          <cell r="C347">
            <v>2850</v>
          </cell>
          <cell r="D347">
            <v>3.2090000000000001</v>
          </cell>
          <cell r="E347">
            <v>0</v>
          </cell>
        </row>
        <row r="348">
          <cell r="B348" t="str">
            <v>UR18650ZY</v>
          </cell>
          <cell r="C348">
            <v>2500</v>
          </cell>
          <cell r="D348">
            <v>2.2149999999999999</v>
          </cell>
          <cell r="E348">
            <v>0.59799999999999998</v>
          </cell>
        </row>
        <row r="349">
          <cell r="B349" t="str">
            <v>UR18650脱Co①</v>
          </cell>
          <cell r="C349">
            <v>2350</v>
          </cell>
          <cell r="D349">
            <v>1.0187126854050585</v>
          </cell>
          <cell r="E349">
            <v>0.99513137324290435</v>
          </cell>
        </row>
        <row r="350">
          <cell r="B350" t="str">
            <v>UR18650脱Co②</v>
          </cell>
          <cell r="C350">
            <v>2300</v>
          </cell>
          <cell r="D350">
            <v>1.0015906097864551</v>
          </cell>
          <cell r="E350">
            <v>0.97840564196732405</v>
          </cell>
        </row>
        <row r="351">
          <cell r="B351" t="str">
            <v>UR26650</v>
          </cell>
          <cell r="C351">
            <v>2650</v>
          </cell>
          <cell r="D351">
            <v>0.97499999999999998</v>
          </cell>
          <cell r="E351">
            <v>0.97499999999999998</v>
          </cell>
        </row>
      </sheetData>
      <sheetData sheetId="9">
        <row r="4">
          <cell r="B4" t="str">
            <v>基準相場</v>
          </cell>
          <cell r="F4" t="str">
            <v>2010上標準</v>
          </cell>
          <cell r="G4">
            <v>20</v>
          </cell>
          <cell r="H4">
            <v>8</v>
          </cell>
          <cell r="I4">
            <v>92</v>
          </cell>
          <cell r="K4" t="str">
            <v>10FY1Q仕入</v>
          </cell>
          <cell r="L4">
            <v>21.5</v>
          </cell>
          <cell r="M4">
            <v>7.94</v>
          </cell>
          <cell r="N4">
            <v>91</v>
          </cell>
        </row>
        <row r="5">
          <cell r="F5" t="str">
            <v>2010下標準</v>
          </cell>
          <cell r="G5">
            <v>21</v>
          </cell>
          <cell r="H5">
            <v>11</v>
          </cell>
          <cell r="I5">
            <v>85</v>
          </cell>
          <cell r="K5" t="str">
            <v>10FY2Q仕入</v>
          </cell>
          <cell r="L5">
            <v>22.02</v>
          </cell>
          <cell r="M5">
            <v>10.19</v>
          </cell>
          <cell r="N5">
            <v>92.43</v>
          </cell>
        </row>
        <row r="6">
          <cell r="F6" t="str">
            <v>2011上標準</v>
          </cell>
          <cell r="G6">
            <v>19</v>
          </cell>
          <cell r="H6">
            <v>9.5</v>
          </cell>
          <cell r="I6">
            <v>82</v>
          </cell>
          <cell r="K6" t="str">
            <v>10FY3Q仕入</v>
          </cell>
          <cell r="L6">
            <v>20.57</v>
          </cell>
          <cell r="M6">
            <v>9.2100000000000009</v>
          </cell>
          <cell r="N6">
            <v>91.12</v>
          </cell>
        </row>
        <row r="7">
          <cell r="F7" t="str">
            <v>2011下標準</v>
          </cell>
          <cell r="G7">
            <v>19</v>
          </cell>
          <cell r="H7">
            <v>11</v>
          </cell>
          <cell r="I7">
            <v>82</v>
          </cell>
          <cell r="K7" t="str">
            <v>10FY4Q仕入</v>
          </cell>
          <cell r="L7">
            <v>20.14</v>
          </cell>
          <cell r="M7">
            <v>10.26</v>
          </cell>
          <cell r="N7">
            <v>84.93</v>
          </cell>
        </row>
        <row r="8">
          <cell r="F8" t="str">
            <v>2012上標準</v>
          </cell>
          <cell r="G8">
            <v>15</v>
          </cell>
          <cell r="H8">
            <v>9</v>
          </cell>
          <cell r="I8">
            <v>75</v>
          </cell>
          <cell r="K8" t="str">
            <v>10期間計画</v>
          </cell>
          <cell r="L8">
            <v>20</v>
          </cell>
          <cell r="M8">
            <v>8</v>
          </cell>
          <cell r="N8">
            <v>92</v>
          </cell>
        </row>
        <row r="9">
          <cell r="K9" t="str">
            <v>11FY1Q仕入</v>
          </cell>
          <cell r="L9">
            <v>18.559999999999999</v>
          </cell>
          <cell r="M9">
            <v>10.99</v>
          </cell>
          <cell r="N9">
            <v>83.88</v>
          </cell>
        </row>
        <row r="10">
          <cell r="K10" t="str">
            <v>11FY2Q仕入</v>
          </cell>
          <cell r="L10">
            <v>19.190000000000001</v>
          </cell>
          <cell r="M10">
            <v>12.31</v>
          </cell>
          <cell r="N10">
            <v>83.6</v>
          </cell>
        </row>
        <row r="11">
          <cell r="K11" t="str">
            <v>11FY3Q仕入</v>
          </cell>
          <cell r="L11">
            <v>17.93</v>
          </cell>
          <cell r="M11">
            <v>10.63</v>
          </cell>
          <cell r="N11">
            <v>81.430000000000007</v>
          </cell>
        </row>
        <row r="12">
          <cell r="K12" t="str">
            <v>11FY4Q仕入</v>
          </cell>
          <cell r="L12">
            <v>16.850000000000001</v>
          </cell>
          <cell r="M12">
            <v>9.2799999999999994</v>
          </cell>
          <cell r="N12">
            <v>77.91</v>
          </cell>
        </row>
        <row r="13">
          <cell r="K13" t="str">
            <v>12FY1Q仕入</v>
          </cell>
          <cell r="L13">
            <v>14.9</v>
          </cell>
          <cell r="M13">
            <v>8.44</v>
          </cell>
          <cell r="N13">
            <v>78.489999999999995</v>
          </cell>
        </row>
        <row r="14">
          <cell r="K14" t="str">
            <v>Co $15</v>
          </cell>
          <cell r="L14">
            <v>15</v>
          </cell>
          <cell r="M14">
            <v>8</v>
          </cell>
          <cell r="N14">
            <v>92</v>
          </cell>
        </row>
        <row r="15">
          <cell r="K15" t="str">
            <v>Co $20</v>
          </cell>
          <cell r="L15">
            <v>20</v>
          </cell>
          <cell r="M15">
            <v>8</v>
          </cell>
          <cell r="N15">
            <v>92</v>
          </cell>
        </row>
        <row r="16">
          <cell r="K16" t="str">
            <v>ベース</v>
          </cell>
          <cell r="L16">
            <v>15</v>
          </cell>
          <cell r="M16">
            <v>12</v>
          </cell>
          <cell r="N16">
            <v>115</v>
          </cell>
        </row>
      </sheetData>
      <sheetData sheetId="10">
        <row r="4">
          <cell r="B4" t="str">
            <v>イオン部門　（IBS経費込）</v>
          </cell>
        </row>
      </sheetData>
      <sheetData sheetId="11">
        <row r="4">
          <cell r="B4" t="str">
            <v>・「品目名」列のデータ部分に名前を付ける</v>
          </cell>
        </row>
      </sheetData>
      <sheetData sheetId="12">
        <row r="4">
          <cell r="A4" t="str">
            <v>品目コード</v>
          </cell>
        </row>
      </sheetData>
      <sheetData sheetId="13">
        <row r="4">
          <cell r="A4" t="str">
            <v>品目コード</v>
          </cell>
        </row>
      </sheetData>
      <sheetData sheetId="14">
        <row r="4">
          <cell r="A4" t="str">
            <v>品目コード</v>
          </cell>
        </row>
      </sheetData>
      <sheetData sheetId="15">
        <row r="4">
          <cell r="A4" t="str">
            <v>品目コード</v>
          </cell>
        </row>
        <row r="5">
          <cell r="B5" t="str">
            <v>？</v>
          </cell>
        </row>
        <row r="6">
          <cell r="B6" t="str">
            <v>CGR18650CG</v>
          </cell>
        </row>
        <row r="7">
          <cell r="B7" t="str">
            <v>CGR18650CGA</v>
          </cell>
        </row>
        <row r="8">
          <cell r="B8" t="str">
            <v>CGR18650CGB</v>
          </cell>
        </row>
        <row r="9">
          <cell r="B9" t="str">
            <v>CGR18650CGT</v>
          </cell>
        </row>
        <row r="10">
          <cell r="B10" t="str">
            <v>CGR18650CH</v>
          </cell>
        </row>
        <row r="11">
          <cell r="B11" t="str">
            <v>CGR18650KA</v>
          </cell>
        </row>
        <row r="12">
          <cell r="B12" t="str">
            <v>NCR18650AC</v>
          </cell>
        </row>
        <row r="13">
          <cell r="B13" t="str">
            <v>NCR18650AD</v>
          </cell>
        </row>
        <row r="14">
          <cell r="B14" t="str">
            <v>NCR18650B1S</v>
          </cell>
        </row>
        <row r="15">
          <cell r="B15" t="str">
            <v>NCR18650BAS</v>
          </cell>
        </row>
        <row r="16">
          <cell r="B16" t="str">
            <v>NCR18650BBS</v>
          </cell>
        </row>
        <row r="17">
          <cell r="B17" t="str">
            <v>NCR18650D</v>
          </cell>
        </row>
        <row r="18">
          <cell r="B18" t="str">
            <v>NCR18650E</v>
          </cell>
        </row>
        <row r="19">
          <cell r="B19" t="str">
            <v>NCR18650F</v>
          </cell>
        </row>
        <row r="20">
          <cell r="B20" t="str">
            <v>NCR18650P</v>
          </cell>
        </row>
        <row r="21">
          <cell r="B21" t="str">
            <v>NCR18650PB</v>
          </cell>
        </row>
        <row r="22">
          <cell r="B22" t="str">
            <v>NCR18650PD</v>
          </cell>
        </row>
        <row r="23">
          <cell r="B23" t="str">
            <v>NCR18650TA</v>
          </cell>
        </row>
        <row r="24">
          <cell r="B24" t="str">
            <v>NCR18650TC</v>
          </cell>
        </row>
        <row r="25">
          <cell r="B25" t="str">
            <v>NCR18650TC1</v>
          </cell>
        </row>
        <row r="26">
          <cell r="B26" t="str">
            <v>NCR18650TD</v>
          </cell>
        </row>
        <row r="27">
          <cell r="B27" t="str">
            <v>NCR18650TD1</v>
          </cell>
        </row>
        <row r="28">
          <cell r="B28" t="str">
            <v>NCR18650TD2</v>
          </cell>
        </row>
        <row r="29">
          <cell r="B29" t="str">
            <v>UF103450PHV</v>
          </cell>
        </row>
        <row r="30">
          <cell r="B30" t="str">
            <v>UF103450PJV</v>
          </cell>
        </row>
        <row r="31">
          <cell r="B31" t="str">
            <v>UF103450PNC</v>
          </cell>
        </row>
        <row r="32">
          <cell r="B32" t="str">
            <v>UF103450PNM</v>
          </cell>
        </row>
        <row r="33">
          <cell r="B33" t="str">
            <v>UF364852STD</v>
          </cell>
        </row>
        <row r="34">
          <cell r="B34" t="str">
            <v>UF383450PJ</v>
          </cell>
        </row>
        <row r="35">
          <cell r="B35" t="str">
            <v>UF383543FP</v>
          </cell>
        </row>
        <row r="36">
          <cell r="B36" t="str">
            <v>UF383551FP</v>
          </cell>
        </row>
        <row r="37">
          <cell r="B37" t="str">
            <v>UF383551FU</v>
          </cell>
        </row>
        <row r="38">
          <cell r="B38" t="str">
            <v>UF384461SU</v>
          </cell>
        </row>
        <row r="39">
          <cell r="B39" t="str">
            <v>UF384961SU</v>
          </cell>
        </row>
        <row r="40">
          <cell r="B40" t="str">
            <v>UF404251SU</v>
          </cell>
        </row>
        <row r="41">
          <cell r="B41" t="str">
            <v>UF405158SX</v>
          </cell>
        </row>
        <row r="42">
          <cell r="B42" t="str">
            <v>UF423643FPK</v>
          </cell>
        </row>
        <row r="43">
          <cell r="B43" t="str">
            <v>UF424261FQ</v>
          </cell>
        </row>
        <row r="44">
          <cell r="B44" t="str">
            <v>UF426080SX</v>
          </cell>
        </row>
        <row r="45">
          <cell r="B45" t="str">
            <v>UF433861FP</v>
          </cell>
        </row>
        <row r="46">
          <cell r="B46" t="str">
            <v>UF453846FP</v>
          </cell>
        </row>
        <row r="47">
          <cell r="B47" t="str">
            <v>UF454456FPS</v>
          </cell>
        </row>
        <row r="48">
          <cell r="B48" t="str">
            <v>UF463048FN</v>
          </cell>
        </row>
        <row r="49">
          <cell r="B49" t="str">
            <v>UF463048PJ</v>
          </cell>
        </row>
        <row r="50">
          <cell r="B50" t="str">
            <v>UF463443FN</v>
          </cell>
        </row>
        <row r="51">
          <cell r="B51" t="str">
            <v>UF463443FP</v>
          </cell>
        </row>
        <row r="52">
          <cell r="B52" t="str">
            <v>UF463443GQ</v>
          </cell>
        </row>
        <row r="53">
          <cell r="B53" t="str">
            <v>UF463443GU</v>
          </cell>
        </row>
        <row r="54">
          <cell r="B54" t="str">
            <v>UF463443GUM</v>
          </cell>
        </row>
        <row r="55">
          <cell r="B55" t="str">
            <v>UF463443TAA</v>
          </cell>
        </row>
        <row r="56">
          <cell r="B56" t="str">
            <v>UF463443TAB</v>
          </cell>
        </row>
        <row r="57">
          <cell r="B57" t="str">
            <v>UF463443TBB</v>
          </cell>
        </row>
        <row r="58">
          <cell r="B58" t="str">
            <v>UF463446SPK</v>
          </cell>
        </row>
        <row r="59">
          <cell r="B59" t="str">
            <v>UF463450FL</v>
          </cell>
        </row>
        <row r="60">
          <cell r="B60" t="str">
            <v>UF463450FM</v>
          </cell>
        </row>
        <row r="61">
          <cell r="B61" t="str">
            <v>UF463450FP</v>
          </cell>
        </row>
        <row r="62">
          <cell r="B62" t="str">
            <v>UF463450FPM</v>
          </cell>
        </row>
        <row r="63">
          <cell r="B63" t="str">
            <v>UF463651SU</v>
          </cell>
        </row>
        <row r="64">
          <cell r="B64" t="str">
            <v>UF464445FU</v>
          </cell>
        </row>
        <row r="65">
          <cell r="B65" t="str">
            <v>UF464459FQ</v>
          </cell>
        </row>
        <row r="66">
          <cell r="B66" t="str">
            <v>UF464462FQ</v>
          </cell>
        </row>
        <row r="67">
          <cell r="B67" t="str">
            <v>UF464462FTD</v>
          </cell>
        </row>
        <row r="68">
          <cell r="B68" t="str">
            <v>UF465156SX</v>
          </cell>
        </row>
        <row r="69">
          <cell r="B69" t="str">
            <v>UF465161STD</v>
          </cell>
        </row>
        <row r="70">
          <cell r="B70" t="str">
            <v>UF484462STD</v>
          </cell>
        </row>
        <row r="71">
          <cell r="B71" t="str">
            <v>UF484462SU</v>
          </cell>
        </row>
        <row r="72">
          <cell r="B72" t="str">
            <v>UF484462SX</v>
          </cell>
        </row>
        <row r="73">
          <cell r="B73" t="str">
            <v>UF485155SU</v>
          </cell>
        </row>
        <row r="74">
          <cell r="B74" t="str">
            <v>UF485155SX</v>
          </cell>
        </row>
        <row r="75">
          <cell r="B75" t="str">
            <v>UF493856SP</v>
          </cell>
        </row>
        <row r="76">
          <cell r="B76" t="str">
            <v>UF494961SU</v>
          </cell>
        </row>
        <row r="77">
          <cell r="B77" t="str">
            <v>UF495252STD</v>
          </cell>
        </row>
        <row r="78">
          <cell r="B78" t="str">
            <v>UF495254SX</v>
          </cell>
        </row>
        <row r="79">
          <cell r="B79" t="str">
            <v>UF495255STD</v>
          </cell>
        </row>
        <row r="80">
          <cell r="B80" t="str">
            <v>UF503436FP</v>
          </cell>
        </row>
        <row r="81">
          <cell r="B81" t="str">
            <v>UF503436TBA</v>
          </cell>
        </row>
        <row r="82">
          <cell r="B82" t="str">
            <v>UF503861FQ</v>
          </cell>
        </row>
        <row r="83">
          <cell r="B83" t="str">
            <v>UF504547FQ</v>
          </cell>
        </row>
        <row r="84">
          <cell r="B84" t="str">
            <v>UF504553FQ</v>
          </cell>
        </row>
        <row r="85">
          <cell r="B85" t="str">
            <v>UF504553FU</v>
          </cell>
        </row>
        <row r="86">
          <cell r="B86" t="str">
            <v>UF514050FU</v>
          </cell>
        </row>
        <row r="87">
          <cell r="B87" t="str">
            <v>UF514657FV</v>
          </cell>
        </row>
        <row r="88">
          <cell r="B88" t="str">
            <v>UF514657FX</v>
          </cell>
        </row>
        <row r="89">
          <cell r="B89" t="str">
            <v>UF515148STD</v>
          </cell>
        </row>
        <row r="90">
          <cell r="B90" t="str">
            <v>UF515148SU</v>
          </cell>
        </row>
        <row r="91">
          <cell r="B91" t="str">
            <v>UF515148SX</v>
          </cell>
        </row>
        <row r="92">
          <cell r="B92" t="str">
            <v>UF515155SX</v>
          </cell>
        </row>
        <row r="93">
          <cell r="B93" t="str">
            <v>UF515161SX</v>
          </cell>
        </row>
        <row r="94">
          <cell r="B94" t="str">
            <v>UF533640SQ</v>
          </cell>
        </row>
        <row r="95">
          <cell r="B95" t="str">
            <v>UF534462SU</v>
          </cell>
        </row>
        <row r="96">
          <cell r="B96" t="str">
            <v>UF534553FTD</v>
          </cell>
        </row>
        <row r="97">
          <cell r="B97" t="str">
            <v>UF534553FU</v>
          </cell>
        </row>
        <row r="98">
          <cell r="B98" t="str">
            <v>UF535156SX</v>
          </cell>
        </row>
        <row r="99">
          <cell r="B99" t="str">
            <v>UF535164SX</v>
          </cell>
        </row>
        <row r="100">
          <cell r="B100" t="str">
            <v>UF544965SW</v>
          </cell>
        </row>
        <row r="101">
          <cell r="B101" t="str">
            <v>UF553040PJ</v>
          </cell>
        </row>
        <row r="102">
          <cell r="B102" t="str">
            <v>UF553048FN</v>
          </cell>
        </row>
        <row r="103">
          <cell r="B103" t="str">
            <v>UF553048PJN</v>
          </cell>
        </row>
        <row r="104">
          <cell r="B104" t="str">
            <v>UF553436FK</v>
          </cell>
        </row>
        <row r="105">
          <cell r="B105" t="str">
            <v>UF553436FP</v>
          </cell>
        </row>
        <row r="106">
          <cell r="B106" t="str">
            <v>UF553436GQ</v>
          </cell>
        </row>
        <row r="107">
          <cell r="B107" t="str">
            <v>UF553436TAA</v>
          </cell>
        </row>
        <row r="108">
          <cell r="B108" t="str">
            <v>UF553436TBA</v>
          </cell>
        </row>
        <row r="109">
          <cell r="B109" t="str">
            <v>UF553436TBB</v>
          </cell>
        </row>
        <row r="110">
          <cell r="B110" t="str">
            <v>UF553443FN</v>
          </cell>
        </row>
        <row r="111">
          <cell r="B111" t="str">
            <v>UF553443ZP</v>
          </cell>
        </row>
        <row r="112">
          <cell r="B112" t="str">
            <v>UF553443ZQ</v>
          </cell>
        </row>
        <row r="113">
          <cell r="B113" t="str">
            <v>UF553443ZU</v>
          </cell>
        </row>
        <row r="114">
          <cell r="B114" t="str">
            <v>UF553446ZPK</v>
          </cell>
        </row>
        <row r="115">
          <cell r="B115" t="str">
            <v>UF553450SM4</v>
          </cell>
        </row>
        <row r="116">
          <cell r="B116" t="str">
            <v>UF553450ZN1</v>
          </cell>
        </row>
        <row r="117">
          <cell r="B117" t="str">
            <v>UF553450ZNH</v>
          </cell>
        </row>
        <row r="118">
          <cell r="B118" t="str">
            <v>UF553450ZNN</v>
          </cell>
        </row>
        <row r="119">
          <cell r="B119" t="str">
            <v>UF553450ZP</v>
          </cell>
        </row>
        <row r="120">
          <cell r="B120" t="str">
            <v>UF553450ZPC</v>
          </cell>
        </row>
        <row r="121">
          <cell r="B121" t="str">
            <v>UF553939SU</v>
          </cell>
        </row>
        <row r="122">
          <cell r="B122" t="str">
            <v>UF555148SX</v>
          </cell>
        </row>
        <row r="123">
          <cell r="B123" t="str">
            <v>UF555155SX</v>
          </cell>
        </row>
        <row r="124">
          <cell r="B124" t="str">
            <v>UF555158SX</v>
          </cell>
        </row>
        <row r="125">
          <cell r="B125" t="str">
            <v>UF564447FQ</v>
          </cell>
        </row>
        <row r="126">
          <cell r="B126" t="str">
            <v>UF565156SX</v>
          </cell>
        </row>
        <row r="127">
          <cell r="B127" t="str">
            <v>UF575555SX</v>
          </cell>
        </row>
        <row r="128">
          <cell r="B128" t="str">
            <v>UF575559STD</v>
          </cell>
        </row>
        <row r="129">
          <cell r="B129" t="str">
            <v>UF575673SX</v>
          </cell>
        </row>
        <row r="130">
          <cell r="B130" t="str">
            <v>UF583136RC</v>
          </cell>
        </row>
        <row r="131">
          <cell r="B131" t="str">
            <v>UF583136RP</v>
          </cell>
        </row>
        <row r="132">
          <cell r="B132" t="str">
            <v>UF593536FU</v>
          </cell>
        </row>
        <row r="133">
          <cell r="B133" t="str">
            <v>UF603443SP</v>
          </cell>
        </row>
        <row r="134">
          <cell r="B134" t="str">
            <v>UF604462SW</v>
          </cell>
        </row>
        <row r="135">
          <cell r="B135" t="str">
            <v>UF611948P2</v>
          </cell>
        </row>
        <row r="136">
          <cell r="B136" t="str">
            <v>UF613756FN</v>
          </cell>
        </row>
        <row r="137">
          <cell r="B137" t="str">
            <v>UF624447FQ</v>
          </cell>
        </row>
        <row r="138">
          <cell r="B138" t="str">
            <v>UF625556STD</v>
          </cell>
        </row>
        <row r="139">
          <cell r="B139" t="str">
            <v>UF625556SX</v>
          </cell>
        </row>
        <row r="140">
          <cell r="B140" t="str">
            <v>UF633836SP</v>
          </cell>
        </row>
        <row r="141">
          <cell r="B141" t="str">
            <v>UF634042FN</v>
          </cell>
        </row>
        <row r="142">
          <cell r="B142" t="str">
            <v>UF644553FTD</v>
          </cell>
        </row>
        <row r="143">
          <cell r="B143" t="str">
            <v>UF644553FU</v>
          </cell>
        </row>
        <row r="144">
          <cell r="B144" t="str">
            <v>UF653039SU</v>
          </cell>
        </row>
        <row r="145">
          <cell r="B145" t="str">
            <v>UF653048PM</v>
          </cell>
        </row>
        <row r="146">
          <cell r="B146" t="str">
            <v>UF653436SQ</v>
          </cell>
        </row>
        <row r="147">
          <cell r="B147" t="str">
            <v>UF653436SU</v>
          </cell>
        </row>
        <row r="148">
          <cell r="B148" t="str">
            <v>UF653445STD</v>
          </cell>
        </row>
        <row r="149">
          <cell r="B149" t="str">
            <v>UF653450RHN</v>
          </cell>
        </row>
        <row r="150">
          <cell r="B150" t="str">
            <v>UF653450RJ</v>
          </cell>
        </row>
        <row r="151">
          <cell r="B151" t="str">
            <v>UF653450SN1</v>
          </cell>
        </row>
        <row r="152">
          <cell r="B152" t="str">
            <v>UF653450SQ</v>
          </cell>
        </row>
        <row r="153">
          <cell r="B153" t="str">
            <v>UF653864SU</v>
          </cell>
        </row>
        <row r="154">
          <cell r="B154" t="str">
            <v>UF703141FU</v>
          </cell>
        </row>
        <row r="155">
          <cell r="B155" t="str">
            <v>UF703450FQ</v>
          </cell>
        </row>
        <row r="156">
          <cell r="B156" t="str">
            <v>UF752836FP</v>
          </cell>
        </row>
        <row r="157">
          <cell r="B157" t="str">
            <v>UR14430PJT</v>
          </cell>
        </row>
        <row r="158">
          <cell r="B158" t="str">
            <v>UR14430Y</v>
          </cell>
        </row>
        <row r="159">
          <cell r="B159" t="str">
            <v>UR14500L</v>
          </cell>
        </row>
        <row r="160">
          <cell r="B160" t="str">
            <v>UR14500PJT</v>
          </cell>
        </row>
        <row r="161">
          <cell r="B161" t="str">
            <v>UR14500Y</v>
          </cell>
        </row>
        <row r="162">
          <cell r="B162" t="str">
            <v>UR14650PHS</v>
          </cell>
        </row>
        <row r="163">
          <cell r="B163" t="str">
            <v>UR16650ZT</v>
          </cell>
        </row>
        <row r="164">
          <cell r="B164" t="str">
            <v>UR16650ZTA</v>
          </cell>
        </row>
        <row r="165">
          <cell r="B165" t="str">
            <v>UR18500FJT</v>
          </cell>
        </row>
        <row r="166">
          <cell r="B166" t="str">
            <v>UR18500FK</v>
          </cell>
        </row>
        <row r="167">
          <cell r="B167" t="str">
            <v>UR18500H</v>
          </cell>
        </row>
        <row r="168">
          <cell r="B168" t="str">
            <v>UR18500L</v>
          </cell>
        </row>
        <row r="169">
          <cell r="B169" t="str">
            <v>UR18500PS</v>
          </cell>
        </row>
        <row r="170">
          <cell r="B170" t="str">
            <v>UR18500Y</v>
          </cell>
        </row>
        <row r="171">
          <cell r="B171" t="str">
            <v>UR18650A2</v>
          </cell>
        </row>
        <row r="172">
          <cell r="B172" t="str">
            <v>UR18650AAN</v>
          </cell>
        </row>
        <row r="173">
          <cell r="B173" t="str">
            <v>UR18650AY</v>
          </cell>
        </row>
        <row r="174">
          <cell r="B174" t="str">
            <v>UR18650AY2</v>
          </cell>
        </row>
        <row r="175">
          <cell r="B175" t="str">
            <v>UR18650E</v>
          </cell>
        </row>
        <row r="176">
          <cell r="B176" t="str">
            <v>UR18650E2</v>
          </cell>
        </row>
        <row r="177">
          <cell r="B177" t="str">
            <v>UR18650EA</v>
          </cell>
        </row>
        <row r="178">
          <cell r="B178" t="str">
            <v>UR18650EX</v>
          </cell>
        </row>
        <row r="179">
          <cell r="B179" t="str">
            <v>UR18650FHT</v>
          </cell>
        </row>
        <row r="180">
          <cell r="B180" t="str">
            <v>UR18650FJT</v>
          </cell>
        </row>
        <row r="181">
          <cell r="B181" t="str">
            <v>UR18650FK</v>
          </cell>
        </row>
        <row r="182">
          <cell r="B182" t="str">
            <v>UR18650FM4</v>
          </cell>
        </row>
        <row r="183">
          <cell r="B183" t="str">
            <v>UR18650PE</v>
          </cell>
        </row>
        <row r="184">
          <cell r="B184" t="str">
            <v>UR18650RX</v>
          </cell>
        </row>
        <row r="185">
          <cell r="B185" t="str">
            <v>UR18650RX2</v>
          </cell>
        </row>
        <row r="186">
          <cell r="B186" t="str">
            <v>UR18650S2</v>
          </cell>
        </row>
        <row r="187">
          <cell r="B187" t="str">
            <v>UR18650SA</v>
          </cell>
        </row>
        <row r="188">
          <cell r="B188" t="str">
            <v>UR18650SA2</v>
          </cell>
        </row>
        <row r="189">
          <cell r="B189" t="str">
            <v>UR18650SA3</v>
          </cell>
        </row>
        <row r="190">
          <cell r="B190" t="str">
            <v>UR18650SA4</v>
          </cell>
        </row>
        <row r="191">
          <cell r="B191" t="str">
            <v>UR18650SAX3</v>
          </cell>
        </row>
        <row r="192">
          <cell r="B192" t="str">
            <v>UR18650U</v>
          </cell>
        </row>
        <row r="193">
          <cell r="B193" t="str">
            <v>UR18650V</v>
          </cell>
        </row>
        <row r="194">
          <cell r="B194" t="str">
            <v>UR18650W2B</v>
          </cell>
        </row>
        <row r="195">
          <cell r="B195" t="str">
            <v>UR18650W2C</v>
          </cell>
        </row>
        <row r="196">
          <cell r="B196" t="str">
            <v>UR18650W2C2</v>
          </cell>
        </row>
        <row r="197">
          <cell r="B197" t="str">
            <v>UR18650W2D</v>
          </cell>
        </row>
        <row r="198">
          <cell r="B198" t="str">
            <v>UR18650WX3</v>
          </cell>
        </row>
        <row r="199">
          <cell r="B199" t="str">
            <v>UR18650WX4</v>
          </cell>
        </row>
        <row r="200">
          <cell r="B200" t="str">
            <v>UR18650Y</v>
          </cell>
        </row>
        <row r="201">
          <cell r="B201" t="str">
            <v>UR18650Y2</v>
          </cell>
        </row>
        <row r="202">
          <cell r="B202" t="str">
            <v>UR18650YP</v>
          </cell>
        </row>
        <row r="203">
          <cell r="B203" t="str">
            <v>UR18650ZT2</v>
          </cell>
        </row>
        <row r="204">
          <cell r="B204" t="str">
            <v>UR18650ZT3</v>
          </cell>
        </row>
        <row r="205">
          <cell r="B205" t="str">
            <v>UR18650ZTA</v>
          </cell>
        </row>
        <row r="206">
          <cell r="B206" t="str">
            <v>UR18650ZTA3</v>
          </cell>
        </row>
        <row r="207">
          <cell r="B207" t="str">
            <v>UR18650ZY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la渡し価格推移 (BAS、BBS)"/>
      <sheetName val="売価"/>
      <sheetName val="S2 値下げ抑制"/>
      <sheetName val="数量（2013年度）"/>
      <sheetName val="合計収支(Q別)"/>
      <sheetName val="合算収支"/>
      <sheetName val="住之江+#9"/>
      <sheetName val="②-A 収支 #15＋新２+#14(案２)"/>
      <sheetName val="C0 ZT5"/>
      <sheetName val="#15＋新２+#14"/>
      <sheetName val="投資"/>
      <sheetName val="検討表(ZT5)"/>
      <sheetName val="UR18650ZT5(資材確認)"/>
      <sheetName val="UR18650ZT5"/>
      <sheetName val="①-A 収支 #15"/>
      <sheetName val="#15のみ"/>
      <sheetName val="コスト総括表"/>
      <sheetName val="材料費 NCR18650BBS実績見込推移"/>
      <sheetName val="NCR18650BBS_2013.3当座原価_SAP"/>
      <sheetName val="CD検討"/>
      <sheetName val="住之江経費 2013)"/>
      <sheetName val="住之江経費 2012"/>
      <sheetName val="数量（2012年度）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48"/>
    </sheetNames>
    <sheetDataSet>
      <sheetData sheetId="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&gt;"/>
      <sheetName val="Nickel"/>
      <sheetName val="Cobalt"/>
      <sheetName val="Data - Nickel"/>
      <sheetName val="Ni Source Data"/>
      <sheetName val="Ni Products"/>
      <sheetName val="Base Complex"/>
      <sheetName val="Demand"/>
      <sheetName val="Ni Metal Exports"/>
      <sheetName val="Ni Metal Imports"/>
      <sheetName val="China Economy"/>
      <sheetName val="China Steel"/>
      <sheetName val="NaOH"/>
      <sheetName val="Chlorine"/>
      <sheetName val="H2SO4"/>
      <sheetName val="Data - Cobalt"/>
      <sheetName val="CoLME Source Data"/>
      <sheetName val="CoMB Source Data"/>
    </sheetNames>
    <sheetDataSet>
      <sheetData sheetId="0"/>
      <sheetData sheetId="1"/>
      <sheetData sheetId="2"/>
      <sheetData sheetId="3"/>
      <sheetData sheetId="4"/>
      <sheetData sheetId="5">
        <row r="1">
          <cell r="B1" t="str">
            <v>Briquettes Global</v>
          </cell>
          <cell r="C1" t="str">
            <v>Bagged Briquettes</v>
          </cell>
          <cell r="D1" t="str">
            <v>Bagged Pellets</v>
          </cell>
          <cell r="E1" t="str">
            <v>Cathodes 100x100</v>
          </cell>
          <cell r="F1" t="str">
            <v>Cathodes 25x25</v>
          </cell>
          <cell r="G1" t="str">
            <v>Cathodes 50x50</v>
          </cell>
        </row>
        <row r="2">
          <cell r="B2" t="str">
            <v>NLSNI BRIQ Index</v>
          </cell>
          <cell r="C2" t="str">
            <v>NLSNI BBRI Index</v>
          </cell>
          <cell r="D2" t="str">
            <v>NLSNI BPEL Index</v>
          </cell>
          <cell r="E2" t="str">
            <v>NLSNI CAT1 Index</v>
          </cell>
          <cell r="F2" t="str">
            <v>NLSNI CAT2 Index</v>
          </cell>
          <cell r="G2" t="str">
            <v>NLSNI CAT5 Index</v>
          </cell>
        </row>
        <row r="3">
          <cell r="B3" t="str">
            <v>Last Price</v>
          </cell>
          <cell r="C3" t="str">
            <v>Last Price</v>
          </cell>
          <cell r="D3" t="str">
            <v>Last Price</v>
          </cell>
          <cell r="E3" t="str">
            <v>Last Price</v>
          </cell>
          <cell r="F3" t="str">
            <v>Last Price</v>
          </cell>
          <cell r="G3" t="str">
            <v>Last Price</v>
          </cell>
        </row>
        <row r="4">
          <cell r="A4" t="str">
            <v>Dates</v>
          </cell>
          <cell r="B4" t="str">
            <v>PX_LAST</v>
          </cell>
          <cell r="C4" t="str">
            <v>PX_LAST</v>
          </cell>
          <cell r="D4" t="str">
            <v>PX_LAST</v>
          </cell>
          <cell r="E4" t="str">
            <v>PX_LAST</v>
          </cell>
          <cell r="F4" t="str">
            <v>PX_LAST</v>
          </cell>
          <cell r="G4" t="str">
            <v>PX_LAST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2_10_2995534"/>
      <sheetName val="2012_10_26115346"/>
      <sheetName val="Sheet2"/>
      <sheetName val="2012_10_1810246"/>
      <sheetName val="2012_10_1993856"/>
      <sheetName val="2012_10_11114334"/>
      <sheetName val="2012_10_11112444"/>
      <sheetName val="2012_10_1610387"/>
      <sheetName val="2012_10_15122619"/>
      <sheetName val="2012_10_12121015"/>
      <sheetName val="2012_10_5122620"/>
      <sheetName val="単セル出荷依頼フォーム"/>
      <sheetName val="抽出対象ファイル"/>
      <sheetName val="期間抽出対象ファイル"/>
      <sheetName val="休日マスター"/>
      <sheetName val="G-Code"/>
      <sheetName val="入数"/>
      <sheetName val="Mコード抽出対象ファイル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1">
          <cell r="A1" t="str">
            <v>品番</v>
          </cell>
          <cell r="F1" t="str">
            <v>備考</v>
          </cell>
        </row>
        <row r="2">
          <cell r="A2" t="str">
            <v>CGR-B/T46SEB</v>
          </cell>
        </row>
        <row r="3">
          <cell r="A3" t="str">
            <v>CGR-B/T46SAB</v>
          </cell>
        </row>
        <row r="4">
          <cell r="A4" t="str">
            <v>CGR-B/T51AEB</v>
          </cell>
        </row>
        <row r="5">
          <cell r="A5" t="str">
            <v>CGR-B/T58AEB</v>
          </cell>
        </row>
        <row r="6">
          <cell r="A6" t="str">
            <v>CGR-B/T58JEB</v>
          </cell>
        </row>
        <row r="7">
          <cell r="A7" t="str">
            <v>CGR-B/T55SEB</v>
          </cell>
        </row>
        <row r="8">
          <cell r="A8" t="str">
            <v>CGR-B/T56SEB</v>
          </cell>
        </row>
        <row r="9">
          <cell r="A9" t="str">
            <v>NCR-B/T12SEB</v>
          </cell>
        </row>
        <row r="10">
          <cell r="A10" t="str">
            <v>NCR-B/T16SEB</v>
          </cell>
        </row>
        <row r="11">
          <cell r="A11" t="str">
            <v>NCR-B/T15SEB</v>
          </cell>
        </row>
        <row r="12">
          <cell r="A12" t="str">
            <v>CGR-B/T47SEA</v>
          </cell>
        </row>
        <row r="13">
          <cell r="A13" t="str">
            <v>NCR-B/T12AEB</v>
          </cell>
        </row>
        <row r="14">
          <cell r="A14" t="str">
            <v>NCR-B/T13SEB</v>
          </cell>
        </row>
        <row r="15">
          <cell r="A15" t="str">
            <v>NCR-B/T18SEB</v>
          </cell>
        </row>
        <row r="16">
          <cell r="A16" t="str">
            <v>NCR-B/T22AEB</v>
          </cell>
        </row>
        <row r="17">
          <cell r="A17" t="str">
            <v>NCR-B/T18AEB</v>
          </cell>
        </row>
        <row r="18">
          <cell r="A18" t="str">
            <v>NCR-B/T60SEB</v>
          </cell>
        </row>
        <row r="19">
          <cell r="A19" t="str">
            <v>NCR-B/T08AEA</v>
          </cell>
        </row>
        <row r="20">
          <cell r="A20" t="str">
            <v>NCR-B/T01AEA</v>
          </cell>
        </row>
        <row r="21">
          <cell r="A21" t="str">
            <v>BJ-A300016AA</v>
          </cell>
        </row>
        <row r="22">
          <cell r="A22" t="str">
            <v>BJ-A300003AA</v>
          </cell>
        </row>
        <row r="23">
          <cell r="A23" t="str">
            <v>NCR-B/T13AEB</v>
          </cell>
        </row>
        <row r="24">
          <cell r="A24" t="str">
            <v>BJ-A300006AA</v>
          </cell>
        </row>
        <row r="25">
          <cell r="A25" t="str">
            <v>BJ-A300004AA</v>
          </cell>
        </row>
        <row r="26">
          <cell r="A26" t="str">
            <v>CGR-B/T57SAB</v>
          </cell>
        </row>
        <row r="27">
          <cell r="A27" t="str">
            <v>CGR-B/T57SEB</v>
          </cell>
        </row>
        <row r="28">
          <cell r="A28" t="str">
            <v>NCR-B/T21SEC</v>
          </cell>
        </row>
        <row r="29">
          <cell r="A29" t="str">
            <v>NCR-B/T24SEC</v>
          </cell>
        </row>
        <row r="30">
          <cell r="A30" t="str">
            <v>BJ-A300002AZ</v>
          </cell>
        </row>
        <row r="31">
          <cell r="A31" t="str">
            <v>CGR-B/T54SEB</v>
          </cell>
        </row>
        <row r="32">
          <cell r="A32" t="str">
            <v>BJ-A300030AZ</v>
          </cell>
        </row>
        <row r="33">
          <cell r="A33" t="str">
            <v>BJ-A300007AA</v>
          </cell>
        </row>
        <row r="34">
          <cell r="A34" t="str">
            <v>NCR-B/T17AEB</v>
          </cell>
        </row>
        <row r="35">
          <cell r="A35" t="str">
            <v>NCR-B/T12JEB</v>
          </cell>
        </row>
        <row r="36">
          <cell r="A36" t="str">
            <v>BJ-A300017AA</v>
          </cell>
        </row>
        <row r="37">
          <cell r="A37" t="str">
            <v>BJ-A300021AA</v>
          </cell>
        </row>
        <row r="38">
          <cell r="A38" t="str">
            <v>BJ-A300022AA</v>
          </cell>
        </row>
        <row r="39">
          <cell r="A39" t="str">
            <v>NCR-B/T10AEB</v>
          </cell>
        </row>
        <row r="40">
          <cell r="A40" t="str">
            <v>BJ-A300024AZ</v>
          </cell>
        </row>
        <row r="41">
          <cell r="A41" t="str">
            <v>BJ-A300047AZ</v>
          </cell>
        </row>
        <row r="42">
          <cell r="A42" t="str">
            <v>CGR-B/T54SAB</v>
          </cell>
        </row>
        <row r="43">
          <cell r="A43" t="str">
            <v>CGR-B/T51JEB</v>
          </cell>
        </row>
        <row r="44">
          <cell r="A44" t="str">
            <v>BBS</v>
          </cell>
        </row>
        <row r="45">
          <cell r="A45" t="str">
            <v>BJ-A300038AZ</v>
          </cell>
        </row>
        <row r="46">
          <cell r="A46" t="str">
            <v>NCR-B/T17SEB</v>
          </cell>
        </row>
        <row r="47">
          <cell r="A47" t="str">
            <v>CGR-B/T60SEB</v>
          </cell>
        </row>
        <row r="48">
          <cell r="A48" t="str">
            <v>NCR-B/T06SEA</v>
          </cell>
        </row>
        <row r="49">
          <cell r="A49" t="str">
            <v xml:space="preserve">BJ-A300002AZ </v>
          </cell>
        </row>
      </sheetData>
      <sheetData sheetId="17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apagoto/Desktop/Dashboard/Benchmark%20Minerals%20Megafactory%20data%20-%20July%202019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lice Pagoto [I]" refreshedDate="43654.489767939813" createdVersion="6" refreshedVersion="6" minRefreshableVersion="3" recordCount="91">
  <cacheSource type="worksheet">
    <worksheetSource ref="A8:H99" sheet="Sheet1" r:id="rId2"/>
  </cacheSource>
  <cacheFields count="8">
    <cacheField name="Megafactory" numFmtId="0">
      <sharedItems count="57">
        <s v="AESC"/>
        <s v="Anhui Liweineng"/>
        <s v="BAK"/>
        <s v="Beijing Linkdata Technologies"/>
        <s v="Beijing National Battery"/>
        <s v="BYD"/>
        <s v="CALB"/>
        <s v="CATL"/>
        <s v="Citic Guoan MGL"/>
        <s v="Do-Fluoride"/>
        <s v="Dynavolt"/>
        <s v="EVE Energy"/>
        <s v="Farasis"/>
        <s v="Fengchao"/>
        <s v="Foster New Energy"/>
        <s v="Funeng Technology"/>
        <s v="Geely"/>
        <s v="GSR Capital"/>
        <s v="Guangdong Tianjin"/>
        <s v="Guangzhou Great Power"/>
        <s v="GXGK"/>
        <s v="Hubei Laidu"/>
        <s v="IM3"/>
        <s v="Jiangxi Hailiang"/>
        <s v="LEJ"/>
        <s v="LG Chem"/>
        <s v="Lishen"/>
        <s v="Lithium Werks"/>
        <s v="MES"/>
        <s v="Northvolt"/>
        <s v="Panasonic"/>
        <s v="Qingdao Guoxuan"/>
        <s v="Samsung"/>
        <s v="Sichuan Xinminya"/>
        <s v="Sinochem"/>
        <s v="SKI"/>
        <s v="Sunwoda"/>
        <s v="SVolt "/>
        <s v="TerraE (BMZ)"/>
        <s v="Tesla"/>
        <s v="Tesson New Energy"/>
        <s v="Tianeng"/>
        <s v="Tianjin JEVE Industry"/>
        <s v="Tianneng"/>
        <s v="Wanxiang Group"/>
        <s v="Weifeng New Energy"/>
        <s v="Xingheng Power"/>
        <s v="YouLion"/>
        <s v="BYD/Changan JV" u="1"/>
        <s v="CATL/GAC" u="1"/>
        <s v="CATL/FAW" u="1"/>
        <s v="SVolt/JEVE" u="1"/>
        <s v="VW/Northvolt" u="1"/>
        <s v="Zhejiang Hengyuan (Geely)" u="1"/>
        <s v="SVolt (Great Wall)" u="1"/>
        <s v="LG Chem/Geely" u="1"/>
        <s v="CATL/SAIC" u="1"/>
      </sharedItems>
    </cacheField>
    <cacheField name="Type of Battery" numFmtId="0">
      <sharedItems containsBlank="1"/>
    </cacheField>
    <cacheField name="City" numFmtId="0">
      <sharedItems/>
    </cacheField>
    <cacheField name="Country" numFmtId="0">
      <sharedItems/>
    </cacheField>
    <cacheField name="Region" numFmtId="0">
      <sharedItems/>
    </cacheField>
    <cacheField name="GWh 2018" numFmtId="0">
      <sharedItems containsSemiMixedTypes="0" containsString="0" containsNumber="1" minValue="0" maxValue="24"/>
    </cacheField>
    <cacheField name="GWh 2023" numFmtId="0">
      <sharedItems containsSemiMixedTypes="0" containsString="0" containsNumber="1" minValue="0" maxValue="53"/>
    </cacheField>
    <cacheField name="GWh 2028" numFmtId="0">
      <sharedItems containsSemiMixedTypes="0" containsString="0" containsNumber="1" minValue="3.5" maxValue="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Sarah Maryssael" refreshedDate="43693.588024305558" createdVersion="6" refreshedVersion="6" minRefreshableVersion="3" recordCount="45">
  <cacheSource type="worksheet">
    <worksheetSource name="Table31"/>
  </cacheSource>
  <cacheFields count="17">
    <cacheField name="2019 U.S. EV SALES" numFmtId="0">
      <sharedItems/>
    </cacheField>
    <cacheField name="Kwh" numFmtId="0">
      <sharedItems containsSemiMixedTypes="0" containsString="0" containsNumber="1" minValue="1.76" maxValue="98"/>
    </cacheField>
    <cacheField name="Co" numFmtId="0">
      <sharedItems count="20">
        <s v="Tesla"/>
        <s v="Toyota"/>
        <s v="Chevrolet"/>
        <s v="Honda"/>
        <s v="Nissan"/>
        <s v="BMW"/>
        <s v="Ford"/>
        <s v="FCA"/>
        <s v="Kia"/>
        <s v="VW"/>
        <s v="Mitsubishi"/>
        <s v="Audi"/>
        <s v="Daimler"/>
        <s v="Jaguar"/>
        <s v="Porsche"/>
        <s v="Volvo"/>
        <s v="Hyundai"/>
        <s v="Subaru"/>
        <s v="Cadillac"/>
        <s v="Chevrolet " u="1"/>
      </sharedItems>
    </cacheField>
    <cacheField name="JAN" numFmtId="0">
      <sharedItems containsString="0" containsBlank="1" containsNumber="1" containsInteger="1" minValue="0" maxValue="6500"/>
    </cacheField>
    <cacheField name="FEB" numFmtId="0">
      <sharedItems containsString="0" containsBlank="1" containsNumber="1" containsInteger="1" minValue="1" maxValue="5750"/>
    </cacheField>
    <cacheField name="MAR" numFmtId="0">
      <sharedItems containsString="0" containsBlank="1" containsNumber="1" containsInteger="1" minValue="0" maxValue="10175"/>
    </cacheField>
    <cacheField name="APR" numFmtId="0">
      <sharedItems containsSemiMixedTypes="0" containsString="0" containsNumber="1" containsInteger="1" minValue="0" maxValue="10050"/>
    </cacheField>
    <cacheField name="MAY" numFmtId="0">
      <sharedItems containsSemiMixedTypes="0" containsString="0" containsNumber="1" containsInteger="1" minValue="0" maxValue="13950"/>
    </cacheField>
    <cacheField name="JUN" numFmtId="0">
      <sharedItems containsString="0" containsBlank="1" containsNumber="1" containsInteger="1" minValue="0" maxValue="21225"/>
    </cacheField>
    <cacheField name="JUL" numFmtId="3">
      <sharedItems containsSemiMixedTypes="0" containsString="0" containsNumber="1" containsInteger="1" minValue="0" maxValue="13450"/>
    </cacheField>
    <cacheField name="Jan Kwh" numFmtId="3">
      <sharedItems containsSemiMixedTypes="0" containsString="0" containsNumber="1" minValue="0" maxValue="455000"/>
    </cacheField>
    <cacheField name="Feb kWh" numFmtId="3">
      <sharedItems containsSemiMixedTypes="0" containsString="0" containsNumber="1" minValue="0" maxValue="402500"/>
    </cacheField>
    <cacheField name="March kWh" numFmtId="3">
      <sharedItems containsSemiMixedTypes="0" containsString="0" containsNumber="1" minValue="0" maxValue="712250"/>
    </cacheField>
    <cacheField name="April kWh" numFmtId="3">
      <sharedItems containsSemiMixedTypes="0" containsString="0" containsNumber="1" minValue="0" maxValue="703500"/>
    </cacheField>
    <cacheField name="May kWh" numFmtId="3">
      <sharedItems containsSemiMixedTypes="0" containsString="0" containsNumber="1" minValue="0" maxValue="976500"/>
    </cacheField>
    <cacheField name="June kWh" numFmtId="0">
      <sharedItems containsSemiMixedTypes="0" containsString="0" containsNumber="1" minValue="0" maxValue="1485750"/>
    </cacheField>
    <cacheField name="July kWh" numFmtId="0">
      <sharedItems containsSemiMixedTypes="0" containsString="0" containsNumber="1" minValue="0" maxValue="941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Sarah Maryssael" refreshedDate="43693.588025231482" createdVersion="6" refreshedVersion="6" minRefreshableVersion="3" recordCount="91">
  <cacheSource type="worksheet">
    <worksheetSource ref="A8:H99" sheet="Battery Capacity"/>
  </cacheSource>
  <cacheFields count="8">
    <cacheField name="Megafactory" numFmtId="0">
      <sharedItems/>
    </cacheField>
    <cacheField name="Type of Battery" numFmtId="0">
      <sharedItems/>
    </cacheField>
    <cacheField name="City" numFmtId="0">
      <sharedItems containsSemiMixedTypes="0" containsString="0" containsNumber="1" minValue="0" maxValue="20"/>
    </cacheField>
    <cacheField name="Country" numFmtId="0">
      <sharedItems containsSemiMixedTypes="0" containsString="0" containsNumber="1" minValue="0" maxValue="50"/>
    </cacheField>
    <cacheField name="Region" numFmtId="0">
      <sharedItems containsMixedTypes="1" containsNumber="1" minValue="2.6" maxValue="100" count="35">
        <n v="2.6"/>
        <n v="4"/>
        <n v="20"/>
        <n v="10"/>
        <n v="18"/>
        <n v="5"/>
        <n v="24"/>
        <n v="8"/>
        <n v="40"/>
        <n v="28"/>
        <n v="35"/>
        <n v="15"/>
        <n v="30"/>
        <n v="16"/>
        <n v="50"/>
        <n v="100"/>
        <n v="12"/>
        <n v="12.5"/>
        <n v="6.5"/>
        <n v="10.8"/>
        <n v="14"/>
        <n v="76"/>
        <n v="36"/>
        <n v="6"/>
        <n v="9"/>
        <n v="64"/>
        <n v="3"/>
        <n v="72"/>
        <n v="70"/>
        <n v="32"/>
        <s v="China" u="1"/>
        <s v="Europe" u="1"/>
        <s v="Oceania" u="1"/>
        <s v="Asia (excl China)" u="1"/>
        <s v="North America" u="1"/>
      </sharedItems>
    </cacheField>
    <cacheField name="GWh 2018" numFmtId="0">
      <sharedItems containsSemiMixedTypes="0" containsString="0" containsNumber="1" minValue="0" maxValue="24"/>
    </cacheField>
    <cacheField name="GWh 2023" numFmtId="0">
      <sharedItems containsSemiMixedTypes="0" containsString="0" containsNumber="1" minValue="0" maxValue="53"/>
    </cacheField>
    <cacheField name="GWh 2028" numFmtId="0">
      <sharedItems containsSemiMixedTypes="0" containsString="0" containsNumber="1" minValue="3.5" maxValue="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1">
  <r>
    <x v="0"/>
    <s v="NCM"/>
    <s v=" Zama"/>
    <s v=" Japan"/>
    <s v="Asia (excl China)"/>
    <n v="3.5"/>
    <n v="3.5"/>
    <n v="3.5"/>
  </r>
  <r>
    <x v="0"/>
    <s v="NCM"/>
    <s v=" Jiangsu"/>
    <s v=" China"/>
    <s v="China"/>
    <n v="0"/>
    <n v="20"/>
    <n v="20"/>
  </r>
  <r>
    <x v="0"/>
    <s v="NCM"/>
    <s v=" Sunderland"/>
    <s v=" UK"/>
    <s v="Europe"/>
    <n v="1.6"/>
    <n v="4"/>
    <n v="8"/>
  </r>
  <r>
    <x v="0"/>
    <s v="NCM"/>
    <s v=" Tennessee"/>
    <s v=" US"/>
    <s v="North America"/>
    <n v="1.9"/>
    <n v="4"/>
    <n v="8"/>
  </r>
  <r>
    <x v="1"/>
    <s v="NCM/LFP"/>
    <s v=" Chuzhou"/>
    <s v=" China"/>
    <s v="China"/>
    <n v="0"/>
    <n v="20"/>
    <n v="40"/>
  </r>
  <r>
    <x v="2"/>
    <s v="NCA"/>
    <s v=" Shenzhen"/>
    <s v=" China"/>
    <s v="China"/>
    <n v="8"/>
    <n v="16"/>
    <n v="20"/>
  </r>
  <r>
    <x v="3"/>
    <s v="?"/>
    <s v=" Jiangyin"/>
    <s v=" China"/>
    <s v="China"/>
    <n v="0"/>
    <n v="18"/>
    <n v="28"/>
  </r>
  <r>
    <x v="4"/>
    <m/>
    <s v=" Wuxi"/>
    <s v=" Jiangsu"/>
    <s v="China"/>
    <n v="0"/>
    <n v="5"/>
    <n v="8"/>
  </r>
  <r>
    <x v="5"/>
    <s v="LFP/NMC"/>
    <s v=" Huizhou"/>
    <s v=" China"/>
    <s v="China"/>
    <n v="4"/>
    <n v="4"/>
    <n v="4"/>
  </r>
  <r>
    <x v="5"/>
    <s v="LFP/NMC"/>
    <s v=" Qinghai"/>
    <s v=" China"/>
    <s v="China"/>
    <n v="10"/>
    <n v="24"/>
    <n v="35"/>
  </r>
  <r>
    <x v="5"/>
    <s v="LFP/NMC"/>
    <s v=" Shenzhen"/>
    <s v=" China"/>
    <s v="China"/>
    <n v="14"/>
    <n v="15"/>
    <n v="15"/>
  </r>
  <r>
    <x v="5"/>
    <s v="LFP/NMC"/>
    <s v=" Xi'an"/>
    <s v=" China"/>
    <s v="China"/>
    <n v="0"/>
    <n v="16"/>
    <n v="30"/>
  </r>
  <r>
    <x v="5"/>
    <s v="LFP/NMC"/>
    <s v=" Zengcheng"/>
    <s v=" China"/>
    <s v="China"/>
    <n v="0"/>
    <n v="8"/>
    <n v="8"/>
  </r>
  <r>
    <x v="5"/>
    <s v="LFP/NMC"/>
    <s v=" Chongqing"/>
    <s v=" China"/>
    <s v="China"/>
    <n v="0"/>
    <n v="10"/>
    <n v="20"/>
  </r>
  <r>
    <x v="6"/>
    <s v="LFP/NMC"/>
    <s v=" Luoyang"/>
    <s v=" China"/>
    <s v="China"/>
    <n v="1"/>
    <n v="3"/>
    <n v="10"/>
  </r>
  <r>
    <x v="7"/>
    <s v="NCM"/>
    <s v=" Liyang"/>
    <s v=" China"/>
    <s v="China"/>
    <n v="0"/>
    <n v="40"/>
    <n v="50"/>
  </r>
  <r>
    <x v="7"/>
    <s v="NCM/LFP"/>
    <s v=" Ningde"/>
    <s v=" China"/>
    <s v="China"/>
    <n v="20"/>
    <n v="50"/>
    <n v="100"/>
  </r>
  <r>
    <x v="7"/>
    <s v="NCM"/>
    <s v=" Xining"/>
    <s v=" China"/>
    <s v="China"/>
    <n v="6.5"/>
    <n v="8"/>
    <n v="8"/>
  </r>
  <r>
    <x v="7"/>
    <s v="NCM"/>
    <s v=" Erfurt"/>
    <s v=" Germany"/>
    <s v="Europe"/>
    <n v="0"/>
    <n v="24"/>
    <n v="72"/>
  </r>
  <r>
    <x v="7"/>
    <s v="NCM"/>
    <s v=" Ningde"/>
    <s v=" China"/>
    <s v="China"/>
    <n v="0"/>
    <n v="12"/>
    <n v="15"/>
  </r>
  <r>
    <x v="7"/>
    <s v="NCM"/>
    <s v=" Guangzhou"/>
    <s v=" China"/>
    <s v="China"/>
    <n v="0"/>
    <n v="6"/>
    <n v="12"/>
  </r>
  <r>
    <x v="7"/>
    <s v="NCM"/>
    <s v=" Liyang"/>
    <s v=" China"/>
    <s v="China"/>
    <n v="10"/>
    <n v="50"/>
    <n v="50"/>
  </r>
  <r>
    <x v="8"/>
    <m/>
    <s v=" Tianjin"/>
    <s v=" China"/>
    <s v="China"/>
    <n v="2.5"/>
    <n v="7.5"/>
    <n v="12.5"/>
  </r>
  <r>
    <x v="9"/>
    <m/>
    <s v=" Jiaozuo"/>
    <s v=" China"/>
    <s v="China"/>
    <n v="1"/>
    <n v="10"/>
    <n v="15"/>
  </r>
  <r>
    <x v="10"/>
    <m/>
    <s v=" Fujian China"/>
    <s v=" China"/>
    <s v="China"/>
    <n v="4"/>
    <n v="10"/>
    <n v="16"/>
  </r>
  <r>
    <x v="11"/>
    <m/>
    <s v=" Huizhou"/>
    <s v=" China"/>
    <s v="China"/>
    <n v="4.5"/>
    <n v="16.8"/>
    <n v="18"/>
  </r>
  <r>
    <x v="11"/>
    <m/>
    <s v=" Jingmen"/>
    <s v=" China"/>
    <s v="China"/>
    <n v="4"/>
    <n v="6.5"/>
    <n v="6.5"/>
  </r>
  <r>
    <x v="12"/>
    <s v="NCM"/>
    <s v=" Ganzhou"/>
    <s v=" China"/>
    <s v="China"/>
    <n v="2"/>
    <n v="15"/>
    <n v="20"/>
  </r>
  <r>
    <x v="12"/>
    <s v="NCM"/>
    <s v=" Zhenjiang"/>
    <s v=" China"/>
    <s v="China"/>
    <n v="0"/>
    <n v="20"/>
    <n v="20"/>
  </r>
  <r>
    <x v="12"/>
    <s v="NCM"/>
    <s v=" Anhalt"/>
    <s v=" Germany"/>
    <s v="Europe"/>
    <n v="0"/>
    <n v="8"/>
    <n v="14"/>
  </r>
  <r>
    <x v="13"/>
    <m/>
    <s v=" Changzhou"/>
    <s v=" Jiangsu"/>
    <s v="China"/>
    <n v="0"/>
    <n v="6"/>
    <n v="10.8"/>
  </r>
  <r>
    <x v="14"/>
    <m/>
    <s v=" Yixing"/>
    <s v=" China"/>
    <s v="China"/>
    <n v="6"/>
    <n v="12"/>
    <n v="16"/>
  </r>
  <r>
    <x v="15"/>
    <m/>
    <s v=" Ganzhou"/>
    <s v=" China"/>
    <s v="China"/>
    <n v="12"/>
    <n v="25"/>
    <n v="35"/>
  </r>
  <r>
    <x v="16"/>
    <m/>
    <s v=" Jingzhou"/>
    <s v=" China"/>
    <s v="China"/>
    <n v="0"/>
    <n v="6"/>
    <n v="10"/>
  </r>
  <r>
    <x v="16"/>
    <m/>
    <s v=" Nanjing"/>
    <s v=" China"/>
    <s v="China"/>
    <n v="4"/>
    <n v="8"/>
    <n v="12"/>
  </r>
  <r>
    <x v="17"/>
    <m/>
    <s v=" Trollhättan"/>
    <s v=" Sweden"/>
    <s v="Europe"/>
    <n v="0"/>
    <n v="10"/>
    <n v="18"/>
  </r>
  <r>
    <x v="18"/>
    <m/>
    <s v=" Shenzhen"/>
    <s v=" Guangdong"/>
    <s v="China"/>
    <n v="8"/>
    <n v="12"/>
    <n v="14"/>
  </r>
  <r>
    <x v="19"/>
    <m/>
    <s v=" Guangzhou"/>
    <s v=" China"/>
    <s v="China"/>
    <n v="1"/>
    <n v="10"/>
    <n v="15"/>
  </r>
  <r>
    <x v="20"/>
    <m/>
    <s v=" Hefei"/>
    <s v=" China"/>
    <s v="China"/>
    <n v="8"/>
    <n v="14"/>
    <n v="20"/>
  </r>
  <r>
    <x v="21"/>
    <m/>
    <s v=" Yicheng"/>
    <s v=" China"/>
    <s v="China"/>
    <n v="0"/>
    <n v="4"/>
    <n v="20"/>
  </r>
  <r>
    <x v="22"/>
    <m/>
    <s v=" Endicott"/>
    <s v=" US"/>
    <s v="North America"/>
    <n v="0"/>
    <n v="15"/>
    <n v="15"/>
  </r>
  <r>
    <x v="22"/>
    <m/>
    <s v=" Townsville"/>
    <s v=" Australia"/>
    <s v="Oceania"/>
    <n v="0"/>
    <n v="4"/>
    <n v="15"/>
  </r>
  <r>
    <x v="23"/>
    <m/>
    <s v=" Yichun"/>
    <s v=" China"/>
    <s v="China"/>
    <n v="1"/>
    <n v="10"/>
    <n v="10"/>
  </r>
  <r>
    <x v="24"/>
    <m/>
    <s v=" Shiga"/>
    <s v=" Japan"/>
    <s v="Asia (excl China)"/>
    <n v="2"/>
    <n v="2"/>
    <n v="4"/>
  </r>
  <r>
    <x v="25"/>
    <s v="NMC"/>
    <s v=" Ochang"/>
    <s v=" Korea"/>
    <s v="Asia (excl China)"/>
    <n v="12"/>
    <n v="16"/>
    <n v="20"/>
  </r>
  <r>
    <x v="25"/>
    <s v="NMC"/>
    <s v=" Nanjing 1"/>
    <s v=" China"/>
    <s v="China"/>
    <n v="20"/>
    <n v="48"/>
    <n v="76"/>
  </r>
  <r>
    <x v="25"/>
    <s v="NMC"/>
    <s v=" Nanjing 2"/>
    <s v=" China"/>
    <s v="China"/>
    <n v="0"/>
    <n v="28"/>
    <n v="36"/>
  </r>
  <r>
    <x v="25"/>
    <s v="NMC"/>
    <s v=" Wroclaw"/>
    <s v=" Poland"/>
    <s v="Europe"/>
    <n v="15"/>
    <n v="50"/>
    <n v="70"/>
  </r>
  <r>
    <x v="25"/>
    <s v="NMC"/>
    <s v=" Michigan"/>
    <s v=" US"/>
    <s v="North America"/>
    <n v="4"/>
    <n v="12"/>
    <n v="25"/>
  </r>
  <r>
    <x v="25"/>
    <s v="NMC"/>
    <s v=" TBC"/>
    <s v=" China"/>
    <s v="China"/>
    <n v="0"/>
    <n v="10"/>
    <n v="10"/>
  </r>
  <r>
    <x v="26"/>
    <s v="LFP"/>
    <s v=" Qingdao"/>
    <s v=" China"/>
    <s v="China"/>
    <n v="0"/>
    <n v="6"/>
    <n v="8"/>
  </r>
  <r>
    <x v="26"/>
    <s v="LFP"/>
    <s v=" Tianjin"/>
    <s v=" China"/>
    <s v="China"/>
    <n v="10"/>
    <n v="20"/>
    <n v="40"/>
  </r>
  <r>
    <x v="27"/>
    <s v="LFP"/>
    <s v=" Jianshan"/>
    <s v=" China"/>
    <s v="China"/>
    <n v="0"/>
    <n v="4"/>
    <n v="10"/>
  </r>
  <r>
    <x v="28"/>
    <m/>
    <s v=" Horní Suchá"/>
    <s v=" Czech Republic"/>
    <s v="Europe"/>
    <n v="0"/>
    <n v="4.8"/>
    <n v="9.6"/>
  </r>
  <r>
    <x v="29"/>
    <m/>
    <s v=" Skellefteå"/>
    <s v=" Sweden"/>
    <s v="Europe"/>
    <n v="0"/>
    <n v="16"/>
    <n v="32"/>
  </r>
  <r>
    <x v="29"/>
    <m/>
    <s v=" Salzgitter"/>
    <s v=" Germany"/>
    <s v="Europe"/>
    <n v="0"/>
    <n v="0"/>
    <n v="16"/>
  </r>
  <r>
    <x v="30"/>
    <s v="NCA"/>
    <s v=" Himeji"/>
    <s v=" Japan"/>
    <s v="Asia (excl China)"/>
    <n v="3"/>
    <n v="8"/>
    <n v="20"/>
  </r>
  <r>
    <x v="30"/>
    <s v="NCA"/>
    <s v=" Kasai"/>
    <s v=" Japan"/>
    <s v="Asia (excl China)"/>
    <n v="3"/>
    <n v="5"/>
    <n v="10"/>
  </r>
  <r>
    <x v="30"/>
    <s v="NCA"/>
    <s v=" Suminoe"/>
    <s v=" Japan"/>
    <s v="Asia (excl China)"/>
    <n v="11"/>
    <n v="18"/>
    <n v="18"/>
  </r>
  <r>
    <x v="30"/>
    <s v="NCA"/>
    <s v=" Sumoto"/>
    <s v=" Japan"/>
    <s v="Asia (excl China)"/>
    <n v="1"/>
    <n v="2"/>
    <n v="5"/>
  </r>
  <r>
    <x v="30"/>
    <s v="NCA"/>
    <s v=" Dalian"/>
    <s v=" China"/>
    <s v="China"/>
    <n v="8"/>
    <n v="10"/>
    <n v="24"/>
  </r>
  <r>
    <x v="31"/>
    <m/>
    <s v=" Qingdao"/>
    <s v=" China"/>
    <s v="China"/>
    <n v="2"/>
    <n v="4"/>
    <n v="6"/>
  </r>
  <r>
    <x v="32"/>
    <s v="NCM"/>
    <s v=" Ulsan"/>
    <s v=" Korea"/>
    <s v="Asia (excl China)"/>
    <n v="6"/>
    <n v="20"/>
    <n v="24"/>
  </r>
  <r>
    <x v="32"/>
    <s v="NCM"/>
    <s v=" Tianjin"/>
    <s v=" China"/>
    <s v="China"/>
    <n v="0"/>
    <n v="12"/>
    <n v="20"/>
  </r>
  <r>
    <x v="32"/>
    <s v="NCM"/>
    <s v=" Xi'an"/>
    <s v=" China"/>
    <s v="China"/>
    <n v="5"/>
    <n v="25"/>
    <n v="30"/>
  </r>
  <r>
    <x v="32"/>
    <s v="NCM"/>
    <s v=" Göd"/>
    <s v=" Hungary"/>
    <s v="Europe"/>
    <n v="3"/>
    <n v="10"/>
    <n v="20"/>
  </r>
  <r>
    <x v="33"/>
    <m/>
    <s v=" Mianyang"/>
    <s v=" China"/>
    <s v="China"/>
    <n v="0"/>
    <n v="14"/>
    <n v="20"/>
  </r>
  <r>
    <x v="34"/>
    <m/>
    <s v=" Yangzhou"/>
    <s v=" China"/>
    <s v="China"/>
    <n v="0"/>
    <n v="8"/>
    <n v="20"/>
  </r>
  <r>
    <x v="35"/>
    <s v="NCM"/>
    <s v=" Chungcheong"/>
    <s v=" Korea"/>
    <s v="Asia (excl China)"/>
    <n v="4"/>
    <n v="5"/>
    <n v="8"/>
  </r>
  <r>
    <x v="35"/>
    <s v="NCM"/>
    <s v=" Changzhou"/>
    <s v=" China"/>
    <s v="China"/>
    <n v="0"/>
    <n v="7.5"/>
    <n v="10"/>
  </r>
  <r>
    <x v="35"/>
    <s v="NCM"/>
    <s v=" TBC"/>
    <s v=" China "/>
    <s v="China"/>
    <n v="0"/>
    <n v="2.5"/>
    <n v="9"/>
  </r>
  <r>
    <x v="35"/>
    <s v="NCM"/>
    <s v=" Komárom 2"/>
    <s v=" Hungary"/>
    <s v="Europe"/>
    <n v="0"/>
    <n v="5"/>
    <n v="10"/>
  </r>
  <r>
    <x v="35"/>
    <s v="NCM"/>
    <s v=" Komárom"/>
    <s v=" Hungary"/>
    <s v="Europe"/>
    <n v="0"/>
    <n v="7.5"/>
    <n v="10"/>
  </r>
  <r>
    <x v="35"/>
    <s v="NCM"/>
    <s v=" Commerce"/>
    <s v=" US"/>
    <s v="North America"/>
    <n v="0"/>
    <n v="9.8000000000000007"/>
    <n v="14.7"/>
  </r>
  <r>
    <x v="36"/>
    <m/>
    <s v=" Huizhou"/>
    <s v=" China"/>
    <s v="China"/>
    <n v="2"/>
    <n v="4"/>
    <n v="4"/>
  </r>
  <r>
    <x v="36"/>
    <m/>
    <s v=" Nanjing"/>
    <s v=" China"/>
    <s v="China"/>
    <n v="0"/>
    <n v="10"/>
    <n v="24"/>
  </r>
  <r>
    <x v="36"/>
    <m/>
    <s v=" Shenzhen"/>
    <s v=" China"/>
    <s v="China"/>
    <n v="4"/>
    <n v="4"/>
    <n v="4"/>
  </r>
  <r>
    <x v="37"/>
    <m/>
    <s v=" Jiangsu"/>
    <s v=" China"/>
    <s v="China"/>
    <n v="0"/>
    <n v="15"/>
    <n v="40"/>
  </r>
  <r>
    <x v="37"/>
    <m/>
    <s v=" Yancheng"/>
    <s v=" China"/>
    <s v="China"/>
    <n v="0"/>
    <n v="10"/>
    <n v="25"/>
  </r>
  <r>
    <x v="38"/>
    <m/>
    <s v=" TBC"/>
    <s v=" Germany"/>
    <s v="Europe"/>
    <n v="0"/>
    <n v="4"/>
    <n v="24"/>
  </r>
  <r>
    <x v="39"/>
    <s v="NCA"/>
    <s v=" Gigafactory 3"/>
    <s v=" China"/>
    <s v="China"/>
    <n v="0"/>
    <n v="15"/>
    <n v="35"/>
  </r>
  <r>
    <x v="39"/>
    <s v="NCA"/>
    <s v=" Gigafactory 1"/>
    <s v=" US"/>
    <s v="North America"/>
    <n v="24"/>
    <n v="53"/>
    <n v="100"/>
  </r>
  <r>
    <x v="40"/>
    <m/>
    <s v=" Nanjing"/>
    <s v=" China"/>
    <s v="China"/>
    <n v="0"/>
    <n v="4"/>
    <n v="8"/>
  </r>
  <r>
    <x v="41"/>
    <m/>
    <s v=" Maanshan"/>
    <s v=" China"/>
    <s v="China"/>
    <n v="0"/>
    <n v="4"/>
    <n v="10"/>
  </r>
  <r>
    <x v="42"/>
    <m/>
    <s v=" Jiaxing"/>
    <s v=" China"/>
    <s v="China"/>
    <n v="0"/>
    <n v="12"/>
    <n v="20"/>
  </r>
  <r>
    <x v="43"/>
    <m/>
    <s v=" Zhejiang"/>
    <s v=" China"/>
    <s v="China"/>
    <n v="8"/>
    <n v="12"/>
    <n v="16"/>
  </r>
  <r>
    <x v="44"/>
    <m/>
    <s v=" Hangzhou 2"/>
    <s v=" China"/>
    <s v="China"/>
    <n v="0"/>
    <n v="24"/>
    <n v="64"/>
  </r>
  <r>
    <x v="44"/>
    <m/>
    <s v=" Hangzhou"/>
    <s v=" China"/>
    <s v="China"/>
    <n v="5"/>
    <n v="8"/>
    <n v="8"/>
  </r>
  <r>
    <x v="45"/>
    <m/>
    <s v=" Enshi"/>
    <s v=" China "/>
    <s v="China"/>
    <n v="0"/>
    <n v="6"/>
    <n v="8"/>
  </r>
  <r>
    <x v="46"/>
    <m/>
    <s v=" Chuzhou"/>
    <s v=" China"/>
    <s v="China"/>
    <n v="0"/>
    <n v="16"/>
    <n v="24"/>
  </r>
  <r>
    <x v="47"/>
    <m/>
    <s v=" Suzhou"/>
    <s v=" China"/>
    <s v="China"/>
    <n v="1.5"/>
    <n v="8"/>
    <n v="1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5">
  <r>
    <s v="Tesla Model 3* 🔋"/>
    <n v="70"/>
    <x v="0"/>
    <n v="6500"/>
    <n v="5750"/>
    <n v="10175"/>
    <n v="10050"/>
    <n v="13950"/>
    <n v="21225"/>
    <n v="13450"/>
    <n v="455000"/>
    <n v="402500"/>
    <n v="712250"/>
    <n v="703500"/>
    <n v="976500"/>
    <n v="1485750"/>
    <n v="941500"/>
  </r>
  <r>
    <s v="Toyota Prius Prime*"/>
    <n v="9"/>
    <x v="1"/>
    <n v="1123"/>
    <n v="1205"/>
    <n v="1820"/>
    <n v="1399"/>
    <n v="1914"/>
    <n v="2725"/>
    <n v="2950"/>
    <n v="10107"/>
    <n v="10845"/>
    <n v="16380"/>
    <n v="12591"/>
    <n v="17226"/>
    <n v="24525"/>
    <n v="26550"/>
  </r>
  <r>
    <s v="Chevrolet Bolt EV* 🔋"/>
    <n v="60"/>
    <x v="2"/>
    <n v="925"/>
    <n v="1225"/>
    <n v="2166"/>
    <n v="910"/>
    <n v="1396"/>
    <n v="1144"/>
    <n v="1225"/>
    <n v="55500"/>
    <n v="73500"/>
    <n v="129960"/>
    <n v="54600"/>
    <n v="83760"/>
    <n v="68640"/>
    <n v="73500"/>
  </r>
  <r>
    <s v="Honda Clarity PHEV*"/>
    <n v="25.5"/>
    <x v="3"/>
    <n v="1192"/>
    <n v="1213"/>
    <n v="1311"/>
    <n v="981"/>
    <n v="816"/>
    <n v="1659"/>
    <n v="985"/>
    <n v="30396"/>
    <n v="30931.5"/>
    <n v="33430.5"/>
    <n v="25015.5"/>
    <n v="20808"/>
    <n v="42304.5"/>
    <n v="25117.5"/>
  </r>
  <r>
    <s v="Tesla Model X* 🔋"/>
    <n v="85"/>
    <x v="0"/>
    <n v="775"/>
    <n v="900"/>
    <n v="2175"/>
    <n v="1050"/>
    <n v="1375"/>
    <n v="1750"/>
    <n v="975"/>
    <n v="65875"/>
    <n v="76500"/>
    <n v="184875"/>
    <n v="89250"/>
    <n v="116875"/>
    <n v="148750"/>
    <n v="82875"/>
  </r>
  <r>
    <s v="Nissan LEAF 🔋"/>
    <n v="30"/>
    <x v="4"/>
    <n v="717"/>
    <n v="654"/>
    <n v="1314"/>
    <n v="951"/>
    <n v="1216"/>
    <n v="1030"/>
    <n v="800"/>
    <n v="21510"/>
    <n v="19620"/>
    <n v="39420"/>
    <n v="28530"/>
    <n v="36480"/>
    <n v="30900"/>
    <n v="24000"/>
  </r>
  <r>
    <s v="Tesla Model S* 🔋"/>
    <n v="85"/>
    <x v="0"/>
    <n v="725"/>
    <n v="625"/>
    <n v="2275"/>
    <n v="825"/>
    <n v="1025"/>
    <n v="1156"/>
    <n v="938"/>
    <n v="61625"/>
    <n v="53125"/>
    <n v="193375"/>
    <n v="70125"/>
    <n v="87125"/>
    <n v="98260"/>
    <n v="79730"/>
  </r>
  <r>
    <s v="Chevrolet Volt*"/>
    <n v="18.399999999999999"/>
    <x v="2"/>
    <n v="675"/>
    <n v="615"/>
    <n v="1230"/>
    <n v="405"/>
    <n v="408"/>
    <n v="333"/>
    <n v="720"/>
    <n v="12419.999999999998"/>
    <n v="11316"/>
    <n v="22632"/>
    <n v="7451.9999999999991"/>
    <n v="7507.2"/>
    <n v="6127.2"/>
    <n v="13247.999999999998"/>
  </r>
  <r>
    <s v="BMW 530e*"/>
    <n v="9.1999999999999993"/>
    <x v="5"/>
    <n v="376"/>
    <n v="414"/>
    <n v="436"/>
    <n v="416"/>
    <n v="727"/>
    <n v="675"/>
    <n v="250"/>
    <n v="3459.2"/>
    <n v="3808.7999999999997"/>
    <n v="4011.2"/>
    <n v="3827.2"/>
    <n v="6688.4"/>
    <n v="6209.9999999999991"/>
    <n v="2300"/>
  </r>
  <r>
    <s v="Ford Fusion Energi*"/>
    <n v="7"/>
    <x v="6"/>
    <n v="557"/>
    <n v="573"/>
    <n v="611"/>
    <n v="585"/>
    <n v="605"/>
    <n v="908"/>
    <n v="444"/>
    <n v="3899"/>
    <n v="4011"/>
    <n v="4277"/>
    <n v="4095"/>
    <n v="4235"/>
    <n v="6356"/>
    <n v="3108"/>
  </r>
  <r>
    <s v="Chrysler Pacifica Hybrid*"/>
    <n v="16"/>
    <x v="7"/>
    <n v="436"/>
    <n v="589"/>
    <n v="383"/>
    <n v="347"/>
    <n v="390"/>
    <n v="391"/>
    <n v="385"/>
    <n v="6976"/>
    <n v="9424"/>
    <n v="6128"/>
    <n v="5552"/>
    <n v="6240"/>
    <n v="6256"/>
    <n v="6160"/>
  </r>
  <r>
    <s v="BMW i3 (BEV 🔋 + REx)"/>
    <n v="42.2"/>
    <x v="5"/>
    <n v="255"/>
    <n v="350"/>
    <n v="359"/>
    <n v="331"/>
    <n v="439"/>
    <n v="473"/>
    <n v="678"/>
    <n v="10761"/>
    <n v="14770.000000000002"/>
    <n v="15149.800000000001"/>
    <n v="13968.2"/>
    <n v="18525.800000000003"/>
    <n v="19960.600000000002"/>
    <n v="28611.600000000002"/>
  </r>
  <r>
    <s v="Kia Niro PHEV*"/>
    <n v="8.9"/>
    <x v="8"/>
    <n v="279"/>
    <n v="505"/>
    <n v="230"/>
    <n v="245"/>
    <n v="329"/>
    <n v="351"/>
    <n v="304"/>
    <n v="2483.1"/>
    <n v="4494.5"/>
    <n v="2047"/>
    <n v="2180.5"/>
    <n v="2928.1"/>
    <n v="3123.9"/>
    <n v="2705.6"/>
  </r>
  <r>
    <s v="Volkswagen e-Golf 🔋"/>
    <n v="36"/>
    <x v="9"/>
    <n v="164"/>
    <n v="118"/>
    <n v="581"/>
    <n v="400"/>
    <n v="264"/>
    <n v="366"/>
    <n v="460"/>
    <n v="5904"/>
    <n v="4248"/>
    <n v="20916"/>
    <n v="14400"/>
    <n v="9504"/>
    <n v="13176"/>
    <n v="16560"/>
  </r>
  <r>
    <s v="Mitsubishi Outlander PHEV"/>
    <n v="13.8"/>
    <x v="10"/>
    <n v="133"/>
    <n v="157"/>
    <n v="341"/>
    <n v="163"/>
    <n v="232"/>
    <n v="726"/>
    <n v="325"/>
    <n v="1835.4"/>
    <n v="2166.6"/>
    <n v="4705.8"/>
    <n v="2249.4"/>
    <n v="3201.6000000000004"/>
    <n v="10018.800000000001"/>
    <n v="4485"/>
  </r>
  <r>
    <s v="Audi e-tron 🔋"/>
    <n v="95"/>
    <x v="11"/>
    <m/>
    <m/>
    <m/>
    <n v="253"/>
    <n v="856"/>
    <n v="222"/>
    <n v="213"/>
    <n v="0"/>
    <n v="0"/>
    <n v="0"/>
    <n v="24035"/>
    <n v="81320"/>
    <n v="21090"/>
    <n v="20235"/>
  </r>
  <r>
    <s v="Mercedes GLC 350e*"/>
    <n v="34"/>
    <x v="12"/>
    <n v="74"/>
    <n v="72"/>
    <n v="175"/>
    <n v="220"/>
    <n v="264"/>
    <n v="270"/>
    <n v="213"/>
    <n v="2516"/>
    <n v="2448"/>
    <n v="5950"/>
    <n v="7480"/>
    <n v="8976"/>
    <n v="9180"/>
    <n v="7242"/>
  </r>
  <r>
    <s v="Jaguar I-Pace 🔋"/>
    <n v="90"/>
    <x v="13"/>
    <n v="210"/>
    <n v="186"/>
    <n v="212"/>
    <n v="237"/>
    <n v="228"/>
    <m/>
    <n v="265"/>
    <n v="18900"/>
    <n v="16740"/>
    <n v="19080"/>
    <n v="21330"/>
    <n v="20520"/>
    <n v="0"/>
    <n v="23850"/>
  </r>
  <r>
    <s v="Mercedes GLC 350*"/>
    <n v="8.6999999999999993"/>
    <x v="12"/>
    <n v="140"/>
    <n v="145"/>
    <n v="135"/>
    <n v="173"/>
    <n v="215"/>
    <n v="235"/>
    <n v="230"/>
    <n v="1218"/>
    <n v="1261.5"/>
    <n v="1174.5"/>
    <n v="1505.1"/>
    <n v="1870.4999999999998"/>
    <n v="2044.4999999999998"/>
    <n v="2000.9999999999998"/>
  </r>
  <r>
    <s v="Porsche Panamera E-Hybrid*"/>
    <n v="9"/>
    <x v="14"/>
    <n v="150"/>
    <n v="160"/>
    <n v="195"/>
    <n v="155"/>
    <n v="170"/>
    <n v="195"/>
    <n v="165"/>
    <n v="1350"/>
    <n v="1440"/>
    <n v="1755"/>
    <n v="1395"/>
    <n v="1530"/>
    <n v="1755"/>
    <n v="1485"/>
  </r>
  <r>
    <s v="Mercedes GLE 550e*"/>
    <n v="9"/>
    <x v="12"/>
    <n v="92"/>
    <n v="95"/>
    <n v="110"/>
    <n v="150"/>
    <n v="185"/>
    <n v="180"/>
    <n v="170"/>
    <n v="828"/>
    <n v="855"/>
    <n v="990"/>
    <n v="1350"/>
    <n v="1665"/>
    <n v="1620"/>
    <n v="1530"/>
  </r>
  <r>
    <s v="Volvo XC90 T8 PHEV*"/>
    <n v="10"/>
    <x v="15"/>
    <n v="95"/>
    <n v="105"/>
    <n v="155"/>
    <n v="100"/>
    <n v="120"/>
    <n v="170"/>
    <n v="110"/>
    <n v="950"/>
    <n v="1050"/>
    <n v="1550"/>
    <n v="1000"/>
    <n v="1200"/>
    <n v="1700"/>
    <n v="1100"/>
  </r>
  <r>
    <s v="BMW 330e*"/>
    <n v="7"/>
    <x v="5"/>
    <n v="216"/>
    <n v="185"/>
    <n v="175"/>
    <n v="53"/>
    <n v="27"/>
    <n v="25"/>
    <n v="140"/>
    <n v="1512"/>
    <n v="1295"/>
    <n v="1225"/>
    <n v="371"/>
    <n v="189"/>
    <n v="175"/>
    <n v="980"/>
  </r>
  <r>
    <s v="BMW i8"/>
    <n v="98"/>
    <x v="5"/>
    <n v="23"/>
    <n v="47"/>
    <n v="91"/>
    <n v="87"/>
    <n v="145"/>
    <n v="280"/>
    <n v="101"/>
    <n v="2254"/>
    <n v="4606"/>
    <n v="8918"/>
    <n v="8526"/>
    <n v="14210"/>
    <n v="27440"/>
    <n v="9898"/>
  </r>
  <r>
    <s v="Volvo XC60 PHEV*"/>
    <n v="9.1999999999999993"/>
    <x v="15"/>
    <n v="90"/>
    <n v="100"/>
    <n v="125"/>
    <n v="85"/>
    <n v="95"/>
    <n v="175"/>
    <n v="16"/>
    <n v="827.99999999999989"/>
    <n v="919.99999999999989"/>
    <n v="1150"/>
    <n v="781.99999999999989"/>
    <n v="873.99999999999989"/>
    <n v="1609.9999999999998"/>
    <n v="147.19999999999999"/>
  </r>
  <r>
    <s v="Porsche Cayenne S-E*"/>
    <n v="11"/>
    <x v="14"/>
    <n v="65"/>
    <n v="95"/>
    <n v="115"/>
    <n v="70"/>
    <n v="105"/>
    <n v="75"/>
    <n v="95"/>
    <n v="715"/>
    <n v="1045"/>
    <n v="1265"/>
    <n v="770"/>
    <n v="1155"/>
    <n v="825"/>
    <n v="1045"/>
  </r>
  <r>
    <s v="Hyundai IONIQ PHEV*"/>
    <n v="9"/>
    <x v="16"/>
    <n v="73"/>
    <n v="54"/>
    <n v="94"/>
    <n v="63"/>
    <n v="63"/>
    <n v="152"/>
    <n v="105"/>
    <n v="657"/>
    <n v="486"/>
    <n v="846"/>
    <n v="567"/>
    <n v="567"/>
    <n v="1368"/>
    <n v="945"/>
  </r>
  <r>
    <s v="smart ED 🔋"/>
    <n v="14"/>
    <x v="12"/>
    <n v="83"/>
    <n v="58"/>
    <n v="90"/>
    <n v="85"/>
    <n v="106"/>
    <n v="74"/>
    <n v="150"/>
    <n v="1162"/>
    <n v="812"/>
    <n v="1260"/>
    <n v="1190"/>
    <n v="1484"/>
    <n v="1036"/>
    <n v="2100"/>
  </r>
  <r>
    <s v="Honda Clarity BEV* 🔋"/>
    <n v="17"/>
    <x v="3"/>
    <n v="78"/>
    <n v="68"/>
    <n v="92"/>
    <n v="88"/>
    <n v="82"/>
    <n v="52"/>
    <n v="56"/>
    <n v="1326"/>
    <n v="1156"/>
    <n v="1564"/>
    <n v="1496"/>
    <n v="1394"/>
    <n v="884"/>
    <n v="952"/>
  </r>
  <r>
    <s v="Audi A3 Sportback e-tron*"/>
    <n v="9"/>
    <x v="11"/>
    <n v="175"/>
    <n v="210"/>
    <n v="45"/>
    <n v="7"/>
    <n v="0"/>
    <n v="0"/>
    <n v="47"/>
    <n v="1575"/>
    <n v="1890"/>
    <n v="405"/>
    <n v="63"/>
    <n v="0"/>
    <n v="0"/>
    <n v="423"/>
  </r>
  <r>
    <s v="Hyundai Kona Electric* 🔋"/>
    <n v="64"/>
    <x v="16"/>
    <n v="0"/>
    <n v="16"/>
    <n v="127"/>
    <n v="77"/>
    <n v="91"/>
    <n v="116"/>
    <n v="0"/>
    <n v="0"/>
    <n v="1024"/>
    <n v="8128"/>
    <n v="4928"/>
    <n v="5824"/>
    <n v="7424"/>
    <n v="0"/>
  </r>
  <r>
    <s v="Mini Countryman SE PHEV*"/>
    <n v="8"/>
    <x v="5"/>
    <n v="50"/>
    <n v="63"/>
    <n v="45"/>
    <n v="37"/>
    <n v="85"/>
    <n v="44"/>
    <n v="115"/>
    <n v="400"/>
    <n v="504"/>
    <n v="360"/>
    <n v="296"/>
    <n v="680"/>
    <n v="352"/>
    <n v="920"/>
  </r>
  <r>
    <s v="Fiat 500e* 🔋"/>
    <n v="24"/>
    <x v="7"/>
    <n v="72"/>
    <n v="87"/>
    <n v="33"/>
    <n v="20"/>
    <n v="60"/>
    <n v="25"/>
    <n v="40"/>
    <n v="1728"/>
    <n v="2088"/>
    <n v="792"/>
    <n v="480"/>
    <n v="1440"/>
    <n v="600"/>
    <n v="960"/>
  </r>
  <r>
    <s v="Subaru Crosstrek Hybrid*"/>
    <n v="8.8000000000000007"/>
    <x v="17"/>
    <m/>
    <n v="27"/>
    <n v="52"/>
    <n v="47"/>
    <n v="65"/>
    <n v="70"/>
    <n v="40"/>
    <n v="0"/>
    <n v="237.60000000000002"/>
    <n v="457.6"/>
    <n v="413.6"/>
    <n v="572"/>
    <n v="616"/>
    <n v="352"/>
  </r>
  <r>
    <s v="Volvo S90 T8 PHEV*"/>
    <n v="10.4"/>
    <x v="15"/>
    <n v="35"/>
    <n v="45"/>
    <n v="55"/>
    <n v="35"/>
    <n v="50"/>
    <n v="40"/>
    <n v="45"/>
    <n v="364"/>
    <n v="468"/>
    <n v="572"/>
    <n v="364"/>
    <n v="520"/>
    <n v="416"/>
    <n v="468"/>
  </r>
  <r>
    <s v="Hyundai IONIQ EV* 🔋"/>
    <n v="28"/>
    <x v="16"/>
    <n v="34"/>
    <n v="32"/>
    <n v="28"/>
    <n v="9"/>
    <n v="61"/>
    <n v="62"/>
    <n v="80"/>
    <n v="952"/>
    <n v="896"/>
    <n v="784"/>
    <n v="252"/>
    <n v="1708"/>
    <n v="1736"/>
    <n v="2240"/>
  </r>
  <r>
    <s v="Kia Niro EV* 🔋"/>
    <n v="64"/>
    <x v="8"/>
    <m/>
    <m/>
    <m/>
    <n v="40"/>
    <n v="119"/>
    <n v="49"/>
    <n v="55"/>
    <n v="0"/>
    <n v="0"/>
    <n v="0"/>
    <n v="2560"/>
    <n v="7616"/>
    <n v="3136"/>
    <n v="3520"/>
  </r>
  <r>
    <s v="Hyundai Sonata PHEV*"/>
    <n v="1.76"/>
    <x v="16"/>
    <n v="4"/>
    <n v="71"/>
    <n v="7"/>
    <n v="46"/>
    <n v="40"/>
    <n v="30"/>
    <n v="50"/>
    <n v="7.04"/>
    <n v="124.96"/>
    <n v="12.32"/>
    <n v="80.959999999999994"/>
    <n v="70.400000000000006"/>
    <n v="52.8"/>
    <n v="88"/>
  </r>
  <r>
    <s v="Mercedes S550e*"/>
    <n v="13.5"/>
    <x v="12"/>
    <n v="8"/>
    <n v="10"/>
    <n v="22"/>
    <n v="35"/>
    <n v="51"/>
    <n v="60"/>
    <n v="35"/>
    <n v="108"/>
    <n v="135"/>
    <n v="297"/>
    <n v="472.5"/>
    <n v="688.5"/>
    <n v="810"/>
    <n v="472.5"/>
  </r>
  <r>
    <s v="BMWX5 xDrive 40e*"/>
    <n v="9"/>
    <x v="5"/>
    <n v="71"/>
    <n v="38"/>
    <n v="26"/>
    <n v="9"/>
    <n v="4"/>
    <n v="8"/>
    <n v="4"/>
    <n v="639"/>
    <n v="342"/>
    <n v="234"/>
    <n v="81"/>
    <n v="36"/>
    <n v="72"/>
    <n v="36"/>
  </r>
  <r>
    <s v="Kia Optima PHEV"/>
    <n v="9.8000000000000007"/>
    <x v="8"/>
    <n v="30"/>
    <n v="11"/>
    <n v="8"/>
    <n v="5"/>
    <n v="0"/>
    <n v="51"/>
    <n v="35"/>
    <n v="294"/>
    <n v="107.80000000000001"/>
    <n v="78.400000000000006"/>
    <n v="49"/>
    <n v="0"/>
    <n v="499.8"/>
    <n v="343"/>
  </r>
  <r>
    <s v="BMW 740e*"/>
    <n v="9.1999999999999993"/>
    <x v="5"/>
    <n v="6"/>
    <n v="14"/>
    <n v="15"/>
    <n v="8"/>
    <n v="12"/>
    <n v="6"/>
    <n v="2"/>
    <n v="55.199999999999996"/>
    <n v="128.79999999999998"/>
    <n v="138"/>
    <n v="73.599999999999994"/>
    <n v="110.39999999999999"/>
    <n v="55.199999999999996"/>
    <n v="18.399999999999999"/>
  </r>
  <r>
    <s v="Cadillac CT6 PHEV*"/>
    <n v="3.3"/>
    <x v="18"/>
    <n v="8"/>
    <n v="1"/>
    <n v="3"/>
    <n v="2"/>
    <n v="0"/>
    <n v="2"/>
    <n v="2"/>
    <n v="26.4"/>
    <n v="3.3"/>
    <n v="9.8999999999999986"/>
    <n v="6.6"/>
    <n v="0"/>
    <n v="6.6"/>
    <n v="6.6"/>
  </r>
  <r>
    <s v="Mercedes B250e*"/>
    <n v="28"/>
    <x v="12"/>
    <n v="1"/>
    <n v="2"/>
    <n v="0"/>
    <n v="1"/>
    <n v="0"/>
    <n v="2"/>
    <n v="1"/>
    <n v="28"/>
    <n v="56"/>
    <n v="0"/>
    <n v="28"/>
    <n v="0"/>
    <n v="56"/>
    <n v="28"/>
  </r>
  <r>
    <s v="Kia Soul EV* 🔋"/>
    <n v="64"/>
    <x v="8"/>
    <n v="0"/>
    <n v="1"/>
    <n v="2"/>
    <n v="0"/>
    <n v="1"/>
    <n v="0"/>
    <n v="1"/>
    <n v="0"/>
    <n v="64"/>
    <n v="128"/>
    <n v="0"/>
    <n v="64"/>
    <n v="0"/>
    <n v="64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1">
  <r>
    <s v="AESC, Zama, Japan"/>
    <s v="Asia (excl China)"/>
    <n v="2.6"/>
    <n v="2.6"/>
    <x v="0"/>
    <n v="3.5"/>
    <n v="3.5"/>
    <n v="3.5"/>
  </r>
  <r>
    <s v="LEJ, Shiga, Japan"/>
    <s v="Asia (excl China)"/>
    <n v="2"/>
    <n v="2"/>
    <x v="1"/>
    <n v="0"/>
    <n v="20"/>
    <n v="20"/>
  </r>
  <r>
    <s v="LG Chem, Ochang, Korea"/>
    <s v="Asia (excl China)"/>
    <n v="12"/>
    <n v="16"/>
    <x v="2"/>
    <n v="1.6"/>
    <n v="4"/>
    <n v="8"/>
  </r>
  <r>
    <s v="Panasonic, Himeji, Japan"/>
    <s v="Asia (excl China)"/>
    <n v="3"/>
    <n v="8"/>
    <x v="2"/>
    <n v="1.9"/>
    <n v="4"/>
    <n v="8"/>
  </r>
  <r>
    <s v="Panasonic, Kasai, Japan"/>
    <s v="Asia (excl China)"/>
    <n v="3"/>
    <n v="5"/>
    <x v="3"/>
    <n v="0"/>
    <n v="20"/>
    <n v="40"/>
  </r>
  <r>
    <s v="Panasonic, Suminoe, Japan"/>
    <s v="Asia (excl China)"/>
    <n v="11"/>
    <n v="18"/>
    <x v="4"/>
    <n v="8"/>
    <n v="16"/>
    <n v="20"/>
  </r>
  <r>
    <s v="Panasonic, Sumoto, Japan"/>
    <s v="Asia (excl China)"/>
    <n v="1"/>
    <n v="2"/>
    <x v="5"/>
    <n v="0"/>
    <n v="18"/>
    <n v="28"/>
  </r>
  <r>
    <s v="Samsung, Ulsan, Korea"/>
    <s v="Asia (excl China)"/>
    <n v="6"/>
    <n v="20"/>
    <x v="6"/>
    <n v="0"/>
    <n v="5"/>
    <n v="8"/>
  </r>
  <r>
    <s v="SKI, Chungcheong, Korea"/>
    <s v="Asia (excl China)"/>
    <n v="4"/>
    <n v="5"/>
    <x v="7"/>
    <n v="4"/>
    <n v="4"/>
    <n v="4"/>
  </r>
  <r>
    <s v="AESC, Jiangsu, China"/>
    <s v="China"/>
    <n v="0"/>
    <n v="20"/>
    <x v="2"/>
    <n v="10"/>
    <n v="24"/>
    <n v="35"/>
  </r>
  <r>
    <s v="Anhui Liweineng, Chuzhou, China"/>
    <s v="China"/>
    <n v="0"/>
    <n v="20"/>
    <x v="8"/>
    <n v="14"/>
    <n v="15"/>
    <n v="15"/>
  </r>
  <r>
    <s v="BAK, Shenzhen, China"/>
    <s v="China"/>
    <n v="8"/>
    <n v="16"/>
    <x v="2"/>
    <n v="0"/>
    <n v="16"/>
    <n v="30"/>
  </r>
  <r>
    <s v="Beijing Linkdata Technologies, Jiangyin, China"/>
    <s v="China"/>
    <n v="0"/>
    <n v="18"/>
    <x v="9"/>
    <n v="0"/>
    <n v="8"/>
    <n v="8"/>
  </r>
  <r>
    <s v="Beijing National Battery, Wuxi, Jiangsu, China"/>
    <s v="China"/>
    <n v="0"/>
    <n v="5"/>
    <x v="7"/>
    <n v="0"/>
    <n v="10"/>
    <n v="20"/>
  </r>
  <r>
    <s v="BYD, Huizhou, China"/>
    <s v="China"/>
    <n v="4"/>
    <n v="4"/>
    <x v="1"/>
    <n v="1"/>
    <n v="3"/>
    <n v="10"/>
  </r>
  <r>
    <s v="BYD, Qinghai, China"/>
    <s v="China"/>
    <n v="10"/>
    <n v="24"/>
    <x v="10"/>
    <n v="0"/>
    <n v="40"/>
    <n v="50"/>
  </r>
  <r>
    <s v="BYD, Shenzhen, China"/>
    <s v="China"/>
    <n v="14"/>
    <n v="15"/>
    <x v="11"/>
    <n v="20"/>
    <n v="50"/>
    <n v="100"/>
  </r>
  <r>
    <s v="BYD, Xi'an, China"/>
    <s v="China"/>
    <n v="0"/>
    <n v="16"/>
    <x v="12"/>
    <n v="6.5"/>
    <n v="8"/>
    <n v="8"/>
  </r>
  <r>
    <s v="BYD, Zengcheng, China"/>
    <s v="China"/>
    <n v="0"/>
    <n v="8"/>
    <x v="7"/>
    <n v="0"/>
    <n v="24"/>
    <n v="72"/>
  </r>
  <r>
    <s v="BYD/Changan JV, Chongqing, China"/>
    <s v="China"/>
    <n v="0"/>
    <n v="10"/>
    <x v="2"/>
    <n v="0"/>
    <n v="12"/>
    <n v="15"/>
  </r>
  <r>
    <s v="CALB, Changzhou, China"/>
    <s v="China"/>
    <n v="2.5"/>
    <n v="11"/>
    <x v="13"/>
    <n v="0"/>
    <n v="6"/>
    <n v="12"/>
  </r>
  <r>
    <s v="CALB, Luoyang, China"/>
    <s v="China"/>
    <n v="1"/>
    <n v="5"/>
    <x v="3"/>
    <n v="10"/>
    <n v="50"/>
    <n v="50"/>
  </r>
  <r>
    <s v="CALB, Xiamen, China"/>
    <s v="China"/>
    <n v="0"/>
    <n v="8"/>
    <x v="2"/>
    <n v="2.5"/>
    <n v="7.5"/>
    <n v="12.5"/>
  </r>
  <r>
    <s v="CATL, Liyang, China"/>
    <s v="China"/>
    <n v="0"/>
    <n v="40"/>
    <x v="14"/>
    <n v="1"/>
    <n v="10"/>
    <n v="15"/>
  </r>
  <r>
    <s v="CATL, Ningde, China"/>
    <s v="China"/>
    <n v="20"/>
    <n v="50"/>
    <x v="15"/>
    <n v="4"/>
    <n v="10"/>
    <n v="16"/>
  </r>
  <r>
    <s v="CATL, Xining, China"/>
    <s v="China"/>
    <n v="6.5"/>
    <n v="8"/>
    <x v="7"/>
    <n v="4.5"/>
    <n v="16.8"/>
    <n v="18"/>
  </r>
  <r>
    <s v="CATL/FAW, Ningde, China"/>
    <s v="China"/>
    <n v="0"/>
    <n v="12"/>
    <x v="11"/>
    <n v="4"/>
    <n v="6.5"/>
    <n v="6.5"/>
  </r>
  <r>
    <s v="CATL/GAC, Guangzhou, China"/>
    <s v="China"/>
    <n v="0"/>
    <n v="6"/>
    <x v="16"/>
    <n v="2"/>
    <n v="15"/>
    <n v="20"/>
  </r>
  <r>
    <s v="CATL/SAIC, Liyang, China"/>
    <s v="China"/>
    <n v="10"/>
    <n v="50"/>
    <x v="14"/>
    <n v="0"/>
    <n v="20"/>
    <n v="20"/>
  </r>
  <r>
    <s v="Citic Guoan MGL, Tianjin, China"/>
    <s v="China"/>
    <n v="2.5"/>
    <n v="7.5"/>
    <x v="17"/>
    <n v="0"/>
    <n v="8"/>
    <n v="14"/>
  </r>
  <r>
    <s v="Do-Fluoride, Jiaozuo, China"/>
    <s v="China"/>
    <n v="1"/>
    <n v="10"/>
    <x v="11"/>
    <n v="0"/>
    <n v="6"/>
    <n v="10.8"/>
  </r>
  <r>
    <s v="Dynavolt, Fujian China"/>
    <s v="China"/>
    <n v="4"/>
    <n v="10"/>
    <x v="13"/>
    <n v="6"/>
    <n v="12"/>
    <n v="16"/>
  </r>
  <r>
    <s v="EVE Energy, Huizhou, China"/>
    <s v="China"/>
    <n v="4.5"/>
    <n v="16.8"/>
    <x v="4"/>
    <n v="12"/>
    <n v="25"/>
    <n v="35"/>
  </r>
  <r>
    <s v="EVE Energy, Jingmen, China"/>
    <s v="China"/>
    <n v="4"/>
    <n v="6.5"/>
    <x v="18"/>
    <n v="0"/>
    <n v="6"/>
    <n v="10"/>
  </r>
  <r>
    <s v="Farasis, Ganzhou, China"/>
    <s v="China"/>
    <n v="2"/>
    <n v="15"/>
    <x v="2"/>
    <n v="4"/>
    <n v="8"/>
    <n v="12"/>
  </r>
  <r>
    <s v="Farasis, Zhenjiang, China"/>
    <s v="China"/>
    <n v="0"/>
    <n v="20"/>
    <x v="2"/>
    <n v="0"/>
    <n v="10"/>
    <n v="18"/>
  </r>
  <r>
    <s v="Fengchao, Changzhou, Jiangsu, China"/>
    <s v="China"/>
    <n v="0"/>
    <n v="6"/>
    <x v="19"/>
    <n v="8"/>
    <n v="12"/>
    <n v="14"/>
  </r>
  <r>
    <s v="Foster New Energy, Yixing, China"/>
    <s v="China"/>
    <n v="6"/>
    <n v="12"/>
    <x v="13"/>
    <n v="1"/>
    <n v="10"/>
    <n v="15"/>
  </r>
  <r>
    <s v="Funeng Technology, Ganzhou, China"/>
    <s v="China"/>
    <n v="12"/>
    <n v="25"/>
    <x v="10"/>
    <n v="8"/>
    <n v="14"/>
    <n v="20"/>
  </r>
  <r>
    <s v="Geely, Jingzhou, China"/>
    <s v="China"/>
    <n v="0"/>
    <n v="6"/>
    <x v="3"/>
    <n v="0"/>
    <n v="4"/>
    <n v="20"/>
  </r>
  <r>
    <s v="Guangdong Tianjin, Shenzhen, China"/>
    <s v="China"/>
    <n v="8"/>
    <n v="12"/>
    <x v="20"/>
    <n v="0"/>
    <n v="15"/>
    <n v="15"/>
  </r>
  <r>
    <s v="Guangzhou Great Power, Guangzhou, China"/>
    <s v="China"/>
    <n v="1"/>
    <n v="10"/>
    <x v="11"/>
    <n v="0"/>
    <n v="4"/>
    <n v="15"/>
  </r>
  <r>
    <s v="GXGK, Hefei, China"/>
    <s v="China"/>
    <n v="8"/>
    <n v="14"/>
    <x v="2"/>
    <n v="1"/>
    <n v="10"/>
    <n v="10"/>
  </r>
  <r>
    <s v="Hubei Laidu, Yicheng, China"/>
    <s v="China"/>
    <n v="0"/>
    <n v="4"/>
    <x v="2"/>
    <n v="2"/>
    <n v="2"/>
    <n v="4"/>
  </r>
  <r>
    <s v="Jiangxi Hailiang, Yichun, China"/>
    <s v="China"/>
    <n v="1"/>
    <n v="10"/>
    <x v="3"/>
    <n v="12"/>
    <n v="16"/>
    <n v="20"/>
  </r>
  <r>
    <s v="LG Chem, Nanjing 1, China"/>
    <s v="China"/>
    <n v="20"/>
    <n v="48"/>
    <x v="21"/>
    <n v="20"/>
    <n v="48"/>
    <n v="76"/>
  </r>
  <r>
    <s v="LG Chem, Nanjing 2, China"/>
    <s v="China"/>
    <n v="0"/>
    <n v="28"/>
    <x v="22"/>
    <n v="0"/>
    <n v="28"/>
    <n v="36"/>
  </r>
  <r>
    <s v="LG Chem/Geely, TBC, China"/>
    <s v="China"/>
    <n v="0"/>
    <n v="10"/>
    <x v="3"/>
    <n v="15"/>
    <n v="50"/>
    <n v="70"/>
  </r>
  <r>
    <s v="Lishen, Qingdao, China"/>
    <s v="China"/>
    <n v="0"/>
    <n v="6"/>
    <x v="7"/>
    <n v="4"/>
    <n v="12"/>
    <n v="25"/>
  </r>
  <r>
    <s v="Lishen, Tianjin, China"/>
    <s v="China"/>
    <n v="10"/>
    <n v="20"/>
    <x v="8"/>
    <n v="0"/>
    <n v="10"/>
    <n v="10"/>
  </r>
  <r>
    <s v="Lithium Werks, Jianshan, China"/>
    <s v="China"/>
    <n v="0"/>
    <n v="4"/>
    <x v="3"/>
    <n v="0"/>
    <n v="6"/>
    <n v="8"/>
  </r>
  <r>
    <s v="Panasonic, Dalian, China"/>
    <s v="China"/>
    <n v="8"/>
    <n v="10"/>
    <x v="6"/>
    <n v="10"/>
    <n v="20"/>
    <n v="40"/>
  </r>
  <r>
    <s v="Qing Tao, Yichun, China"/>
    <s v="China"/>
    <n v="0"/>
    <n v="1"/>
    <x v="3"/>
    <n v="0"/>
    <n v="4"/>
    <n v="10"/>
  </r>
  <r>
    <s v="Qingdao Guoxuan, Qingdao, China"/>
    <s v="China"/>
    <n v="2"/>
    <n v="4"/>
    <x v="23"/>
    <n v="0"/>
    <n v="4.8"/>
    <n v="9.6"/>
  </r>
  <r>
    <s v="Samsung, Tianjin, China"/>
    <s v="China"/>
    <n v="0"/>
    <n v="12"/>
    <x v="2"/>
    <n v="0"/>
    <n v="16"/>
    <n v="32"/>
  </r>
  <r>
    <s v="Samsung, Xi'an, China"/>
    <s v="China"/>
    <n v="5"/>
    <n v="25"/>
    <x v="12"/>
    <n v="0"/>
    <n v="0"/>
    <n v="16"/>
  </r>
  <r>
    <s v="Sichuan Xinminya, Mianyang, China"/>
    <s v="China"/>
    <n v="0"/>
    <n v="14"/>
    <x v="2"/>
    <n v="3"/>
    <n v="8"/>
    <n v="20"/>
  </r>
  <r>
    <s v="Sinochem, Yangzhou, China"/>
    <s v="China"/>
    <n v="0"/>
    <n v="8"/>
    <x v="2"/>
    <n v="3"/>
    <n v="5"/>
    <n v="10"/>
  </r>
  <r>
    <s v="SKI, Changzhou, China"/>
    <s v="China"/>
    <n v="0"/>
    <n v="7.5"/>
    <x v="3"/>
    <n v="11"/>
    <n v="18"/>
    <n v="18"/>
  </r>
  <r>
    <s v="SKI, TBC, China "/>
    <s v="China"/>
    <n v="0"/>
    <n v="2.5"/>
    <x v="24"/>
    <n v="1"/>
    <n v="2"/>
    <n v="5"/>
  </r>
  <r>
    <s v="Sunwoda, Huizhou, China"/>
    <s v="China"/>
    <n v="2"/>
    <n v="4"/>
    <x v="1"/>
    <n v="8"/>
    <n v="10"/>
    <n v="24"/>
  </r>
  <r>
    <s v="Sunwoda, Nanjing, China"/>
    <s v="China"/>
    <n v="0"/>
    <n v="18"/>
    <x v="12"/>
    <n v="2"/>
    <n v="4"/>
    <n v="6"/>
  </r>
  <r>
    <s v="Sunwoda, Shenzhen, China"/>
    <s v="China"/>
    <n v="4"/>
    <n v="4"/>
    <x v="1"/>
    <n v="6"/>
    <n v="20"/>
    <n v="24"/>
  </r>
  <r>
    <s v="SVolt (Great Wall), Jiangsu, China"/>
    <s v="China"/>
    <n v="0"/>
    <n v="15"/>
    <x v="8"/>
    <n v="0"/>
    <n v="12"/>
    <n v="20"/>
  </r>
  <r>
    <s v="SVolt/JEVE, Yancheng, China"/>
    <s v="China"/>
    <n v="0"/>
    <n v="7.5"/>
    <x v="11"/>
    <n v="5"/>
    <n v="25"/>
    <n v="30"/>
  </r>
  <r>
    <s v="Tesla, Gigafactory 3, China"/>
    <s v="China"/>
    <n v="0"/>
    <n v="15"/>
    <x v="10"/>
    <n v="3"/>
    <n v="10"/>
    <n v="20"/>
  </r>
  <r>
    <s v="Tesson New Energy, Nanjing, China"/>
    <s v="China"/>
    <n v="0"/>
    <n v="4"/>
    <x v="7"/>
    <n v="0"/>
    <n v="14"/>
    <n v="20"/>
  </r>
  <r>
    <s v="Tianeng, Maanshan, China"/>
    <s v="China"/>
    <n v="0"/>
    <n v="4"/>
    <x v="3"/>
    <n v="0"/>
    <n v="8"/>
    <n v="20"/>
  </r>
  <r>
    <s v="Tianjin JEVE Industry, Jiaxing, China"/>
    <s v="China"/>
    <n v="0"/>
    <n v="12"/>
    <x v="2"/>
    <n v="4"/>
    <n v="5"/>
    <n v="8"/>
  </r>
  <r>
    <s v="Tianneng, Zhejiang, China"/>
    <s v="China"/>
    <n v="8"/>
    <n v="12"/>
    <x v="13"/>
    <n v="0"/>
    <n v="7.5"/>
    <n v="10"/>
  </r>
  <r>
    <s v="Wanxiang Group, Hangzhou 2, China"/>
    <s v="China"/>
    <n v="0"/>
    <n v="24"/>
    <x v="25"/>
    <n v="0"/>
    <n v="2.5"/>
    <n v="9"/>
  </r>
  <r>
    <s v="Wanxiang Group, Hangzhou, China"/>
    <s v="China"/>
    <n v="5"/>
    <n v="8"/>
    <x v="7"/>
    <n v="0"/>
    <n v="5"/>
    <n v="10"/>
  </r>
  <r>
    <s v="Weifeng New Energy, Enshi, China "/>
    <s v="China"/>
    <n v="0"/>
    <n v="6"/>
    <x v="7"/>
    <n v="0"/>
    <n v="7.5"/>
    <n v="10"/>
  </r>
  <r>
    <s v="Xingheng Power, Chuzhou, China"/>
    <s v="China"/>
    <n v="0"/>
    <n v="16"/>
    <x v="6"/>
    <n v="0"/>
    <n v="9.8000000000000007"/>
    <n v="14.7"/>
  </r>
  <r>
    <s v="Xuzhou New Lingjia New Energy, Xuzhou, China"/>
    <s v="China"/>
    <n v="0"/>
    <n v="1"/>
    <x v="26"/>
    <n v="2"/>
    <n v="4"/>
    <n v="4"/>
  </r>
  <r>
    <s v="YouLion, Suzhou, China"/>
    <s v="China"/>
    <n v="1.5"/>
    <n v="8"/>
    <x v="3"/>
    <n v="0"/>
    <n v="10"/>
    <n v="24"/>
  </r>
  <r>
    <s v="Zhejiang Hengyuan (Geely), Nanjing, China"/>
    <s v="China"/>
    <n v="4"/>
    <n v="8"/>
    <x v="16"/>
    <n v="4"/>
    <n v="4"/>
    <n v="4"/>
  </r>
  <r>
    <s v="AESC, Sunderland, UK"/>
    <s v="Europe"/>
    <n v="1.6"/>
    <n v="4"/>
    <x v="7"/>
    <n v="0"/>
    <n v="15"/>
    <n v="40"/>
  </r>
  <r>
    <s v="CATL, Erfurt, Germany"/>
    <s v="Europe"/>
    <n v="0"/>
    <n v="24"/>
    <x v="27"/>
    <n v="0"/>
    <n v="10"/>
    <n v="25"/>
  </r>
  <r>
    <s v="Farasis, Anhalt, Germany"/>
    <s v="Europe"/>
    <n v="0"/>
    <n v="8"/>
    <x v="20"/>
    <n v="0"/>
    <n v="4"/>
    <n v="24"/>
  </r>
  <r>
    <s v="GSR Capital, Trollhättan, Sweden"/>
    <s v="Europe"/>
    <n v="0"/>
    <n v="10"/>
    <x v="4"/>
    <n v="0"/>
    <n v="15"/>
    <n v="35"/>
  </r>
  <r>
    <s v="LG Chem, Wroclaw, Poland"/>
    <s v="Europe"/>
    <n v="15"/>
    <n v="50"/>
    <x v="28"/>
    <n v="24"/>
    <n v="53"/>
    <n v="100"/>
  </r>
  <r>
    <s v="MES, Horní Suchá, Czech Republic"/>
    <s v="Europe"/>
    <n v="0"/>
    <n v="3.6"/>
    <x v="11"/>
    <n v="0"/>
    <n v="4"/>
    <n v="8"/>
  </r>
  <r>
    <s v="Northvolt, Skellefteå, Sweden"/>
    <s v="Europe"/>
    <n v="0"/>
    <n v="16"/>
    <x v="29"/>
    <n v="0"/>
    <n v="4"/>
    <n v="10"/>
  </r>
  <r>
    <s v="Samsung, Göd, Hungary"/>
    <s v="Europe"/>
    <n v="3"/>
    <n v="10"/>
    <x v="2"/>
    <n v="0"/>
    <n v="12"/>
    <n v="20"/>
  </r>
  <r>
    <s v="SKI, Komárom 2, Hungary"/>
    <s v="Europe"/>
    <n v="0"/>
    <n v="5"/>
    <x v="3"/>
    <n v="8"/>
    <n v="12"/>
    <n v="16"/>
  </r>
  <r>
    <s v="SKI, Komárom, Hungary"/>
    <s v="Europe"/>
    <n v="0"/>
    <n v="7.5"/>
    <x v="3"/>
    <n v="0"/>
    <n v="24"/>
    <n v="64"/>
  </r>
  <r>
    <s v="SVolt, TBC, Europe"/>
    <s v="Europe"/>
    <n v="0"/>
    <n v="12"/>
    <x v="6"/>
    <n v="5"/>
    <n v="8"/>
    <n v="8"/>
  </r>
  <r>
    <s v="TerraE (BMZ), TBC, Germany"/>
    <s v="Europe"/>
    <n v="0"/>
    <n v="4"/>
    <x v="6"/>
    <n v="0"/>
    <n v="6"/>
    <n v="8"/>
  </r>
  <r>
    <s v="VW/Northvolt, Salzgitter, Germany"/>
    <s v="Europe"/>
    <n v="0"/>
    <n v="0"/>
    <x v="13"/>
    <n v="0"/>
    <n v="16"/>
    <n v="24"/>
  </r>
  <r>
    <s v="AESC, Tennessee, US"/>
    <s v="North America"/>
    <n v="3"/>
    <n v="4"/>
    <x v="7"/>
    <n v="1.5"/>
    <n v="8"/>
    <n v="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ivotTable8" cacheId="1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X1:AR9" firstHeaderRow="1" firstDataRow="2" firstDataCol="1"/>
  <pivotFields count="17">
    <pivotField showAll="0"/>
    <pivotField showAll="0" defaultSubtotal="0"/>
    <pivotField axis="axisCol" showAll="0">
      <items count="21">
        <item x="11"/>
        <item x="5"/>
        <item x="18"/>
        <item x="2"/>
        <item m="1" x="19"/>
        <item x="12"/>
        <item x="7"/>
        <item x="6"/>
        <item x="3"/>
        <item x="16"/>
        <item x="13"/>
        <item x="8"/>
        <item x="10"/>
        <item x="4"/>
        <item x="14"/>
        <item x="17"/>
        <item x="0"/>
        <item x="1"/>
        <item x="15"/>
        <item x="9"/>
        <item t="default"/>
      </items>
    </pivotField>
    <pivotField showAll="0"/>
    <pivotField showAll="0"/>
    <pivotField showAll="0"/>
    <pivotField showAll="0"/>
    <pivotField showAll="0"/>
    <pivotField showAll="0"/>
    <pivotField numFmtId="3" showAll="0" defaultSubtotal="0"/>
    <pivotField dataField="1" numFmtId="3" showAll="0" defaultSubtotal="0"/>
    <pivotField dataField="1" numFmtId="3" showAll="0" defaultSubtotal="0"/>
    <pivotField dataField="1" numFmtId="3" showAll="0" defaultSubtotal="0"/>
    <pivotField dataField="1" numFmtId="3" showAll="0" defaultSubtotal="0"/>
    <pivotField dataField="1" numFmtId="3" showAll="0" defaultSubtotal="0"/>
    <pivotField dataField="1" showAll="0" defaultSubtotal="0"/>
    <pivotField dataField="1" showAll="0" defaultSubtotal="0"/>
  </pivotFields>
  <rowFields count="1">
    <field x="-2"/>
  </rowFields>
  <row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rowItems>
  <colFields count="1">
    <field x="2"/>
  </colFields>
  <colItems count="20">
    <i>
      <x/>
    </i>
    <i>
      <x v="1"/>
    </i>
    <i>
      <x v="2"/>
    </i>
    <i>
      <x v="3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colItems>
  <dataFields count="7">
    <dataField name="Sum of Jan Kwh" fld="10" baseField="0" baseItem="0"/>
    <dataField name="Sum of Feb kWh" fld="11" baseField="0" baseItem="0"/>
    <dataField name="Sum of March kWh" fld="12" baseField="0" baseItem="0"/>
    <dataField name="Sum of April kWh" fld="13" baseField="0" baseItem="0"/>
    <dataField name="Sum of May kWh" fld="14" baseField="0" baseItem="0"/>
    <dataField name="Sum of June kWh" fld="15" baseField="0" baseItem="0"/>
    <dataField name="Sum of July kWh" fld="16" baseField="0" baseItem="0"/>
  </dataFields>
  <formats count="27">
    <format dxfId="69">
      <pivotArea type="all" dataOnly="0" outline="0" fieldPosition="0"/>
    </format>
    <format dxfId="68">
      <pivotArea outline="0" collapsedLevelsAreSubtotals="1" fieldPosition="0"/>
    </format>
    <format dxfId="67">
      <pivotArea type="origin" dataOnly="0" labelOnly="1" outline="0" fieldPosition="0"/>
    </format>
    <format dxfId="66">
      <pivotArea field="2" type="button" dataOnly="0" labelOnly="1" outline="0" axis="axisCol" fieldPosition="0"/>
    </format>
    <format dxfId="65">
      <pivotArea type="topRight" dataOnly="0" labelOnly="1" outline="0" fieldPosition="0"/>
    </format>
    <format dxfId="64">
      <pivotArea field="-2" type="button" dataOnly="0" labelOnly="1" outline="0" axis="axisRow" fieldPosition="0"/>
    </format>
    <format dxfId="63">
      <pivotArea dataOnly="0" labelOnly="1" outline="0" fieldPosition="0">
        <references count="1">
          <reference field="4294967294" count="7">
            <x v="0"/>
            <x v="1"/>
            <x v="2"/>
            <x v="3"/>
            <x v="4"/>
            <x v="5"/>
            <x v="6"/>
          </reference>
        </references>
      </pivotArea>
    </format>
    <format dxfId="62">
      <pivotArea dataOnly="0" labelOnly="1" fieldPosition="0">
        <references count="1">
          <reference field="2" count="0"/>
        </references>
      </pivotArea>
    </format>
    <format dxfId="61">
      <pivotArea dataOnly="0" labelOnly="1" grandCol="1" outline="0" fieldPosition="0"/>
    </format>
    <format dxfId="60">
      <pivotArea type="all" dataOnly="0" outline="0" fieldPosition="0"/>
    </format>
    <format dxfId="59">
      <pivotArea outline="0" collapsedLevelsAreSubtotals="1" fieldPosition="0"/>
    </format>
    <format dxfId="58">
      <pivotArea type="origin" dataOnly="0" labelOnly="1" outline="0" fieldPosition="0"/>
    </format>
    <format dxfId="57">
      <pivotArea field="2" type="button" dataOnly="0" labelOnly="1" outline="0" axis="axisCol" fieldPosition="0"/>
    </format>
    <format dxfId="56">
      <pivotArea type="topRight" dataOnly="0" labelOnly="1" outline="0" fieldPosition="0"/>
    </format>
    <format dxfId="55">
      <pivotArea field="-2" type="button" dataOnly="0" labelOnly="1" outline="0" axis="axisRow" fieldPosition="0"/>
    </format>
    <format dxfId="54">
      <pivotArea dataOnly="0" labelOnly="1" outline="0" fieldPosition="0">
        <references count="1">
          <reference field="4294967294" count="7">
            <x v="0"/>
            <x v="1"/>
            <x v="2"/>
            <x v="3"/>
            <x v="4"/>
            <x v="5"/>
            <x v="6"/>
          </reference>
        </references>
      </pivotArea>
    </format>
    <format dxfId="53">
      <pivotArea dataOnly="0" labelOnly="1" fieldPosition="0">
        <references count="1">
          <reference field="2" count="0"/>
        </references>
      </pivotArea>
    </format>
    <format dxfId="52">
      <pivotArea dataOnly="0" labelOnly="1" grandCol="1" outline="0" fieldPosition="0"/>
    </format>
    <format dxfId="51">
      <pivotArea type="all" dataOnly="0" outline="0" fieldPosition="0"/>
    </format>
    <format dxfId="50">
      <pivotArea outline="0" collapsedLevelsAreSubtotals="1" fieldPosition="0"/>
    </format>
    <format dxfId="49">
      <pivotArea type="origin" dataOnly="0" labelOnly="1" outline="0" fieldPosition="0"/>
    </format>
    <format dxfId="48">
      <pivotArea field="2" type="button" dataOnly="0" labelOnly="1" outline="0" axis="axisCol" fieldPosition="0"/>
    </format>
    <format dxfId="47">
      <pivotArea type="topRight" dataOnly="0" labelOnly="1" outline="0" fieldPosition="0"/>
    </format>
    <format dxfId="46">
      <pivotArea field="-2" type="button" dataOnly="0" labelOnly="1" outline="0" axis="axisRow" fieldPosition="0"/>
    </format>
    <format dxfId="45">
      <pivotArea dataOnly="0" labelOnly="1" outline="0" fieldPosition="0">
        <references count="1">
          <reference field="4294967294" count="7">
            <x v="0"/>
            <x v="1"/>
            <x v="2"/>
            <x v="3"/>
            <x v="4"/>
            <x v="5"/>
            <x v="6"/>
          </reference>
        </references>
      </pivotArea>
    </format>
    <format dxfId="44">
      <pivotArea dataOnly="0" labelOnly="1" fieldPosition="0">
        <references count="1">
          <reference field="2" count="0"/>
        </references>
      </pivotArea>
    </format>
    <format dxfId="43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K11:N60" firstHeaderRow="0" firstDataRow="1" firstDataCol="1"/>
  <pivotFields count="8">
    <pivotField axis="axisRow" showAll="0">
      <items count="58">
        <item x="0"/>
        <item x="1"/>
        <item x="2"/>
        <item x="3"/>
        <item x="4"/>
        <item x="5"/>
        <item m="1" x="48"/>
        <item x="6"/>
        <item x="7"/>
        <item m="1" x="50"/>
        <item m="1" x="49"/>
        <item m="1" x="56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m="1" x="55"/>
        <item x="26"/>
        <item x="27"/>
        <item x="28"/>
        <item x="29"/>
        <item x="30"/>
        <item x="31"/>
        <item x="32"/>
        <item x="33"/>
        <item x="34"/>
        <item x="35"/>
        <item x="36"/>
        <item m="1" x="54"/>
        <item m="1" x="51"/>
        <item x="38"/>
        <item x="39"/>
        <item x="40"/>
        <item x="41"/>
        <item x="42"/>
        <item x="43"/>
        <item m="1" x="52"/>
        <item x="44"/>
        <item x="45"/>
        <item x="46"/>
        <item x="47"/>
        <item m="1" x="53"/>
        <item x="37"/>
        <item t="default"/>
      </items>
    </pivotField>
    <pivotField showAll="0" defaultSubtotal="0"/>
    <pivotField showAll="0"/>
    <pivotField showAll="0"/>
    <pivotField showAll="0"/>
    <pivotField dataField="1" showAll="0"/>
    <pivotField dataField="1" showAll="0"/>
    <pivotField dataField="1" showAll="0"/>
  </pivotFields>
  <rowFields count="1">
    <field x="0"/>
  </rowFields>
  <rowItems count="49">
    <i>
      <x/>
    </i>
    <i>
      <x v="1"/>
    </i>
    <i>
      <x v="2"/>
    </i>
    <i>
      <x v="3"/>
    </i>
    <i>
      <x v="4"/>
    </i>
    <i>
      <x v="5"/>
    </i>
    <i>
      <x v="7"/>
    </i>
    <i>
      <x v="8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4"/>
    </i>
    <i>
      <x v="45"/>
    </i>
    <i>
      <x v="46"/>
    </i>
    <i>
      <x v="47"/>
    </i>
    <i>
      <x v="48"/>
    </i>
    <i>
      <x v="49"/>
    </i>
    <i>
      <x v="51"/>
    </i>
    <i>
      <x v="52"/>
    </i>
    <i>
      <x v="53"/>
    </i>
    <i>
      <x v="54"/>
    </i>
    <i>
      <x v="56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GWh 2018" fld="5" baseField="0" baseItem="0"/>
    <dataField name="Sum of GWh 2023" fld="6" baseField="0" baseItem="0"/>
    <dataField name="Sum of GWh 2028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14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Q5:T36" firstHeaderRow="0" firstDataRow="1" firstDataCol="1"/>
  <pivotFields count="8">
    <pivotField showAll="0"/>
    <pivotField showAll="0"/>
    <pivotField showAll="0"/>
    <pivotField showAll="0"/>
    <pivotField axis="axisRow" showAll="0">
      <items count="36">
        <item m="1" x="33"/>
        <item m="1" x="30"/>
        <item m="1" x="31"/>
        <item m="1" x="34"/>
        <item m="1" x="32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dataField="1" showAll="0"/>
    <pivotField dataField="1" showAll="0"/>
    <pivotField dataField="1" showAll="0"/>
  </pivotFields>
  <rowFields count="1">
    <field x="4"/>
  </rowFields>
  <rowItems count="31"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GWh 2018" fld="5" baseField="0" baseItem="0"/>
    <dataField name="Sum of GWh 2023" fld="6" baseField="0" baseItem="0"/>
    <dataField name="Sum of GWh 2028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Table3" displayName="Table3" ref="A7:K136" totalsRowCount="1" headerRowDxfId="106" headerRowBorderDxfId="105" tableBorderDxfId="104" headerRowCellStyle="Normal 2" dataCellStyle="Normal 2">
  <autoFilter ref="A7:K135"/>
  <tableColumns count="11">
    <tableColumn id="1" name="Column1" dataDxfId="103" totalsRowDxfId="102" dataCellStyle="Normal 2"/>
    <tableColumn id="2" name="FOB NA" dataDxfId="101" totalsRowDxfId="100" dataCellStyle="Normal 2">
      <calculatedColumnFormula>'[12]LH FOB NA'!D8</calculatedColumnFormula>
    </tableColumn>
    <tableColumn id="3" name="CIF As" dataDxfId="99" totalsRowDxfId="98" dataCellStyle="Normal 2">
      <calculatedColumnFormula>'[12]LH CIF As'!D8</calculatedColumnFormula>
    </tableColumn>
    <tableColumn id="4" name="CIF EU" dataDxfId="97" totalsRowDxfId="96" dataCellStyle="Normal 2">
      <calculatedColumnFormula>'[12]LH CIF EU'!D8</calculatedColumnFormula>
    </tableColumn>
    <tableColumn id="5" name="EXW China" dataDxfId="95" totalsRowDxfId="94" dataCellStyle="Normal 2">
      <calculatedColumnFormula>'[12]EXW China'!D8</calculatedColumnFormula>
    </tableColumn>
    <tableColumn id="6" name="Column2" totalsRowDxfId="93" dataCellStyle="Normal 2"/>
    <tableColumn id="7" name="Weighted average" dataDxfId="92" totalsRowDxfId="91" dataCellStyle="Normal 2">
      <calculatedColumnFormula>((B8*0.25)+(C8*0.3)+(D8*0.15)+(E8*0.3))</calculatedColumnFormula>
    </tableColumn>
    <tableColumn id="8" name="Global average" dataDxfId="90" totalsRowDxfId="89" dataCellStyle="Normal 2">
      <calculatedColumnFormula>AVERAGE(B8:E8)</calculatedColumnFormula>
    </tableColumn>
    <tableColumn id="9" name="Fastmarkets Low" dataDxfId="88" totalsRowDxfId="87" dataCellStyle="Normal 2"/>
    <tableColumn id="10" name="FastMarkets High" dataDxfId="86" totalsRowDxfId="85" dataCellStyle="Normal 2"/>
    <tableColumn id="11" name="Column3" dataDxfId="84" totalsRowDxfId="83" dataCellStyle="Normal 2">
      <calculatedColumnFormula>(Table3[[#This Row],[Fastmarkets Low]]+Table3[[#This Row],[FastMarkets High]])/2</calculatedColumnFormula>
    </tableColumn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id="5" name="Table5" displayName="Table5" ref="A1:G23" totalsRowShown="0" dataDxfId="208" dataCellStyle="Currency">
  <autoFilter ref="A1:G23"/>
  <tableColumns count="7">
    <tableColumn id="1" name="Column1" dataDxfId="207"/>
    <tableColumn id="2" name="LiOH" dataDxfId="206" dataCellStyle="Currency"/>
    <tableColumn id="3" name="Nickel" dataDxfId="205" dataCellStyle="Currency"/>
    <tableColumn id="4" name="Cobalt" dataDxfId="204" dataCellStyle="Currency">
      <calculatedColumnFormula>AVERAGEIFS(#REF!,#REF!,$A2)</calculatedColumnFormula>
    </tableColumn>
    <tableColumn id="5" name="Copper" dataDxfId="203" dataCellStyle="Currency">
      <calculatedColumnFormula>AVERAGEIFS(#REF!,#REF!,$A2)</calculatedColumnFormula>
    </tableColumn>
    <tableColumn id="6" name="Aluminum" dataDxfId="202" dataCellStyle="Currency"/>
    <tableColumn id="7" name="Manganese" dataDxfId="201" dataCellStyle="Currency"/>
  </tableColumns>
  <tableStyleInfo name="TableStyleLight8" showFirstColumn="0" showLastColumn="0" showRowStripes="1" showColumnStripes="0"/>
</table>
</file>

<file path=xl/tables/table11.xml><?xml version="1.0" encoding="utf-8"?>
<table xmlns="http://schemas.openxmlformats.org/spreadsheetml/2006/main" id="46" name="Table46" displayName="Table46" ref="S25:AJ28" totalsRowShown="0" headerRowDxfId="200">
  <autoFilter ref="S25:AJ28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</autoFilter>
  <tableColumns count="18">
    <tableColumn id="1" name="Column1" dataDxfId="199"/>
    <tableColumn id="2" name="Jan-18"/>
    <tableColumn id="3" name="Feb-18"/>
    <tableColumn id="4" name="Mar-18"/>
    <tableColumn id="5" name="Apr-18"/>
    <tableColumn id="6" name="May-18"/>
    <tableColumn id="7" name="Jun-18"/>
    <tableColumn id="8" name="Jul-18"/>
    <tableColumn id="9" name="Aug-18"/>
    <tableColumn id="10" name="Sep-18"/>
    <tableColumn id="11" name="Oct-18"/>
    <tableColumn id="12" name="Nov-18"/>
    <tableColumn id="13" name="Dec-18"/>
    <tableColumn id="14" name="Jan-19"/>
    <tableColumn id="15" name="Feb-19"/>
    <tableColumn id="16" name="Mar-19"/>
    <tableColumn id="17" name="Apr-19"/>
    <tableColumn id="18" name="May-19"/>
  </tableColumns>
  <tableStyleInfo name="TableStyleLight8" showFirstColumn="0" showLastColumn="0" showRowStripes="1" showColumnStripes="0"/>
</table>
</file>

<file path=xl/tables/table12.xml><?xml version="1.0" encoding="utf-8"?>
<table xmlns="http://schemas.openxmlformats.org/spreadsheetml/2006/main" id="34" name="Table435" displayName="Table435" ref="H1:N21" totalsRowShown="0" dataDxfId="198">
  <autoFilter ref="H1:N21"/>
  <tableColumns count="7">
    <tableColumn id="1" name="Column1" dataDxfId="197">
      <calculatedColumnFormula>EDATE(H1,1)</calculatedColumnFormula>
    </tableColumn>
    <tableColumn id="2" name="LiOH" dataDxfId="196">
      <calculatedColumnFormula>B4*B$2/B$3</calculatedColumnFormula>
    </tableColumn>
    <tableColumn id="3" name="Nickel" dataDxfId="195">
      <calculatedColumnFormula>C4*C$2/C$3</calculatedColumnFormula>
    </tableColumn>
    <tableColumn id="4" name="Cobalt" dataDxfId="194">
      <calculatedColumnFormula>D4*D$2/D$3</calculatedColumnFormula>
    </tableColumn>
    <tableColumn id="5" name="Copper" dataDxfId="193">
      <calculatedColumnFormula>E4*E$2/E$3</calculatedColumnFormula>
    </tableColumn>
    <tableColumn id="6" name="Aluminum" dataDxfId="192">
      <calculatedColumnFormula>F4*F$2/F$3</calculatedColumnFormula>
    </tableColumn>
    <tableColumn id="8" name="Total" dataDxfId="191">
      <calculatedColumnFormula>SUM(Table435[[#This Row],[LiOH]:[Aluminum]])</calculatedColumnFormula>
    </tableColumn>
  </tableColumns>
  <tableStyleInfo name="TableStyleMedium1" showFirstColumn="0" showLastColumn="0" showRowStripes="1" showColumnStripes="0"/>
</table>
</file>

<file path=xl/tables/table13.xml><?xml version="1.0" encoding="utf-8"?>
<table xmlns="http://schemas.openxmlformats.org/spreadsheetml/2006/main" id="35" name="Table636" displayName="Table636" ref="AI40:AI41" insertRow="1" totalsRowShown="0" dataDxfId="190">
  <autoFilter ref="AI40:AI41"/>
  <tableColumns count="1">
    <tableColumn id="1" name="Column1" dataDxfId="189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36" name="Table537" displayName="Table537" ref="A1:F23" totalsRowShown="0" dataDxfId="188" dataCellStyle="Currency">
  <autoFilter ref="A1:F23"/>
  <tableColumns count="6">
    <tableColumn id="1" name="Column1" dataDxfId="187"/>
    <tableColumn id="2" name="LiOH" dataDxfId="186" dataCellStyle="Currency"/>
    <tableColumn id="3" name="Nickel" dataDxfId="185" dataCellStyle="Currency"/>
    <tableColumn id="4" name="Cobalt" dataDxfId="184" dataCellStyle="Currency">
      <calculatedColumnFormula>AVERAGEIFS(#REF!,#REF!,$A2)</calculatedColumnFormula>
    </tableColumn>
    <tableColumn id="5" name="Copper" dataDxfId="183" dataCellStyle="Currency">
      <calculatedColumnFormula>AVERAGEIFS(#REF!,#REF!,$A2)</calculatedColumnFormula>
    </tableColumn>
    <tableColumn id="6" name="Aluminum" dataDxfId="182" dataCellStyle="Currency"/>
  </tableColumns>
  <tableStyleInfo name="TableStyleLight8" showFirstColumn="0" showLastColumn="0" showRowStripes="1" showColumnStripes="0"/>
</table>
</file>

<file path=xl/tables/table15.xml><?xml version="1.0" encoding="utf-8"?>
<table xmlns="http://schemas.openxmlformats.org/spreadsheetml/2006/main" id="37" name="Table4638" displayName="Table4638" ref="S25:AJ28" totalsRowShown="0" headerRowDxfId="181">
  <autoFilter ref="S25:AJ28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</autoFilter>
  <tableColumns count="18">
    <tableColumn id="1" name="Column1" dataDxfId="180"/>
    <tableColumn id="2" name="Jan-18"/>
    <tableColumn id="3" name="Feb-18"/>
    <tableColumn id="4" name="Mar-18"/>
    <tableColumn id="5" name="Apr-18"/>
    <tableColumn id="6" name="May-18"/>
    <tableColumn id="7" name="Jun-18"/>
    <tableColumn id="8" name="Jul-18"/>
    <tableColumn id="9" name="Aug-18"/>
    <tableColumn id="10" name="Sep-18"/>
    <tableColumn id="11" name="Oct-18"/>
    <tableColumn id="12" name="Nov-18"/>
    <tableColumn id="13" name="Dec-18"/>
    <tableColumn id="14" name="Jan-19"/>
    <tableColumn id="15" name="Feb-19"/>
    <tableColumn id="16" name="Mar-19"/>
    <tableColumn id="17" name="Apr-19"/>
    <tableColumn id="18" name="May-19"/>
  </tableColumns>
  <tableStyleInfo name="TableStyleLight8" showFirstColumn="0" showLastColumn="0" showRowStripes="1" showColumnStripes="0"/>
</table>
</file>

<file path=xl/tables/table16.xml><?xml version="1.0" encoding="utf-8"?>
<table xmlns="http://schemas.openxmlformats.org/spreadsheetml/2006/main" id="12" name="Table213" displayName="Table213" ref="A2:F21" totalsRowShown="0" dataDxfId="179" dataCellStyle="Currency">
  <autoFilter ref="A2:F21"/>
  <tableColumns count="6">
    <tableColumn id="1" name="Column1" dataDxfId="178"/>
    <tableColumn id="2" name="LiOH" dataDxfId="177" dataCellStyle="Currency"/>
    <tableColumn id="3" name="Nickel" dataDxfId="176" dataCellStyle="Currency"/>
    <tableColumn id="4" name="Cobalt" dataDxfId="175" dataCellStyle="Currency"/>
    <tableColumn id="5" name="Copper" dataDxfId="174" dataCellStyle="Currency"/>
    <tableColumn id="6" name="Aluminum" dataDxfId="173" dataCellStyle="Currency"/>
  </tableColumns>
  <tableStyleInfo name="TableStyleLight8" showFirstColumn="0" showLastColumn="0" showRowStripes="1" showColumnStripes="0"/>
</table>
</file>

<file path=xl/tables/table17.xml><?xml version="1.0" encoding="utf-8"?>
<table xmlns="http://schemas.openxmlformats.org/spreadsheetml/2006/main" id="13" name="Table314" displayName="Table314" ref="H2:M21" totalsRowShown="0">
  <autoFilter ref="H2:M21"/>
  <tableColumns count="6">
    <tableColumn id="1" name="Column1" dataDxfId="172" dataCellStyle="Normal 2"/>
    <tableColumn id="2" name="LiOH" dataDxfId="171">
      <calculatedColumnFormula>Table213[[#This Row],[LiOH]]/B$3*100</calculatedColumnFormula>
    </tableColumn>
    <tableColumn id="3" name="Nickel" dataDxfId="170">
      <calculatedColumnFormula>Table213[[#This Row],[Nickel]]/C$3*100</calculatedColumnFormula>
    </tableColumn>
    <tableColumn id="4" name="Cobalt" dataDxfId="169">
      <calculatedColumnFormula>Table213[[#This Row],[Cobalt]]/D$3*100</calculatedColumnFormula>
    </tableColumn>
    <tableColumn id="5" name="Copper" dataDxfId="168">
      <calculatedColumnFormula>Table213[[#This Row],[Copper]]/E$3*100</calculatedColumnFormula>
    </tableColumn>
    <tableColumn id="6" name="Aluminum" dataDxfId="167">
      <calculatedColumnFormula>Table213[[#This Row],[Aluminum]]/F$3*100</calculatedColumnFormula>
    </tableColumn>
  </tableColumns>
  <tableStyleInfo name="TableStyleLight8" showFirstColumn="0" showLastColumn="0" showRowStripes="1" showColumnStripes="0"/>
</table>
</file>

<file path=xl/tables/table18.xml><?xml version="1.0" encoding="utf-8"?>
<table xmlns="http://schemas.openxmlformats.org/spreadsheetml/2006/main" id="10" name="Table10" displayName="Table10" ref="A3:R7" totalsRowShown="0" dataDxfId="166">
  <autoFilter ref="A3:R7"/>
  <tableColumns count="18">
    <tableColumn id="1" name="$/kWh" dataDxfId="165"/>
    <tableColumn id="2" name="Jan-18" dataDxfId="164"/>
    <tableColumn id="3" name="Feb-18" dataDxfId="163"/>
    <tableColumn id="4" name="Mar-18" dataDxfId="162"/>
    <tableColumn id="5" name="Apr-18" dataDxfId="161"/>
    <tableColumn id="6" name="May-18" dataDxfId="160"/>
    <tableColumn id="7" name="Jun-18" dataDxfId="159"/>
    <tableColumn id="8" name="Jul-18" dataDxfId="158"/>
    <tableColumn id="9" name="Aug-18" dataDxfId="157"/>
    <tableColumn id="10" name="Sep-18" dataDxfId="156"/>
    <tableColumn id="11" name="Oct-18" dataDxfId="155"/>
    <tableColumn id="12" name="Nov-18" dataDxfId="154"/>
    <tableColumn id="13" name="Dec-18" dataDxfId="153"/>
    <tableColumn id="14" name="Jan-19" dataDxfId="152"/>
    <tableColumn id="15" name="Feb-19" dataDxfId="151"/>
    <tableColumn id="16" name="Mar-19" dataDxfId="150"/>
    <tableColumn id="17" name="Apr-19" dataDxfId="149"/>
    <tableColumn id="18" name="May-19" dataDxfId="148"/>
  </tableColumns>
  <tableStyleInfo name="TableStyleDark1" showFirstColumn="0" showLastColumn="0" showRowStripes="1" showColumnStripes="0"/>
</table>
</file>

<file path=xl/tables/table19.xml><?xml version="1.0" encoding="utf-8"?>
<table xmlns="http://schemas.openxmlformats.org/spreadsheetml/2006/main" id="11" name="Table312" displayName="Table312" ref="B12:G17" totalsRowShown="0" headerRowDxfId="147" dataDxfId="145" headerRowBorderDxfId="146" tableBorderDxfId="144" totalsRowBorderDxfId="143" dataCellStyle="Normal">
  <tableColumns count="6">
    <tableColumn id="1" name="OEM" dataDxfId="142" dataCellStyle="Normal"/>
    <tableColumn id="2" name="JAN" dataDxfId="141" dataCellStyle="Normal"/>
    <tableColumn id="3" name="FEB" dataDxfId="140" dataCellStyle="Normal"/>
    <tableColumn id="4" name="MAR" dataDxfId="139" dataCellStyle="Normal"/>
    <tableColumn id="5" name="APR" dataDxfId="138" dataCellStyle="Normal"/>
    <tableColumn id="6" name="MAY" dataDxfId="137" dataCellStyle="Normal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id="28" name="Table213929" displayName="Table213929" ref="A1:G21" totalsRowShown="0" dataDxfId="282" dataCellStyle="Currency">
  <autoFilter ref="A1:G21"/>
  <tableColumns count="7">
    <tableColumn id="1" name="Column1" dataDxfId="281"/>
    <tableColumn id="2" name="LiOH" dataDxfId="280" dataCellStyle="Currency"/>
    <tableColumn id="3" name="Nickel" dataDxfId="279" dataCellStyle="Currency"/>
    <tableColumn id="4" name="Cobalt" dataDxfId="278" dataCellStyle="Currency"/>
    <tableColumn id="5" name="Copper" dataDxfId="277" dataCellStyle="Currency"/>
    <tableColumn id="6" name="Aluminum" dataDxfId="276" dataCellStyle="Currency"/>
    <tableColumn id="7" name="Steel" dataDxfId="275" dataCellStyle="Currency"/>
  </tableColumns>
  <tableStyleInfo name="TableStyleLight8" showFirstColumn="0" showLastColumn="0" showRowStripes="1" showColumnStripes="0"/>
</table>
</file>

<file path=xl/tables/table20.xml><?xml version="1.0" encoding="utf-8"?>
<table xmlns="http://schemas.openxmlformats.org/spreadsheetml/2006/main" id="16" name="Table16" displayName="Table16" ref="R8:AB397" totalsRowShown="0">
  <autoFilter ref="R8:AB397"/>
  <tableColumns count="11">
    <tableColumn id="1" name="Column1" dataDxfId="136">
      <calculatedColumnFormula>B8</calculatedColumnFormula>
    </tableColumn>
    <tableColumn id="2" name="VW">
      <calculatedColumnFormula>C8/C$8*100</calculatedColumnFormula>
    </tableColumn>
    <tableColumn id="3" name="BMW">
      <calculatedColumnFormula>D9/D$9*100</calculatedColumnFormula>
    </tableColumn>
    <tableColumn id="4" name="Daimler">
      <calculatedColumnFormula>E9/E$9*100</calculatedColumnFormula>
    </tableColumn>
    <tableColumn id="5" name="Nissan">
      <calculatedColumnFormula>F9/F$9*100</calculatedColumnFormula>
    </tableColumn>
    <tableColumn id="6" name="Toyota">
      <calculatedColumnFormula>G9/G$9*100</calculatedColumnFormula>
    </tableColumn>
    <tableColumn id="7" name="Renault">
      <calculatedColumnFormula>H9/H$9*100</calculatedColumnFormula>
    </tableColumn>
    <tableColumn id="8" name="Peugeot">
      <calculatedColumnFormula>I9/I$9*100</calculatedColumnFormula>
    </tableColumn>
    <tableColumn id="9" name="GM">
      <calculatedColumnFormula>J9/J$9*100</calculatedColumnFormula>
    </tableColumn>
    <tableColumn id="10" name="Ford">
      <calculatedColumnFormula>K9/K$9*100</calculatedColumnFormula>
    </tableColumn>
    <tableColumn id="11" name="Tesla">
      <calculatedColumnFormula>L9/L$9*100</calculatedColumnFormula>
    </tableColumn>
  </tableColumns>
  <tableStyleInfo showFirstColumn="0" showLastColumn="0" showRowStripes="1" showColumnStripes="0"/>
</table>
</file>

<file path=xl/tables/table21.xml><?xml version="1.0" encoding="utf-8"?>
<table xmlns="http://schemas.openxmlformats.org/spreadsheetml/2006/main" id="24" name="Table21325" displayName="Table21325" ref="A2:F23" totalsRowShown="0" dataDxfId="135" dataCellStyle="Currency">
  <autoFilter ref="A2:F23"/>
  <tableColumns count="6">
    <tableColumn id="1" name="Column1" dataDxfId="134"/>
    <tableColumn id="2" name="LiOH" dataDxfId="133" dataCellStyle="Currency"/>
    <tableColumn id="3" name="Nickel" dataDxfId="132" dataCellStyle="Currency"/>
    <tableColumn id="4" name="Cobalt" dataDxfId="131" dataCellStyle="Currency"/>
    <tableColumn id="5" name="Copper" dataDxfId="130" dataCellStyle="Currency"/>
    <tableColumn id="6" name="Aluminum" dataDxfId="129" dataCellStyle="Currency"/>
  </tableColumns>
  <tableStyleInfo name="TableStyleLight8" showFirstColumn="0" showLastColumn="0" showRowStripes="1" showColumnStripes="0"/>
</table>
</file>

<file path=xl/tables/table22.xml><?xml version="1.0" encoding="utf-8"?>
<table xmlns="http://schemas.openxmlformats.org/spreadsheetml/2006/main" id="26" name="Table31427" displayName="Table31427" ref="H2:N21" totalsRowShown="0">
  <autoFilter ref="H2:N21"/>
  <tableColumns count="7">
    <tableColumn id="1" name="Column1" dataDxfId="128" dataCellStyle="Normal 2"/>
    <tableColumn id="2" name="LiOH" dataDxfId="127">
      <calculatedColumnFormula>B5*B$3/B$4</calculatedColumnFormula>
    </tableColumn>
    <tableColumn id="3" name="Nickel" dataDxfId="126">
      <calculatedColumnFormula>C5*C$3/C$4</calculatedColumnFormula>
    </tableColumn>
    <tableColumn id="4" name="Cobalt" dataDxfId="125">
      <calculatedColumnFormula>D5*D$3/D$4</calculatedColumnFormula>
    </tableColumn>
    <tableColumn id="5" name="Copper" dataDxfId="124">
      <calculatedColumnFormula>E5*E$3/E$4</calculatedColumnFormula>
    </tableColumn>
    <tableColumn id="6" name="Aluminum" dataDxfId="123">
      <calculatedColumnFormula>F5*F$3/F$4</calculatedColumnFormula>
    </tableColumn>
    <tableColumn id="7" name="Total2107C" dataDxfId="122">
      <calculatedColumnFormula>SUM(Table31427[[#This Row],[LiOH]:[Aluminum]])</calculatedColumnFormula>
    </tableColumn>
  </tableColumns>
  <tableStyleInfo name="TableStyleLight8" showFirstColumn="0" showLastColumn="0" showRowStripes="1" showColumnStripes="0"/>
</table>
</file>

<file path=xl/tables/table23.xml><?xml version="1.0" encoding="utf-8"?>
<table xmlns="http://schemas.openxmlformats.org/spreadsheetml/2006/main" id="48" name="Table48" displayName="Table48" ref="B2:O1203" totalsRowShown="0" dataDxfId="121" dataCellStyle="Currency">
  <autoFilter ref="B2:O1203"/>
  <tableColumns count="14">
    <tableColumn id="1" name="Column1" dataDxfId="120"/>
    <tableColumn id="2" name="LME Ni cash price" dataDxfId="119" dataCellStyle="Currency"/>
    <tableColumn id="3" name="LME Ni inventory (total)" dataDxfId="118"/>
    <tableColumn id="4" name="LME Ni inventory (briquette)" dataDxfId="117"/>
    <tableColumn id="5" name="LME Ni inventory (other forms)" dataDxfId="116">
      <calculatedColumnFormula>D3-E3</calculatedColumnFormula>
    </tableColumn>
    <tableColumn id="12" name="Critical Inventory" dataDxfId="115"/>
    <tableColumn id="6" name="LME Co cash price" dataDxfId="114" dataCellStyle="Currency"/>
    <tableColumn id="7" name="LME Cu cash price" dataDxfId="113" dataCellStyle="Currency"/>
    <tableColumn id="13" name="Comex Cu future" dataDxfId="112" dataCellStyle="Currency"/>
    <tableColumn id="14" name="Comex Cu future2" dataDxfId="111" dataCellStyle="Currency">
      <calculatedColumnFormula>Table48[[#This Row],[Comex Cu future]]/100/0.454*1000</calculatedColumnFormula>
    </tableColumn>
    <tableColumn id="8" name="LME Al cash price" dataDxfId="110" dataCellStyle="Currency"/>
    <tableColumn id="10" name="Fastmarkets- Cobalt LOW" dataDxfId="109" dataCellStyle="Currency">
      <calculatedColumnFormula>IF(ISNA(VLOOKUP(Table48[[#This Row],[Column1]],Table20[],2,FALSE)),M2,(VLOOKUP(Table48[[#This Row],[Column1]],Table20[],2,FALSE)))</calculatedColumnFormula>
    </tableColumn>
    <tableColumn id="11" name="Fastmarkets - Cobalt High" dataDxfId="108" dataCellStyle="Currency">
      <calculatedColumnFormula>IF(ISNA(VLOOKUP(Table48[[#This Row],[Column1]],Table20[],3,FALSE)),"",(VLOOKUP(Table48[[#This Row],[Column1]],Table20[],3,FALSE)))</calculatedColumnFormula>
    </tableColumn>
    <tableColumn id="9" name="Column2" dataDxfId="107">
      <calculatedColumnFormula>DATE(YEAR(B3),MONTH(B3),1)</calculatedColumnFormula>
    </tableColumn>
  </tableColumns>
  <tableStyleInfo name="TableStyleLight8" showFirstColumn="0" showLastColumn="0" showRowStripes="1" showColumnStripes="0"/>
</table>
</file>

<file path=xl/tables/table24.xml><?xml version="1.0" encoding="utf-8"?>
<table xmlns="http://schemas.openxmlformats.org/spreadsheetml/2006/main" id="20" name="Table20" displayName="Table20" ref="E2:H1031" totalsRowShown="0" headerRowDxfId="82" dataDxfId="80" headerRowBorderDxfId="81" tableBorderDxfId="79">
  <autoFilter ref="E2:H1031">
    <filterColumn colId="1">
      <customFilters>
        <customFilter operator="notEqual" val=" "/>
      </customFilters>
    </filterColumn>
  </autoFilter>
  <tableColumns count="4">
    <tableColumn id="4" name="Date" dataDxfId="78">
      <calculatedColumnFormula>#REF!</calculatedColumnFormula>
    </tableColumn>
    <tableColumn id="1" name="Low grade (low) - $/kg" dataDxfId="77"/>
    <tableColumn id="2" name="Low grade (high) - $/kg" dataDxfId="76"/>
    <tableColumn id="3" name="Column1" dataDxfId="75">
      <calculatedColumnFormula>#REF!</calculatedColumnFormula>
    </tableColumn>
  </tableColumns>
  <tableStyleInfo name="TableStyleLight8" showFirstColumn="0" showLastColumn="0" showRowStripes="1" showColumnStripes="0"/>
</table>
</file>

<file path=xl/tables/table25.xml><?xml version="1.0" encoding="utf-8"?>
<table xmlns="http://schemas.openxmlformats.org/spreadsheetml/2006/main" id="19" name="LME_historicals" displayName="LME_historicals" ref="A2:B1032" totalsRowShown="0" headerRowDxfId="74" dataDxfId="73">
  <sortState ref="A2:G378">
    <sortCondition ref="A1:A378"/>
  </sortState>
  <tableColumns count="2">
    <tableColumn id="1" name="Date" dataDxfId="72"/>
    <tableColumn id="9" name="Day of the week" dataDxfId="71">
      <calculatedColumnFormula>TEXT($A3,"ddd")</calculatedColumnFormula>
    </tableColumn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id="22" name="Table22" displayName="Table22" ref="Y5:AA281" totalsRowShown="0">
  <autoFilter ref="Y5:AA281"/>
  <tableColumns count="3">
    <tableColumn id="1" name="Date"/>
    <tableColumn id="2" name="Low grade (low) - $/kg"/>
    <tableColumn id="3" name="Low grade (high) - $/kg"/>
  </tableColumns>
  <tableStyleInfo name="TableStyleLight1" showFirstColumn="0" showLastColumn="0" showRowStripes="1" showColumnStripes="0"/>
</table>
</file>

<file path=xl/tables/table27.xml><?xml version="1.0" encoding="utf-8"?>
<table xmlns="http://schemas.openxmlformats.org/spreadsheetml/2006/main" id="18" name="Table18" displayName="Table18" ref="J7:O286" totalsRowShown="0">
  <autoFilter ref="J7:O286"/>
  <tableColumns count="6">
    <tableColumn id="1" name="Date" dataDxfId="70">
      <calculatedColumnFormula>B8</calculatedColumnFormula>
    </tableColumn>
    <tableColumn id="2" name="CATL">
      <calculatedColumnFormula>C10/C$10*100</calculatedColumnFormula>
    </tableColumn>
    <tableColumn id="3" name="BYD">
      <calculatedColumnFormula>D10/D$10*100</calculatedColumnFormula>
    </tableColumn>
    <tableColumn id="4" name="LG Chem">
      <calculatedColumnFormula>E10/E$10*100</calculatedColumnFormula>
    </tableColumn>
    <tableColumn id="5" name="Samsung SDI">
      <calculatedColumnFormula>F10/F$10*100</calculatedColumnFormula>
    </tableColumn>
    <tableColumn id="6" name="Panasonic">
      <calculatedColumnFormula>G10/G$10*100</calculatedColumnFormula>
    </tableColumn>
  </tableColumns>
  <tableStyleInfo name="TableStyleLight13" showFirstColumn="0" showLastColumn="0" showRowStripes="1" showColumnStripes="0"/>
</table>
</file>

<file path=xl/tables/table28.xml><?xml version="1.0" encoding="utf-8"?>
<table xmlns="http://schemas.openxmlformats.org/spreadsheetml/2006/main" id="31" name="Table31" displayName="Table31" ref="A1:Q46" totalsRowShown="0" headerRowDxfId="42" dataDxfId="41" tableBorderDxfId="40">
  <autoFilter ref="A1:Q46"/>
  <tableColumns count="17">
    <tableColumn id="1" name="2019 U.S. EV SALES" dataDxfId="39"/>
    <tableColumn id="9" name="Kwh" dataDxfId="38"/>
    <tableColumn id="2" name="Co" dataDxfId="37"/>
    <tableColumn id="3" name="JAN" dataDxfId="36"/>
    <tableColumn id="4" name="FEB" dataDxfId="35"/>
    <tableColumn id="5" name="MAR" dataDxfId="34"/>
    <tableColumn id="6" name="APR" dataDxfId="33"/>
    <tableColumn id="7" name="MAY" dataDxfId="32"/>
    <tableColumn id="8" name="JUN" dataDxfId="31"/>
    <tableColumn id="17" name="JUL" dataDxfId="30"/>
    <tableColumn id="15" name="Jan Kwh" dataDxfId="29">
      <calculatedColumnFormula>Table31[[#This Row],[Kwh]]*Table31[[#This Row],[JAN]]</calculatedColumnFormula>
    </tableColumn>
    <tableColumn id="14" name="Feb kWh" dataDxfId="28">
      <calculatedColumnFormula>Table31[[#This Row],[Kwh]]*Table31[[#This Row],[FEB]]</calculatedColumnFormula>
    </tableColumn>
    <tableColumn id="11" name="March kWh" dataDxfId="27">
      <calculatedColumnFormula>Table31[[#This Row],[Kwh]]*Table31[[#This Row],[MAR]]</calculatedColumnFormula>
    </tableColumn>
    <tableColumn id="12" name="April kWh" dataDxfId="26">
      <calculatedColumnFormula>Table31[[#This Row],[Kwh]]*Table31[[#This Row],[APR]]</calculatedColumnFormula>
    </tableColumn>
    <tableColumn id="13" name="May kWh" dataDxfId="25">
      <calculatedColumnFormula>Table31[[#This Row],[Kwh]]*Table31[[#This Row],[MAY]]</calculatedColumnFormula>
    </tableColumn>
    <tableColumn id="10" name="June kWh" dataDxfId="24">
      <calculatedColumnFormula>Table31[[#This Row],[Kwh]]*Table31[[#This Row],[JUN]]</calculatedColumnFormula>
    </tableColumn>
    <tableColumn id="18" name="July kWh" dataDxfId="23">
      <calculatedColumnFormula>Table31[[#This Row],[Kwh]]*Table31[[#This Row],[JUL]]</calculatedColumnFormula>
    </tableColumn>
  </tableColumns>
  <tableStyleInfo showFirstColumn="0" showLastColumn="0" showRowStripes="1" showColumnStripes="0"/>
</table>
</file>

<file path=xl/tables/table29.xml><?xml version="1.0" encoding="utf-8"?>
<table xmlns="http://schemas.openxmlformats.org/spreadsheetml/2006/main" id="21" name="Table21" displayName="Table21" ref="X20:AF26" totalsRowShown="0" headerRowDxfId="22" dataDxfId="20" headerRowBorderDxfId="21">
  <autoFilter ref="X20:AF26"/>
  <tableColumns count="9">
    <tableColumn id="1" name="Values" dataDxfId="19"/>
    <tableColumn id="4" name="Toyota" dataDxfId="18"/>
    <tableColumn id="5" name="Nissan" dataDxfId="17"/>
    <tableColumn id="6" name="BMW" dataDxfId="16"/>
    <tableColumn id="7" name="Chevrolet" dataDxfId="15"/>
    <tableColumn id="8" name="Tesla" dataDxfId="14"/>
    <tableColumn id="9" name="Sum" dataDxfId="13">
      <calculatedColumnFormula>SUM(Table21[[#This Row],[Toyota]:[Tesla]])</calculatedColumnFormula>
    </tableColumn>
    <tableColumn id="13" name="Grand Total" dataDxfId="12"/>
    <tableColumn id="14" name="Others" dataDxfId="11">
      <calculatedColumnFormula>Table21[[#This Row],[Grand Total]]-Table21[[#This Row],[Sum]]</calculatedColumnFormula>
    </tableColumn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29" name="Table3141630" displayName="Table3141630" ref="I1:P20" totalsRowShown="0">
  <autoFilter ref="I1:P20"/>
  <tableColumns count="8">
    <tableColumn id="1" name="Date" dataDxfId="274" dataCellStyle="Normal 2"/>
    <tableColumn id="2" name="LiOH" dataDxfId="273">
      <calculatedColumnFormula>B3/1000*B$2</calculatedColumnFormula>
    </tableColumn>
    <tableColumn id="3" name="Nickel" dataDxfId="272">
      <calculatedColumnFormula>C3/1000*C$2</calculatedColumnFormula>
    </tableColumn>
    <tableColumn id="4" name="Cobalt" dataDxfId="271">
      <calculatedColumnFormula>D3/1000*D$2</calculatedColumnFormula>
    </tableColumn>
    <tableColumn id="5" name="Copper" dataDxfId="270">
      <calculatedColumnFormula>E3/1000*E$2</calculatedColumnFormula>
    </tableColumn>
    <tableColumn id="6" name="Aluminum" dataDxfId="269">
      <calculatedColumnFormula>F3/1000*F$2</calculatedColumnFormula>
    </tableColumn>
    <tableColumn id="9" name="Steel" dataDxfId="268">
      <calculatedColumnFormula>G3*G$2</calculatedColumnFormula>
    </tableColumn>
    <tableColumn id="7" name="Total" dataDxfId="267">
      <calculatedColumnFormula>SUM(Table3141630[[#This Row],[LiOH]:[Steel]])</calculatedColumnFormula>
    </tableColumn>
  </tableColumns>
  <tableStyleInfo name="TableStyleLight8" showFirstColumn="0" showLastColumn="0" showRowStripes="1" showColumnStripes="0"/>
</table>
</file>

<file path=xl/tables/table30.xml><?xml version="1.0" encoding="utf-8"?>
<table xmlns="http://schemas.openxmlformats.org/spreadsheetml/2006/main" id="23" name="Table23" displayName="Table23" ref="S10:T20" totalsRowShown="0" headerRowDxfId="10" dataDxfId="9" tableBorderDxfId="8">
  <autoFilter ref="S10:T20"/>
  <sortState ref="S11:S20">
    <sortCondition descending="1" ref="S10:S20"/>
  </sortState>
  <tableColumns count="2">
    <tableColumn id="1" name="Column1" dataDxfId="7"/>
    <tableColumn id="2" name="Column2" dataDxfId="6"/>
  </tableColumns>
  <tableStyleInfo name="TableStyleLight1" showFirstColumn="0" showLastColumn="0" showRowStripes="1" showColumnStripes="0"/>
</table>
</file>

<file path=xl/tables/table31.xml><?xml version="1.0" encoding="utf-8"?>
<table xmlns="http://schemas.openxmlformats.org/spreadsheetml/2006/main" id="2" name="Table1" displayName="Table1" ref="K66:N76" totalsRowShown="0" headerRowDxfId="5" headerRowBorderDxfId="4">
  <autoFilter ref="K66:N76"/>
  <sortState ref="K67:N100">
    <sortCondition ref="N66:N100"/>
  </sortState>
  <tableColumns count="4">
    <tableColumn id="1" name="Row Labels" dataDxfId="3"/>
    <tableColumn id="2" name="GWh 2018" dataDxfId="2"/>
    <tableColumn id="3" name="GWh 2023" dataDxfId="1"/>
    <tableColumn id="4" name="GWh 2028" dataDxfId="0"/>
  </tableColumns>
  <tableStyleInfo name="TableStyleLight8" showFirstColumn="0" showLastColumn="0" showRowStripes="1" showColumnStripes="0"/>
</table>
</file>

<file path=xl/tables/table32.xml><?xml version="1.0" encoding="utf-8"?>
<table xmlns="http://schemas.openxmlformats.org/spreadsheetml/2006/main" id="8" name="Table2139" displayName="Table2139" ref="A1:G21" totalsRowShown="0" dataDxfId="266" dataCellStyle="Currency">
  <autoFilter ref="A1:G21"/>
  <tableColumns count="7">
    <tableColumn id="1" name="Column1" dataDxfId="265"/>
    <tableColumn id="2" name="LiOH" dataDxfId="264" dataCellStyle="Currency"/>
    <tableColumn id="3" name="Nickel" dataDxfId="263" dataCellStyle="Currency"/>
    <tableColumn id="4" name="Cobalt" dataDxfId="262" dataCellStyle="Currency"/>
    <tableColumn id="5" name="Copper" dataDxfId="261" dataCellStyle="Currency"/>
    <tableColumn id="6" name="Aluminum" dataDxfId="260" dataCellStyle="Currency"/>
    <tableColumn id="7" name="Steel" dataDxfId="259" dataCellStyle="Currency"/>
  </tableColumns>
  <tableStyleInfo name="TableStyleLight8" showFirstColumn="0" showLastColumn="0" showRowStripes="1" showColumnStripes="0"/>
</table>
</file>

<file path=xl/tables/table33.xml><?xml version="1.0" encoding="utf-8"?>
<table xmlns="http://schemas.openxmlformats.org/spreadsheetml/2006/main" id="15" name="Table31416" displayName="Table31416" ref="I1:P19" totalsRowShown="0">
  <autoFilter ref="I1:P19"/>
  <tableColumns count="8">
    <tableColumn id="1" name="Date" dataDxfId="258" dataCellStyle="Normal 2"/>
    <tableColumn id="2" name="LiOH" dataDxfId="257">
      <calculatedColumnFormula>#REF!/1000*B$2</calculatedColumnFormula>
    </tableColumn>
    <tableColumn id="3" name="Nickel" dataDxfId="256">
      <calculatedColumnFormula>#REF!*C$2/#REF!</calculatedColumnFormula>
    </tableColumn>
    <tableColumn id="4" name="Cobalt" dataDxfId="255">
      <calculatedColumnFormula>#REF!*D$2/#REF!</calculatedColumnFormula>
    </tableColumn>
    <tableColumn id="5" name="Copper" dataDxfId="254">
      <calculatedColumnFormula>#REF!*E$2/#REF!</calculatedColumnFormula>
    </tableColumn>
    <tableColumn id="6" name="Aluminum" dataDxfId="253">
      <calculatedColumnFormula>#REF!*F$2/#REF!</calculatedColumnFormula>
    </tableColumn>
    <tableColumn id="9" name="Steel" dataDxfId="252">
      <calculatedColumnFormula>#REF!*G$2</calculatedColumnFormula>
    </tableColumn>
    <tableColumn id="7" name="Total" dataDxfId="251">
      <calculatedColumnFormula>SUM(Table31416[[#This Row],[LiOH]:[Steel]])</calculatedColumnFormula>
    </tableColumn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id="3" name="Table21394" displayName="Table21394" ref="A1:G21" totalsRowShown="0" dataDxfId="250" dataCellStyle="Currency">
  <autoFilter ref="A1:G21"/>
  <tableColumns count="7">
    <tableColumn id="1" name="Column1" dataDxfId="249"/>
    <tableColumn id="2" name="LiOH" dataDxfId="248" dataCellStyle="Currency"/>
    <tableColumn id="3" name="Nickel" dataDxfId="247" dataCellStyle="Currency"/>
    <tableColumn id="4" name="Cobalt" dataDxfId="246" dataCellStyle="Currency"/>
    <tableColumn id="5" name="Copper" dataDxfId="245" dataCellStyle="Currency"/>
    <tableColumn id="6" name="Aluminum" dataDxfId="244" dataCellStyle="Currency"/>
    <tableColumn id="7" name="Steel" dataDxfId="243" dataCellStyle="Currency"/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id="9" name="Table3141610" displayName="Table3141610" ref="I1:P20" totalsRowShown="0">
  <autoFilter ref="I1:P20"/>
  <tableColumns count="8">
    <tableColumn id="1" name="Date" dataDxfId="242" dataCellStyle="Normal 2"/>
    <tableColumn id="2" name="LiOH" dataDxfId="241">
      <calculatedColumnFormula>B3/1000*B$2</calculatedColumnFormula>
    </tableColumn>
    <tableColumn id="3" name="Nickel" dataDxfId="240">
      <calculatedColumnFormula>C3/1000*C$2</calculatedColumnFormula>
    </tableColumn>
    <tableColumn id="4" name="Cobalt" dataDxfId="239">
      <calculatedColumnFormula>D3/1000*D$2</calculatedColumnFormula>
    </tableColumn>
    <tableColumn id="5" name="Copper" dataDxfId="238">
      <calculatedColumnFormula>E3/1000*E$2</calculatedColumnFormula>
    </tableColumn>
    <tableColumn id="6" name="Aluminum" dataDxfId="237">
      <calculatedColumnFormula>F3/1000*F$2</calculatedColumnFormula>
    </tableColumn>
    <tableColumn id="9" name="Steel" dataDxfId="236">
      <calculatedColumnFormula>G3*G$2</calculatedColumnFormula>
    </tableColumn>
    <tableColumn id="7" name="Total" dataDxfId="235">
      <calculatedColumnFormula>SUM(Table3141610[[#This Row],[LiOH]:[Steel]])</calculatedColumnFormula>
    </tableColumn>
  </tableColumns>
  <tableStyleInfo name="TableStyleLight8" showFirstColumn="0" showLastColumn="0" showRowStripes="1" showColumnStripes="0"/>
</table>
</file>

<file path=xl/tables/table6.xml><?xml version="1.0" encoding="utf-8"?>
<table xmlns="http://schemas.openxmlformats.org/spreadsheetml/2006/main" id="14" name="Table2139415" displayName="Table2139415" ref="A1:G21" totalsRowShown="0" dataDxfId="234" dataCellStyle="Currency">
  <autoFilter ref="A1:G21"/>
  <tableColumns count="7">
    <tableColumn id="1" name="Column1" dataDxfId="233"/>
    <tableColumn id="2" name="LiOH" dataDxfId="232" dataCellStyle="Currency"/>
    <tableColumn id="3" name="Nickel" dataDxfId="231" dataCellStyle="Currency"/>
    <tableColumn id="4" name="Cobalt" dataDxfId="230" dataCellStyle="Currency"/>
    <tableColumn id="5" name="Copper" dataDxfId="229" dataCellStyle="Currency"/>
    <tableColumn id="6" name="Aluminum" dataDxfId="228" dataCellStyle="Currency"/>
    <tableColumn id="7" name="Steel" dataDxfId="227" dataCellStyle="Currency"/>
  </tableColumns>
  <tableStyleInfo name="TableStyleLight8" showFirstColumn="0" showLastColumn="0" showRowStripes="1" showColumnStripes="0"/>
</table>
</file>

<file path=xl/tables/table7.xml><?xml version="1.0" encoding="utf-8"?>
<table xmlns="http://schemas.openxmlformats.org/spreadsheetml/2006/main" id="17" name="Table314161018" displayName="Table314161018" ref="I1:P20" totalsRowShown="0">
  <autoFilter ref="I1:P20"/>
  <tableColumns count="8">
    <tableColumn id="1" name="Date" dataDxfId="226" dataCellStyle="Normal 2"/>
    <tableColumn id="2" name="LiOH" dataDxfId="225">
      <calculatedColumnFormula>B3/1000*B$2</calculatedColumnFormula>
    </tableColumn>
    <tableColumn id="3" name="Nickel" dataDxfId="224">
      <calculatedColumnFormula>C3/1000*C$2</calculatedColumnFormula>
    </tableColumn>
    <tableColumn id="4" name="Cobalt" dataDxfId="223">
      <calculatedColumnFormula>D3/1000*D$2</calculatedColumnFormula>
    </tableColumn>
    <tableColumn id="5" name="Copper" dataDxfId="222">
      <calculatedColumnFormula>E3/1000*E$2</calculatedColumnFormula>
    </tableColumn>
    <tableColumn id="6" name="Aluminum" dataDxfId="221">
      <calculatedColumnFormula>F3/1000*F$2</calculatedColumnFormula>
    </tableColumn>
    <tableColumn id="9" name="Steel" dataDxfId="220">
      <calculatedColumnFormula>G3*G$2</calculatedColumnFormula>
    </tableColumn>
    <tableColumn id="7" name="Total" dataDxfId="219">
      <calculatedColumnFormula>SUM(Table314161018[[#This Row],[LiOH]:[Steel]])</calculatedColumnFormula>
    </tableColumn>
  </tableColumns>
  <tableStyleInfo name="TableStyleLight8" showFirstColumn="0" showLastColumn="0" showRowStripes="1" showColumnStripes="0"/>
</table>
</file>

<file path=xl/tables/table8.xml><?xml version="1.0" encoding="utf-8"?>
<table xmlns="http://schemas.openxmlformats.org/spreadsheetml/2006/main" id="4" name="Table4" displayName="Table4" ref="I1:P21" totalsRowShown="0">
  <autoFilter ref="I1:P21"/>
  <tableColumns count="8">
    <tableColumn id="1" name="Column1" dataDxfId="218">
      <calculatedColumnFormula>EDATE(I1,1)</calculatedColumnFormula>
    </tableColumn>
    <tableColumn id="2" name="LiOH" dataDxfId="217">
      <calculatedColumnFormula>B3*B$2/B$3</calculatedColumnFormula>
    </tableColumn>
    <tableColumn id="3" name="Nickel" dataDxfId="216">
      <calculatedColumnFormula>C3*C$2/C$3</calculatedColumnFormula>
    </tableColumn>
    <tableColumn id="4" name="Cobalt" dataDxfId="215">
      <calculatedColumnFormula>D3*G$2/D$3</calculatedColumnFormula>
    </tableColumn>
    <tableColumn id="5" name="Copper" dataDxfId="214">
      <calculatedColumnFormula>E3*E$2/E$3</calculatedColumnFormula>
    </tableColumn>
    <tableColumn id="6" name="Aluminum" dataDxfId="213">
      <calculatedColumnFormula>F3*F$2/F$3</calculatedColumnFormula>
    </tableColumn>
    <tableColumn id="7" name="Manganese" dataDxfId="212">
      <calculatedColumnFormula>G3*D$2/G$3</calculatedColumnFormula>
    </tableColumn>
    <tableColumn id="8" name="TotalM48" dataDxfId="211"/>
  </tableColumns>
  <tableStyleInfo name="TableStyleMedium1" showFirstColumn="0" showLastColumn="0" showRowStripes="1" showColumnStripes="0"/>
</table>
</file>

<file path=xl/tables/table9.xml><?xml version="1.0" encoding="utf-8"?>
<table xmlns="http://schemas.openxmlformats.org/spreadsheetml/2006/main" id="6" name="Table6" displayName="Table6" ref="AI40:AI41" insertRow="1" totalsRowShown="0" dataDxfId="210">
  <autoFilter ref="AI40:AI41"/>
  <tableColumns count="1">
    <tableColumn id="1" name="Column1" dataDxfId="209"/>
  </tableColumns>
  <tableStyleInfo name="TableStyleMedium2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_rels/themeOverrid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_rels/themeOverride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Ion">
  <a:themeElements>
    <a:clrScheme name="Ion">
      <a:dk1>
        <a:sysClr val="windowText" lastClr="000000"/>
      </a:dk1>
      <a:lt1>
        <a:sysClr val="window" lastClr="FFFFFF"/>
      </a:lt1>
      <a:dk2>
        <a:srgbClr val="1E5155"/>
      </a:dk2>
      <a:lt2>
        <a:srgbClr val="EBEBEB"/>
      </a:lt2>
      <a:accent1>
        <a:srgbClr val="B01513"/>
      </a:accent1>
      <a:accent2>
        <a:srgbClr val="EA6312"/>
      </a:accent2>
      <a:accent3>
        <a:srgbClr val="E6B729"/>
      </a:accent3>
      <a:accent4>
        <a:srgbClr val="6AAC90"/>
      </a:accent4>
      <a:accent5>
        <a:srgbClr val="54849A"/>
      </a:accent5>
      <a:accent6>
        <a:srgbClr val="9E5E9B"/>
      </a:accent6>
      <a:hlink>
        <a:srgbClr val="58C1BA"/>
      </a:hlink>
      <a:folHlink>
        <a:srgbClr val="9DFFCB"/>
      </a:folHlink>
    </a:clrScheme>
    <a:fontScheme name="Ion">
      <a:majorFont>
        <a:latin typeface="Century Gothic" panose="020B050202020202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Glossy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satMod val="180000"/>
              </a:schemeClr>
            </a:gs>
            <a:gs pos="65000">
              <a:schemeClr val="phClr">
                <a:tint val="32000"/>
                <a:satMod val="250000"/>
              </a:schemeClr>
            </a:gs>
            <a:gs pos="100000">
              <a:schemeClr val="phClr">
                <a:tint val="23000"/>
                <a:satMod val="300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shade val="15000"/>
                <a:satMod val="180000"/>
              </a:schemeClr>
            </a:gs>
            <a:gs pos="50000">
              <a:schemeClr val="phClr">
                <a:shade val="45000"/>
                <a:satMod val="170000"/>
              </a:schemeClr>
            </a:gs>
            <a:gs pos="70000">
              <a:schemeClr val="phClr">
                <a:tint val="99000"/>
                <a:shade val="65000"/>
                <a:satMod val="155000"/>
              </a:schemeClr>
            </a:gs>
            <a:gs pos="100000">
              <a:schemeClr val="phClr">
                <a:tint val="95500"/>
                <a:shade val="100000"/>
                <a:satMod val="155000"/>
              </a:schemeClr>
            </a:gs>
          </a:gsLst>
          <a:lin ang="16200000" scaled="0"/>
        </a:gradFill>
      </a:fillStyleLst>
      <a:lnStyleLst>
        <a:ln w="12700" cap="flat" cmpd="sng" algn="ctr">
          <a:solidFill>
            <a:schemeClr val="phClr">
              <a:tint val="95000"/>
              <a:shade val="95000"/>
              <a:satMod val="120000"/>
            </a:schemeClr>
          </a:solidFill>
          <a:prstDash val="solid"/>
        </a:ln>
        <a:ln w="55000" cap="flat" cmpd="thickThin" algn="ctr">
          <a:solidFill>
            <a:schemeClr val="phClr">
              <a:tint val="90000"/>
              <a:satMod val="130000"/>
            </a:schemeClr>
          </a:solidFill>
          <a:prstDash val="solid"/>
        </a:ln>
        <a:ln w="50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381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63500" dist="38100" dir="5400000" rotWithShape="0">
              <a:srgbClr val="000000">
                <a:alpha val="45000"/>
              </a:srgbClr>
            </a:outerShdw>
          </a:effectLst>
          <a:scene3d>
            <a:camera prst="orthographicFront">
              <a:rot lat="0" lon="0" rev="0"/>
            </a:camera>
            <a:lightRig rig="glow" dir="t">
              <a:rot lat="0" lon="0" rev="6360000"/>
            </a:lightRig>
          </a:scene3d>
          <a:sp3d contourW="1000" prstMaterial="flat">
            <a:bevelT w="95250" h="101600"/>
            <a:contourClr>
              <a:schemeClr val="phClr">
                <a:satMod val="30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7000"/>
                <a:hueMod val="88000"/>
                <a:satMod val="130000"/>
                <a:lumMod val="124000"/>
              </a:schemeClr>
            </a:gs>
            <a:gs pos="100000">
              <a:schemeClr val="phClr">
                <a:tint val="96000"/>
                <a:shade val="88000"/>
                <a:hueMod val="108000"/>
                <a:satMod val="164000"/>
                <a:lumMod val="76000"/>
              </a:schemeClr>
            </a:gs>
          </a:gsLst>
          <a:path path="circle">
            <a:fillToRect l="45000" t="65000" r="125000" b="10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shade val="69000"/>
                <a:hueMod val="108000"/>
                <a:satMod val="164000"/>
                <a:lumMod val="74000"/>
              </a:schemeClr>
              <a:schemeClr val="phClr">
                <a:tint val="96000"/>
                <a:hueMod val="88000"/>
                <a:satMod val="140000"/>
                <a:lumMod val="132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on" id="{B8441ADB-2E43-4AF7-B97A-BD870242C6A8}" vid="{292E63A9-BB86-4E3D-B92A-7223C6510D2E}"/>
    </a:ext>
  </a:extLst>
</a:theme>
</file>

<file path=xl/theme/themeOverride1.xml><?xml version="1.0" encoding="utf-8"?>
<a:themeOverride xmlns:a="http://schemas.openxmlformats.org/drawingml/2006/main">
  <a:clrScheme name="Ion">
    <a:dk1>
      <a:sysClr val="windowText" lastClr="000000"/>
    </a:dk1>
    <a:lt1>
      <a:sysClr val="window" lastClr="FFFFFF"/>
    </a:lt1>
    <a:dk2>
      <a:srgbClr val="1E5155"/>
    </a:dk2>
    <a:lt2>
      <a:srgbClr val="EBEBEB"/>
    </a:lt2>
    <a:accent1>
      <a:srgbClr val="B01513"/>
    </a:accent1>
    <a:accent2>
      <a:srgbClr val="EA6312"/>
    </a:accent2>
    <a:accent3>
      <a:srgbClr val="E6B729"/>
    </a:accent3>
    <a:accent4>
      <a:srgbClr val="6AAC90"/>
    </a:accent4>
    <a:accent5>
      <a:srgbClr val="54849A"/>
    </a:accent5>
    <a:accent6>
      <a:srgbClr val="9E5E9B"/>
    </a:accent6>
    <a:hlink>
      <a:srgbClr val="58C1BA"/>
    </a:hlink>
    <a:folHlink>
      <a:srgbClr val="9DFFCB"/>
    </a:folHlink>
  </a:clrScheme>
  <a:fontScheme name="Ion">
    <a:majorFont>
      <a:latin typeface="Century Gothic" panose="020B0502020202020204"/>
      <a:ea typeface=""/>
      <a:cs typeface=""/>
      <a:font script="Jpan" typeface="メイリオ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entury Gothic" panose="020B0502020202020204"/>
      <a:ea typeface=""/>
      <a:cs typeface=""/>
      <a:font script="Jpan" typeface="メイリオ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Glossy">
    <a:fillStyleLst>
      <a:solidFill>
        <a:schemeClr val="phClr"/>
      </a:solidFill>
      <a:gradFill rotWithShape="1">
        <a:gsLst>
          <a:gs pos="0">
            <a:schemeClr val="phClr">
              <a:tint val="62000"/>
              <a:satMod val="180000"/>
            </a:schemeClr>
          </a:gs>
          <a:gs pos="65000">
            <a:schemeClr val="phClr">
              <a:tint val="32000"/>
              <a:satMod val="250000"/>
            </a:schemeClr>
          </a:gs>
          <a:gs pos="100000">
            <a:schemeClr val="phClr">
              <a:tint val="23000"/>
              <a:satMod val="300000"/>
            </a:schemeClr>
          </a:gs>
        </a:gsLst>
        <a:lin ang="16200000" scaled="0"/>
      </a:gradFill>
      <a:gradFill rotWithShape="1">
        <a:gsLst>
          <a:gs pos="0">
            <a:schemeClr val="phClr">
              <a:shade val="15000"/>
              <a:satMod val="180000"/>
            </a:schemeClr>
          </a:gs>
          <a:gs pos="50000">
            <a:schemeClr val="phClr">
              <a:shade val="45000"/>
              <a:satMod val="170000"/>
            </a:schemeClr>
          </a:gs>
          <a:gs pos="70000">
            <a:schemeClr val="phClr">
              <a:tint val="99000"/>
              <a:shade val="65000"/>
              <a:satMod val="155000"/>
            </a:schemeClr>
          </a:gs>
          <a:gs pos="100000">
            <a:schemeClr val="phClr">
              <a:tint val="95500"/>
              <a:shade val="100000"/>
              <a:satMod val="155000"/>
            </a:schemeClr>
          </a:gs>
        </a:gsLst>
        <a:lin ang="16200000" scaled="0"/>
      </a:gradFill>
    </a:fillStyleLst>
    <a:lnStyleLst>
      <a:ln w="12700" cap="flat" cmpd="sng" algn="ctr">
        <a:solidFill>
          <a:schemeClr val="phClr">
            <a:tint val="95000"/>
            <a:shade val="95000"/>
            <a:satMod val="120000"/>
          </a:schemeClr>
        </a:solidFill>
        <a:prstDash val="solid"/>
      </a:ln>
      <a:ln w="55000" cap="flat" cmpd="thickThin" algn="ctr">
        <a:solidFill>
          <a:schemeClr val="phClr">
            <a:tint val="90000"/>
            <a:satMod val="130000"/>
          </a:schemeClr>
        </a:solidFill>
        <a:prstDash val="solid"/>
      </a:ln>
      <a:ln w="508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50800" dist="381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50800" dist="381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63500" dist="38100" dir="5400000" rotWithShape="0">
            <a:srgbClr val="000000">
              <a:alpha val="45000"/>
            </a:srgbClr>
          </a:outerShdw>
        </a:effectLst>
        <a:scene3d>
          <a:camera prst="orthographicFront">
            <a:rot lat="0" lon="0" rev="0"/>
          </a:camera>
          <a:lightRig rig="glow" dir="t">
            <a:rot lat="0" lon="0" rev="6360000"/>
          </a:lightRig>
        </a:scene3d>
        <a:sp3d contourW="1000" prstMaterial="flat">
          <a:bevelT w="95250" h="101600"/>
          <a:contourClr>
            <a:schemeClr val="phClr">
              <a:satMod val="300000"/>
            </a:schemeClr>
          </a:contourClr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97000"/>
              <a:hueMod val="88000"/>
              <a:satMod val="130000"/>
              <a:lumMod val="124000"/>
            </a:schemeClr>
          </a:gs>
          <a:gs pos="100000">
            <a:schemeClr val="phClr">
              <a:tint val="96000"/>
              <a:shade val="88000"/>
              <a:hueMod val="108000"/>
              <a:satMod val="164000"/>
              <a:lumMod val="76000"/>
            </a:schemeClr>
          </a:gs>
        </a:gsLst>
        <a:path path="circle">
          <a:fillToRect l="45000" t="65000" r="125000" b="100000"/>
        </a:path>
      </a:gradFill>
      <a:blipFill rotWithShape="1">
        <a:blip xmlns:r="http://schemas.openxmlformats.org/officeDocument/2006/relationships" r:embed="rId1">
          <a:duotone>
            <a:schemeClr val="phClr">
              <a:shade val="69000"/>
              <a:hueMod val="108000"/>
              <a:satMod val="164000"/>
              <a:lumMod val="74000"/>
            </a:schemeClr>
            <a:schemeClr val="phClr">
              <a:tint val="96000"/>
              <a:hueMod val="88000"/>
              <a:satMod val="140000"/>
              <a:lumMod val="132000"/>
            </a:schemeClr>
          </a:duotone>
        </a:blip>
        <a:stretch/>
      </a:blipFill>
    </a:bgFillStyleLst>
  </a:fmtScheme>
</a:themeOverride>
</file>

<file path=xl/theme/themeOverride2.xml><?xml version="1.0" encoding="utf-8"?>
<a:themeOverride xmlns:a="http://schemas.openxmlformats.org/drawingml/2006/main">
  <a:clrScheme name="Ion">
    <a:dk1>
      <a:sysClr val="windowText" lastClr="000000"/>
    </a:dk1>
    <a:lt1>
      <a:sysClr val="window" lastClr="FFFFFF"/>
    </a:lt1>
    <a:dk2>
      <a:srgbClr val="1E5155"/>
    </a:dk2>
    <a:lt2>
      <a:srgbClr val="EBEBEB"/>
    </a:lt2>
    <a:accent1>
      <a:srgbClr val="B01513"/>
    </a:accent1>
    <a:accent2>
      <a:srgbClr val="EA6312"/>
    </a:accent2>
    <a:accent3>
      <a:srgbClr val="E6B729"/>
    </a:accent3>
    <a:accent4>
      <a:srgbClr val="6AAC90"/>
    </a:accent4>
    <a:accent5>
      <a:srgbClr val="54849A"/>
    </a:accent5>
    <a:accent6>
      <a:srgbClr val="9E5E9B"/>
    </a:accent6>
    <a:hlink>
      <a:srgbClr val="58C1BA"/>
    </a:hlink>
    <a:folHlink>
      <a:srgbClr val="9DFFCB"/>
    </a:folHlink>
  </a:clrScheme>
  <a:fontScheme name="Ion">
    <a:majorFont>
      <a:latin typeface="Century Gothic" panose="020B0502020202020204"/>
      <a:ea typeface=""/>
      <a:cs typeface=""/>
      <a:font script="Jpan" typeface="メイリオ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entury Gothic" panose="020B0502020202020204"/>
      <a:ea typeface=""/>
      <a:cs typeface=""/>
      <a:font script="Jpan" typeface="メイリオ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Glossy">
    <a:fillStyleLst>
      <a:solidFill>
        <a:schemeClr val="phClr"/>
      </a:solidFill>
      <a:gradFill rotWithShape="1">
        <a:gsLst>
          <a:gs pos="0">
            <a:schemeClr val="phClr">
              <a:tint val="62000"/>
              <a:satMod val="180000"/>
            </a:schemeClr>
          </a:gs>
          <a:gs pos="65000">
            <a:schemeClr val="phClr">
              <a:tint val="32000"/>
              <a:satMod val="250000"/>
            </a:schemeClr>
          </a:gs>
          <a:gs pos="100000">
            <a:schemeClr val="phClr">
              <a:tint val="23000"/>
              <a:satMod val="300000"/>
            </a:schemeClr>
          </a:gs>
        </a:gsLst>
        <a:lin ang="16200000" scaled="0"/>
      </a:gradFill>
      <a:gradFill rotWithShape="1">
        <a:gsLst>
          <a:gs pos="0">
            <a:schemeClr val="phClr">
              <a:shade val="15000"/>
              <a:satMod val="180000"/>
            </a:schemeClr>
          </a:gs>
          <a:gs pos="50000">
            <a:schemeClr val="phClr">
              <a:shade val="45000"/>
              <a:satMod val="170000"/>
            </a:schemeClr>
          </a:gs>
          <a:gs pos="70000">
            <a:schemeClr val="phClr">
              <a:tint val="99000"/>
              <a:shade val="65000"/>
              <a:satMod val="155000"/>
            </a:schemeClr>
          </a:gs>
          <a:gs pos="100000">
            <a:schemeClr val="phClr">
              <a:tint val="95500"/>
              <a:shade val="100000"/>
              <a:satMod val="155000"/>
            </a:schemeClr>
          </a:gs>
        </a:gsLst>
        <a:lin ang="16200000" scaled="0"/>
      </a:gradFill>
    </a:fillStyleLst>
    <a:lnStyleLst>
      <a:ln w="12700" cap="flat" cmpd="sng" algn="ctr">
        <a:solidFill>
          <a:schemeClr val="phClr">
            <a:tint val="95000"/>
            <a:shade val="95000"/>
            <a:satMod val="120000"/>
          </a:schemeClr>
        </a:solidFill>
        <a:prstDash val="solid"/>
      </a:ln>
      <a:ln w="55000" cap="flat" cmpd="thickThin" algn="ctr">
        <a:solidFill>
          <a:schemeClr val="phClr">
            <a:tint val="90000"/>
            <a:satMod val="130000"/>
          </a:schemeClr>
        </a:solidFill>
        <a:prstDash val="solid"/>
      </a:ln>
      <a:ln w="508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50800" dist="381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50800" dist="381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63500" dist="38100" dir="5400000" rotWithShape="0">
            <a:srgbClr val="000000">
              <a:alpha val="45000"/>
            </a:srgbClr>
          </a:outerShdw>
        </a:effectLst>
        <a:scene3d>
          <a:camera prst="orthographicFront">
            <a:rot lat="0" lon="0" rev="0"/>
          </a:camera>
          <a:lightRig rig="glow" dir="t">
            <a:rot lat="0" lon="0" rev="6360000"/>
          </a:lightRig>
        </a:scene3d>
        <a:sp3d contourW="1000" prstMaterial="flat">
          <a:bevelT w="95250" h="101600"/>
          <a:contourClr>
            <a:schemeClr val="phClr">
              <a:satMod val="300000"/>
            </a:schemeClr>
          </a:contourClr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97000"/>
              <a:hueMod val="88000"/>
              <a:satMod val="130000"/>
              <a:lumMod val="124000"/>
            </a:schemeClr>
          </a:gs>
          <a:gs pos="100000">
            <a:schemeClr val="phClr">
              <a:tint val="96000"/>
              <a:shade val="88000"/>
              <a:hueMod val="108000"/>
              <a:satMod val="164000"/>
              <a:lumMod val="76000"/>
            </a:schemeClr>
          </a:gs>
        </a:gsLst>
        <a:path path="circle">
          <a:fillToRect l="45000" t="65000" r="125000" b="100000"/>
        </a:path>
      </a:gradFill>
      <a:blipFill rotWithShape="1">
        <a:blip xmlns:r="http://schemas.openxmlformats.org/officeDocument/2006/relationships" r:embed="rId1">
          <a:duotone>
            <a:schemeClr val="phClr">
              <a:shade val="69000"/>
              <a:hueMod val="108000"/>
              <a:satMod val="164000"/>
              <a:lumMod val="74000"/>
            </a:schemeClr>
            <a:schemeClr val="phClr">
              <a:tint val="96000"/>
              <a:hueMod val="88000"/>
              <a:satMod val="140000"/>
              <a:lumMod val="132000"/>
            </a:schemeClr>
          </a:duotone>
        </a:blip>
        <a:stretch/>
      </a:blip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8.xml"/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0.bin"/><Relationship Id="rId4" Type="http://schemas.openxmlformats.org/officeDocument/2006/relationships/table" Target="../tables/table1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2.bin"/><Relationship Id="rId5" Type="http://schemas.openxmlformats.org/officeDocument/2006/relationships/comments" Target="../comments7.xml"/><Relationship Id="rId4" Type="http://schemas.openxmlformats.org/officeDocument/2006/relationships/table" Target="../tables/table2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7" Type="http://schemas.openxmlformats.org/officeDocument/2006/relationships/comments" Target="../comments8.xml"/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14.bin"/><Relationship Id="rId6" Type="http://schemas.openxmlformats.org/officeDocument/2006/relationships/table" Target="../tables/table26.xml"/><Relationship Id="rId5" Type="http://schemas.openxmlformats.org/officeDocument/2006/relationships/table" Target="../tables/table25.xml"/><Relationship Id="rId4" Type="http://schemas.openxmlformats.org/officeDocument/2006/relationships/table" Target="../tables/table24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7.xml"/><Relationship Id="rId1" Type="http://schemas.openxmlformats.org/officeDocument/2006/relationships/drawing" Target="../drawings/drawing21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3.xml"/><Relationship Id="rId2" Type="http://schemas.openxmlformats.org/officeDocument/2006/relationships/printerSettings" Target="../printerSettings/printerSettings15.bin"/><Relationship Id="rId1" Type="http://schemas.openxmlformats.org/officeDocument/2006/relationships/pivotTable" Target="../pivotTables/pivotTable1.xml"/><Relationship Id="rId6" Type="http://schemas.openxmlformats.org/officeDocument/2006/relationships/table" Target="../tables/table30.xml"/><Relationship Id="rId5" Type="http://schemas.openxmlformats.org/officeDocument/2006/relationships/table" Target="../tables/table29.xml"/><Relationship Id="rId4" Type="http://schemas.openxmlformats.org/officeDocument/2006/relationships/table" Target="../tables/table28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nissan-global.com/EN/TECHNOLOGY/OVERVIEW/li_ion_ev.html" TargetMode="External"/><Relationship Id="rId7" Type="http://schemas.openxmlformats.org/officeDocument/2006/relationships/table" Target="../tables/table31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6" Type="http://schemas.openxmlformats.org/officeDocument/2006/relationships/drawing" Target="../drawings/drawing24.xml"/><Relationship Id="rId5" Type="http://schemas.openxmlformats.org/officeDocument/2006/relationships/hyperlink" Target="https://pitchbook.com/profiles/company/40436-65" TargetMode="External"/><Relationship Id="rId4" Type="http://schemas.openxmlformats.org/officeDocument/2006/relationships/hyperlink" Target="http://www.cbea.com/syx/201811/884355.html" TargetMode="Externa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16.bin"/><Relationship Id="rId6" Type="http://schemas.openxmlformats.org/officeDocument/2006/relationships/comments" Target="../comments9.xml"/><Relationship Id="rId5" Type="http://schemas.openxmlformats.org/officeDocument/2006/relationships/table" Target="../tables/table33.xml"/><Relationship Id="rId4" Type="http://schemas.openxmlformats.org/officeDocument/2006/relationships/table" Target="../tables/table3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Relationship Id="rId5" Type="http://schemas.openxmlformats.org/officeDocument/2006/relationships/comments" Target="../comments1.xml"/><Relationship Id="rId4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Relationship Id="rId5" Type="http://schemas.openxmlformats.org/officeDocument/2006/relationships/comments" Target="../comments2.xml"/><Relationship Id="rId4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Relationship Id="rId5" Type="http://schemas.openxmlformats.org/officeDocument/2006/relationships/comments" Target="../comments3.xml"/><Relationship Id="rId4" Type="http://schemas.openxmlformats.org/officeDocument/2006/relationships/table" Target="../tables/table7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comments" Target="../comments4.xml"/><Relationship Id="rId3" Type="http://schemas.openxmlformats.org/officeDocument/2006/relationships/vmlDrawing" Target="../drawings/vmlDrawing4.vml"/><Relationship Id="rId7" Type="http://schemas.openxmlformats.org/officeDocument/2006/relationships/table" Target="../tables/table11.xml"/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7.bin"/><Relationship Id="rId6" Type="http://schemas.openxmlformats.org/officeDocument/2006/relationships/table" Target="../tables/table10.xml"/><Relationship Id="rId5" Type="http://schemas.openxmlformats.org/officeDocument/2006/relationships/table" Target="../tables/table9.xml"/><Relationship Id="rId4" Type="http://schemas.openxmlformats.org/officeDocument/2006/relationships/table" Target="../tables/table8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7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8.bin"/><Relationship Id="rId6" Type="http://schemas.openxmlformats.org/officeDocument/2006/relationships/table" Target="../tables/table15.xml"/><Relationship Id="rId5" Type="http://schemas.openxmlformats.org/officeDocument/2006/relationships/table" Target="../tables/table14.xml"/><Relationship Id="rId4" Type="http://schemas.openxmlformats.org/officeDocument/2006/relationships/table" Target="../tables/table1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9.bin"/><Relationship Id="rId5" Type="http://schemas.openxmlformats.org/officeDocument/2006/relationships/comments" Target="../comments6.xml"/><Relationship Id="rId4" Type="http://schemas.openxmlformats.org/officeDocument/2006/relationships/table" Target="../tables/table1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8:AM247"/>
  <sheetViews>
    <sheetView showGridLines="0" topLeftCell="A83" zoomScale="40" zoomScaleNormal="40" zoomScaleSheetLayoutView="80" zoomScalePageLayoutView="50" workbookViewId="0">
      <selection activeCell="A99" sqref="A99"/>
    </sheetView>
  </sheetViews>
  <sheetFormatPr defaultColWidth="9.33203125" defaultRowHeight="13.5" x14ac:dyDescent="0.25"/>
  <cols>
    <col min="5" max="5" width="9.33203125" customWidth="1"/>
  </cols>
  <sheetData>
    <row r="8" s="145" customFormat="1" x14ac:dyDescent="0.25"/>
    <row r="9" s="145" customFormat="1" x14ac:dyDescent="0.25"/>
    <row r="10" s="145" customFormat="1" x14ac:dyDescent="0.25"/>
    <row r="11" s="145" customFormat="1" x14ac:dyDescent="0.25"/>
    <row r="30" spans="32:32" x14ac:dyDescent="0.25">
      <c r="AF30" s="5"/>
    </row>
    <row r="47" spans="1:39" s="90" customFormat="1" x14ac:dyDescent="0.25">
      <c r="A47" s="214"/>
      <c r="B47" s="214"/>
      <c r="C47" s="214"/>
      <c r="D47" s="214"/>
      <c r="E47" s="214"/>
      <c r="F47" s="214"/>
      <c r="G47" s="214"/>
      <c r="H47" s="214"/>
      <c r="I47" s="214"/>
      <c r="J47" s="214"/>
      <c r="K47" s="214"/>
      <c r="L47" s="214"/>
      <c r="M47" s="214"/>
      <c r="N47" s="214"/>
      <c r="O47" s="214"/>
      <c r="P47" s="214"/>
      <c r="Q47" s="214"/>
      <c r="R47" s="214"/>
      <c r="S47" s="214"/>
      <c r="T47" s="214"/>
      <c r="U47" s="214"/>
      <c r="V47" s="214"/>
      <c r="W47" s="214"/>
      <c r="X47" s="214"/>
      <c r="Y47" s="214"/>
      <c r="Z47" s="214"/>
      <c r="AA47" s="214"/>
      <c r="AB47" s="214"/>
      <c r="AC47" s="214"/>
      <c r="AD47" s="214"/>
      <c r="AE47" s="214"/>
      <c r="AF47" s="214"/>
      <c r="AG47" s="214"/>
      <c r="AH47" s="214"/>
      <c r="AI47" s="214"/>
      <c r="AJ47" s="214"/>
      <c r="AK47" s="214"/>
      <c r="AL47" s="214"/>
      <c r="AM47" s="214"/>
    </row>
    <row r="48" spans="1:39" s="90" customFormat="1" ht="17.25" customHeight="1" x14ac:dyDescent="0.25">
      <c r="A48" s="214"/>
      <c r="B48" s="214"/>
      <c r="C48" s="214"/>
      <c r="D48" s="214"/>
      <c r="E48" s="214"/>
      <c r="F48" s="214"/>
      <c r="G48" s="214"/>
      <c r="H48" s="214"/>
      <c r="I48" s="214"/>
      <c r="J48" s="214"/>
      <c r="K48" s="214"/>
      <c r="L48" s="214"/>
      <c r="M48" s="214"/>
      <c r="N48" s="214"/>
      <c r="O48" s="214"/>
      <c r="P48" s="214"/>
      <c r="Q48" s="214"/>
      <c r="R48" s="214"/>
      <c r="S48" s="214"/>
      <c r="T48" s="214"/>
      <c r="U48" s="214"/>
      <c r="V48" s="214"/>
      <c r="W48" s="214"/>
      <c r="X48" s="214"/>
      <c r="Y48" s="214"/>
      <c r="Z48" s="214"/>
      <c r="AA48" s="214"/>
      <c r="AB48" s="214"/>
      <c r="AC48" s="214"/>
      <c r="AD48" s="214"/>
      <c r="AE48" s="214"/>
      <c r="AF48" s="214"/>
      <c r="AG48" s="214"/>
      <c r="AH48" s="214"/>
      <c r="AI48" s="214"/>
      <c r="AJ48" s="214"/>
      <c r="AK48" s="214"/>
      <c r="AL48" s="214"/>
      <c r="AM48" s="214"/>
    </row>
    <row r="49" spans="1:39" s="90" customFormat="1" ht="17.25" customHeight="1" x14ac:dyDescent="0.25">
      <c r="A49" s="214"/>
      <c r="B49" s="214"/>
      <c r="C49" s="214"/>
      <c r="D49" s="214"/>
      <c r="E49" s="214"/>
      <c r="F49" s="214"/>
      <c r="G49" s="214"/>
      <c r="H49" s="214"/>
      <c r="I49" s="214"/>
      <c r="J49" s="214"/>
      <c r="K49" s="214"/>
      <c r="L49" s="214"/>
      <c r="M49" s="214"/>
      <c r="N49" s="214"/>
      <c r="O49" s="214"/>
      <c r="P49" s="214"/>
      <c r="Q49" s="214"/>
      <c r="R49" s="214"/>
      <c r="S49" s="214"/>
      <c r="T49" s="214"/>
      <c r="U49" s="214"/>
      <c r="V49" s="214"/>
      <c r="W49" s="214"/>
      <c r="X49" s="214"/>
      <c r="Y49" s="214"/>
      <c r="Z49" s="214"/>
      <c r="AA49" s="214"/>
      <c r="AB49" s="214"/>
      <c r="AC49" s="214"/>
      <c r="AD49" s="214"/>
      <c r="AE49" s="214"/>
      <c r="AF49" s="214"/>
      <c r="AG49" s="214"/>
      <c r="AH49" s="214"/>
      <c r="AI49" s="214"/>
      <c r="AJ49" s="214"/>
      <c r="AK49" s="214"/>
      <c r="AL49" s="214"/>
      <c r="AM49" s="214"/>
    </row>
    <row r="50" spans="1:39" ht="17.25" customHeight="1" x14ac:dyDescent="0.25">
      <c r="A50" s="214"/>
      <c r="B50" s="214"/>
      <c r="C50" s="214"/>
      <c r="D50" s="214"/>
      <c r="E50" s="24"/>
      <c r="F50" s="24"/>
      <c r="G50" s="214"/>
      <c r="H50" s="214"/>
      <c r="I50" s="214"/>
      <c r="J50" s="214"/>
      <c r="K50" s="214"/>
      <c r="L50" s="214"/>
      <c r="M50" s="214"/>
      <c r="N50" s="214"/>
      <c r="O50" s="214"/>
      <c r="P50" s="214"/>
      <c r="Q50" s="214"/>
      <c r="R50" s="214"/>
      <c r="S50" s="214"/>
      <c r="T50" s="214"/>
      <c r="U50" s="214"/>
      <c r="V50" s="214"/>
      <c r="W50" s="214"/>
      <c r="X50" s="24"/>
      <c r="Y50" s="214"/>
      <c r="Z50" s="214"/>
      <c r="AA50" s="214"/>
      <c r="AB50" s="214"/>
      <c r="AC50" s="214"/>
      <c r="AD50" s="214"/>
      <c r="AE50" s="214"/>
      <c r="AF50" s="214"/>
      <c r="AG50" s="214"/>
      <c r="AH50" s="214"/>
      <c r="AI50" s="214"/>
      <c r="AJ50" s="214"/>
      <c r="AK50" s="214"/>
      <c r="AL50" s="214"/>
      <c r="AM50" s="214"/>
    </row>
    <row r="51" spans="1:39" ht="17.25" customHeight="1" x14ac:dyDescent="0.35">
      <c r="A51" s="24"/>
      <c r="B51" s="191"/>
      <c r="C51" s="192"/>
      <c r="D51" s="192"/>
      <c r="E51" s="192"/>
      <c r="F51" s="192"/>
      <c r="G51" s="192"/>
      <c r="H51" s="192"/>
      <c r="I51" s="192"/>
      <c r="J51" s="192"/>
      <c r="K51" s="192"/>
      <c r="L51" s="192"/>
      <c r="M51" s="192"/>
      <c r="N51" s="192"/>
      <c r="O51" s="192"/>
      <c r="P51" s="192"/>
      <c r="Q51" s="192"/>
      <c r="R51" s="192"/>
      <c r="S51" s="192"/>
      <c r="T51" s="193"/>
      <c r="U51" s="191"/>
      <c r="V51" s="192"/>
      <c r="W51" s="192"/>
      <c r="X51" s="192"/>
      <c r="Y51" s="192"/>
      <c r="Z51" s="192"/>
      <c r="AA51" s="192"/>
      <c r="AB51" s="192"/>
      <c r="AC51" s="192"/>
      <c r="AD51" s="192"/>
      <c r="AE51" s="192"/>
      <c r="AF51" s="192"/>
      <c r="AG51" s="192"/>
      <c r="AH51" s="192"/>
      <c r="AI51" s="192"/>
      <c r="AJ51" s="192"/>
      <c r="AK51" s="192"/>
      <c r="AL51" s="192"/>
      <c r="AM51" s="194"/>
    </row>
    <row r="52" spans="1:39" ht="17.25" customHeight="1" x14ac:dyDescent="0.35">
      <c r="A52" s="24"/>
      <c r="B52" s="195"/>
      <c r="C52" s="196"/>
      <c r="D52" s="196"/>
      <c r="E52" s="196"/>
      <c r="F52" s="196"/>
      <c r="G52" s="196"/>
      <c r="H52" s="196"/>
      <c r="I52" s="196"/>
      <c r="J52" s="196"/>
      <c r="K52" s="196"/>
      <c r="L52" s="196"/>
      <c r="M52" s="196"/>
      <c r="N52" s="196"/>
      <c r="O52" s="196"/>
      <c r="P52" s="196"/>
      <c r="Q52" s="196"/>
      <c r="R52" s="196"/>
      <c r="S52" s="196"/>
      <c r="T52" s="193"/>
      <c r="U52" s="195"/>
      <c r="V52" s="196"/>
      <c r="W52" s="196"/>
      <c r="X52" s="196"/>
      <c r="Y52" s="196"/>
      <c r="Z52" s="196"/>
      <c r="AA52" s="196"/>
      <c r="AB52" s="196"/>
      <c r="AC52" s="196"/>
      <c r="AD52" s="196"/>
      <c r="AE52" s="196"/>
      <c r="AF52" s="196"/>
      <c r="AG52" s="196"/>
      <c r="AH52" s="196"/>
      <c r="AI52" s="196"/>
      <c r="AJ52" s="196"/>
      <c r="AK52" s="196"/>
      <c r="AL52" s="196"/>
      <c r="AM52" s="196"/>
    </row>
    <row r="53" spans="1:39" ht="17.25" customHeight="1" x14ac:dyDescent="0.35">
      <c r="A53" s="89"/>
      <c r="B53" s="197"/>
      <c r="C53" s="198"/>
      <c r="D53" s="199"/>
      <c r="E53" s="198"/>
      <c r="F53" s="198"/>
      <c r="G53" s="198"/>
      <c r="H53" s="198"/>
      <c r="I53" s="198"/>
      <c r="J53" s="198"/>
      <c r="K53" s="198"/>
      <c r="L53" s="198"/>
      <c r="M53" s="198"/>
      <c r="N53" s="198"/>
      <c r="O53" s="198"/>
      <c r="P53" s="198"/>
      <c r="Q53" s="198"/>
      <c r="R53" s="198"/>
      <c r="S53" s="198"/>
      <c r="T53" s="200"/>
      <c r="U53" s="201"/>
      <c r="V53" s="198"/>
      <c r="W53" s="198"/>
      <c r="X53" s="198"/>
      <c r="Y53" s="198"/>
      <c r="Z53" s="198"/>
      <c r="AA53" s="198"/>
      <c r="AB53" s="198"/>
      <c r="AC53" s="198"/>
      <c r="AD53" s="198"/>
      <c r="AE53" s="198"/>
      <c r="AF53" s="198"/>
      <c r="AG53" s="198"/>
      <c r="AH53" s="198"/>
      <c r="AI53" s="198"/>
      <c r="AJ53" s="198"/>
      <c r="AK53" s="198"/>
      <c r="AL53" s="198"/>
      <c r="AM53" s="202"/>
    </row>
    <row r="54" spans="1:39" ht="17.25" customHeight="1" x14ac:dyDescent="0.3">
      <c r="A54" s="214"/>
      <c r="B54" s="203"/>
      <c r="C54" s="204"/>
      <c r="D54" s="204"/>
      <c r="E54" s="204"/>
      <c r="F54" s="204"/>
      <c r="G54" s="204"/>
      <c r="H54" s="204"/>
      <c r="I54" s="204"/>
      <c r="J54" s="204"/>
      <c r="K54" s="204"/>
      <c r="L54" s="204"/>
      <c r="M54" s="204"/>
      <c r="N54" s="204"/>
      <c r="O54" s="204"/>
      <c r="P54" s="204"/>
      <c r="Q54" s="204"/>
      <c r="R54" s="204"/>
      <c r="S54" s="204"/>
      <c r="T54" s="205"/>
      <c r="U54" s="206"/>
      <c r="V54" s="204"/>
      <c r="W54" s="204"/>
      <c r="X54" s="204"/>
      <c r="Y54" s="204"/>
      <c r="Z54" s="204"/>
      <c r="AA54" s="204"/>
      <c r="AB54" s="204"/>
      <c r="AC54" s="204"/>
      <c r="AD54" s="204"/>
      <c r="AE54" s="204"/>
      <c r="AF54" s="204"/>
      <c r="AG54" s="204"/>
      <c r="AH54" s="204"/>
      <c r="AI54" s="204"/>
      <c r="AJ54" s="204"/>
      <c r="AK54" s="204"/>
      <c r="AL54" s="204"/>
      <c r="AM54" s="204"/>
    </row>
    <row r="55" spans="1:39" s="146" customFormat="1" ht="17.25" customHeight="1" x14ac:dyDescent="0.3">
      <c r="A55" s="214"/>
      <c r="B55" s="203"/>
      <c r="C55" s="204"/>
      <c r="D55" s="204"/>
      <c r="E55" s="204"/>
      <c r="F55" s="204"/>
      <c r="G55" s="204"/>
      <c r="H55" s="204"/>
      <c r="I55" s="204"/>
      <c r="J55" s="204"/>
      <c r="K55" s="204"/>
      <c r="L55" s="204"/>
      <c r="M55" s="204"/>
      <c r="N55" s="204"/>
      <c r="O55" s="204"/>
      <c r="P55" s="204"/>
      <c r="Q55" s="204"/>
      <c r="R55" s="204"/>
      <c r="S55" s="204"/>
      <c r="T55" s="205"/>
      <c r="U55" s="206"/>
      <c r="V55" s="204"/>
      <c r="W55" s="204"/>
      <c r="X55" s="204"/>
      <c r="Y55" s="204"/>
      <c r="Z55" s="204"/>
      <c r="AA55" s="204"/>
      <c r="AB55" s="204"/>
      <c r="AC55" s="204"/>
      <c r="AD55" s="204"/>
      <c r="AE55" s="204"/>
      <c r="AF55" s="204"/>
      <c r="AG55" s="204"/>
      <c r="AH55" s="204"/>
      <c r="AI55" s="204"/>
      <c r="AJ55" s="204"/>
      <c r="AK55" s="204"/>
      <c r="AL55" s="204"/>
      <c r="AM55" s="204"/>
    </row>
    <row r="56" spans="1:39" s="146" customFormat="1" ht="17.25" customHeight="1" x14ac:dyDescent="0.3">
      <c r="A56" s="214"/>
      <c r="B56" s="203"/>
      <c r="C56" s="204"/>
      <c r="D56" s="204"/>
      <c r="E56" s="204"/>
      <c r="F56" s="204"/>
      <c r="G56" s="204"/>
      <c r="H56" s="204"/>
      <c r="I56" s="204"/>
      <c r="J56" s="204"/>
      <c r="K56" s="204"/>
      <c r="L56" s="204"/>
      <c r="M56" s="204"/>
      <c r="N56" s="204"/>
      <c r="O56" s="204"/>
      <c r="P56" s="204"/>
      <c r="Q56" s="204"/>
      <c r="R56" s="204"/>
      <c r="S56" s="204"/>
      <c r="T56" s="205"/>
      <c r="U56" s="206"/>
      <c r="V56" s="204"/>
      <c r="W56" s="204"/>
      <c r="X56" s="204"/>
      <c r="Y56" s="204"/>
      <c r="Z56" s="204"/>
      <c r="AA56" s="204"/>
      <c r="AB56" s="204"/>
      <c r="AC56" s="204"/>
      <c r="AD56" s="204"/>
      <c r="AE56" s="204"/>
      <c r="AF56" s="204"/>
      <c r="AG56" s="204"/>
      <c r="AH56" s="204"/>
      <c r="AI56" s="204"/>
      <c r="AJ56" s="204"/>
      <c r="AK56" s="204"/>
      <c r="AL56" s="204"/>
      <c r="AM56" s="204"/>
    </row>
    <row r="57" spans="1:39" s="146" customFormat="1" ht="17.25" customHeight="1" x14ac:dyDescent="0.3">
      <c r="A57" s="214"/>
      <c r="B57" s="203"/>
      <c r="C57" s="204"/>
      <c r="D57" s="204"/>
      <c r="E57" s="204"/>
      <c r="F57" s="204"/>
      <c r="G57" s="204"/>
      <c r="H57" s="204"/>
      <c r="I57" s="204"/>
      <c r="J57" s="204"/>
      <c r="K57" s="204"/>
      <c r="L57" s="204"/>
      <c r="M57" s="204"/>
      <c r="N57" s="204"/>
      <c r="O57" s="204"/>
      <c r="P57" s="204"/>
      <c r="Q57" s="204"/>
      <c r="R57" s="204"/>
      <c r="S57" s="204"/>
      <c r="T57" s="205"/>
      <c r="U57" s="206"/>
      <c r="V57" s="204"/>
      <c r="W57" s="204"/>
      <c r="X57" s="204"/>
      <c r="Y57" s="204"/>
      <c r="Z57" s="204"/>
      <c r="AA57" s="204"/>
      <c r="AB57" s="204"/>
      <c r="AC57" s="204"/>
      <c r="AD57" s="204"/>
      <c r="AE57" s="204"/>
      <c r="AF57" s="204"/>
      <c r="AG57" s="204"/>
      <c r="AH57" s="204"/>
      <c r="AI57" s="204"/>
      <c r="AJ57" s="204"/>
      <c r="AK57" s="204"/>
      <c r="AL57" s="204"/>
      <c r="AM57" s="204"/>
    </row>
    <row r="58" spans="1:39" s="146" customFormat="1" ht="17.25" customHeight="1" x14ac:dyDescent="0.3">
      <c r="A58" s="214"/>
      <c r="B58" s="203"/>
      <c r="C58" s="204"/>
      <c r="D58" s="204"/>
      <c r="E58" s="204"/>
      <c r="F58" s="204"/>
      <c r="G58" s="204"/>
      <c r="H58" s="204"/>
      <c r="I58" s="204"/>
      <c r="J58" s="204"/>
      <c r="K58" s="204"/>
      <c r="L58" s="204"/>
      <c r="M58" s="204"/>
      <c r="N58" s="204"/>
      <c r="O58" s="204"/>
      <c r="P58" s="204"/>
      <c r="Q58" s="204"/>
      <c r="R58" s="204"/>
      <c r="S58" s="204"/>
      <c r="T58" s="205"/>
      <c r="U58" s="206"/>
      <c r="V58" s="204"/>
      <c r="W58" s="204"/>
      <c r="X58" s="204"/>
      <c r="Y58" s="204"/>
      <c r="Z58" s="204"/>
      <c r="AA58" s="204"/>
      <c r="AB58" s="204"/>
      <c r="AC58" s="204"/>
      <c r="AD58" s="204"/>
      <c r="AE58" s="204"/>
      <c r="AF58" s="204"/>
      <c r="AG58" s="204"/>
      <c r="AH58" s="204"/>
      <c r="AI58" s="204"/>
      <c r="AJ58" s="204"/>
      <c r="AK58" s="204"/>
      <c r="AL58" s="204"/>
      <c r="AM58" s="204"/>
    </row>
    <row r="59" spans="1:39" s="146" customFormat="1" ht="16" x14ac:dyDescent="0.3">
      <c r="A59" s="214"/>
      <c r="B59" s="203"/>
      <c r="C59" s="204"/>
      <c r="D59" s="204"/>
      <c r="E59" s="204"/>
      <c r="F59" s="204"/>
      <c r="G59" s="204"/>
      <c r="H59" s="204"/>
      <c r="I59" s="204"/>
      <c r="J59" s="204"/>
      <c r="K59" s="204"/>
      <c r="L59" s="204"/>
      <c r="M59" s="204"/>
      <c r="N59" s="204"/>
      <c r="O59" s="204"/>
      <c r="P59" s="204"/>
      <c r="Q59" s="204"/>
      <c r="R59" s="204"/>
      <c r="S59" s="204"/>
      <c r="T59" s="205"/>
      <c r="U59" s="206"/>
      <c r="V59" s="204"/>
      <c r="W59" s="204"/>
      <c r="X59" s="204"/>
      <c r="Y59" s="204"/>
      <c r="Z59" s="204"/>
      <c r="AA59" s="204"/>
      <c r="AB59" s="204"/>
      <c r="AC59" s="204"/>
      <c r="AD59" s="204"/>
      <c r="AE59" s="204"/>
      <c r="AF59" s="204"/>
      <c r="AG59" s="204"/>
      <c r="AH59" s="204"/>
      <c r="AI59" s="204"/>
      <c r="AJ59" s="204"/>
      <c r="AK59" s="204"/>
      <c r="AL59" s="204"/>
      <c r="AM59" s="204"/>
    </row>
    <row r="60" spans="1:39" s="146" customFormat="1" ht="16" x14ac:dyDescent="0.3">
      <c r="A60" s="214"/>
      <c r="B60" s="203"/>
      <c r="C60" s="204"/>
      <c r="D60" s="204"/>
      <c r="E60" s="204"/>
      <c r="F60" s="204"/>
      <c r="G60" s="204"/>
      <c r="H60" s="204"/>
      <c r="I60" s="204"/>
      <c r="J60" s="204"/>
      <c r="K60" s="204"/>
      <c r="L60" s="204"/>
      <c r="M60" s="204"/>
      <c r="N60" s="204"/>
      <c r="O60" s="204"/>
      <c r="P60" s="204"/>
      <c r="Q60" s="204"/>
      <c r="R60" s="204"/>
      <c r="S60" s="204"/>
      <c r="T60" s="205"/>
      <c r="U60" s="206"/>
      <c r="V60" s="204"/>
      <c r="W60" s="204"/>
      <c r="X60" s="204"/>
      <c r="Y60" s="204"/>
      <c r="Z60" s="204"/>
      <c r="AA60" s="204"/>
      <c r="AB60" s="204"/>
      <c r="AC60" s="204"/>
      <c r="AD60" s="204"/>
      <c r="AE60" s="204"/>
      <c r="AF60" s="204"/>
      <c r="AG60" s="204"/>
      <c r="AH60" s="204"/>
      <c r="AI60" s="204"/>
      <c r="AJ60" s="204"/>
      <c r="AK60" s="204"/>
      <c r="AL60" s="204"/>
      <c r="AM60" s="204"/>
    </row>
    <row r="61" spans="1:39" s="146" customFormat="1" ht="16" x14ac:dyDescent="0.3">
      <c r="A61" s="214"/>
      <c r="B61" s="203"/>
      <c r="C61" s="204"/>
      <c r="D61" s="204"/>
      <c r="E61" s="204"/>
      <c r="F61" s="204"/>
      <c r="G61" s="204"/>
      <c r="H61" s="204"/>
      <c r="I61" s="204"/>
      <c r="J61" s="204"/>
      <c r="K61" s="204"/>
      <c r="L61" s="204"/>
      <c r="M61" s="204"/>
      <c r="N61" s="204"/>
      <c r="O61" s="204"/>
      <c r="P61" s="204"/>
      <c r="Q61" s="204"/>
      <c r="R61" s="204"/>
      <c r="S61" s="204"/>
      <c r="T61" s="205"/>
      <c r="U61" s="206"/>
      <c r="V61" s="204"/>
      <c r="W61" s="204"/>
      <c r="X61" s="204"/>
      <c r="Y61" s="204"/>
      <c r="Z61" s="204"/>
      <c r="AA61" s="204"/>
      <c r="AB61" s="204"/>
      <c r="AC61" s="204"/>
      <c r="AD61" s="204"/>
      <c r="AE61" s="204"/>
      <c r="AF61" s="204"/>
      <c r="AG61" s="204"/>
      <c r="AH61" s="204"/>
      <c r="AI61" s="204"/>
      <c r="AJ61" s="204"/>
      <c r="AK61" s="204"/>
      <c r="AL61" s="204"/>
      <c r="AM61" s="204"/>
    </row>
    <row r="62" spans="1:39" s="146" customFormat="1" ht="16" x14ac:dyDescent="0.3">
      <c r="A62" s="214"/>
      <c r="B62" s="203"/>
      <c r="C62" s="204"/>
      <c r="D62" s="204"/>
      <c r="E62" s="204"/>
      <c r="F62" s="204"/>
      <c r="G62" s="204"/>
      <c r="H62" s="204"/>
      <c r="I62" s="204"/>
      <c r="J62" s="204"/>
      <c r="K62" s="204"/>
      <c r="L62" s="204"/>
      <c r="M62" s="204"/>
      <c r="N62" s="204"/>
      <c r="O62" s="204"/>
      <c r="P62" s="204"/>
      <c r="Q62" s="204"/>
      <c r="R62" s="204"/>
      <c r="S62" s="204"/>
      <c r="T62" s="205"/>
      <c r="U62" s="206"/>
      <c r="V62" s="204"/>
      <c r="W62" s="204"/>
      <c r="X62" s="204"/>
      <c r="Y62" s="204"/>
      <c r="Z62" s="204"/>
      <c r="AA62" s="204"/>
      <c r="AB62" s="204"/>
      <c r="AC62" s="204"/>
      <c r="AD62" s="204"/>
      <c r="AE62" s="204"/>
      <c r="AF62" s="204"/>
      <c r="AG62" s="204"/>
      <c r="AH62" s="204"/>
      <c r="AI62" s="204"/>
      <c r="AJ62" s="204"/>
      <c r="AK62" s="204"/>
      <c r="AL62" s="204"/>
      <c r="AM62" s="204"/>
    </row>
    <row r="63" spans="1:39" s="146" customFormat="1" ht="16" x14ac:dyDescent="0.3">
      <c r="A63" s="214"/>
      <c r="B63" s="203"/>
      <c r="C63" s="204"/>
      <c r="D63" s="204"/>
      <c r="E63" s="204"/>
      <c r="F63" s="204"/>
      <c r="G63" s="204"/>
      <c r="H63" s="204"/>
      <c r="I63" s="204"/>
      <c r="J63" s="204"/>
      <c r="K63" s="204"/>
      <c r="L63" s="204"/>
      <c r="M63" s="204"/>
      <c r="N63" s="204"/>
      <c r="O63" s="204"/>
      <c r="P63" s="204"/>
      <c r="Q63" s="204"/>
      <c r="R63" s="204"/>
      <c r="S63" s="204"/>
      <c r="T63" s="205"/>
      <c r="U63" s="206"/>
      <c r="V63" s="204"/>
      <c r="W63" s="204"/>
      <c r="X63" s="204"/>
      <c r="Y63" s="204"/>
      <c r="Z63" s="204"/>
      <c r="AA63" s="204"/>
      <c r="AB63" s="204"/>
      <c r="AC63" s="204"/>
      <c r="AD63" s="204"/>
      <c r="AE63" s="204"/>
      <c r="AF63" s="204"/>
      <c r="AG63" s="204"/>
      <c r="AH63" s="204"/>
      <c r="AI63" s="204"/>
      <c r="AJ63" s="204"/>
      <c r="AK63" s="204"/>
      <c r="AL63" s="204"/>
      <c r="AM63" s="204"/>
    </row>
    <row r="64" spans="1:39" s="146" customFormat="1" ht="16" x14ac:dyDescent="0.3">
      <c r="A64" s="214"/>
      <c r="B64" s="203"/>
      <c r="C64" s="204"/>
      <c r="D64" s="204"/>
      <c r="E64" s="204"/>
      <c r="F64" s="204"/>
      <c r="G64" s="204"/>
      <c r="H64" s="204"/>
      <c r="I64" s="204"/>
      <c r="J64" s="204"/>
      <c r="K64" s="204"/>
      <c r="L64" s="204"/>
      <c r="M64" s="204"/>
      <c r="N64" s="204"/>
      <c r="O64" s="204"/>
      <c r="P64" s="204"/>
      <c r="Q64" s="204"/>
      <c r="R64" s="204"/>
      <c r="S64" s="204"/>
      <c r="T64" s="205"/>
      <c r="U64" s="206"/>
      <c r="V64" s="204"/>
      <c r="W64" s="204"/>
      <c r="X64" s="204"/>
      <c r="Y64" s="204"/>
      <c r="Z64" s="204"/>
      <c r="AA64" s="204"/>
      <c r="AB64" s="204"/>
      <c r="AC64" s="204"/>
      <c r="AD64" s="204"/>
      <c r="AE64" s="204"/>
      <c r="AF64" s="204"/>
      <c r="AG64" s="204"/>
      <c r="AH64" s="204"/>
      <c r="AI64" s="204"/>
      <c r="AJ64" s="204"/>
      <c r="AK64" s="204"/>
      <c r="AL64" s="204"/>
      <c r="AM64" s="204"/>
    </row>
    <row r="65" spans="1:39" s="146" customFormat="1" ht="16" x14ac:dyDescent="0.3">
      <c r="A65" s="214"/>
      <c r="B65" s="203"/>
      <c r="C65" s="204"/>
      <c r="D65" s="204"/>
      <c r="E65" s="204"/>
      <c r="F65" s="204"/>
      <c r="G65" s="204"/>
      <c r="H65" s="204"/>
      <c r="I65" s="204"/>
      <c r="J65" s="204"/>
      <c r="K65" s="204"/>
      <c r="L65" s="204"/>
      <c r="M65" s="204"/>
      <c r="N65" s="204"/>
      <c r="O65" s="204"/>
      <c r="P65" s="204"/>
      <c r="Q65" s="204"/>
      <c r="R65" s="204"/>
      <c r="S65" s="204"/>
      <c r="T65" s="205"/>
      <c r="U65" s="206"/>
      <c r="V65" s="204"/>
      <c r="W65" s="204"/>
      <c r="X65" s="204"/>
      <c r="Y65" s="204"/>
      <c r="Z65" s="204"/>
      <c r="AA65" s="204"/>
      <c r="AB65" s="204"/>
      <c r="AC65" s="204"/>
      <c r="AD65" s="204"/>
      <c r="AE65" s="204"/>
      <c r="AF65" s="204"/>
      <c r="AG65" s="204"/>
      <c r="AH65" s="204"/>
      <c r="AI65" s="204"/>
      <c r="AJ65" s="204"/>
      <c r="AK65" s="204"/>
      <c r="AL65" s="204"/>
      <c r="AM65" s="204"/>
    </row>
    <row r="66" spans="1:39" s="146" customFormat="1" ht="16" x14ac:dyDescent="0.3">
      <c r="A66" s="214"/>
      <c r="B66" s="203"/>
      <c r="C66" s="204"/>
      <c r="D66" s="204"/>
      <c r="E66" s="204"/>
      <c r="F66" s="204"/>
      <c r="G66" s="204"/>
      <c r="H66" s="204"/>
      <c r="I66" s="204"/>
      <c r="J66" s="204"/>
      <c r="K66" s="204"/>
      <c r="L66" s="204"/>
      <c r="M66" s="204"/>
      <c r="N66" s="204"/>
      <c r="O66" s="204"/>
      <c r="P66" s="204"/>
      <c r="Q66" s="204"/>
      <c r="R66" s="204"/>
      <c r="S66" s="204"/>
      <c r="T66" s="205"/>
      <c r="U66" s="206"/>
      <c r="V66" s="204"/>
      <c r="W66" s="204"/>
      <c r="X66" s="204"/>
      <c r="Y66" s="204"/>
      <c r="Z66" s="204"/>
      <c r="AA66" s="204"/>
      <c r="AB66" s="204"/>
      <c r="AC66" s="204"/>
      <c r="AD66" s="204"/>
      <c r="AE66" s="204"/>
      <c r="AF66" s="204"/>
      <c r="AG66" s="204"/>
      <c r="AH66" s="204"/>
      <c r="AI66" s="204"/>
      <c r="AJ66" s="204"/>
      <c r="AK66" s="204"/>
      <c r="AL66" s="204"/>
      <c r="AM66" s="204"/>
    </row>
    <row r="67" spans="1:39" s="146" customFormat="1" ht="16" x14ac:dyDescent="0.3">
      <c r="A67" s="214"/>
      <c r="B67" s="203"/>
      <c r="C67" s="204"/>
      <c r="D67" s="204"/>
      <c r="E67" s="204"/>
      <c r="F67" s="204"/>
      <c r="G67" s="204"/>
      <c r="H67" s="204"/>
      <c r="I67" s="204"/>
      <c r="J67" s="204"/>
      <c r="K67" s="204"/>
      <c r="L67" s="204"/>
      <c r="M67" s="204"/>
      <c r="N67" s="204"/>
      <c r="O67" s="204"/>
      <c r="P67" s="204"/>
      <c r="Q67" s="204"/>
      <c r="R67" s="204"/>
      <c r="S67" s="204"/>
      <c r="T67" s="205"/>
      <c r="U67" s="206"/>
      <c r="V67" s="204"/>
      <c r="W67" s="204"/>
      <c r="X67" s="204"/>
      <c r="Y67" s="204"/>
      <c r="Z67" s="204"/>
      <c r="AA67" s="204"/>
      <c r="AB67" s="204"/>
      <c r="AC67" s="204"/>
      <c r="AD67" s="204"/>
      <c r="AE67" s="204"/>
      <c r="AF67" s="204"/>
      <c r="AG67" s="204"/>
      <c r="AH67" s="204"/>
      <c r="AI67" s="204"/>
      <c r="AJ67" s="204"/>
      <c r="AK67" s="204"/>
      <c r="AL67" s="204"/>
      <c r="AM67" s="204"/>
    </row>
    <row r="68" spans="1:39" s="146" customFormat="1" ht="16" x14ac:dyDescent="0.3">
      <c r="A68" s="214"/>
      <c r="B68" s="203"/>
      <c r="C68" s="204"/>
      <c r="D68" s="204"/>
      <c r="E68" s="204"/>
      <c r="F68" s="204"/>
      <c r="G68" s="204"/>
      <c r="H68" s="204"/>
      <c r="I68" s="204"/>
      <c r="J68" s="204"/>
      <c r="K68" s="204"/>
      <c r="L68" s="204"/>
      <c r="M68" s="204"/>
      <c r="N68" s="204"/>
      <c r="O68" s="204"/>
      <c r="P68" s="204"/>
      <c r="Q68" s="204"/>
      <c r="R68" s="204"/>
      <c r="S68" s="204"/>
      <c r="T68" s="205"/>
      <c r="U68" s="206"/>
      <c r="V68" s="204"/>
      <c r="W68" s="204"/>
      <c r="X68" s="204"/>
      <c r="Y68" s="204"/>
      <c r="Z68" s="204"/>
      <c r="AA68" s="204"/>
      <c r="AB68" s="204"/>
      <c r="AC68" s="204"/>
      <c r="AD68" s="204"/>
      <c r="AE68" s="204"/>
      <c r="AF68" s="204"/>
      <c r="AG68" s="204"/>
      <c r="AH68" s="204"/>
      <c r="AI68" s="204"/>
      <c r="AJ68" s="204"/>
      <c r="AK68" s="204"/>
      <c r="AL68" s="204"/>
      <c r="AM68" s="204"/>
    </row>
    <row r="69" spans="1:39" s="146" customFormat="1" ht="16" x14ac:dyDescent="0.3">
      <c r="A69" s="214"/>
      <c r="B69" s="203"/>
      <c r="C69" s="204"/>
      <c r="D69" s="204"/>
      <c r="E69" s="204"/>
      <c r="F69" s="204"/>
      <c r="G69" s="204"/>
      <c r="H69" s="204"/>
      <c r="I69" s="204"/>
      <c r="J69" s="204"/>
      <c r="K69" s="204"/>
      <c r="L69" s="204"/>
      <c r="M69" s="204"/>
      <c r="N69" s="204"/>
      <c r="O69" s="204"/>
      <c r="P69" s="204"/>
      <c r="Q69" s="204"/>
      <c r="R69" s="204"/>
      <c r="S69" s="204"/>
      <c r="T69" s="205"/>
      <c r="U69" s="206"/>
      <c r="V69" s="204"/>
      <c r="W69" s="204"/>
      <c r="X69" s="204"/>
      <c r="Y69" s="204"/>
      <c r="Z69" s="204"/>
      <c r="AA69" s="204"/>
      <c r="AB69" s="204"/>
      <c r="AC69" s="204"/>
      <c r="AD69" s="204"/>
      <c r="AE69" s="204"/>
      <c r="AF69" s="204"/>
      <c r="AG69" s="204"/>
      <c r="AH69" s="204"/>
      <c r="AI69" s="204"/>
      <c r="AJ69" s="204"/>
      <c r="AK69" s="204"/>
      <c r="AL69" s="204"/>
      <c r="AM69" s="204"/>
    </row>
    <row r="70" spans="1:39" ht="16" x14ac:dyDescent="0.3">
      <c r="A70" s="214"/>
      <c r="B70" s="203"/>
      <c r="C70" s="204"/>
      <c r="D70" s="204"/>
      <c r="E70" s="204"/>
      <c r="F70" s="204"/>
      <c r="G70" s="204"/>
      <c r="H70" s="204"/>
      <c r="I70" s="204"/>
      <c r="J70" s="204"/>
      <c r="K70" s="204"/>
      <c r="L70" s="204"/>
      <c r="M70" s="204"/>
      <c r="N70" s="204"/>
      <c r="O70" s="204"/>
      <c r="P70" s="204"/>
      <c r="Q70" s="204"/>
      <c r="R70" s="204"/>
      <c r="S70" s="204"/>
      <c r="T70" s="205"/>
      <c r="U70" s="206"/>
      <c r="V70" s="204"/>
      <c r="W70" s="204"/>
      <c r="X70" s="204"/>
      <c r="Y70" s="204"/>
      <c r="Z70" s="204"/>
      <c r="AA70" s="204"/>
      <c r="AB70" s="204"/>
      <c r="AC70" s="204"/>
      <c r="AD70" s="204"/>
      <c r="AE70" s="204"/>
      <c r="AF70" s="204"/>
      <c r="AG70" s="204"/>
      <c r="AH70" s="204"/>
      <c r="AI70" s="204"/>
      <c r="AJ70" s="204"/>
      <c r="AK70" s="204"/>
      <c r="AL70" s="204"/>
      <c r="AM70" s="204"/>
    </row>
    <row r="71" spans="1:39" s="146" customFormat="1" ht="16" x14ac:dyDescent="0.3">
      <c r="A71" s="214"/>
      <c r="B71" s="203"/>
      <c r="C71" s="204"/>
      <c r="D71" s="204"/>
      <c r="E71" s="204"/>
      <c r="F71" s="204"/>
      <c r="G71" s="204"/>
      <c r="H71" s="204"/>
      <c r="I71" s="204"/>
      <c r="J71" s="204"/>
      <c r="K71" s="204"/>
      <c r="L71" s="204"/>
      <c r="M71" s="204"/>
      <c r="N71" s="204"/>
      <c r="O71" s="204"/>
      <c r="P71" s="204"/>
      <c r="Q71" s="204"/>
      <c r="R71" s="204"/>
      <c r="S71" s="204"/>
      <c r="T71" s="205"/>
      <c r="U71" s="206"/>
      <c r="V71" s="204"/>
      <c r="W71" s="204"/>
      <c r="X71" s="204"/>
      <c r="Y71" s="204"/>
      <c r="Z71" s="204"/>
      <c r="AA71" s="204"/>
      <c r="AB71" s="204"/>
      <c r="AC71" s="204"/>
      <c r="AD71" s="204"/>
      <c r="AE71" s="204"/>
      <c r="AF71" s="204"/>
      <c r="AG71" s="204"/>
      <c r="AH71" s="204"/>
      <c r="AI71" s="204"/>
      <c r="AJ71" s="204"/>
      <c r="AK71" s="204"/>
      <c r="AL71" s="204"/>
      <c r="AM71" s="204"/>
    </row>
    <row r="72" spans="1:39" s="146" customFormat="1" ht="16" x14ac:dyDescent="0.3">
      <c r="A72" s="214"/>
      <c r="B72" s="203"/>
      <c r="C72" s="204"/>
      <c r="D72" s="204"/>
      <c r="E72" s="204"/>
      <c r="F72" s="204"/>
      <c r="G72" s="204"/>
      <c r="H72" s="204"/>
      <c r="I72" s="204"/>
      <c r="J72" s="204"/>
      <c r="K72" s="204"/>
      <c r="L72" s="204"/>
      <c r="M72" s="204"/>
      <c r="N72" s="204"/>
      <c r="O72" s="204"/>
      <c r="P72" s="204"/>
      <c r="Q72" s="204"/>
      <c r="R72" s="204"/>
      <c r="S72" s="204"/>
      <c r="T72" s="205"/>
      <c r="U72" s="206"/>
      <c r="V72" s="204"/>
      <c r="W72" s="204"/>
      <c r="X72" s="204"/>
      <c r="Y72" s="204"/>
      <c r="Z72" s="204"/>
      <c r="AA72" s="204"/>
      <c r="AB72" s="204"/>
      <c r="AC72" s="204"/>
      <c r="AD72" s="204"/>
      <c r="AE72" s="204"/>
      <c r="AF72" s="204"/>
      <c r="AG72" s="204"/>
      <c r="AH72" s="204"/>
      <c r="AI72" s="204"/>
      <c r="AJ72" s="204"/>
      <c r="AK72" s="204"/>
      <c r="AL72" s="204"/>
      <c r="AM72" s="204"/>
    </row>
    <row r="73" spans="1:39" s="146" customFormat="1" ht="16" x14ac:dyDescent="0.3">
      <c r="A73" s="214"/>
      <c r="B73" s="203"/>
      <c r="C73" s="204"/>
      <c r="D73" s="204"/>
      <c r="E73" s="204"/>
      <c r="F73" s="204"/>
      <c r="G73" s="204"/>
      <c r="H73" s="204"/>
      <c r="I73" s="204"/>
      <c r="J73" s="204"/>
      <c r="K73" s="204"/>
      <c r="L73" s="204"/>
      <c r="M73" s="204"/>
      <c r="N73" s="204"/>
      <c r="O73" s="204"/>
      <c r="P73" s="204"/>
      <c r="Q73" s="204"/>
      <c r="R73" s="204"/>
      <c r="S73" s="204"/>
      <c r="T73" s="205"/>
      <c r="U73" s="206"/>
      <c r="V73" s="204"/>
      <c r="W73" s="204"/>
      <c r="X73" s="204"/>
      <c r="Y73" s="204"/>
      <c r="Z73" s="204"/>
      <c r="AA73" s="204"/>
      <c r="AB73" s="204"/>
      <c r="AC73" s="204"/>
      <c r="AD73" s="204"/>
      <c r="AE73" s="204"/>
      <c r="AF73" s="204"/>
      <c r="AG73" s="204"/>
      <c r="AH73" s="204"/>
      <c r="AI73" s="204"/>
      <c r="AJ73" s="204"/>
      <c r="AK73" s="204"/>
      <c r="AL73" s="204"/>
      <c r="AM73" s="204"/>
    </row>
    <row r="74" spans="1:39" s="146" customFormat="1" ht="16" x14ac:dyDescent="0.3">
      <c r="A74" s="214"/>
      <c r="B74" s="203"/>
      <c r="C74" s="204"/>
      <c r="D74" s="204"/>
      <c r="E74" s="204"/>
      <c r="F74" s="204"/>
      <c r="G74" s="204"/>
      <c r="H74" s="204"/>
      <c r="I74" s="204"/>
      <c r="J74" s="204"/>
      <c r="K74" s="204"/>
      <c r="L74" s="204"/>
      <c r="M74" s="204"/>
      <c r="N74" s="204"/>
      <c r="O74" s="204"/>
      <c r="P74" s="204"/>
      <c r="Q74" s="204"/>
      <c r="R74" s="204"/>
      <c r="S74" s="204"/>
      <c r="T74" s="205"/>
      <c r="U74" s="206"/>
      <c r="V74" s="204"/>
      <c r="W74" s="204"/>
      <c r="X74" s="204"/>
      <c r="Y74" s="204"/>
      <c r="Z74" s="204"/>
      <c r="AA74" s="204"/>
      <c r="AB74" s="204"/>
      <c r="AC74" s="204"/>
      <c r="AD74" s="204"/>
      <c r="AE74" s="204"/>
      <c r="AF74" s="204"/>
      <c r="AG74" s="204"/>
      <c r="AH74" s="204"/>
      <c r="AI74" s="204"/>
      <c r="AJ74" s="204"/>
      <c r="AK74" s="204"/>
      <c r="AL74" s="204"/>
      <c r="AM74" s="204"/>
    </row>
    <row r="75" spans="1:39" s="146" customFormat="1" ht="16" x14ac:dyDescent="0.3">
      <c r="A75" s="214"/>
      <c r="B75" s="203"/>
      <c r="C75" s="204"/>
      <c r="D75" s="204"/>
      <c r="E75" s="204"/>
      <c r="F75" s="204"/>
      <c r="G75" s="204"/>
      <c r="H75" s="204"/>
      <c r="I75" s="204"/>
      <c r="J75" s="204"/>
      <c r="K75" s="204"/>
      <c r="L75" s="204"/>
      <c r="M75" s="204"/>
      <c r="N75" s="204"/>
      <c r="O75" s="204"/>
      <c r="P75" s="204"/>
      <c r="Q75" s="204"/>
      <c r="R75" s="204"/>
      <c r="S75" s="204"/>
      <c r="T75" s="205"/>
      <c r="U75" s="206"/>
      <c r="V75" s="204"/>
      <c r="W75" s="204"/>
      <c r="X75" s="204"/>
      <c r="Y75" s="204"/>
      <c r="Z75" s="204"/>
      <c r="AA75" s="204"/>
      <c r="AB75" s="204"/>
      <c r="AC75" s="204"/>
      <c r="AD75" s="204"/>
      <c r="AE75" s="204"/>
      <c r="AF75" s="204"/>
      <c r="AG75" s="204"/>
      <c r="AH75" s="204"/>
      <c r="AI75" s="204"/>
      <c r="AJ75" s="204"/>
      <c r="AK75" s="204"/>
      <c r="AL75" s="204"/>
      <c r="AM75" s="204"/>
    </row>
    <row r="76" spans="1:39" s="146" customFormat="1" ht="16" x14ac:dyDescent="0.3">
      <c r="A76" s="214"/>
      <c r="B76" s="203"/>
      <c r="C76" s="204"/>
      <c r="D76" s="204"/>
      <c r="E76" s="204"/>
      <c r="F76" s="204"/>
      <c r="G76" s="204"/>
      <c r="H76" s="204"/>
      <c r="I76" s="204"/>
      <c r="J76" s="204"/>
      <c r="K76" s="204"/>
      <c r="L76" s="204"/>
      <c r="M76" s="204"/>
      <c r="N76" s="204"/>
      <c r="O76" s="204"/>
      <c r="P76" s="204"/>
      <c r="Q76" s="204"/>
      <c r="R76" s="204"/>
      <c r="S76" s="204"/>
      <c r="T76" s="205"/>
      <c r="U76" s="206"/>
      <c r="V76" s="204"/>
      <c r="W76" s="204"/>
      <c r="X76" s="204"/>
      <c r="Y76" s="204"/>
      <c r="Z76" s="204"/>
      <c r="AA76" s="204"/>
      <c r="AB76" s="204"/>
      <c r="AC76" s="204"/>
      <c r="AD76" s="204"/>
      <c r="AE76" s="204"/>
      <c r="AF76" s="204"/>
      <c r="AG76" s="204"/>
      <c r="AH76" s="204"/>
      <c r="AI76" s="204"/>
      <c r="AJ76" s="204"/>
      <c r="AK76" s="204"/>
      <c r="AL76" s="204"/>
      <c r="AM76" s="204"/>
    </row>
    <row r="77" spans="1:39" s="146" customFormat="1" ht="16" x14ac:dyDescent="0.3">
      <c r="A77" s="214"/>
      <c r="B77" s="203"/>
      <c r="C77" s="204"/>
      <c r="D77" s="204"/>
      <c r="E77" s="204"/>
      <c r="F77" s="204"/>
      <c r="G77" s="204"/>
      <c r="H77" s="204"/>
      <c r="I77" s="204"/>
      <c r="J77" s="204"/>
      <c r="K77" s="204"/>
      <c r="L77" s="204"/>
      <c r="M77" s="204"/>
      <c r="N77" s="204"/>
      <c r="O77" s="204"/>
      <c r="P77" s="204"/>
      <c r="Q77" s="204"/>
      <c r="R77" s="204"/>
      <c r="S77" s="204"/>
      <c r="T77" s="205"/>
      <c r="U77" s="206"/>
      <c r="V77" s="204"/>
      <c r="W77" s="204"/>
      <c r="X77" s="204"/>
      <c r="Y77" s="204"/>
      <c r="Z77" s="204"/>
      <c r="AA77" s="204"/>
      <c r="AB77" s="204"/>
      <c r="AC77" s="204"/>
      <c r="AD77" s="204"/>
      <c r="AE77" s="204"/>
      <c r="AF77" s="204"/>
      <c r="AG77" s="204"/>
      <c r="AH77" s="204"/>
      <c r="AI77" s="204"/>
      <c r="AJ77" s="204"/>
      <c r="AK77" s="204"/>
      <c r="AL77" s="204"/>
      <c r="AM77" s="204"/>
    </row>
    <row r="78" spans="1:39" s="146" customFormat="1" ht="16" x14ac:dyDescent="0.3">
      <c r="A78" s="214"/>
      <c r="B78" s="203"/>
      <c r="C78" s="204"/>
      <c r="D78" s="204"/>
      <c r="E78" s="204"/>
      <c r="F78" s="204"/>
      <c r="G78" s="204"/>
      <c r="H78" s="204"/>
      <c r="I78" s="204"/>
      <c r="J78" s="204"/>
      <c r="K78" s="204"/>
      <c r="L78" s="204"/>
      <c r="M78" s="204"/>
      <c r="N78" s="204"/>
      <c r="O78" s="204"/>
      <c r="P78" s="204"/>
      <c r="Q78" s="204"/>
      <c r="R78" s="204"/>
      <c r="S78" s="204"/>
      <c r="T78" s="205"/>
      <c r="U78" s="206"/>
      <c r="V78" s="204"/>
      <c r="W78" s="204"/>
      <c r="X78" s="204"/>
      <c r="Y78" s="204"/>
      <c r="Z78" s="204"/>
      <c r="AA78" s="204"/>
      <c r="AB78" s="204"/>
      <c r="AC78" s="204"/>
      <c r="AD78" s="204"/>
      <c r="AE78" s="204"/>
      <c r="AF78" s="204"/>
      <c r="AG78" s="204"/>
      <c r="AH78" s="204"/>
      <c r="AI78" s="204"/>
      <c r="AJ78" s="204"/>
      <c r="AK78" s="204"/>
      <c r="AL78" s="204"/>
      <c r="AM78" s="204"/>
    </row>
    <row r="79" spans="1:39" s="146" customFormat="1" ht="16" x14ac:dyDescent="0.3">
      <c r="A79" s="214"/>
      <c r="B79" s="203"/>
      <c r="C79" s="204"/>
      <c r="D79" s="204"/>
      <c r="E79" s="204"/>
      <c r="F79" s="204"/>
      <c r="G79" s="204"/>
      <c r="H79" s="204"/>
      <c r="I79" s="204"/>
      <c r="J79" s="204"/>
      <c r="K79" s="204"/>
      <c r="L79" s="204"/>
      <c r="M79" s="204"/>
      <c r="N79" s="204"/>
      <c r="O79" s="204"/>
      <c r="P79" s="204"/>
      <c r="Q79" s="204"/>
      <c r="R79" s="204"/>
      <c r="S79" s="204"/>
      <c r="T79" s="205"/>
      <c r="U79" s="206"/>
      <c r="V79" s="204"/>
      <c r="W79" s="204"/>
      <c r="X79" s="204"/>
      <c r="Y79" s="204"/>
      <c r="Z79" s="204"/>
      <c r="AA79" s="204"/>
      <c r="AB79" s="204"/>
      <c r="AC79" s="204"/>
      <c r="AD79" s="204"/>
      <c r="AE79" s="204"/>
      <c r="AF79" s="204"/>
      <c r="AG79" s="204"/>
      <c r="AH79" s="204"/>
      <c r="AI79" s="204"/>
      <c r="AJ79" s="204"/>
      <c r="AK79" s="204"/>
      <c r="AL79" s="204"/>
      <c r="AM79" s="204"/>
    </row>
    <row r="80" spans="1:39" s="146" customFormat="1" ht="16" x14ac:dyDescent="0.3">
      <c r="A80" s="214"/>
      <c r="B80" s="203"/>
      <c r="C80" s="204"/>
      <c r="D80" s="204"/>
      <c r="E80" s="204"/>
      <c r="F80" s="204"/>
      <c r="G80" s="204"/>
      <c r="H80" s="204"/>
      <c r="I80" s="204"/>
      <c r="J80" s="204"/>
      <c r="K80" s="204"/>
      <c r="L80" s="204"/>
      <c r="M80" s="204"/>
      <c r="N80" s="204"/>
      <c r="O80" s="204"/>
      <c r="P80" s="204"/>
      <c r="Q80" s="204"/>
      <c r="R80" s="204"/>
      <c r="S80" s="204"/>
      <c r="T80" s="205"/>
      <c r="U80" s="206"/>
      <c r="V80" s="204"/>
      <c r="W80" s="204"/>
      <c r="X80" s="204"/>
      <c r="Y80" s="204"/>
      <c r="Z80" s="204"/>
      <c r="AA80" s="204"/>
      <c r="AB80" s="204"/>
      <c r="AC80" s="204"/>
      <c r="AD80" s="204"/>
      <c r="AE80" s="204"/>
      <c r="AF80" s="204"/>
      <c r="AG80" s="204"/>
      <c r="AH80" s="204"/>
      <c r="AI80" s="204"/>
      <c r="AJ80" s="204"/>
      <c r="AK80" s="204"/>
      <c r="AL80" s="204"/>
      <c r="AM80" s="204"/>
    </row>
    <row r="81" spans="1:39" s="146" customFormat="1" ht="16" x14ac:dyDescent="0.3">
      <c r="A81" s="214"/>
      <c r="B81" s="203"/>
      <c r="C81" s="204"/>
      <c r="D81" s="204"/>
      <c r="E81" s="204"/>
      <c r="F81" s="204"/>
      <c r="G81" s="204"/>
      <c r="H81" s="204"/>
      <c r="I81" s="204"/>
      <c r="J81" s="204"/>
      <c r="K81" s="204"/>
      <c r="L81" s="204"/>
      <c r="M81" s="204"/>
      <c r="N81" s="204"/>
      <c r="O81" s="204"/>
      <c r="P81" s="204"/>
      <c r="Q81" s="204"/>
      <c r="R81" s="204"/>
      <c r="S81" s="204"/>
      <c r="T81" s="205"/>
      <c r="U81" s="206"/>
      <c r="V81" s="204"/>
      <c r="W81" s="204"/>
      <c r="X81" s="204"/>
      <c r="Y81" s="204"/>
      <c r="Z81" s="204"/>
      <c r="AA81" s="204"/>
      <c r="AB81" s="204"/>
      <c r="AC81" s="204"/>
      <c r="AD81" s="204"/>
      <c r="AE81" s="204"/>
      <c r="AF81" s="204"/>
      <c r="AG81" s="204"/>
      <c r="AH81" s="204"/>
      <c r="AI81" s="204"/>
      <c r="AJ81" s="204"/>
      <c r="AK81" s="204"/>
      <c r="AL81" s="204"/>
      <c r="AM81" s="204"/>
    </row>
    <row r="82" spans="1:39" s="146" customFormat="1" ht="16" x14ac:dyDescent="0.3">
      <c r="A82" s="214"/>
      <c r="B82" s="203"/>
      <c r="C82" s="204"/>
      <c r="D82" s="204"/>
      <c r="E82" s="204"/>
      <c r="F82" s="204"/>
      <c r="G82" s="204"/>
      <c r="H82" s="204"/>
      <c r="I82" s="204"/>
      <c r="J82" s="204"/>
      <c r="K82" s="204"/>
      <c r="L82" s="204"/>
      <c r="M82" s="204"/>
      <c r="N82" s="204"/>
      <c r="O82" s="204"/>
      <c r="P82" s="204"/>
      <c r="Q82" s="204"/>
      <c r="R82" s="204"/>
      <c r="S82" s="204"/>
      <c r="T82" s="205"/>
      <c r="U82" s="206"/>
      <c r="V82" s="204"/>
      <c r="W82" s="204"/>
      <c r="X82" s="204"/>
      <c r="Y82" s="204"/>
      <c r="Z82" s="204"/>
      <c r="AA82" s="204"/>
      <c r="AB82" s="204"/>
      <c r="AC82" s="204"/>
      <c r="AD82" s="204"/>
      <c r="AE82" s="204"/>
      <c r="AF82" s="204"/>
      <c r="AG82" s="204"/>
      <c r="AH82" s="204"/>
      <c r="AI82" s="204"/>
      <c r="AJ82" s="204"/>
      <c r="AK82" s="204"/>
      <c r="AL82" s="204"/>
      <c r="AM82" s="204"/>
    </row>
    <row r="83" spans="1:39" s="146" customFormat="1" ht="16" x14ac:dyDescent="0.3">
      <c r="A83" s="214"/>
      <c r="B83" s="203"/>
      <c r="C83" s="204"/>
      <c r="D83" s="204"/>
      <c r="E83" s="204"/>
      <c r="F83" s="204"/>
      <c r="G83" s="204"/>
      <c r="H83" s="204"/>
      <c r="I83" s="204"/>
      <c r="J83" s="204"/>
      <c r="K83" s="204"/>
      <c r="L83" s="204"/>
      <c r="M83" s="204"/>
      <c r="N83" s="204"/>
      <c r="O83" s="204"/>
      <c r="P83" s="204"/>
      <c r="Q83" s="204"/>
      <c r="R83" s="204"/>
      <c r="S83" s="204"/>
      <c r="T83" s="205"/>
      <c r="U83" s="206"/>
      <c r="V83" s="204"/>
      <c r="W83" s="204"/>
      <c r="X83" s="204"/>
      <c r="Y83" s="204"/>
      <c r="Z83" s="204"/>
      <c r="AA83" s="204"/>
      <c r="AB83" s="204"/>
      <c r="AC83" s="204"/>
      <c r="AD83" s="204"/>
      <c r="AE83" s="204"/>
      <c r="AF83" s="204"/>
      <c r="AG83" s="204"/>
      <c r="AH83" s="204"/>
      <c r="AI83" s="204"/>
      <c r="AJ83" s="204"/>
      <c r="AK83" s="204"/>
      <c r="AL83" s="204"/>
      <c r="AM83" s="204"/>
    </row>
    <row r="84" spans="1:39" s="146" customFormat="1" ht="16" x14ac:dyDescent="0.3">
      <c r="A84" s="214"/>
      <c r="B84" s="203"/>
      <c r="C84" s="204"/>
      <c r="D84" s="204"/>
      <c r="E84" s="204"/>
      <c r="F84" s="204"/>
      <c r="G84" s="204"/>
      <c r="H84" s="204"/>
      <c r="I84" s="204"/>
      <c r="J84" s="204"/>
      <c r="K84" s="204"/>
      <c r="L84" s="204"/>
      <c r="M84" s="204"/>
      <c r="N84" s="204"/>
      <c r="O84" s="204"/>
      <c r="P84" s="204"/>
      <c r="Q84" s="204"/>
      <c r="R84" s="204"/>
      <c r="S84" s="204"/>
      <c r="T84" s="205"/>
      <c r="U84" s="206"/>
      <c r="V84" s="204"/>
      <c r="W84" s="204"/>
      <c r="X84" s="204"/>
      <c r="Y84" s="204"/>
      <c r="Z84" s="204"/>
      <c r="AA84" s="204"/>
      <c r="AB84" s="204"/>
      <c r="AC84" s="204"/>
      <c r="AD84" s="204"/>
      <c r="AE84" s="204"/>
      <c r="AF84" s="204"/>
      <c r="AG84" s="204"/>
      <c r="AH84" s="204"/>
      <c r="AI84" s="204"/>
      <c r="AJ84" s="204"/>
      <c r="AK84" s="204"/>
      <c r="AL84" s="204"/>
      <c r="AM84" s="204"/>
    </row>
    <row r="85" spans="1:39" s="146" customFormat="1" ht="16" x14ac:dyDescent="0.3">
      <c r="A85" s="214"/>
      <c r="B85" s="203"/>
      <c r="C85" s="204"/>
      <c r="D85" s="204"/>
      <c r="E85" s="204"/>
      <c r="F85" s="204"/>
      <c r="G85" s="204"/>
      <c r="H85" s="204"/>
      <c r="I85" s="204"/>
      <c r="J85" s="204"/>
      <c r="K85" s="204"/>
      <c r="L85" s="204"/>
      <c r="M85" s="204"/>
      <c r="N85" s="204"/>
      <c r="O85" s="204"/>
      <c r="P85" s="204"/>
      <c r="Q85" s="204"/>
      <c r="R85" s="204"/>
      <c r="S85" s="204"/>
      <c r="T85" s="205"/>
      <c r="U85" s="206"/>
      <c r="V85" s="204"/>
      <c r="W85" s="204"/>
      <c r="X85" s="204"/>
      <c r="Y85" s="204"/>
      <c r="Z85" s="204"/>
      <c r="AA85" s="204"/>
      <c r="AB85" s="204"/>
      <c r="AC85" s="204"/>
      <c r="AD85" s="204"/>
      <c r="AE85" s="204"/>
      <c r="AF85" s="204"/>
      <c r="AG85" s="204"/>
      <c r="AH85" s="204"/>
      <c r="AI85" s="204"/>
      <c r="AJ85" s="204"/>
      <c r="AK85" s="204"/>
      <c r="AL85" s="204"/>
      <c r="AM85" s="204"/>
    </row>
    <row r="86" spans="1:39" s="146" customFormat="1" ht="16" x14ac:dyDescent="0.3">
      <c r="A86" s="214"/>
      <c r="B86" s="203"/>
      <c r="C86" s="204"/>
      <c r="D86" s="204"/>
      <c r="E86" s="204"/>
      <c r="F86" s="204"/>
      <c r="G86" s="204"/>
      <c r="H86" s="204"/>
      <c r="I86" s="204"/>
      <c r="J86" s="204"/>
      <c r="K86" s="204"/>
      <c r="L86" s="204"/>
      <c r="M86" s="204"/>
      <c r="N86" s="204"/>
      <c r="O86" s="204"/>
      <c r="P86" s="204"/>
      <c r="Q86" s="204"/>
      <c r="R86" s="204"/>
      <c r="S86" s="204"/>
      <c r="T86" s="205"/>
      <c r="U86" s="206"/>
      <c r="V86" s="204"/>
      <c r="W86" s="204"/>
      <c r="X86" s="204"/>
      <c r="Y86" s="204"/>
      <c r="Z86" s="204"/>
      <c r="AA86" s="204"/>
      <c r="AB86" s="204"/>
      <c r="AC86" s="204"/>
      <c r="AD86" s="204"/>
      <c r="AE86" s="204"/>
      <c r="AF86" s="204"/>
      <c r="AG86" s="204"/>
      <c r="AH86" s="204"/>
      <c r="AI86" s="204"/>
      <c r="AJ86" s="204"/>
      <c r="AK86" s="204"/>
      <c r="AL86" s="204"/>
      <c r="AM86" s="204"/>
    </row>
    <row r="87" spans="1:39" s="146" customFormat="1" ht="16" x14ac:dyDescent="0.3">
      <c r="A87" s="214"/>
      <c r="B87" s="203"/>
      <c r="C87" s="204"/>
      <c r="D87" s="204"/>
      <c r="E87" s="204"/>
      <c r="F87" s="204"/>
      <c r="G87" s="204"/>
      <c r="H87" s="204"/>
      <c r="I87" s="204"/>
      <c r="J87" s="204"/>
      <c r="K87" s="204"/>
      <c r="L87" s="204"/>
      <c r="M87" s="204"/>
      <c r="N87" s="204"/>
      <c r="O87" s="204"/>
      <c r="P87" s="204"/>
      <c r="Q87" s="204"/>
      <c r="R87" s="204"/>
      <c r="S87" s="204"/>
      <c r="T87" s="205"/>
      <c r="U87" s="206"/>
      <c r="V87" s="204"/>
      <c r="W87" s="204"/>
      <c r="X87" s="204"/>
      <c r="Y87" s="204"/>
      <c r="Z87" s="204"/>
      <c r="AA87" s="204"/>
      <c r="AB87" s="204"/>
      <c r="AC87" s="204"/>
      <c r="AD87" s="204"/>
      <c r="AE87" s="204"/>
      <c r="AF87" s="204"/>
      <c r="AG87" s="204"/>
      <c r="AH87" s="204"/>
      <c r="AI87" s="204"/>
      <c r="AJ87" s="204"/>
      <c r="AK87" s="204"/>
      <c r="AL87" s="204"/>
      <c r="AM87" s="204"/>
    </row>
    <row r="88" spans="1:39" s="146" customFormat="1" ht="16" x14ac:dyDescent="0.3">
      <c r="A88" s="214"/>
      <c r="B88" s="203"/>
      <c r="C88" s="204"/>
      <c r="D88" s="204"/>
      <c r="E88" s="204"/>
      <c r="F88" s="204"/>
      <c r="G88" s="204"/>
      <c r="H88" s="204"/>
      <c r="I88" s="204"/>
      <c r="J88" s="204"/>
      <c r="K88" s="204"/>
      <c r="L88" s="204"/>
      <c r="M88" s="204"/>
      <c r="N88" s="204"/>
      <c r="O88" s="204"/>
      <c r="P88" s="204"/>
      <c r="Q88" s="204"/>
      <c r="R88" s="204"/>
      <c r="S88" s="204"/>
      <c r="T88" s="205"/>
      <c r="U88" s="206"/>
      <c r="V88" s="204"/>
      <c r="W88" s="204"/>
      <c r="X88" s="204"/>
      <c r="Y88" s="204"/>
      <c r="Z88" s="204"/>
      <c r="AA88" s="204"/>
      <c r="AB88" s="204"/>
      <c r="AC88" s="204"/>
      <c r="AD88" s="204"/>
      <c r="AE88" s="204"/>
      <c r="AF88" s="204"/>
      <c r="AG88" s="204"/>
      <c r="AH88" s="204"/>
      <c r="AI88" s="204"/>
      <c r="AJ88" s="204"/>
      <c r="AK88" s="204"/>
      <c r="AL88" s="204"/>
      <c r="AM88" s="204"/>
    </row>
    <row r="89" spans="1:39" s="146" customFormat="1" ht="16" x14ac:dyDescent="0.3">
      <c r="A89" s="214"/>
      <c r="B89" s="203"/>
      <c r="C89" s="204"/>
      <c r="D89" s="204"/>
      <c r="E89" s="204"/>
      <c r="F89" s="204"/>
      <c r="G89" s="204"/>
      <c r="H89" s="204"/>
      <c r="I89" s="204"/>
      <c r="J89" s="204"/>
      <c r="K89" s="204"/>
      <c r="L89" s="204"/>
      <c r="M89" s="204"/>
      <c r="N89" s="204"/>
      <c r="O89" s="204"/>
      <c r="P89" s="204"/>
      <c r="Q89" s="204"/>
      <c r="R89" s="204"/>
      <c r="S89" s="204"/>
      <c r="T89" s="205"/>
      <c r="U89" s="206"/>
      <c r="V89" s="204"/>
      <c r="W89" s="204"/>
      <c r="X89" s="204"/>
      <c r="Y89" s="204"/>
      <c r="Z89" s="204"/>
      <c r="AA89" s="204"/>
      <c r="AB89" s="204"/>
      <c r="AC89" s="204"/>
      <c r="AD89" s="204"/>
      <c r="AE89" s="204"/>
      <c r="AF89" s="204"/>
      <c r="AG89" s="204"/>
      <c r="AH89" s="204"/>
      <c r="AI89" s="204"/>
      <c r="AJ89" s="204"/>
      <c r="AK89" s="204"/>
      <c r="AL89" s="204"/>
      <c r="AM89" s="204"/>
    </row>
    <row r="90" spans="1:39" s="146" customFormat="1" ht="16" x14ac:dyDescent="0.3">
      <c r="A90" s="214"/>
      <c r="B90" s="203"/>
      <c r="C90" s="204"/>
      <c r="D90" s="204"/>
      <c r="E90" s="204"/>
      <c r="F90" s="204"/>
      <c r="G90" s="204"/>
      <c r="H90" s="204"/>
      <c r="I90" s="204"/>
      <c r="J90" s="204"/>
      <c r="K90" s="204"/>
      <c r="L90" s="204"/>
      <c r="M90" s="204"/>
      <c r="N90" s="204"/>
      <c r="O90" s="204"/>
      <c r="P90" s="204"/>
      <c r="Q90" s="204"/>
      <c r="R90" s="204"/>
      <c r="S90" s="204"/>
      <c r="T90" s="205"/>
      <c r="U90" s="206"/>
      <c r="V90" s="204"/>
      <c r="W90" s="204"/>
      <c r="X90" s="204"/>
      <c r="Y90" s="204"/>
      <c r="Z90" s="204"/>
      <c r="AA90" s="204"/>
      <c r="AB90" s="204"/>
      <c r="AC90" s="204"/>
      <c r="AD90" s="204"/>
      <c r="AE90" s="204"/>
      <c r="AF90" s="204"/>
      <c r="AG90" s="204"/>
      <c r="AH90" s="204"/>
      <c r="AI90" s="204"/>
      <c r="AJ90" s="204"/>
      <c r="AK90" s="204"/>
      <c r="AL90" s="204"/>
      <c r="AM90" s="204"/>
    </row>
    <row r="91" spans="1:39" s="146" customFormat="1" ht="16" x14ac:dyDescent="0.3">
      <c r="A91" s="214"/>
      <c r="B91" s="203"/>
      <c r="C91" s="204"/>
      <c r="D91" s="204"/>
      <c r="E91" s="204"/>
      <c r="F91" s="204"/>
      <c r="G91" s="204"/>
      <c r="H91" s="204"/>
      <c r="I91" s="204"/>
      <c r="J91" s="204"/>
      <c r="K91" s="204"/>
      <c r="L91" s="204"/>
      <c r="M91" s="204"/>
      <c r="N91" s="204"/>
      <c r="O91" s="204"/>
      <c r="P91" s="204"/>
      <c r="Q91" s="204"/>
      <c r="R91" s="204"/>
      <c r="S91" s="204"/>
      <c r="T91" s="205"/>
      <c r="U91" s="206"/>
      <c r="V91" s="204"/>
      <c r="W91" s="204"/>
      <c r="X91" s="204"/>
      <c r="Y91" s="204"/>
      <c r="Z91" s="204"/>
      <c r="AA91" s="204"/>
      <c r="AB91" s="204"/>
      <c r="AC91" s="204"/>
      <c r="AD91" s="204"/>
      <c r="AE91" s="204"/>
      <c r="AF91" s="204"/>
      <c r="AG91" s="204"/>
      <c r="AH91" s="204"/>
      <c r="AI91" s="204"/>
      <c r="AJ91" s="204"/>
      <c r="AK91" s="204"/>
      <c r="AL91" s="204"/>
      <c r="AM91" s="204"/>
    </row>
    <row r="94" spans="1:39" ht="16.5" customHeight="1" x14ac:dyDescent="0.25">
      <c r="A94" s="214"/>
      <c r="B94" s="214"/>
      <c r="C94" s="214"/>
      <c r="D94" s="214"/>
      <c r="E94" s="214"/>
      <c r="F94" s="214"/>
      <c r="G94" s="214"/>
      <c r="H94" s="214"/>
      <c r="I94" s="214"/>
      <c r="J94" s="214"/>
      <c r="K94" s="214"/>
      <c r="L94" s="214"/>
      <c r="M94" s="214"/>
      <c r="N94" s="214"/>
      <c r="O94" s="214"/>
      <c r="P94" s="214"/>
      <c r="Q94" s="214"/>
      <c r="R94" s="214"/>
      <c r="S94" s="214"/>
      <c r="T94" s="214"/>
      <c r="U94" s="214"/>
      <c r="V94" s="214"/>
      <c r="W94" s="214"/>
      <c r="X94" s="214"/>
      <c r="Y94" s="214"/>
      <c r="Z94" s="214"/>
      <c r="AA94" s="214"/>
      <c r="AB94" s="214"/>
      <c r="AC94" s="214"/>
      <c r="AD94" s="214"/>
      <c r="AE94" s="214"/>
      <c r="AF94" s="214"/>
      <c r="AG94" s="214"/>
      <c r="AH94" s="214"/>
      <c r="AI94" s="214"/>
      <c r="AJ94" s="214"/>
      <c r="AK94" s="214"/>
      <c r="AL94" s="214"/>
      <c r="AM94" s="214"/>
    </row>
    <row r="95" spans="1:39" ht="16.5" customHeight="1" x14ac:dyDescent="0.25">
      <c r="A95" s="214"/>
      <c r="B95" s="214"/>
      <c r="C95" s="214"/>
      <c r="D95" s="214"/>
      <c r="E95" s="214"/>
      <c r="F95" s="214"/>
      <c r="G95" s="214"/>
      <c r="H95" s="214"/>
      <c r="I95" s="214"/>
      <c r="J95" s="214"/>
      <c r="K95" s="214"/>
      <c r="L95" s="214"/>
      <c r="M95" s="214"/>
      <c r="N95" s="214"/>
      <c r="O95" s="214"/>
      <c r="P95" s="214"/>
      <c r="Q95" s="214"/>
      <c r="R95" s="214"/>
      <c r="S95" s="214"/>
      <c r="T95" s="214"/>
      <c r="U95" s="214"/>
      <c r="V95" s="214"/>
      <c r="W95" s="214"/>
      <c r="X95" s="214"/>
      <c r="Y95" s="214"/>
      <c r="Z95" s="214"/>
      <c r="AA95" s="214"/>
      <c r="AB95" s="214"/>
      <c r="AC95" s="214"/>
      <c r="AD95" s="214"/>
      <c r="AE95" s="214"/>
      <c r="AF95" s="214"/>
      <c r="AG95" s="214"/>
      <c r="AH95" s="214"/>
      <c r="AI95" s="214"/>
      <c r="AJ95" s="214"/>
      <c r="AK95" s="214"/>
      <c r="AL95" s="214"/>
      <c r="AM95" s="214"/>
    </row>
    <row r="96" spans="1:39" ht="16.5" customHeight="1" x14ac:dyDescent="0.25">
      <c r="A96" s="214"/>
      <c r="B96" s="214"/>
      <c r="C96" s="214"/>
      <c r="D96" s="214"/>
      <c r="E96" s="214"/>
      <c r="F96" s="214"/>
      <c r="G96" s="214"/>
      <c r="H96" s="214"/>
      <c r="I96" s="214"/>
      <c r="J96" s="214"/>
      <c r="K96" s="214"/>
      <c r="L96" s="214"/>
      <c r="M96" s="214"/>
      <c r="N96" s="214"/>
      <c r="O96" s="214"/>
      <c r="P96" s="214"/>
      <c r="Q96" s="214"/>
      <c r="R96" s="214"/>
      <c r="S96" s="214"/>
      <c r="T96" s="214"/>
      <c r="U96" s="214"/>
      <c r="V96" s="214"/>
      <c r="W96" s="214"/>
      <c r="X96" s="214"/>
      <c r="Y96" s="214"/>
      <c r="Z96" s="214"/>
      <c r="AA96" s="214"/>
      <c r="AB96" s="214"/>
      <c r="AC96" s="214"/>
      <c r="AD96" s="214"/>
      <c r="AE96" s="214"/>
      <c r="AF96" s="214"/>
      <c r="AG96" s="214"/>
      <c r="AH96" s="214"/>
      <c r="AI96" s="214"/>
      <c r="AJ96" s="214"/>
      <c r="AK96" s="214"/>
      <c r="AL96" s="214"/>
      <c r="AM96" s="214"/>
    </row>
    <row r="97" spans="1:39" ht="16.5" customHeight="1" x14ac:dyDescent="0.25">
      <c r="A97" s="214"/>
      <c r="B97" s="214"/>
      <c r="C97" s="214"/>
      <c r="D97" s="214"/>
      <c r="E97" s="214"/>
      <c r="F97" s="214"/>
      <c r="G97" s="214"/>
      <c r="H97" s="214"/>
      <c r="I97" s="214"/>
      <c r="J97" s="214"/>
      <c r="K97" s="214"/>
      <c r="L97" s="214"/>
      <c r="M97" s="214"/>
      <c r="N97" s="214"/>
      <c r="O97" s="214"/>
      <c r="P97" s="214"/>
      <c r="Q97" s="214"/>
      <c r="R97" s="214"/>
      <c r="S97" s="214"/>
      <c r="T97" s="214"/>
      <c r="U97" s="214"/>
      <c r="V97" s="214"/>
      <c r="W97" s="214"/>
      <c r="X97" s="214"/>
      <c r="Y97" s="214"/>
      <c r="Z97" s="214"/>
      <c r="AA97" s="214"/>
      <c r="AB97" s="214"/>
      <c r="AC97" s="214"/>
      <c r="AD97" s="214"/>
      <c r="AE97" s="214"/>
      <c r="AF97" s="214"/>
      <c r="AG97" s="214"/>
      <c r="AH97" s="214"/>
      <c r="AI97" s="214"/>
      <c r="AJ97" s="214"/>
      <c r="AK97" s="214"/>
      <c r="AL97" s="214"/>
      <c r="AM97" s="214"/>
    </row>
    <row r="98" spans="1:39" ht="16.5" customHeight="1" x14ac:dyDescent="0.25">
      <c r="A98" s="214"/>
      <c r="B98" s="214"/>
      <c r="C98" s="214"/>
      <c r="D98" s="214"/>
      <c r="E98" s="214"/>
      <c r="F98" s="214"/>
      <c r="G98" s="214"/>
      <c r="H98" s="214"/>
      <c r="I98" s="214"/>
      <c r="J98" s="214"/>
      <c r="K98" s="214"/>
      <c r="L98" s="214"/>
      <c r="M98" s="214"/>
      <c r="N98" s="214"/>
      <c r="O98" s="214"/>
      <c r="P98" s="214"/>
      <c r="Q98" s="214"/>
      <c r="R98" s="214"/>
      <c r="S98" s="214"/>
      <c r="T98" s="214"/>
      <c r="U98" s="214"/>
      <c r="V98" s="214"/>
      <c r="W98" s="214"/>
      <c r="X98" s="214"/>
      <c r="Y98" s="214"/>
      <c r="Z98" s="214"/>
      <c r="AA98" s="214"/>
      <c r="AB98" s="214"/>
      <c r="AC98" s="214"/>
      <c r="AD98" s="214"/>
      <c r="AE98" s="214"/>
      <c r="AF98" s="214"/>
      <c r="AG98" s="214"/>
      <c r="AH98" s="214"/>
      <c r="AI98" s="214"/>
      <c r="AJ98" s="214"/>
      <c r="AK98" s="214"/>
      <c r="AL98" s="214"/>
      <c r="AM98" s="214"/>
    </row>
    <row r="99" spans="1:39" ht="16.5" customHeight="1" x14ac:dyDescent="0.25">
      <c r="A99" s="214"/>
      <c r="B99" s="214"/>
      <c r="C99" s="214"/>
      <c r="D99" s="214"/>
      <c r="E99" s="214"/>
      <c r="F99" s="214"/>
      <c r="G99" s="214"/>
      <c r="H99" s="214"/>
      <c r="I99" s="214"/>
      <c r="J99" s="214"/>
      <c r="K99" s="214"/>
      <c r="L99" s="214"/>
      <c r="M99" s="214"/>
      <c r="N99" s="214"/>
      <c r="O99" s="214"/>
      <c r="P99" s="214"/>
      <c r="Q99" s="214"/>
      <c r="R99" s="214"/>
      <c r="S99" s="214"/>
      <c r="T99" s="214"/>
      <c r="U99" s="214"/>
      <c r="V99" s="214"/>
      <c r="W99" s="214"/>
      <c r="X99" s="214"/>
      <c r="Y99" s="214"/>
      <c r="Z99" s="214"/>
      <c r="AA99" s="214"/>
      <c r="AB99" s="214"/>
      <c r="AC99" s="214"/>
      <c r="AD99" s="214"/>
      <c r="AE99" s="214"/>
      <c r="AF99" s="214"/>
      <c r="AG99" s="214"/>
      <c r="AH99" s="214"/>
      <c r="AI99" s="214"/>
      <c r="AJ99" s="214"/>
      <c r="AK99" s="214"/>
      <c r="AL99" s="214"/>
      <c r="AM99" s="214"/>
    </row>
    <row r="100" spans="1:39" ht="16.5" customHeight="1" x14ac:dyDescent="0.25">
      <c r="A100" s="214"/>
      <c r="B100" s="214"/>
      <c r="C100" s="214"/>
      <c r="D100" s="214"/>
      <c r="E100" s="214"/>
      <c r="F100" s="214"/>
      <c r="G100" s="214"/>
      <c r="H100" s="214"/>
      <c r="I100" s="214"/>
      <c r="J100" s="214"/>
      <c r="K100" s="214"/>
      <c r="L100" s="214"/>
      <c r="M100" s="214"/>
      <c r="N100" s="214"/>
      <c r="O100" s="214"/>
      <c r="P100" s="214"/>
      <c r="Q100" s="214"/>
      <c r="R100" s="214"/>
      <c r="S100" s="214"/>
      <c r="T100" s="214"/>
      <c r="U100" s="214"/>
      <c r="V100" s="214"/>
      <c r="W100" s="214"/>
      <c r="X100" s="214"/>
      <c r="Y100" s="214"/>
      <c r="Z100" s="214"/>
      <c r="AA100" s="214"/>
      <c r="AB100" s="214"/>
      <c r="AC100" s="214"/>
      <c r="AD100" s="214"/>
      <c r="AE100" s="214"/>
      <c r="AF100" s="214"/>
      <c r="AG100" s="214"/>
      <c r="AH100" s="214"/>
      <c r="AI100" s="214"/>
      <c r="AJ100" s="214"/>
      <c r="AK100" s="214"/>
      <c r="AL100" s="214"/>
      <c r="AM100" s="214"/>
    </row>
    <row r="101" spans="1:39" ht="16.5" customHeight="1" x14ac:dyDescent="0.25">
      <c r="A101" s="214"/>
      <c r="B101" s="214"/>
      <c r="C101" s="214"/>
      <c r="D101" s="214"/>
      <c r="E101" s="214"/>
      <c r="F101" s="214"/>
      <c r="G101" s="214"/>
      <c r="H101" s="214"/>
      <c r="I101" s="214"/>
      <c r="J101" s="214"/>
      <c r="K101" s="214"/>
      <c r="L101" s="214"/>
      <c r="M101" s="214"/>
      <c r="N101" s="214"/>
      <c r="O101" s="214"/>
      <c r="P101" s="214"/>
      <c r="Q101" s="214"/>
      <c r="R101" s="214"/>
      <c r="S101" s="214"/>
      <c r="T101" s="214"/>
      <c r="U101" s="214"/>
      <c r="V101" s="214"/>
      <c r="W101" s="214"/>
      <c r="X101" s="214"/>
      <c r="Y101" s="214"/>
      <c r="Z101" s="214"/>
      <c r="AA101" s="214"/>
      <c r="AB101" s="214"/>
      <c r="AC101" s="214"/>
      <c r="AD101" s="214"/>
      <c r="AE101" s="214"/>
      <c r="AF101" s="214"/>
      <c r="AG101" s="214"/>
      <c r="AH101" s="214"/>
      <c r="AI101" s="214"/>
      <c r="AJ101" s="214"/>
      <c r="AK101" s="214"/>
      <c r="AL101" s="214"/>
      <c r="AM101" s="214"/>
    </row>
    <row r="102" spans="1:39" ht="16.5" customHeight="1" x14ac:dyDescent="0.25">
      <c r="A102" s="214"/>
      <c r="B102" s="214"/>
      <c r="C102" s="214"/>
      <c r="D102" s="214"/>
      <c r="E102" s="214"/>
      <c r="F102" s="214"/>
      <c r="G102" s="214"/>
      <c r="H102" s="214"/>
      <c r="I102" s="214"/>
      <c r="J102" s="214"/>
      <c r="K102" s="214"/>
      <c r="L102" s="214"/>
      <c r="M102" s="214"/>
      <c r="N102" s="214"/>
      <c r="O102" s="214"/>
      <c r="P102" s="214"/>
      <c r="Q102" s="214"/>
      <c r="R102" s="214"/>
      <c r="S102" s="214"/>
      <c r="T102" s="214"/>
      <c r="U102" s="214"/>
      <c r="V102" s="214"/>
      <c r="W102" s="214"/>
      <c r="X102" s="214"/>
      <c r="Y102" s="214"/>
      <c r="Z102" s="214"/>
      <c r="AA102" s="214"/>
      <c r="AB102" s="214"/>
      <c r="AC102" s="214"/>
      <c r="AD102" s="214"/>
      <c r="AE102" s="214"/>
      <c r="AF102" s="214"/>
      <c r="AG102" s="214"/>
      <c r="AH102" s="214"/>
      <c r="AI102" s="214"/>
      <c r="AJ102" s="214"/>
      <c r="AK102" s="214"/>
      <c r="AL102" s="214"/>
      <c r="AM102" s="214"/>
    </row>
    <row r="103" spans="1:39" ht="16.5" customHeight="1" x14ac:dyDescent="0.25">
      <c r="A103" s="214"/>
      <c r="B103" s="214"/>
      <c r="C103" s="214"/>
      <c r="D103" s="214"/>
      <c r="E103" s="214"/>
      <c r="F103" s="214"/>
      <c r="G103" s="214"/>
      <c r="H103" s="214"/>
      <c r="I103" s="214"/>
      <c r="J103" s="214"/>
      <c r="K103" s="214"/>
      <c r="L103" s="214"/>
      <c r="M103" s="214"/>
      <c r="N103" s="214"/>
      <c r="O103" s="214"/>
      <c r="P103" s="214"/>
      <c r="Q103" s="214"/>
      <c r="R103" s="214"/>
      <c r="S103" s="214"/>
      <c r="T103" s="214"/>
      <c r="U103" s="214"/>
      <c r="V103" s="214"/>
      <c r="W103" s="214"/>
      <c r="X103" s="214"/>
      <c r="Y103" s="214"/>
      <c r="Z103" s="214"/>
      <c r="AA103" s="214"/>
      <c r="AB103" s="214"/>
      <c r="AC103" s="214"/>
      <c r="AD103" s="214"/>
      <c r="AE103" s="214"/>
      <c r="AF103" s="214"/>
      <c r="AG103" s="214"/>
      <c r="AH103" s="214"/>
      <c r="AI103" s="214"/>
      <c r="AJ103" s="214"/>
      <c r="AK103" s="214"/>
      <c r="AL103" s="214"/>
      <c r="AM103" s="214"/>
    </row>
    <row r="104" spans="1:39" ht="16.5" customHeight="1" x14ac:dyDescent="0.25">
      <c r="A104" s="214"/>
      <c r="B104" s="214"/>
      <c r="C104" s="214"/>
      <c r="D104" s="214"/>
      <c r="E104" s="214"/>
      <c r="F104" s="214"/>
      <c r="G104" s="214"/>
      <c r="H104" s="214"/>
      <c r="I104" s="214"/>
      <c r="J104" s="214"/>
      <c r="K104" s="214"/>
      <c r="L104" s="214"/>
      <c r="M104" s="214"/>
      <c r="N104" s="214"/>
      <c r="O104" s="214"/>
      <c r="P104" s="214"/>
      <c r="Q104" s="214"/>
      <c r="R104" s="214"/>
      <c r="S104" s="214"/>
      <c r="T104" s="214"/>
      <c r="U104" s="214"/>
      <c r="V104" s="214"/>
      <c r="W104" s="214"/>
      <c r="X104" s="214"/>
      <c r="Y104" s="214"/>
      <c r="Z104" s="214"/>
      <c r="AA104" s="214"/>
      <c r="AB104" s="214"/>
      <c r="AC104" s="214"/>
      <c r="AD104" s="214"/>
      <c r="AE104" s="214"/>
      <c r="AF104" s="214"/>
      <c r="AG104" s="214"/>
      <c r="AH104" s="214"/>
      <c r="AI104" s="214"/>
      <c r="AJ104" s="214"/>
      <c r="AK104" s="214"/>
      <c r="AL104" s="214"/>
      <c r="AM104" s="214"/>
    </row>
    <row r="105" spans="1:39" ht="16.5" customHeight="1" x14ac:dyDescent="0.25">
      <c r="A105" s="214"/>
      <c r="B105" s="214"/>
      <c r="C105" s="214"/>
      <c r="D105" s="214"/>
      <c r="E105" s="214"/>
      <c r="F105" s="214"/>
      <c r="G105" s="214"/>
      <c r="H105" s="214"/>
      <c r="I105" s="214"/>
      <c r="J105" s="214"/>
      <c r="K105" s="214"/>
      <c r="L105" s="214"/>
      <c r="M105" s="214"/>
      <c r="N105" s="214"/>
      <c r="O105" s="214"/>
      <c r="P105" s="214"/>
      <c r="Q105" s="214"/>
      <c r="R105" s="214"/>
      <c r="S105" s="214"/>
      <c r="T105" s="214"/>
      <c r="U105" s="214"/>
      <c r="V105" s="214"/>
      <c r="W105" s="214"/>
      <c r="X105" s="214"/>
      <c r="Y105" s="214"/>
      <c r="Z105" s="214"/>
      <c r="AA105" s="214"/>
      <c r="AB105" s="214"/>
      <c r="AC105" s="214"/>
      <c r="AD105" s="214"/>
      <c r="AE105" s="214"/>
      <c r="AF105" s="214"/>
      <c r="AG105" s="214"/>
      <c r="AH105" s="214"/>
      <c r="AI105" s="214"/>
      <c r="AJ105" s="214"/>
      <c r="AK105" s="214"/>
      <c r="AL105" s="214"/>
      <c r="AM105" s="214"/>
    </row>
    <row r="106" spans="1:39" ht="16.5" customHeight="1" x14ac:dyDescent="0.25">
      <c r="A106" s="214"/>
      <c r="B106" s="214"/>
      <c r="C106" s="214"/>
      <c r="D106" s="214"/>
      <c r="E106" s="214"/>
      <c r="F106" s="214"/>
      <c r="G106" s="214"/>
      <c r="H106" s="214"/>
      <c r="I106" s="214"/>
      <c r="J106" s="214"/>
      <c r="K106" s="214"/>
      <c r="L106" s="214"/>
      <c r="M106" s="214"/>
      <c r="N106" s="214"/>
      <c r="O106" s="214"/>
      <c r="P106" s="214"/>
      <c r="Q106" s="214"/>
      <c r="R106" s="214"/>
      <c r="S106" s="214"/>
      <c r="T106" s="214"/>
      <c r="U106" s="214"/>
      <c r="V106" s="214"/>
      <c r="W106" s="214"/>
      <c r="X106" s="214"/>
      <c r="Y106" s="214"/>
      <c r="Z106" s="214"/>
      <c r="AA106" s="214"/>
      <c r="AB106" s="214"/>
      <c r="AC106" s="214"/>
      <c r="AD106" s="214"/>
      <c r="AE106" s="214"/>
      <c r="AF106" s="214"/>
      <c r="AG106" s="214"/>
      <c r="AH106" s="214"/>
      <c r="AI106" s="214"/>
      <c r="AJ106" s="214"/>
      <c r="AK106" s="214"/>
      <c r="AL106" s="214"/>
      <c r="AM106" s="214"/>
    </row>
    <row r="107" spans="1:39" ht="16.5" customHeight="1" x14ac:dyDescent="0.25">
      <c r="A107" s="214"/>
      <c r="B107" s="214"/>
      <c r="C107" s="214"/>
      <c r="D107" s="214"/>
      <c r="E107" s="214"/>
      <c r="F107" s="214"/>
      <c r="G107" s="214"/>
      <c r="H107" s="214"/>
      <c r="I107" s="214"/>
      <c r="J107" s="214"/>
      <c r="K107" s="214"/>
      <c r="L107" s="214"/>
      <c r="M107" s="214"/>
      <c r="N107" s="214"/>
      <c r="O107" s="214"/>
      <c r="P107" s="214"/>
      <c r="Q107" s="214"/>
      <c r="R107" s="214"/>
      <c r="S107" s="214"/>
      <c r="T107" s="214"/>
      <c r="U107" s="214"/>
      <c r="V107" s="214"/>
      <c r="W107" s="214"/>
      <c r="X107" s="214"/>
      <c r="Y107" s="214"/>
      <c r="Z107" s="214"/>
      <c r="AA107" s="214"/>
      <c r="AB107" s="214"/>
      <c r="AC107" s="214"/>
      <c r="AD107" s="214"/>
      <c r="AE107" s="214"/>
      <c r="AF107" s="214"/>
      <c r="AG107" s="214"/>
      <c r="AH107" s="214"/>
      <c r="AI107" s="214"/>
      <c r="AJ107" s="214"/>
      <c r="AK107" s="214"/>
      <c r="AL107" s="214"/>
      <c r="AM107" s="214"/>
    </row>
    <row r="108" spans="1:39" ht="16.5" customHeight="1" x14ac:dyDescent="0.25">
      <c r="A108" s="214"/>
      <c r="B108" s="214"/>
      <c r="C108" s="214"/>
      <c r="D108" s="214"/>
      <c r="E108" s="214"/>
      <c r="F108" s="214"/>
      <c r="G108" s="214"/>
      <c r="H108" s="214"/>
      <c r="I108" s="214"/>
      <c r="J108" s="214"/>
      <c r="K108" s="214"/>
      <c r="L108" s="214"/>
      <c r="M108" s="214"/>
      <c r="N108" s="214"/>
      <c r="O108" s="214"/>
      <c r="P108" s="214"/>
      <c r="Q108" s="214"/>
      <c r="R108" s="214"/>
      <c r="S108" s="214"/>
      <c r="T108" s="214"/>
      <c r="U108" s="214"/>
      <c r="V108" s="214"/>
      <c r="W108" s="214"/>
      <c r="X108" s="214"/>
      <c r="Y108" s="214"/>
      <c r="Z108" s="214"/>
      <c r="AA108" s="214"/>
      <c r="AB108" s="214"/>
      <c r="AC108" s="214"/>
      <c r="AD108" s="214"/>
      <c r="AE108" s="214"/>
      <c r="AF108" s="214"/>
      <c r="AG108" s="214"/>
      <c r="AH108" s="214"/>
      <c r="AI108" s="214"/>
      <c r="AJ108" s="214"/>
      <c r="AK108" s="214"/>
      <c r="AL108" s="214"/>
      <c r="AM108" s="214"/>
    </row>
    <row r="109" spans="1:39" ht="16.5" customHeight="1" x14ac:dyDescent="0.25">
      <c r="A109" s="214"/>
      <c r="B109" s="214"/>
      <c r="C109" s="214"/>
      <c r="D109" s="214"/>
      <c r="E109" s="214"/>
      <c r="F109" s="214"/>
      <c r="G109" s="214"/>
      <c r="H109" s="214"/>
      <c r="I109" s="214"/>
      <c r="J109" s="214"/>
      <c r="K109" s="214"/>
      <c r="L109" s="214"/>
      <c r="M109" s="214"/>
      <c r="N109" s="214"/>
      <c r="O109" s="214"/>
      <c r="P109" s="214"/>
      <c r="Q109" s="214"/>
      <c r="R109" s="214"/>
      <c r="S109" s="214"/>
      <c r="T109" s="214"/>
      <c r="U109" s="214"/>
      <c r="V109" s="214"/>
      <c r="W109" s="214"/>
      <c r="X109" s="214"/>
      <c r="Y109" s="214"/>
      <c r="Z109" s="214"/>
      <c r="AA109" s="214"/>
      <c r="AB109" s="214"/>
      <c r="AC109" s="214"/>
      <c r="AD109" s="214"/>
      <c r="AE109" s="214"/>
      <c r="AF109" s="214"/>
      <c r="AG109" s="214"/>
      <c r="AH109" s="214"/>
      <c r="AI109" s="214"/>
      <c r="AJ109" s="214"/>
      <c r="AK109" s="214"/>
      <c r="AL109" s="214"/>
      <c r="AM109" s="214"/>
    </row>
    <row r="110" spans="1:39" ht="16.5" customHeight="1" x14ac:dyDescent="0.25">
      <c r="A110" s="214"/>
      <c r="B110" s="214"/>
      <c r="C110" s="214"/>
      <c r="D110" s="214"/>
      <c r="E110" s="214"/>
      <c r="F110" s="214"/>
      <c r="G110" s="214"/>
      <c r="H110" s="214"/>
      <c r="I110" s="214"/>
      <c r="J110" s="214"/>
      <c r="K110" s="214"/>
      <c r="L110" s="214"/>
      <c r="M110" s="214"/>
      <c r="N110" s="214"/>
      <c r="O110" s="214"/>
      <c r="P110" s="214"/>
      <c r="Q110" s="214"/>
      <c r="R110" s="214"/>
      <c r="S110" s="214"/>
      <c r="T110" s="214"/>
      <c r="U110" s="214"/>
      <c r="V110" s="214"/>
      <c r="W110" s="214"/>
      <c r="X110" s="214"/>
      <c r="Y110" s="214"/>
      <c r="Z110" s="214"/>
      <c r="AA110" s="214"/>
      <c r="AB110" s="214"/>
      <c r="AC110" s="214"/>
      <c r="AD110" s="214"/>
      <c r="AE110" s="214"/>
      <c r="AF110" s="214"/>
      <c r="AG110" s="214"/>
      <c r="AH110" s="214"/>
      <c r="AI110" s="214"/>
      <c r="AJ110" s="214"/>
      <c r="AK110" s="214"/>
      <c r="AL110" s="214"/>
      <c r="AM110" s="214"/>
    </row>
    <row r="111" spans="1:39" ht="16.5" customHeight="1" x14ac:dyDescent="0.25">
      <c r="A111" s="214"/>
      <c r="B111" s="214"/>
      <c r="C111" s="214"/>
      <c r="D111" s="214"/>
      <c r="E111" s="214"/>
      <c r="F111" s="214"/>
      <c r="G111" s="214"/>
      <c r="H111" s="214"/>
      <c r="I111" s="214"/>
      <c r="J111" s="214"/>
      <c r="K111" s="214"/>
      <c r="L111" s="214"/>
      <c r="M111" s="214"/>
      <c r="N111" s="214"/>
      <c r="O111" s="214"/>
      <c r="P111" s="214"/>
      <c r="Q111" s="214"/>
      <c r="R111" s="214"/>
      <c r="S111" s="214"/>
      <c r="T111" s="214"/>
      <c r="U111" s="214"/>
      <c r="V111" s="214"/>
      <c r="W111" s="214"/>
      <c r="X111" s="214"/>
      <c r="Y111" s="214"/>
      <c r="Z111" s="214"/>
      <c r="AA111" s="214"/>
      <c r="AB111" s="214"/>
      <c r="AC111" s="214"/>
      <c r="AD111" s="214"/>
      <c r="AE111" s="214"/>
      <c r="AF111" s="214"/>
      <c r="AG111" s="214"/>
      <c r="AH111" s="214"/>
      <c r="AI111" s="214"/>
      <c r="AJ111" s="214"/>
      <c r="AK111" s="214"/>
      <c r="AL111" s="214"/>
      <c r="AM111" s="214"/>
    </row>
    <row r="112" spans="1:39" ht="16.5" customHeight="1" x14ac:dyDescent="0.25">
      <c r="A112" s="214"/>
      <c r="B112" s="214"/>
      <c r="C112" s="214"/>
      <c r="D112" s="214"/>
      <c r="E112" s="214"/>
      <c r="F112" s="214"/>
      <c r="G112" s="214"/>
      <c r="H112" s="214"/>
      <c r="I112" s="214"/>
      <c r="J112" s="214"/>
      <c r="K112" s="214"/>
      <c r="L112" s="214"/>
      <c r="M112" s="214"/>
      <c r="N112" s="214"/>
      <c r="O112" s="214"/>
      <c r="P112" s="214"/>
      <c r="Q112" s="214"/>
      <c r="R112" s="214"/>
      <c r="S112" s="214"/>
      <c r="T112" s="214"/>
      <c r="U112" s="214"/>
      <c r="V112" s="214"/>
      <c r="W112" s="214"/>
      <c r="X112" s="214"/>
      <c r="Y112" s="214"/>
      <c r="Z112" s="214"/>
      <c r="AA112" s="214"/>
      <c r="AB112" s="214"/>
      <c r="AC112" s="214"/>
      <c r="AD112" s="214"/>
      <c r="AE112" s="214"/>
      <c r="AF112" s="214"/>
      <c r="AG112" s="214"/>
      <c r="AH112" s="214"/>
      <c r="AI112" s="214"/>
      <c r="AJ112" s="214"/>
      <c r="AK112" s="214"/>
      <c r="AL112" s="214"/>
      <c r="AM112" s="214"/>
    </row>
    <row r="113" spans="1:39" ht="16.5" customHeight="1" x14ac:dyDescent="0.25">
      <c r="A113" s="214"/>
      <c r="B113" s="214"/>
      <c r="C113" s="214"/>
      <c r="D113" s="214"/>
      <c r="E113" s="214"/>
      <c r="F113" s="214"/>
      <c r="G113" s="214"/>
      <c r="H113" s="214"/>
      <c r="I113" s="214"/>
      <c r="J113" s="214"/>
      <c r="K113" s="214"/>
      <c r="L113" s="214"/>
      <c r="M113" s="214"/>
      <c r="N113" s="214"/>
      <c r="O113" s="214"/>
      <c r="P113" s="214"/>
      <c r="Q113" s="214"/>
      <c r="R113" s="214"/>
      <c r="S113" s="214"/>
      <c r="T113" s="214"/>
      <c r="U113" s="214"/>
      <c r="V113" s="214"/>
      <c r="W113" s="214"/>
      <c r="X113" s="214"/>
      <c r="Y113" s="214"/>
      <c r="Z113" s="214"/>
      <c r="AA113" s="214"/>
      <c r="AB113" s="214"/>
      <c r="AC113" s="214"/>
      <c r="AD113" s="214"/>
      <c r="AE113" s="214"/>
      <c r="AF113" s="214"/>
      <c r="AG113" s="214"/>
      <c r="AH113" s="214"/>
      <c r="AI113" s="214"/>
      <c r="AJ113" s="214"/>
      <c r="AK113" s="214"/>
      <c r="AL113" s="214"/>
      <c r="AM113" s="214"/>
    </row>
    <row r="114" spans="1:39" ht="16.5" customHeight="1" x14ac:dyDescent="0.25">
      <c r="A114" s="214"/>
      <c r="B114" s="214"/>
      <c r="C114" s="214"/>
      <c r="D114" s="214"/>
      <c r="E114" s="214"/>
      <c r="F114" s="214"/>
      <c r="G114" s="214"/>
      <c r="H114" s="214"/>
      <c r="I114" s="214"/>
      <c r="J114" s="214"/>
      <c r="K114" s="214"/>
      <c r="L114" s="214"/>
      <c r="M114" s="214"/>
      <c r="N114" s="214"/>
      <c r="O114" s="214"/>
      <c r="P114" s="214"/>
      <c r="Q114" s="214"/>
      <c r="R114" s="214"/>
      <c r="S114" s="214"/>
      <c r="T114" s="214"/>
      <c r="U114" s="214"/>
      <c r="V114" s="214"/>
      <c r="W114" s="214"/>
      <c r="X114" s="214"/>
      <c r="Y114" s="214"/>
      <c r="Z114" s="214"/>
      <c r="AA114" s="214"/>
      <c r="AB114" s="214"/>
      <c r="AC114" s="214"/>
      <c r="AD114" s="214"/>
      <c r="AE114" s="214"/>
      <c r="AF114" s="214"/>
      <c r="AG114" s="214"/>
      <c r="AH114" s="214"/>
      <c r="AI114" s="214"/>
      <c r="AJ114" s="214"/>
      <c r="AK114" s="214"/>
      <c r="AL114" s="214"/>
      <c r="AM114" s="214"/>
    </row>
    <row r="115" spans="1:39" ht="16.5" customHeight="1" x14ac:dyDescent="0.25">
      <c r="A115" s="214"/>
      <c r="B115" s="214"/>
      <c r="C115" s="214"/>
      <c r="D115" s="214"/>
      <c r="E115" s="214"/>
      <c r="F115" s="214"/>
      <c r="G115" s="214"/>
      <c r="H115" s="214"/>
      <c r="I115" s="214"/>
      <c r="J115" s="214"/>
      <c r="K115" s="214"/>
      <c r="L115" s="214"/>
      <c r="M115" s="214"/>
      <c r="N115" s="214"/>
      <c r="O115" s="214"/>
      <c r="P115" s="214"/>
      <c r="Q115" s="214"/>
      <c r="R115" s="214"/>
      <c r="S115" s="214"/>
      <c r="T115" s="214"/>
      <c r="U115" s="214"/>
      <c r="V115" s="214"/>
      <c r="W115" s="214"/>
      <c r="X115" s="214"/>
      <c r="Y115" s="214"/>
      <c r="Z115" s="214"/>
      <c r="AA115" s="214"/>
      <c r="AB115" s="214"/>
      <c r="AC115" s="214"/>
      <c r="AD115" s="214"/>
      <c r="AE115" s="214"/>
      <c r="AF115" s="214"/>
      <c r="AG115" s="214"/>
      <c r="AH115" s="214"/>
      <c r="AI115" s="214"/>
      <c r="AJ115" s="214"/>
      <c r="AK115" s="214"/>
      <c r="AL115" s="214"/>
      <c r="AM115" s="214"/>
    </row>
    <row r="116" spans="1:39" ht="16.5" customHeight="1" x14ac:dyDescent="0.25">
      <c r="A116" s="214"/>
      <c r="B116" s="214"/>
      <c r="C116" s="214"/>
      <c r="D116" s="214"/>
      <c r="E116" s="214"/>
      <c r="F116" s="214"/>
      <c r="G116" s="214"/>
      <c r="H116" s="214"/>
      <c r="I116" s="214"/>
      <c r="J116" s="214"/>
      <c r="K116" s="214"/>
      <c r="L116" s="214"/>
      <c r="M116" s="214"/>
      <c r="N116" s="214"/>
      <c r="O116" s="214"/>
      <c r="P116" s="214"/>
      <c r="Q116" s="214"/>
      <c r="R116" s="214"/>
      <c r="S116" s="214"/>
      <c r="T116" s="214"/>
      <c r="U116" s="214"/>
      <c r="V116" s="214"/>
      <c r="W116" s="214"/>
      <c r="X116" s="214"/>
      <c r="Y116" s="214"/>
      <c r="Z116" s="214"/>
      <c r="AA116" s="214"/>
      <c r="AB116" s="214"/>
      <c r="AC116" s="214"/>
      <c r="AD116" s="214"/>
      <c r="AE116" s="214"/>
      <c r="AF116" s="214"/>
      <c r="AG116" s="214"/>
      <c r="AH116" s="214"/>
      <c r="AI116" s="214"/>
      <c r="AJ116" s="214"/>
      <c r="AK116" s="214"/>
      <c r="AL116" s="214"/>
      <c r="AM116" s="214"/>
    </row>
    <row r="117" spans="1:39" ht="16.5" customHeight="1" x14ac:dyDescent="0.25">
      <c r="A117" s="214"/>
      <c r="B117" s="214"/>
      <c r="C117" s="214"/>
      <c r="D117" s="214"/>
      <c r="E117" s="214"/>
      <c r="F117" s="214"/>
      <c r="G117" s="214"/>
      <c r="H117" s="214"/>
      <c r="I117" s="214"/>
      <c r="J117" s="214"/>
      <c r="K117" s="214"/>
      <c r="L117" s="214"/>
      <c r="M117" s="214"/>
      <c r="N117" s="214"/>
      <c r="O117" s="214"/>
      <c r="P117" s="214"/>
      <c r="Q117" s="214"/>
      <c r="R117" s="214"/>
      <c r="S117" s="214"/>
      <c r="T117" s="214"/>
      <c r="U117" s="214"/>
      <c r="V117" s="214"/>
      <c r="W117" s="214"/>
      <c r="X117" s="214"/>
      <c r="Y117" s="214"/>
      <c r="Z117" s="214"/>
      <c r="AA117" s="214"/>
      <c r="AB117" s="214"/>
      <c r="AC117" s="214"/>
      <c r="AD117" s="214"/>
      <c r="AE117" s="214"/>
      <c r="AF117" s="214"/>
      <c r="AG117" s="214"/>
      <c r="AH117" s="214"/>
      <c r="AI117" s="214"/>
      <c r="AJ117" s="214"/>
      <c r="AK117" s="214"/>
      <c r="AL117" s="214"/>
      <c r="AM117" s="214"/>
    </row>
    <row r="118" spans="1:39" ht="16.5" customHeight="1" x14ac:dyDescent="0.25">
      <c r="A118" s="214"/>
      <c r="B118" s="214"/>
      <c r="C118" s="214"/>
      <c r="D118" s="214"/>
      <c r="E118" s="214"/>
      <c r="F118" s="214"/>
      <c r="G118" s="214"/>
      <c r="H118" s="214"/>
      <c r="I118" s="214"/>
      <c r="J118" s="214"/>
      <c r="K118" s="214"/>
      <c r="L118" s="214"/>
      <c r="M118" s="214"/>
      <c r="N118" s="214"/>
      <c r="O118" s="214"/>
      <c r="P118" s="214"/>
      <c r="Q118" s="214"/>
      <c r="R118" s="214"/>
      <c r="S118" s="214"/>
      <c r="T118" s="214"/>
      <c r="U118" s="214"/>
      <c r="V118" s="214"/>
      <c r="W118" s="214"/>
      <c r="X118" s="214"/>
      <c r="Y118" s="214"/>
      <c r="Z118" s="214"/>
      <c r="AA118" s="214"/>
      <c r="AB118" s="214"/>
      <c r="AC118" s="214"/>
      <c r="AD118" s="214"/>
      <c r="AE118" s="214"/>
      <c r="AF118" s="214"/>
      <c r="AG118" s="214"/>
      <c r="AH118" s="214"/>
      <c r="AI118" s="214"/>
      <c r="AJ118" s="214"/>
      <c r="AK118" s="214"/>
      <c r="AL118" s="214"/>
      <c r="AM118" s="214"/>
    </row>
    <row r="119" spans="1:39" ht="16.5" customHeight="1" x14ac:dyDescent="0.25">
      <c r="A119" s="214"/>
      <c r="B119" s="214"/>
      <c r="C119" s="214"/>
      <c r="D119" s="214"/>
      <c r="E119" s="214"/>
      <c r="F119" s="214"/>
      <c r="G119" s="214"/>
      <c r="H119" s="214"/>
      <c r="I119" s="214"/>
      <c r="J119" s="214"/>
      <c r="K119" s="214"/>
      <c r="L119" s="214"/>
      <c r="M119" s="214"/>
      <c r="N119" s="214"/>
      <c r="O119" s="214"/>
      <c r="P119" s="214"/>
      <c r="Q119" s="214"/>
      <c r="R119" s="214"/>
      <c r="S119" s="214"/>
      <c r="T119" s="214"/>
      <c r="U119" s="214"/>
      <c r="V119" s="214"/>
      <c r="W119" s="214"/>
      <c r="X119" s="214"/>
      <c r="Y119" s="214"/>
      <c r="Z119" s="214"/>
      <c r="AA119" s="214"/>
      <c r="AB119" s="214"/>
      <c r="AC119" s="214"/>
      <c r="AD119" s="214"/>
      <c r="AE119" s="214"/>
      <c r="AF119" s="214"/>
      <c r="AG119" s="214"/>
      <c r="AH119" s="214"/>
      <c r="AI119" s="214"/>
      <c r="AJ119" s="214"/>
      <c r="AK119" s="214"/>
      <c r="AL119" s="214"/>
      <c r="AM119" s="214"/>
    </row>
    <row r="120" spans="1:39" ht="16.5" customHeight="1" x14ac:dyDescent="0.25">
      <c r="A120" s="214"/>
      <c r="B120" s="214"/>
      <c r="C120" s="214"/>
      <c r="D120" s="214"/>
      <c r="E120" s="214"/>
      <c r="F120" s="214"/>
      <c r="G120" s="214"/>
      <c r="H120" s="214"/>
      <c r="I120" s="214"/>
      <c r="J120" s="214"/>
      <c r="K120" s="214"/>
      <c r="L120" s="214"/>
      <c r="M120" s="214"/>
      <c r="N120" s="214"/>
      <c r="O120" s="214"/>
      <c r="P120" s="214"/>
      <c r="Q120" s="214"/>
      <c r="R120" s="214"/>
      <c r="S120" s="214"/>
      <c r="T120" s="214"/>
      <c r="U120" s="214"/>
      <c r="V120" s="214"/>
      <c r="W120" s="214"/>
      <c r="X120" s="214"/>
      <c r="Y120" s="214"/>
      <c r="Z120" s="214"/>
      <c r="AA120" s="214"/>
      <c r="AB120" s="214"/>
      <c r="AC120" s="214"/>
      <c r="AD120" s="214"/>
      <c r="AE120" s="214"/>
      <c r="AF120" s="214"/>
      <c r="AG120" s="214"/>
      <c r="AH120" s="214"/>
      <c r="AI120" s="214"/>
      <c r="AJ120" s="214"/>
      <c r="AK120" s="214"/>
      <c r="AL120" s="214"/>
      <c r="AM120" s="214"/>
    </row>
    <row r="121" spans="1:39" ht="16.5" customHeight="1" x14ac:dyDescent="0.25">
      <c r="A121" s="214"/>
      <c r="B121" s="214"/>
      <c r="C121" s="214"/>
      <c r="D121" s="214"/>
      <c r="E121" s="214"/>
      <c r="F121" s="214"/>
      <c r="G121" s="214"/>
      <c r="H121" s="214"/>
      <c r="I121" s="214"/>
      <c r="J121" s="214"/>
      <c r="K121" s="214"/>
      <c r="L121" s="214"/>
      <c r="M121" s="214"/>
      <c r="N121" s="214"/>
      <c r="O121" s="214"/>
      <c r="P121" s="214"/>
      <c r="Q121" s="214"/>
      <c r="R121" s="214"/>
      <c r="S121" s="214"/>
      <c r="T121" s="214"/>
      <c r="U121" s="214"/>
      <c r="V121" s="214"/>
      <c r="W121" s="214"/>
      <c r="X121" s="214"/>
      <c r="Y121" s="214"/>
      <c r="Z121" s="214"/>
      <c r="AA121" s="214"/>
      <c r="AB121" s="214"/>
      <c r="AC121" s="214"/>
      <c r="AD121" s="214"/>
      <c r="AE121" s="214"/>
      <c r="AF121" s="214"/>
      <c r="AG121" s="214"/>
      <c r="AH121" s="214"/>
      <c r="AI121" s="214"/>
      <c r="AJ121" s="214"/>
      <c r="AK121" s="214"/>
      <c r="AL121" s="214"/>
      <c r="AM121" s="214"/>
    </row>
    <row r="122" spans="1:39" ht="16.5" customHeight="1" x14ac:dyDescent="0.25">
      <c r="A122" s="214"/>
      <c r="B122" s="214"/>
      <c r="C122" s="214"/>
      <c r="D122" s="214"/>
      <c r="E122" s="214"/>
      <c r="F122" s="214"/>
      <c r="G122" s="214"/>
      <c r="H122" s="214"/>
      <c r="I122" s="214"/>
      <c r="J122" s="214"/>
      <c r="K122" s="214"/>
      <c r="L122" s="214"/>
      <c r="M122" s="214"/>
      <c r="N122" s="214"/>
      <c r="O122" s="214"/>
      <c r="P122" s="214"/>
      <c r="Q122" s="214"/>
      <c r="R122" s="214"/>
      <c r="S122" s="214"/>
      <c r="T122" s="214"/>
      <c r="U122" s="214"/>
      <c r="V122" s="214"/>
      <c r="W122" s="214"/>
      <c r="X122" s="214"/>
      <c r="Y122" s="214"/>
      <c r="Z122" s="214"/>
      <c r="AA122" s="214"/>
      <c r="AB122" s="214"/>
      <c r="AC122" s="214"/>
      <c r="AD122" s="214"/>
      <c r="AE122" s="214"/>
      <c r="AF122" s="214"/>
      <c r="AG122" s="214"/>
      <c r="AH122" s="214"/>
      <c r="AI122" s="214"/>
      <c r="AJ122" s="214"/>
      <c r="AK122" s="214"/>
      <c r="AL122" s="214"/>
      <c r="AM122" s="214"/>
    </row>
    <row r="123" spans="1:39" ht="16.5" customHeight="1" x14ac:dyDescent="0.4">
      <c r="A123" s="87"/>
      <c r="B123" s="88"/>
      <c r="C123" s="88"/>
      <c r="D123" s="88"/>
      <c r="E123" s="88"/>
      <c r="F123" s="88"/>
      <c r="G123" s="88"/>
      <c r="H123" s="88"/>
      <c r="I123" s="88"/>
      <c r="J123" s="88"/>
      <c r="K123" s="88"/>
      <c r="L123" s="88"/>
      <c r="M123" s="88"/>
      <c r="N123" s="88"/>
      <c r="O123" s="88"/>
      <c r="P123" s="88"/>
      <c r="Q123" s="88"/>
      <c r="R123" s="88"/>
      <c r="S123" s="88"/>
      <c r="T123" s="88"/>
      <c r="U123" s="88"/>
      <c r="V123" s="88"/>
      <c r="W123" s="88"/>
      <c r="X123" s="88"/>
      <c r="Y123" s="88"/>
      <c r="Z123" s="88"/>
      <c r="AA123" s="88"/>
      <c r="AB123" s="88"/>
      <c r="AC123" s="88"/>
      <c r="AD123" s="88"/>
      <c r="AE123" s="88"/>
      <c r="AF123" s="88"/>
      <c r="AG123" s="88"/>
      <c r="AH123" s="88"/>
      <c r="AI123" s="88"/>
      <c r="AJ123" s="88"/>
      <c r="AK123" s="88"/>
      <c r="AL123" s="88"/>
      <c r="AM123" s="214"/>
    </row>
    <row r="124" spans="1:39" s="214" customFormat="1" ht="16.5" customHeight="1" x14ac:dyDescent="0.4">
      <c r="A124" s="87"/>
      <c r="B124" s="88"/>
      <c r="C124" s="88"/>
      <c r="D124" s="88"/>
      <c r="E124" s="88"/>
      <c r="F124" s="88"/>
      <c r="G124" s="88"/>
      <c r="H124" s="88"/>
      <c r="I124" s="88"/>
      <c r="J124" s="88"/>
      <c r="K124" s="88"/>
      <c r="L124" s="88"/>
      <c r="M124" s="88"/>
      <c r="N124" s="88"/>
      <c r="O124" s="88"/>
      <c r="P124" s="88"/>
      <c r="Q124" s="88"/>
      <c r="R124" s="88"/>
      <c r="S124" s="88"/>
      <c r="T124" s="88"/>
      <c r="U124" s="88"/>
      <c r="V124" s="88"/>
      <c r="W124" s="88"/>
      <c r="X124" s="88"/>
      <c r="Y124" s="88"/>
      <c r="Z124" s="88"/>
      <c r="AA124" s="88"/>
      <c r="AB124" s="88"/>
      <c r="AC124" s="88"/>
      <c r="AD124" s="88"/>
      <c r="AE124" s="88"/>
      <c r="AF124" s="88"/>
      <c r="AG124" s="88"/>
      <c r="AH124" s="88"/>
      <c r="AI124" s="88"/>
      <c r="AJ124" s="88"/>
      <c r="AK124" s="88"/>
      <c r="AL124" s="88"/>
    </row>
    <row r="125" spans="1:39" s="214" customFormat="1" ht="16.5" customHeight="1" x14ac:dyDescent="0.4">
      <c r="A125" s="87"/>
      <c r="B125" s="88"/>
      <c r="C125" s="88"/>
      <c r="D125" s="88"/>
      <c r="E125" s="88"/>
      <c r="F125" s="88"/>
      <c r="G125" s="88"/>
      <c r="H125" s="88"/>
      <c r="I125" s="88"/>
      <c r="J125" s="88"/>
      <c r="K125" s="88"/>
      <c r="L125" s="88"/>
      <c r="M125" s="88"/>
      <c r="N125" s="88"/>
      <c r="O125" s="88"/>
      <c r="P125" s="88"/>
      <c r="Q125" s="88"/>
      <c r="R125" s="88"/>
      <c r="S125" s="88"/>
      <c r="T125" s="88"/>
      <c r="U125" s="88"/>
      <c r="V125" s="88"/>
      <c r="W125" s="88"/>
      <c r="X125" s="88"/>
      <c r="Y125" s="88"/>
      <c r="Z125" s="88"/>
      <c r="AA125" s="88"/>
      <c r="AB125" s="88"/>
      <c r="AC125" s="88"/>
      <c r="AD125" s="88"/>
      <c r="AE125" s="88"/>
      <c r="AF125" s="88"/>
      <c r="AG125" s="88"/>
      <c r="AH125" s="88"/>
      <c r="AI125" s="88"/>
      <c r="AJ125" s="88"/>
      <c r="AK125" s="88"/>
      <c r="AL125" s="88"/>
    </row>
    <row r="126" spans="1:39" s="214" customFormat="1" ht="16.5" customHeight="1" x14ac:dyDescent="0.4">
      <c r="A126" s="87"/>
      <c r="B126" s="88"/>
      <c r="C126" s="88"/>
      <c r="D126" s="88"/>
      <c r="E126" s="88"/>
      <c r="F126" s="88"/>
      <c r="G126" s="88"/>
      <c r="H126" s="88"/>
      <c r="I126" s="88"/>
      <c r="J126" s="88"/>
      <c r="K126" s="88"/>
      <c r="L126" s="88"/>
      <c r="M126" s="88"/>
      <c r="N126" s="88"/>
      <c r="O126" s="88"/>
      <c r="P126" s="88"/>
      <c r="Q126" s="88"/>
      <c r="R126" s="88"/>
      <c r="S126" s="88"/>
      <c r="T126" s="88"/>
      <c r="U126" s="88"/>
      <c r="V126" s="88"/>
      <c r="W126" s="88"/>
      <c r="X126" s="88"/>
      <c r="Y126" s="88"/>
      <c r="Z126" s="88"/>
      <c r="AA126" s="88"/>
      <c r="AB126" s="88"/>
      <c r="AC126" s="88"/>
      <c r="AD126" s="88"/>
      <c r="AE126" s="88"/>
      <c r="AF126" s="88"/>
      <c r="AG126" s="88"/>
      <c r="AH126" s="88"/>
      <c r="AI126" s="88"/>
      <c r="AJ126" s="88"/>
      <c r="AK126" s="88"/>
      <c r="AL126" s="88"/>
    </row>
    <row r="127" spans="1:39" s="214" customFormat="1" ht="16.5" customHeight="1" x14ac:dyDescent="0.4">
      <c r="A127" s="87"/>
      <c r="B127" s="88"/>
      <c r="C127" s="88"/>
      <c r="D127" s="88"/>
      <c r="E127" s="88"/>
      <c r="F127" s="88"/>
      <c r="G127" s="88"/>
      <c r="H127" s="88"/>
      <c r="I127" s="88"/>
      <c r="J127" s="88"/>
      <c r="K127" s="88"/>
      <c r="L127" s="88"/>
      <c r="M127" s="88"/>
      <c r="N127" s="88"/>
      <c r="O127" s="88"/>
      <c r="P127" s="88"/>
      <c r="Q127" s="88"/>
      <c r="R127" s="88"/>
      <c r="S127" s="88"/>
      <c r="T127" s="88"/>
      <c r="U127" s="88"/>
      <c r="V127" s="88"/>
      <c r="W127" s="88"/>
      <c r="X127" s="88"/>
      <c r="Y127" s="88"/>
      <c r="Z127" s="88"/>
      <c r="AA127" s="88"/>
      <c r="AB127" s="88"/>
      <c r="AC127" s="88"/>
      <c r="AD127" s="88"/>
      <c r="AE127" s="88"/>
      <c r="AF127" s="88"/>
      <c r="AG127" s="88"/>
      <c r="AH127" s="88"/>
      <c r="AI127" s="88"/>
      <c r="AJ127" s="88"/>
      <c r="AK127" s="88"/>
      <c r="AL127" s="88"/>
    </row>
    <row r="128" spans="1:39" s="214" customFormat="1" ht="16.5" customHeight="1" x14ac:dyDescent="0.4">
      <c r="A128" s="87"/>
      <c r="B128" s="88"/>
      <c r="C128" s="88"/>
      <c r="D128" s="88"/>
      <c r="E128" s="88"/>
      <c r="F128" s="88"/>
      <c r="G128" s="88"/>
      <c r="H128" s="88"/>
      <c r="I128" s="88"/>
      <c r="J128" s="88"/>
      <c r="K128" s="88"/>
      <c r="L128" s="88"/>
      <c r="M128" s="88"/>
      <c r="N128" s="88"/>
      <c r="O128" s="88"/>
      <c r="P128" s="88"/>
      <c r="Q128" s="88"/>
      <c r="R128" s="88"/>
      <c r="S128" s="88"/>
      <c r="T128" s="88"/>
      <c r="U128" s="88"/>
      <c r="V128" s="88"/>
      <c r="W128" s="88"/>
      <c r="X128" s="88"/>
      <c r="Y128" s="88"/>
      <c r="Z128" s="88"/>
      <c r="AA128" s="88"/>
      <c r="AB128" s="88"/>
      <c r="AC128" s="88"/>
      <c r="AD128" s="88"/>
      <c r="AE128" s="88"/>
      <c r="AF128" s="88"/>
      <c r="AG128" s="88"/>
      <c r="AH128" s="88"/>
      <c r="AI128" s="88"/>
      <c r="AJ128" s="88"/>
      <c r="AK128" s="88"/>
      <c r="AL128" s="88"/>
    </row>
    <row r="129" spans="1:38" s="214" customFormat="1" ht="16.5" customHeight="1" x14ac:dyDescent="0.4">
      <c r="A129" s="87"/>
      <c r="B129" s="88"/>
      <c r="C129" s="88"/>
      <c r="D129" s="88"/>
      <c r="E129" s="88"/>
      <c r="F129" s="88"/>
      <c r="G129" s="88"/>
      <c r="H129" s="88"/>
      <c r="I129" s="88"/>
      <c r="J129" s="88"/>
      <c r="K129" s="88"/>
      <c r="L129" s="88"/>
      <c r="M129" s="88"/>
      <c r="N129" s="88"/>
      <c r="O129" s="88"/>
      <c r="P129" s="88"/>
      <c r="Q129" s="88"/>
      <c r="R129" s="88"/>
      <c r="S129" s="88"/>
      <c r="T129" s="88"/>
      <c r="U129" s="88"/>
      <c r="V129" s="88"/>
      <c r="W129" s="88"/>
      <c r="X129" s="88"/>
      <c r="Y129" s="88"/>
      <c r="Z129" s="88"/>
      <c r="AA129" s="88"/>
      <c r="AB129" s="88"/>
      <c r="AC129" s="88"/>
      <c r="AD129" s="88"/>
      <c r="AE129" s="88"/>
      <c r="AF129" s="88"/>
      <c r="AG129" s="88"/>
      <c r="AH129" s="88"/>
      <c r="AI129" s="88"/>
      <c r="AJ129" s="88"/>
      <c r="AK129" s="88"/>
      <c r="AL129" s="88"/>
    </row>
    <row r="130" spans="1:38" s="214" customFormat="1" ht="16.5" customHeight="1" x14ac:dyDescent="0.4">
      <c r="A130" s="87"/>
      <c r="B130" s="88"/>
      <c r="C130" s="88"/>
      <c r="D130" s="88"/>
      <c r="E130" s="88"/>
      <c r="F130" s="88"/>
      <c r="G130" s="88"/>
      <c r="H130" s="88"/>
      <c r="I130" s="88"/>
      <c r="J130" s="88"/>
      <c r="K130" s="88"/>
      <c r="L130" s="88"/>
      <c r="M130" s="88"/>
      <c r="N130" s="88"/>
      <c r="O130" s="88"/>
      <c r="P130" s="88"/>
      <c r="Q130" s="88"/>
      <c r="R130" s="88"/>
      <c r="S130" s="88"/>
      <c r="T130" s="88"/>
      <c r="U130" s="88"/>
      <c r="V130" s="88"/>
      <c r="W130" s="88"/>
      <c r="X130" s="88"/>
      <c r="Y130" s="88"/>
      <c r="Z130" s="88"/>
      <c r="AA130" s="88"/>
      <c r="AB130" s="88"/>
      <c r="AC130" s="88"/>
      <c r="AD130" s="88"/>
      <c r="AE130" s="88"/>
      <c r="AF130" s="88"/>
      <c r="AG130" s="88"/>
      <c r="AH130" s="88"/>
      <c r="AI130" s="88"/>
      <c r="AJ130" s="88"/>
      <c r="AK130" s="88"/>
      <c r="AL130" s="88"/>
    </row>
    <row r="131" spans="1:38" s="214" customFormat="1" ht="16.5" customHeight="1" x14ac:dyDescent="0.4">
      <c r="A131" s="87"/>
      <c r="B131" s="88"/>
      <c r="C131" s="88"/>
      <c r="D131" s="88"/>
      <c r="E131" s="88"/>
      <c r="F131" s="88"/>
      <c r="G131" s="88"/>
      <c r="H131" s="88"/>
      <c r="I131" s="88"/>
      <c r="J131" s="88"/>
      <c r="K131" s="88"/>
      <c r="L131" s="88"/>
      <c r="M131" s="88"/>
      <c r="N131" s="88"/>
      <c r="O131" s="88"/>
      <c r="P131" s="88"/>
      <c r="Q131" s="88"/>
      <c r="R131" s="88"/>
      <c r="S131" s="88"/>
      <c r="T131" s="88"/>
      <c r="U131" s="88"/>
      <c r="V131" s="88"/>
      <c r="W131" s="88"/>
      <c r="X131" s="88"/>
      <c r="Y131" s="88"/>
      <c r="Z131" s="88"/>
      <c r="AA131" s="88"/>
      <c r="AB131" s="88"/>
      <c r="AC131" s="88"/>
      <c r="AD131" s="88"/>
      <c r="AE131" s="88"/>
      <c r="AF131" s="88"/>
      <c r="AG131" s="88"/>
      <c r="AH131" s="88"/>
      <c r="AI131" s="88"/>
      <c r="AJ131" s="88"/>
      <c r="AK131" s="88"/>
      <c r="AL131" s="88"/>
    </row>
    <row r="132" spans="1:38" s="214" customFormat="1" ht="16.5" customHeight="1" x14ac:dyDescent="0.4">
      <c r="A132" s="87"/>
      <c r="B132" s="88"/>
      <c r="C132" s="88"/>
      <c r="D132" s="88"/>
      <c r="E132" s="88"/>
      <c r="F132" s="88"/>
      <c r="G132" s="88"/>
      <c r="H132" s="88"/>
      <c r="I132" s="88"/>
      <c r="J132" s="88"/>
      <c r="K132" s="88"/>
      <c r="L132" s="88"/>
      <c r="M132" s="88"/>
      <c r="N132" s="88"/>
      <c r="O132" s="88"/>
      <c r="P132" s="88"/>
      <c r="Q132" s="88"/>
      <c r="R132" s="88"/>
      <c r="S132" s="88"/>
      <c r="T132" s="88"/>
      <c r="U132" s="88"/>
      <c r="V132" s="88"/>
      <c r="W132" s="88"/>
      <c r="X132" s="88"/>
      <c r="Y132" s="88"/>
      <c r="Z132" s="88"/>
      <c r="AA132" s="88"/>
      <c r="AB132" s="88"/>
      <c r="AC132" s="88"/>
      <c r="AD132" s="88"/>
      <c r="AE132" s="88"/>
      <c r="AF132" s="88"/>
      <c r="AG132" s="88"/>
      <c r="AH132" s="88"/>
      <c r="AI132" s="88"/>
      <c r="AJ132" s="88"/>
      <c r="AK132" s="88"/>
      <c r="AL132" s="88"/>
    </row>
    <row r="133" spans="1:38" s="214" customFormat="1" ht="16.5" customHeight="1" x14ac:dyDescent="0.4">
      <c r="A133" s="87"/>
      <c r="B133" s="88"/>
      <c r="C133" s="88"/>
      <c r="D133" s="88"/>
      <c r="E133" s="88"/>
      <c r="F133" s="88"/>
      <c r="G133" s="88"/>
      <c r="H133" s="88"/>
      <c r="I133" s="88"/>
      <c r="J133" s="88"/>
      <c r="K133" s="88"/>
      <c r="L133" s="88"/>
      <c r="M133" s="88"/>
      <c r="N133" s="88"/>
      <c r="O133" s="88"/>
      <c r="P133" s="88"/>
      <c r="Q133" s="88"/>
      <c r="R133" s="88"/>
      <c r="S133" s="88"/>
      <c r="T133" s="88"/>
      <c r="U133" s="88"/>
      <c r="V133" s="88"/>
      <c r="W133" s="88"/>
      <c r="X133" s="88"/>
      <c r="Y133" s="88"/>
      <c r="Z133" s="88"/>
      <c r="AA133" s="88"/>
      <c r="AB133" s="88"/>
      <c r="AC133" s="88"/>
      <c r="AD133" s="88"/>
      <c r="AE133" s="88"/>
      <c r="AF133" s="88"/>
      <c r="AG133" s="88"/>
      <c r="AH133" s="88"/>
      <c r="AI133" s="88"/>
      <c r="AJ133" s="88"/>
      <c r="AK133" s="88"/>
      <c r="AL133" s="88"/>
    </row>
    <row r="134" spans="1:38" s="214" customFormat="1" ht="16.5" customHeight="1" x14ac:dyDescent="0.4">
      <c r="A134" s="87"/>
      <c r="B134" s="88"/>
      <c r="C134" s="88"/>
      <c r="D134" s="88"/>
      <c r="E134" s="88"/>
      <c r="F134" s="88"/>
      <c r="G134" s="88"/>
      <c r="H134" s="88"/>
      <c r="I134" s="88"/>
      <c r="J134" s="88"/>
      <c r="K134" s="88"/>
      <c r="L134" s="88"/>
      <c r="M134" s="88"/>
      <c r="N134" s="88"/>
      <c r="O134" s="88"/>
      <c r="P134" s="88"/>
      <c r="Q134" s="88"/>
      <c r="R134" s="88"/>
      <c r="S134" s="88"/>
      <c r="T134" s="88"/>
      <c r="U134" s="88"/>
      <c r="V134" s="88"/>
      <c r="W134" s="88"/>
      <c r="X134" s="88"/>
      <c r="Y134" s="88"/>
      <c r="Z134" s="88"/>
      <c r="AA134" s="88"/>
      <c r="AB134" s="88"/>
      <c r="AC134" s="88"/>
      <c r="AD134" s="88"/>
      <c r="AE134" s="88"/>
      <c r="AF134" s="88"/>
      <c r="AG134" s="88"/>
      <c r="AH134" s="88"/>
      <c r="AI134" s="88"/>
      <c r="AJ134" s="88"/>
      <c r="AK134" s="88"/>
      <c r="AL134" s="88"/>
    </row>
    <row r="135" spans="1:38" s="214" customFormat="1" ht="16.5" customHeight="1" x14ac:dyDescent="0.4">
      <c r="A135" s="87"/>
      <c r="B135" s="88"/>
      <c r="C135" s="88"/>
      <c r="D135" s="88"/>
      <c r="E135" s="88"/>
      <c r="F135" s="88"/>
      <c r="G135" s="88"/>
      <c r="H135" s="88"/>
      <c r="I135" s="88"/>
      <c r="J135" s="88"/>
      <c r="K135" s="88"/>
      <c r="L135" s="88"/>
      <c r="M135" s="88"/>
      <c r="N135" s="88"/>
      <c r="O135" s="88"/>
      <c r="P135" s="88"/>
      <c r="Q135" s="88"/>
      <c r="R135" s="88"/>
      <c r="S135" s="88"/>
      <c r="T135" s="88"/>
      <c r="U135" s="88"/>
      <c r="V135" s="88"/>
      <c r="W135" s="88"/>
      <c r="X135" s="88"/>
      <c r="Y135" s="88"/>
      <c r="Z135" s="88"/>
      <c r="AA135" s="88"/>
      <c r="AB135" s="88"/>
      <c r="AC135" s="88"/>
      <c r="AD135" s="88"/>
      <c r="AE135" s="88"/>
      <c r="AF135" s="88"/>
      <c r="AG135" s="88"/>
      <c r="AH135" s="88"/>
      <c r="AI135" s="88"/>
      <c r="AJ135" s="88"/>
      <c r="AK135" s="88"/>
      <c r="AL135" s="88"/>
    </row>
    <row r="136" spans="1:38" s="214" customFormat="1" ht="16.5" customHeight="1" x14ac:dyDescent="0.4">
      <c r="A136" s="87"/>
      <c r="B136" s="88"/>
      <c r="C136" s="88"/>
      <c r="D136" s="88"/>
      <c r="E136" s="88"/>
      <c r="F136" s="88"/>
      <c r="G136" s="88"/>
      <c r="H136" s="88"/>
      <c r="I136" s="88"/>
      <c r="J136" s="88"/>
      <c r="K136" s="88"/>
      <c r="L136" s="88"/>
      <c r="M136" s="88"/>
      <c r="N136" s="88"/>
      <c r="O136" s="88"/>
      <c r="P136" s="88"/>
      <c r="Q136" s="88"/>
      <c r="R136" s="88"/>
      <c r="S136" s="88"/>
      <c r="T136" s="88"/>
      <c r="U136" s="88"/>
      <c r="V136" s="88"/>
      <c r="W136" s="88"/>
      <c r="X136" s="88"/>
      <c r="Y136" s="88"/>
      <c r="Z136" s="88"/>
      <c r="AA136" s="88"/>
      <c r="AB136" s="88"/>
      <c r="AC136" s="88"/>
      <c r="AD136" s="88"/>
      <c r="AE136" s="88"/>
      <c r="AF136" s="88"/>
      <c r="AG136" s="88"/>
      <c r="AH136" s="88"/>
      <c r="AI136" s="88"/>
      <c r="AJ136" s="88"/>
      <c r="AK136" s="88"/>
      <c r="AL136" s="88"/>
    </row>
    <row r="137" spans="1:38" s="214" customFormat="1" ht="16.5" customHeight="1" x14ac:dyDescent="0.4">
      <c r="A137" s="87"/>
      <c r="B137" s="88"/>
      <c r="C137" s="88"/>
      <c r="D137" s="88"/>
      <c r="E137" s="88"/>
      <c r="F137" s="88"/>
      <c r="G137" s="88"/>
      <c r="H137" s="88"/>
      <c r="I137" s="88"/>
      <c r="J137" s="88"/>
      <c r="K137" s="88"/>
      <c r="L137" s="88"/>
      <c r="M137" s="88"/>
      <c r="N137" s="88"/>
      <c r="O137" s="88"/>
      <c r="P137" s="88"/>
      <c r="Q137" s="88"/>
      <c r="R137" s="88"/>
      <c r="S137" s="88"/>
      <c r="T137" s="88"/>
      <c r="U137" s="88"/>
      <c r="V137" s="88"/>
      <c r="W137" s="88"/>
      <c r="X137" s="88"/>
      <c r="Y137" s="88"/>
      <c r="Z137" s="88"/>
      <c r="AA137" s="88"/>
      <c r="AB137" s="88"/>
      <c r="AC137" s="88"/>
      <c r="AD137" s="88"/>
      <c r="AE137" s="88"/>
      <c r="AF137" s="88"/>
      <c r="AG137" s="88"/>
      <c r="AH137" s="88"/>
      <c r="AI137" s="88"/>
      <c r="AJ137" s="88"/>
      <c r="AK137" s="88"/>
      <c r="AL137" s="88"/>
    </row>
    <row r="138" spans="1:38" s="214" customFormat="1" ht="16.5" customHeight="1" x14ac:dyDescent="0.4">
      <c r="A138" s="87"/>
      <c r="B138" s="88"/>
      <c r="C138" s="88"/>
      <c r="D138" s="88"/>
      <c r="E138" s="88"/>
      <c r="F138" s="88"/>
      <c r="G138" s="88"/>
      <c r="H138" s="88"/>
      <c r="I138" s="88"/>
      <c r="J138" s="88"/>
      <c r="K138" s="88"/>
      <c r="L138" s="88"/>
      <c r="M138" s="88"/>
      <c r="N138" s="88"/>
      <c r="O138" s="88"/>
      <c r="P138" s="88"/>
      <c r="Q138" s="88"/>
      <c r="R138" s="88"/>
      <c r="S138" s="88"/>
      <c r="T138" s="88"/>
      <c r="U138" s="88"/>
      <c r="V138" s="88"/>
      <c r="W138" s="88"/>
      <c r="X138" s="88"/>
      <c r="Y138" s="88"/>
      <c r="Z138" s="88"/>
      <c r="AA138" s="88"/>
      <c r="AB138" s="88"/>
      <c r="AC138" s="88"/>
      <c r="AD138" s="88"/>
      <c r="AE138" s="88"/>
      <c r="AF138" s="88"/>
      <c r="AG138" s="88"/>
      <c r="AH138" s="88"/>
      <c r="AI138" s="88"/>
      <c r="AJ138" s="88"/>
      <c r="AK138" s="88"/>
      <c r="AL138" s="88"/>
    </row>
    <row r="139" spans="1:38" s="214" customFormat="1" ht="16.5" customHeight="1" x14ac:dyDescent="0.4">
      <c r="A139" s="87"/>
      <c r="B139" s="88"/>
      <c r="C139" s="88"/>
      <c r="D139" s="88"/>
      <c r="E139" s="88"/>
      <c r="F139" s="88"/>
      <c r="G139" s="88"/>
      <c r="H139" s="88"/>
      <c r="I139" s="88"/>
      <c r="J139" s="88"/>
      <c r="K139" s="88"/>
      <c r="L139" s="88"/>
      <c r="M139" s="88"/>
      <c r="N139" s="88"/>
      <c r="O139" s="88"/>
      <c r="P139" s="88"/>
      <c r="Q139" s="88"/>
      <c r="R139" s="88"/>
      <c r="S139" s="88"/>
      <c r="T139" s="88"/>
      <c r="U139" s="88"/>
      <c r="V139" s="88"/>
      <c r="W139" s="88"/>
      <c r="X139" s="88"/>
      <c r="Y139" s="88"/>
      <c r="Z139" s="88"/>
      <c r="AA139" s="88"/>
      <c r="AB139" s="88"/>
      <c r="AC139" s="88"/>
      <c r="AD139" s="88"/>
      <c r="AE139" s="88"/>
      <c r="AF139" s="88"/>
      <c r="AG139" s="88"/>
      <c r="AH139" s="88"/>
      <c r="AI139" s="88"/>
      <c r="AJ139" s="88"/>
      <c r="AK139" s="88"/>
      <c r="AL139" s="88"/>
    </row>
    <row r="140" spans="1:38" s="214" customFormat="1" ht="16.5" customHeight="1" x14ac:dyDescent="0.4">
      <c r="A140" s="87"/>
      <c r="B140" s="88"/>
      <c r="C140" s="88"/>
      <c r="D140" s="88"/>
      <c r="E140" s="88"/>
      <c r="F140" s="88"/>
      <c r="G140" s="88"/>
      <c r="H140" s="88"/>
      <c r="I140" s="88"/>
      <c r="J140" s="88"/>
      <c r="K140" s="88"/>
      <c r="L140" s="88"/>
      <c r="M140" s="88"/>
      <c r="N140" s="88"/>
      <c r="O140" s="88"/>
      <c r="P140" s="88"/>
      <c r="Q140" s="88"/>
      <c r="R140" s="88"/>
      <c r="S140" s="88"/>
      <c r="T140" s="88"/>
      <c r="U140" s="88"/>
      <c r="V140" s="88"/>
      <c r="W140" s="88"/>
      <c r="X140" s="88"/>
      <c r="Y140" s="88"/>
      <c r="Z140" s="88"/>
      <c r="AA140" s="88"/>
      <c r="AB140" s="88"/>
      <c r="AC140" s="88"/>
      <c r="AD140" s="88"/>
      <c r="AE140" s="88"/>
      <c r="AF140" s="88"/>
      <c r="AG140" s="88"/>
      <c r="AH140" s="88"/>
      <c r="AI140" s="88"/>
      <c r="AJ140" s="88"/>
      <c r="AK140" s="88"/>
      <c r="AL140" s="88"/>
    </row>
    <row r="141" spans="1:38" s="214" customFormat="1" ht="16.5" customHeight="1" x14ac:dyDescent="0.4">
      <c r="A141" s="87"/>
      <c r="B141" s="88"/>
      <c r="C141" s="88"/>
      <c r="D141" s="88"/>
      <c r="E141" s="88"/>
      <c r="F141" s="88"/>
      <c r="G141" s="88"/>
      <c r="H141" s="88"/>
      <c r="I141" s="88"/>
      <c r="J141" s="88"/>
      <c r="K141" s="88"/>
      <c r="L141" s="88"/>
      <c r="M141" s="88"/>
      <c r="N141" s="88"/>
      <c r="O141" s="88"/>
      <c r="P141" s="88"/>
      <c r="Q141" s="88"/>
      <c r="R141" s="88"/>
      <c r="S141" s="88"/>
      <c r="T141" s="88"/>
      <c r="U141" s="88"/>
      <c r="V141" s="88"/>
      <c r="W141" s="88"/>
      <c r="X141" s="88"/>
      <c r="Y141" s="88"/>
      <c r="Z141" s="88"/>
      <c r="AA141" s="88"/>
      <c r="AB141" s="88"/>
      <c r="AC141" s="88"/>
      <c r="AD141" s="88"/>
      <c r="AE141" s="88"/>
      <c r="AF141" s="88"/>
      <c r="AG141" s="88"/>
      <c r="AH141" s="88"/>
      <c r="AI141" s="88"/>
      <c r="AJ141" s="88"/>
      <c r="AK141" s="88"/>
      <c r="AL141" s="88"/>
    </row>
    <row r="142" spans="1:38" s="214" customFormat="1" ht="16.5" customHeight="1" x14ac:dyDescent="0.4">
      <c r="A142" s="87"/>
      <c r="B142" s="88"/>
      <c r="C142" s="88"/>
      <c r="D142" s="88"/>
      <c r="E142" s="88"/>
      <c r="F142" s="88"/>
      <c r="G142" s="88"/>
      <c r="H142" s="88"/>
      <c r="I142" s="88"/>
      <c r="J142" s="88"/>
      <c r="K142" s="88"/>
      <c r="L142" s="88"/>
      <c r="M142" s="88"/>
      <c r="N142" s="88"/>
      <c r="O142" s="88"/>
      <c r="P142" s="88"/>
      <c r="Q142" s="88"/>
      <c r="R142" s="88"/>
      <c r="S142" s="88"/>
      <c r="T142" s="88"/>
      <c r="U142" s="88"/>
      <c r="V142" s="88"/>
      <c r="W142" s="88"/>
      <c r="X142" s="88"/>
      <c r="Y142" s="88"/>
      <c r="Z142" s="88"/>
      <c r="AA142" s="88"/>
      <c r="AB142" s="88"/>
      <c r="AC142" s="88"/>
      <c r="AD142" s="88"/>
      <c r="AE142" s="88"/>
      <c r="AF142" s="88"/>
      <c r="AG142" s="88"/>
      <c r="AH142" s="88"/>
      <c r="AI142" s="88"/>
      <c r="AJ142" s="88"/>
      <c r="AK142" s="88"/>
      <c r="AL142" s="88"/>
    </row>
    <row r="143" spans="1:38" s="214" customFormat="1" ht="16.5" customHeight="1" x14ac:dyDescent="0.4">
      <c r="A143" s="87"/>
      <c r="B143" s="88"/>
      <c r="C143" s="88"/>
      <c r="D143" s="88"/>
      <c r="E143" s="88"/>
      <c r="F143" s="88"/>
      <c r="G143" s="88"/>
      <c r="H143" s="88"/>
      <c r="I143" s="88"/>
      <c r="J143" s="88"/>
      <c r="K143" s="88"/>
      <c r="L143" s="88"/>
      <c r="M143" s="88"/>
      <c r="N143" s="88"/>
      <c r="O143" s="88"/>
      <c r="P143" s="88"/>
      <c r="Q143" s="88"/>
      <c r="R143" s="88"/>
      <c r="S143" s="88"/>
      <c r="T143" s="88"/>
      <c r="U143" s="88"/>
      <c r="V143" s="88"/>
      <c r="W143" s="88"/>
      <c r="X143" s="88"/>
      <c r="Y143" s="88"/>
      <c r="Z143" s="88"/>
      <c r="AA143" s="88"/>
      <c r="AB143" s="88"/>
      <c r="AC143" s="88"/>
      <c r="AD143" s="88"/>
      <c r="AE143" s="88"/>
      <c r="AF143" s="88"/>
      <c r="AG143" s="88"/>
      <c r="AH143" s="88"/>
      <c r="AI143" s="88"/>
      <c r="AJ143" s="88"/>
      <c r="AK143" s="88"/>
      <c r="AL143" s="88"/>
    </row>
    <row r="144" spans="1:38" s="214" customFormat="1" ht="16.5" customHeight="1" x14ac:dyDescent="0.4">
      <c r="A144" s="87"/>
      <c r="B144" s="88"/>
      <c r="C144" s="88"/>
      <c r="D144" s="88"/>
      <c r="E144" s="88"/>
      <c r="F144" s="88"/>
      <c r="G144" s="88"/>
      <c r="H144" s="88"/>
      <c r="I144" s="88"/>
      <c r="J144" s="88"/>
      <c r="K144" s="88"/>
      <c r="L144" s="88"/>
      <c r="M144" s="88"/>
      <c r="N144" s="88"/>
      <c r="O144" s="88"/>
      <c r="P144" s="88"/>
      <c r="Q144" s="88"/>
      <c r="R144" s="88"/>
      <c r="S144" s="88"/>
      <c r="T144" s="88"/>
      <c r="U144" s="88"/>
      <c r="V144" s="88"/>
      <c r="W144" s="88"/>
      <c r="X144" s="88"/>
      <c r="Y144" s="88"/>
      <c r="Z144" s="88"/>
      <c r="AA144" s="88"/>
      <c r="AB144" s="88"/>
      <c r="AC144" s="88"/>
      <c r="AD144" s="88"/>
      <c r="AE144" s="88"/>
      <c r="AF144" s="88"/>
      <c r="AG144" s="88"/>
      <c r="AH144" s="88"/>
      <c r="AI144" s="88"/>
      <c r="AJ144" s="88"/>
      <c r="AK144" s="88"/>
      <c r="AL144" s="88"/>
    </row>
    <row r="145" spans="1:39" s="214" customFormat="1" ht="16.5" customHeight="1" x14ac:dyDescent="0.4">
      <c r="A145" s="87"/>
      <c r="B145" s="88"/>
      <c r="C145" s="88"/>
      <c r="D145" s="88"/>
      <c r="E145" s="88"/>
      <c r="F145" s="88"/>
      <c r="G145" s="88"/>
      <c r="H145" s="88"/>
      <c r="I145" s="88"/>
      <c r="J145" s="88"/>
      <c r="K145" s="88"/>
      <c r="L145" s="88"/>
      <c r="M145" s="88"/>
      <c r="N145" s="88"/>
      <c r="O145" s="88"/>
      <c r="P145" s="88"/>
      <c r="Q145" s="88"/>
      <c r="R145" s="88"/>
      <c r="S145" s="88"/>
      <c r="T145" s="88"/>
      <c r="U145" s="88"/>
      <c r="V145" s="88"/>
      <c r="W145" s="88"/>
      <c r="X145" s="88"/>
      <c r="Y145" s="88"/>
      <c r="Z145" s="88"/>
      <c r="AA145" s="88"/>
      <c r="AB145" s="88"/>
      <c r="AC145" s="88"/>
      <c r="AD145" s="88"/>
      <c r="AE145" s="88"/>
      <c r="AF145" s="88"/>
      <c r="AG145" s="88"/>
      <c r="AH145" s="88"/>
      <c r="AI145" s="88"/>
      <c r="AJ145" s="88"/>
      <c r="AK145" s="88"/>
      <c r="AL145" s="88"/>
    </row>
    <row r="146" spans="1:39" s="214" customFormat="1" ht="16.5" customHeight="1" x14ac:dyDescent="0.4">
      <c r="A146" s="87"/>
      <c r="B146" s="88"/>
      <c r="C146" s="88"/>
      <c r="D146" s="88"/>
      <c r="E146" s="88"/>
      <c r="F146" s="88"/>
      <c r="G146" s="88"/>
      <c r="H146" s="88"/>
      <c r="I146" s="88"/>
      <c r="J146" s="88"/>
      <c r="K146" s="88"/>
      <c r="L146" s="88"/>
      <c r="M146" s="88"/>
      <c r="N146" s="88"/>
      <c r="O146" s="88"/>
      <c r="P146" s="88"/>
      <c r="Q146" s="88"/>
      <c r="R146" s="88"/>
      <c r="S146" s="88"/>
      <c r="T146" s="88"/>
      <c r="U146" s="88"/>
      <c r="V146" s="88"/>
      <c r="W146" s="88"/>
      <c r="X146" s="88"/>
      <c r="Y146" s="88"/>
      <c r="Z146" s="88"/>
      <c r="AA146" s="88"/>
      <c r="AB146" s="88"/>
      <c r="AC146" s="88"/>
      <c r="AD146" s="88"/>
      <c r="AE146" s="88"/>
      <c r="AF146" s="88"/>
      <c r="AG146" s="88"/>
      <c r="AH146" s="88"/>
      <c r="AI146" s="88"/>
      <c r="AJ146" s="88"/>
      <c r="AK146" s="88"/>
      <c r="AL146" s="88"/>
    </row>
    <row r="147" spans="1:39" s="214" customFormat="1" ht="16.5" customHeight="1" x14ac:dyDescent="0.4">
      <c r="A147" s="87"/>
      <c r="B147" s="88"/>
      <c r="C147" s="88"/>
      <c r="D147" s="88"/>
      <c r="E147" s="88"/>
      <c r="F147" s="88"/>
      <c r="G147" s="88"/>
      <c r="H147" s="88"/>
      <c r="I147" s="88"/>
      <c r="J147" s="88"/>
      <c r="K147" s="88"/>
      <c r="L147" s="88"/>
      <c r="M147" s="88"/>
      <c r="N147" s="88"/>
      <c r="O147" s="88"/>
      <c r="P147" s="88"/>
      <c r="Q147" s="88"/>
      <c r="R147" s="88"/>
      <c r="S147" s="88"/>
      <c r="T147" s="88"/>
      <c r="U147" s="88"/>
      <c r="V147" s="88"/>
      <c r="W147" s="88"/>
      <c r="X147" s="88"/>
      <c r="Y147" s="88"/>
      <c r="Z147" s="88"/>
      <c r="AA147" s="88"/>
      <c r="AB147" s="88"/>
      <c r="AC147" s="88"/>
      <c r="AD147" s="88"/>
      <c r="AE147" s="88"/>
      <c r="AF147" s="88"/>
      <c r="AG147" s="88"/>
      <c r="AH147" s="88"/>
      <c r="AI147" s="88"/>
      <c r="AJ147" s="88"/>
      <c r="AK147" s="88"/>
      <c r="AL147" s="88"/>
    </row>
    <row r="148" spans="1:39" s="214" customFormat="1" ht="16.5" customHeight="1" x14ac:dyDescent="0.4">
      <c r="A148" s="87"/>
      <c r="B148" s="88"/>
      <c r="C148" s="88"/>
      <c r="D148" s="88"/>
      <c r="E148" s="88"/>
      <c r="F148" s="88"/>
      <c r="G148" s="88"/>
      <c r="H148" s="88"/>
      <c r="I148" s="88"/>
      <c r="J148" s="88"/>
      <c r="K148" s="88"/>
      <c r="L148" s="88"/>
      <c r="M148" s="88"/>
      <c r="N148" s="88"/>
      <c r="O148" s="88"/>
      <c r="P148" s="88"/>
      <c r="Q148" s="88"/>
      <c r="R148" s="88"/>
      <c r="S148" s="88"/>
      <c r="T148" s="88"/>
      <c r="U148" s="88"/>
      <c r="V148" s="88"/>
      <c r="W148" s="88"/>
      <c r="X148" s="88"/>
      <c r="Y148" s="88"/>
      <c r="Z148" s="88"/>
      <c r="AA148" s="88"/>
      <c r="AB148" s="88"/>
      <c r="AC148" s="88"/>
      <c r="AD148" s="88"/>
      <c r="AE148" s="88"/>
      <c r="AF148" s="88"/>
      <c r="AG148" s="88"/>
      <c r="AH148" s="88"/>
      <c r="AI148" s="88"/>
      <c r="AJ148" s="88"/>
      <c r="AK148" s="88"/>
      <c r="AL148" s="88"/>
    </row>
    <row r="149" spans="1:39" s="214" customFormat="1" ht="16.5" customHeight="1" x14ac:dyDescent="0.4">
      <c r="A149" s="87"/>
      <c r="B149" s="88"/>
      <c r="C149" s="88"/>
      <c r="D149" s="88"/>
      <c r="E149" s="88"/>
      <c r="F149" s="88"/>
      <c r="G149" s="88"/>
      <c r="H149" s="88"/>
      <c r="I149" s="88"/>
      <c r="J149" s="88"/>
      <c r="K149" s="88"/>
      <c r="L149" s="88"/>
      <c r="M149" s="88"/>
      <c r="N149" s="88"/>
      <c r="O149" s="88"/>
      <c r="P149" s="88"/>
      <c r="Q149" s="88"/>
      <c r="R149" s="88"/>
      <c r="S149" s="88"/>
      <c r="T149" s="88"/>
      <c r="U149" s="88"/>
      <c r="V149" s="88"/>
      <c r="W149" s="88"/>
      <c r="X149" s="88"/>
      <c r="Y149" s="88"/>
      <c r="Z149" s="88"/>
      <c r="AA149" s="88"/>
      <c r="AB149" s="88"/>
      <c r="AC149" s="88"/>
      <c r="AD149" s="88"/>
      <c r="AE149" s="88"/>
      <c r="AF149" s="88"/>
      <c r="AG149" s="88"/>
      <c r="AH149" s="88"/>
      <c r="AI149" s="88"/>
      <c r="AJ149" s="88"/>
      <c r="AK149" s="88"/>
      <c r="AL149" s="88"/>
    </row>
    <row r="150" spans="1:39" s="214" customFormat="1" ht="16.5" customHeight="1" x14ac:dyDescent="0.4">
      <c r="A150" s="87"/>
      <c r="B150" s="88"/>
      <c r="C150" s="88"/>
      <c r="D150" s="88"/>
      <c r="E150" s="88"/>
      <c r="F150" s="88"/>
      <c r="G150" s="88"/>
      <c r="H150" s="88"/>
      <c r="I150" s="88"/>
      <c r="J150" s="88"/>
      <c r="K150" s="88"/>
      <c r="L150" s="88"/>
      <c r="M150" s="88"/>
      <c r="N150" s="88"/>
      <c r="O150" s="88"/>
      <c r="P150" s="88"/>
      <c r="Q150" s="88"/>
      <c r="R150" s="88"/>
      <c r="S150" s="88"/>
      <c r="T150" s="88"/>
      <c r="U150" s="88"/>
      <c r="V150" s="88"/>
      <c r="W150" s="88"/>
      <c r="X150" s="88"/>
      <c r="Y150" s="88"/>
      <c r="Z150" s="88"/>
      <c r="AA150" s="88"/>
      <c r="AB150" s="88"/>
      <c r="AC150" s="88"/>
      <c r="AD150" s="88"/>
      <c r="AE150" s="88"/>
      <c r="AF150" s="88"/>
      <c r="AG150" s="88"/>
      <c r="AH150" s="88"/>
      <c r="AI150" s="88"/>
      <c r="AJ150" s="88"/>
      <c r="AK150" s="88"/>
      <c r="AL150" s="88"/>
    </row>
    <row r="151" spans="1:39" s="214" customFormat="1" ht="16.5" customHeight="1" x14ac:dyDescent="0.4">
      <c r="A151" s="87"/>
      <c r="B151" s="88"/>
      <c r="C151" s="88"/>
      <c r="D151" s="88"/>
      <c r="E151" s="88"/>
      <c r="F151" s="88"/>
      <c r="G151" s="88"/>
      <c r="H151" s="88"/>
      <c r="I151" s="88"/>
      <c r="J151" s="88"/>
      <c r="K151" s="88"/>
      <c r="L151" s="88"/>
      <c r="M151" s="88"/>
      <c r="N151" s="88"/>
      <c r="O151" s="88"/>
      <c r="P151" s="88"/>
      <c r="Q151" s="88"/>
      <c r="R151" s="88"/>
      <c r="S151" s="88"/>
      <c r="T151" s="88"/>
      <c r="U151" s="88"/>
      <c r="V151" s="88"/>
      <c r="W151" s="88"/>
      <c r="X151" s="88"/>
      <c r="Y151" s="88"/>
      <c r="Z151" s="88"/>
      <c r="AA151" s="88"/>
      <c r="AB151" s="88"/>
      <c r="AC151" s="88"/>
      <c r="AD151" s="88"/>
      <c r="AE151" s="88"/>
      <c r="AF151" s="88"/>
      <c r="AG151" s="88"/>
      <c r="AH151" s="88"/>
      <c r="AI151" s="88"/>
      <c r="AJ151" s="88"/>
      <c r="AK151" s="88"/>
      <c r="AL151" s="88"/>
    </row>
    <row r="152" spans="1:39" s="145" customFormat="1" ht="16.5" customHeight="1" x14ac:dyDescent="0.4">
      <c r="A152" s="87"/>
      <c r="B152" s="88"/>
      <c r="C152" s="88"/>
      <c r="D152" s="88"/>
      <c r="E152" s="88"/>
      <c r="F152" s="88"/>
      <c r="G152" s="88"/>
      <c r="H152" s="88"/>
      <c r="I152" s="88"/>
      <c r="J152" s="88"/>
      <c r="K152" s="88"/>
      <c r="L152" s="88"/>
      <c r="M152" s="88"/>
      <c r="N152" s="88"/>
      <c r="O152" s="88"/>
      <c r="P152" s="88"/>
      <c r="Q152" s="88"/>
      <c r="R152" s="88"/>
      <c r="S152" s="88"/>
      <c r="T152" s="88"/>
      <c r="U152" s="88"/>
      <c r="V152" s="88"/>
      <c r="W152" s="88"/>
      <c r="X152" s="88"/>
      <c r="Y152" s="88"/>
      <c r="Z152" s="88"/>
      <c r="AA152" s="88"/>
      <c r="AB152" s="88"/>
      <c r="AC152" s="88"/>
      <c r="AD152" s="88"/>
      <c r="AE152" s="88"/>
      <c r="AF152" s="88"/>
      <c r="AG152" s="88"/>
      <c r="AH152" s="88"/>
      <c r="AI152" s="88"/>
      <c r="AJ152" s="88"/>
      <c r="AK152" s="88"/>
      <c r="AL152" s="88"/>
      <c r="AM152" s="214"/>
    </row>
    <row r="153" spans="1:39" s="145" customFormat="1" ht="16.5" customHeight="1" x14ac:dyDescent="0.4">
      <c r="A153" s="87"/>
      <c r="B153" s="88"/>
      <c r="C153" s="88"/>
      <c r="D153" s="88"/>
      <c r="E153" s="88"/>
      <c r="F153" s="88"/>
      <c r="G153" s="88"/>
      <c r="H153" s="88"/>
      <c r="I153" s="88"/>
      <c r="J153" s="88"/>
      <c r="K153" s="88"/>
      <c r="L153" s="88"/>
      <c r="M153" s="88"/>
      <c r="N153" s="88"/>
      <c r="O153" s="88"/>
      <c r="P153" s="88"/>
      <c r="Q153" s="88"/>
      <c r="R153" s="88"/>
      <c r="S153" s="88"/>
      <c r="T153" s="88"/>
      <c r="U153" s="88"/>
      <c r="V153" s="88"/>
      <c r="W153" s="88"/>
      <c r="X153" s="88"/>
      <c r="Y153" s="88"/>
      <c r="Z153" s="88"/>
      <c r="AA153" s="88"/>
      <c r="AB153" s="88"/>
      <c r="AC153" s="88"/>
      <c r="AD153" s="88"/>
      <c r="AE153" s="88"/>
      <c r="AF153" s="88"/>
      <c r="AG153" s="88"/>
      <c r="AH153" s="88"/>
      <c r="AI153" s="88"/>
      <c r="AJ153" s="88"/>
      <c r="AK153" s="88"/>
      <c r="AL153" s="88"/>
      <c r="AM153" s="214"/>
    </row>
    <row r="154" spans="1:39" s="145" customFormat="1" ht="16.5" customHeight="1" x14ac:dyDescent="0.4">
      <c r="A154" s="87"/>
      <c r="B154" s="88"/>
      <c r="C154" s="88"/>
      <c r="D154" s="88"/>
      <c r="E154" s="88"/>
      <c r="F154" s="88"/>
      <c r="G154" s="88"/>
      <c r="H154" s="88"/>
      <c r="I154" s="88"/>
      <c r="J154" s="88"/>
      <c r="K154" s="88"/>
      <c r="L154" s="88"/>
      <c r="M154" s="88"/>
      <c r="N154" s="88"/>
      <c r="O154" s="88"/>
      <c r="P154" s="88"/>
      <c r="Q154" s="88"/>
      <c r="R154" s="88"/>
      <c r="S154" s="88"/>
      <c r="T154" s="88"/>
      <c r="U154" s="88"/>
      <c r="V154" s="88"/>
      <c r="W154" s="88"/>
      <c r="X154" s="88"/>
      <c r="Y154" s="88"/>
      <c r="Z154" s="88"/>
      <c r="AA154" s="88"/>
      <c r="AB154" s="88"/>
      <c r="AC154" s="88"/>
      <c r="AD154" s="88"/>
      <c r="AE154" s="88"/>
      <c r="AF154" s="88"/>
      <c r="AG154" s="88"/>
      <c r="AH154" s="88"/>
      <c r="AI154" s="88"/>
      <c r="AJ154" s="88"/>
      <c r="AK154" s="88"/>
      <c r="AL154" s="88"/>
      <c r="AM154" s="214"/>
    </row>
    <row r="155" spans="1:39" s="145" customFormat="1" ht="16.5" customHeight="1" x14ac:dyDescent="0.4">
      <c r="A155" s="87"/>
      <c r="B155" s="88"/>
      <c r="C155" s="88"/>
      <c r="D155" s="88"/>
      <c r="E155" s="88"/>
      <c r="F155" s="88"/>
      <c r="G155" s="88"/>
      <c r="H155" s="88"/>
      <c r="I155" s="88"/>
      <c r="J155" s="88"/>
      <c r="K155" s="88"/>
      <c r="L155" s="88"/>
      <c r="M155" s="88"/>
      <c r="N155" s="88"/>
      <c r="O155" s="88"/>
      <c r="P155" s="88"/>
      <c r="Q155" s="88"/>
      <c r="R155" s="88"/>
      <c r="S155" s="88"/>
      <c r="T155" s="88"/>
      <c r="U155" s="88"/>
      <c r="V155" s="88"/>
      <c r="W155" s="88"/>
      <c r="X155" s="88"/>
      <c r="Y155" s="88"/>
      <c r="Z155" s="88"/>
      <c r="AA155" s="88"/>
      <c r="AB155" s="88"/>
      <c r="AC155" s="88"/>
      <c r="AD155" s="88"/>
      <c r="AE155" s="88"/>
      <c r="AF155" s="88"/>
      <c r="AG155" s="88"/>
      <c r="AH155" s="88"/>
      <c r="AI155" s="88"/>
      <c r="AJ155" s="88"/>
      <c r="AK155" s="88"/>
      <c r="AL155" s="88"/>
      <c r="AM155" s="214"/>
    </row>
    <row r="156" spans="1:39" s="145" customFormat="1" ht="16.5" customHeight="1" x14ac:dyDescent="0.4">
      <c r="A156" s="87"/>
      <c r="B156" s="88"/>
      <c r="C156" s="88"/>
      <c r="D156" s="88"/>
      <c r="E156" s="88"/>
      <c r="F156" s="88"/>
      <c r="G156" s="88"/>
      <c r="H156" s="88"/>
      <c r="I156" s="88"/>
      <c r="J156" s="88"/>
      <c r="K156" s="88"/>
      <c r="L156" s="88"/>
      <c r="M156" s="88"/>
      <c r="N156" s="88"/>
      <c r="O156" s="88"/>
      <c r="P156" s="88"/>
      <c r="Q156" s="88"/>
      <c r="R156" s="88"/>
      <c r="S156" s="88"/>
      <c r="T156" s="88"/>
      <c r="U156" s="88"/>
      <c r="V156" s="88"/>
      <c r="W156" s="88"/>
      <c r="X156" s="88"/>
      <c r="Y156" s="88"/>
      <c r="Z156" s="88"/>
      <c r="AA156" s="88"/>
      <c r="AB156" s="88"/>
      <c r="AC156" s="88"/>
      <c r="AD156" s="88"/>
      <c r="AE156" s="88"/>
      <c r="AF156" s="88"/>
      <c r="AG156" s="88"/>
      <c r="AH156" s="88"/>
      <c r="AI156" s="88"/>
      <c r="AJ156" s="88"/>
      <c r="AK156" s="88"/>
      <c r="AL156" s="88"/>
      <c r="AM156" s="214"/>
    </row>
    <row r="157" spans="1:39" s="145" customFormat="1" ht="16.5" customHeight="1" x14ac:dyDescent="0.4">
      <c r="A157" s="87"/>
      <c r="B157" s="88"/>
      <c r="C157" s="88"/>
      <c r="D157" s="88"/>
      <c r="E157" s="88"/>
      <c r="F157" s="88"/>
      <c r="G157" s="88"/>
      <c r="H157" s="88"/>
      <c r="I157" s="88"/>
      <c r="J157" s="88"/>
      <c r="K157" s="88"/>
      <c r="L157" s="88"/>
      <c r="M157" s="88"/>
      <c r="N157" s="88"/>
      <c r="O157" s="88"/>
      <c r="P157" s="88"/>
      <c r="Q157" s="88"/>
      <c r="R157" s="88"/>
      <c r="S157" s="88"/>
      <c r="T157" s="88"/>
      <c r="U157" s="88"/>
      <c r="V157" s="88"/>
      <c r="W157" s="88"/>
      <c r="X157" s="88"/>
      <c r="Y157" s="88"/>
      <c r="Z157" s="88"/>
      <c r="AA157" s="88"/>
      <c r="AB157" s="88"/>
      <c r="AC157" s="88"/>
      <c r="AD157" s="88"/>
      <c r="AE157" s="88"/>
      <c r="AF157" s="88"/>
      <c r="AG157" s="88"/>
      <c r="AH157" s="88"/>
      <c r="AI157" s="88"/>
      <c r="AJ157" s="88"/>
      <c r="AK157" s="88"/>
      <c r="AL157" s="88"/>
      <c r="AM157" s="214"/>
    </row>
    <row r="158" spans="1:39" ht="16.5" customHeight="1" x14ac:dyDescent="0.4">
      <c r="A158" s="78"/>
      <c r="B158" s="79"/>
      <c r="C158" s="79"/>
      <c r="D158" s="79"/>
      <c r="E158" s="79"/>
      <c r="F158" s="79"/>
      <c r="G158" s="79"/>
      <c r="H158" s="79"/>
      <c r="I158" s="79"/>
      <c r="J158" s="79"/>
      <c r="K158" s="79"/>
      <c r="L158" s="80"/>
      <c r="M158" s="78"/>
      <c r="N158" s="83"/>
      <c r="O158" s="83"/>
      <c r="P158" s="83"/>
      <c r="Q158" s="83"/>
      <c r="R158" s="83"/>
      <c r="S158" s="83"/>
      <c r="T158" s="83"/>
      <c r="U158" s="83"/>
      <c r="V158" s="83"/>
      <c r="W158" s="83"/>
      <c r="X158" s="83"/>
      <c r="Y158" s="83"/>
      <c r="Z158" s="83"/>
      <c r="AA158" s="83"/>
      <c r="AB158" s="83"/>
      <c r="AC158" s="81"/>
      <c r="AD158" s="81"/>
      <c r="AE158" s="81"/>
      <c r="AF158" s="81"/>
      <c r="AG158" s="81"/>
      <c r="AH158" s="81"/>
      <c r="AI158" s="78"/>
      <c r="AJ158" s="78"/>
      <c r="AK158" s="78"/>
      <c r="AL158" s="78"/>
      <c r="AM158" s="78"/>
    </row>
    <row r="159" spans="1:39" ht="16.5" customHeight="1" x14ac:dyDescent="0.35">
      <c r="A159" s="214"/>
      <c r="B159" s="73"/>
      <c r="C159" s="74"/>
      <c r="D159" s="74"/>
      <c r="E159" s="74"/>
      <c r="F159" s="74"/>
      <c r="G159" s="74"/>
      <c r="H159" s="74"/>
      <c r="I159" s="74"/>
      <c r="J159" s="74"/>
      <c r="K159" s="74"/>
      <c r="L159" s="74"/>
      <c r="M159" s="70"/>
      <c r="N159" s="72"/>
      <c r="O159" s="72"/>
      <c r="P159" s="72"/>
      <c r="Q159" s="72"/>
      <c r="R159" s="72"/>
      <c r="S159" s="72"/>
      <c r="T159" s="72"/>
      <c r="U159" s="72"/>
      <c r="V159" s="72"/>
      <c r="W159" s="72"/>
      <c r="X159" s="72"/>
      <c r="Y159" s="72"/>
      <c r="Z159" s="72"/>
      <c r="AA159" s="70"/>
      <c r="AB159" s="70"/>
      <c r="AC159" s="70"/>
      <c r="AD159" s="214"/>
      <c r="AE159" s="214"/>
      <c r="AF159" s="214"/>
      <c r="AG159" s="214"/>
      <c r="AH159" s="214"/>
      <c r="AI159" s="214"/>
      <c r="AJ159" s="214"/>
      <c r="AK159" s="214"/>
      <c r="AL159" s="214"/>
      <c r="AM159" s="214"/>
    </row>
    <row r="160" spans="1:39" ht="16.5" customHeight="1" x14ac:dyDescent="0.25">
      <c r="A160" s="214"/>
      <c r="B160" s="214"/>
      <c r="C160" s="214"/>
      <c r="D160" s="214"/>
      <c r="E160" s="214"/>
      <c r="F160" s="214"/>
      <c r="G160" s="214"/>
      <c r="H160" s="214"/>
      <c r="I160" s="214"/>
      <c r="J160" s="214"/>
      <c r="K160" s="214"/>
      <c r="L160" s="214"/>
      <c r="M160" s="214"/>
      <c r="N160" s="214"/>
      <c r="O160" s="214"/>
      <c r="P160" s="214"/>
      <c r="Q160" s="214"/>
      <c r="R160" s="214"/>
      <c r="S160" s="214"/>
      <c r="T160" s="214"/>
      <c r="U160" s="214"/>
      <c r="V160" s="214"/>
      <c r="W160" s="214"/>
      <c r="X160" s="214"/>
      <c r="Y160" s="214"/>
      <c r="Z160" s="214"/>
      <c r="AA160" s="214"/>
      <c r="AB160" s="214"/>
      <c r="AC160" s="214"/>
      <c r="AD160" s="214"/>
      <c r="AE160" s="214"/>
      <c r="AF160" s="214"/>
      <c r="AG160" s="214"/>
      <c r="AH160" s="214"/>
      <c r="AI160" s="214"/>
      <c r="AJ160" s="214"/>
      <c r="AK160" s="214"/>
      <c r="AL160" s="214"/>
      <c r="AM160" s="214"/>
    </row>
    <row r="161" spans="1:39" ht="16.5" customHeight="1" x14ac:dyDescent="0.25">
      <c r="A161" s="214"/>
      <c r="B161" s="214"/>
      <c r="C161" s="214"/>
      <c r="D161" s="214"/>
      <c r="E161" s="214"/>
      <c r="F161" s="214"/>
      <c r="G161" s="214"/>
      <c r="H161" s="214"/>
      <c r="I161" s="214"/>
      <c r="J161" s="214"/>
      <c r="K161" s="214"/>
      <c r="L161" s="214"/>
      <c r="M161" s="214"/>
      <c r="N161" s="214"/>
      <c r="O161" s="214"/>
      <c r="P161" s="214"/>
      <c r="Q161" s="214"/>
      <c r="R161" s="214"/>
      <c r="S161" s="214"/>
      <c r="T161" s="214"/>
      <c r="U161" s="214"/>
      <c r="V161" s="214"/>
      <c r="W161" s="214"/>
      <c r="X161" s="214"/>
      <c r="Y161" s="214"/>
      <c r="Z161" s="214"/>
      <c r="AA161" s="214"/>
      <c r="AB161" s="214"/>
      <c r="AC161" s="214"/>
      <c r="AD161" s="214"/>
      <c r="AE161" s="214"/>
      <c r="AF161" s="214"/>
      <c r="AG161" s="214"/>
      <c r="AH161" s="214"/>
      <c r="AI161" s="214"/>
      <c r="AJ161" s="214"/>
      <c r="AK161" s="214"/>
      <c r="AL161" s="214"/>
      <c r="AM161" s="214"/>
    </row>
    <row r="162" spans="1:39" ht="16.5" customHeight="1" x14ac:dyDescent="0.25">
      <c r="A162" s="214"/>
      <c r="B162" s="214"/>
      <c r="C162" s="214"/>
      <c r="D162" s="214"/>
      <c r="E162" s="214"/>
      <c r="F162" s="214"/>
      <c r="G162" s="214"/>
      <c r="H162" s="214"/>
      <c r="I162" s="214"/>
      <c r="J162" s="214"/>
      <c r="K162" s="214"/>
      <c r="L162" s="214"/>
      <c r="M162" s="214"/>
      <c r="N162" s="214"/>
      <c r="O162" s="214"/>
      <c r="P162" s="214"/>
      <c r="Q162" s="214"/>
      <c r="R162" s="214"/>
      <c r="S162" s="214"/>
      <c r="T162" s="214"/>
      <c r="U162" s="214"/>
      <c r="V162" s="214"/>
      <c r="W162" s="214"/>
      <c r="X162" s="214"/>
      <c r="Y162" s="214"/>
      <c r="Z162" s="214"/>
      <c r="AA162" s="214"/>
      <c r="AB162" s="214"/>
      <c r="AC162" s="214"/>
      <c r="AD162" s="214"/>
      <c r="AE162" s="214"/>
      <c r="AF162" s="214"/>
      <c r="AG162" s="214"/>
      <c r="AH162" s="214"/>
      <c r="AI162" s="214"/>
      <c r="AJ162" s="214"/>
      <c r="AK162" s="214"/>
      <c r="AL162" s="214"/>
      <c r="AM162" s="214"/>
    </row>
    <row r="163" spans="1:39" ht="16.5" customHeight="1" x14ac:dyDescent="0.25">
      <c r="A163" s="214"/>
      <c r="B163" s="214"/>
      <c r="C163" s="214"/>
      <c r="D163" s="214"/>
      <c r="E163" s="214"/>
      <c r="F163" s="214"/>
      <c r="G163" s="214"/>
      <c r="H163" s="214"/>
      <c r="I163" s="214"/>
      <c r="J163" s="214"/>
      <c r="K163" s="214"/>
      <c r="L163" s="214"/>
      <c r="M163" s="214"/>
      <c r="N163" s="214"/>
      <c r="O163" s="214"/>
      <c r="P163" s="214"/>
      <c r="Q163" s="214"/>
      <c r="R163" s="214"/>
      <c r="S163" s="214"/>
      <c r="T163" s="214"/>
      <c r="U163" s="214"/>
      <c r="V163" s="214"/>
      <c r="W163" s="214"/>
      <c r="X163" s="214"/>
      <c r="Y163" s="214"/>
      <c r="Z163" s="214"/>
      <c r="AA163" s="214"/>
      <c r="AB163" s="214"/>
      <c r="AC163" s="214"/>
      <c r="AD163" s="214"/>
      <c r="AE163" s="214"/>
      <c r="AF163" s="214"/>
      <c r="AG163" s="214"/>
      <c r="AH163" s="214"/>
      <c r="AI163" s="214"/>
      <c r="AJ163" s="214"/>
      <c r="AK163" s="214"/>
      <c r="AL163" s="214"/>
      <c r="AM163" s="214"/>
    </row>
    <row r="164" spans="1:39" ht="16.5" customHeight="1" x14ac:dyDescent="0.25">
      <c r="A164" s="214"/>
      <c r="B164" s="214"/>
      <c r="C164" s="214"/>
      <c r="D164" s="214"/>
      <c r="E164" s="214"/>
      <c r="F164" s="214"/>
      <c r="G164" s="214"/>
      <c r="H164" s="214"/>
      <c r="I164" s="214"/>
      <c r="J164" s="214"/>
      <c r="K164" s="214"/>
      <c r="L164" s="214"/>
      <c r="M164" s="214"/>
      <c r="N164" s="214"/>
      <c r="O164" s="214"/>
      <c r="P164" s="214"/>
      <c r="Q164" s="214"/>
      <c r="R164" s="214"/>
      <c r="S164" s="214"/>
      <c r="T164" s="214"/>
      <c r="U164" s="214"/>
      <c r="V164" s="214"/>
      <c r="W164" s="214"/>
      <c r="X164" s="214"/>
      <c r="Y164" s="214"/>
      <c r="Z164" s="214"/>
      <c r="AA164" s="214"/>
      <c r="AB164" s="214"/>
      <c r="AC164" s="214"/>
      <c r="AD164" s="214"/>
      <c r="AE164" s="214"/>
      <c r="AF164" s="214"/>
      <c r="AG164" s="214"/>
      <c r="AH164" s="214"/>
      <c r="AI164" s="214"/>
      <c r="AJ164" s="214"/>
      <c r="AK164" s="214"/>
      <c r="AL164" s="214"/>
      <c r="AM164" s="214"/>
    </row>
    <row r="165" spans="1:39" ht="16.5" customHeight="1" x14ac:dyDescent="0.25">
      <c r="A165" s="214"/>
      <c r="B165" s="214"/>
      <c r="C165" s="214"/>
      <c r="D165" s="214"/>
      <c r="E165" s="214"/>
      <c r="F165" s="214"/>
      <c r="G165" s="214"/>
      <c r="H165" s="214"/>
      <c r="I165" s="214"/>
      <c r="J165" s="214"/>
      <c r="K165" s="214"/>
      <c r="L165" s="214"/>
      <c r="M165" s="214"/>
      <c r="N165" s="214"/>
      <c r="O165" s="214"/>
      <c r="P165" s="214"/>
      <c r="Q165" s="214"/>
      <c r="R165" s="214"/>
      <c r="S165" s="214"/>
      <c r="T165" s="214"/>
      <c r="U165" s="214"/>
      <c r="V165" s="214"/>
      <c r="W165" s="214"/>
      <c r="X165" s="214"/>
      <c r="Y165" s="214"/>
      <c r="Z165" s="214"/>
      <c r="AA165" s="214"/>
      <c r="AB165" s="214"/>
      <c r="AC165" s="214"/>
      <c r="AD165" s="214"/>
      <c r="AE165" s="214"/>
      <c r="AF165" s="214"/>
      <c r="AG165" s="214"/>
      <c r="AH165" s="214"/>
      <c r="AI165" s="214"/>
      <c r="AJ165" s="214"/>
      <c r="AK165" s="214"/>
      <c r="AL165" s="214"/>
      <c r="AM165" s="214"/>
    </row>
    <row r="166" spans="1:39" ht="16.5" customHeight="1" x14ac:dyDescent="0.25">
      <c r="A166" s="214"/>
      <c r="B166" s="214"/>
      <c r="C166" s="214"/>
      <c r="D166" s="214"/>
      <c r="E166" s="214"/>
      <c r="F166" s="214"/>
      <c r="G166" s="214"/>
      <c r="H166" s="214"/>
      <c r="I166" s="214"/>
      <c r="J166" s="214"/>
      <c r="K166" s="214"/>
      <c r="L166" s="214"/>
      <c r="M166" s="214"/>
      <c r="N166" s="214"/>
      <c r="O166" s="214"/>
      <c r="P166" s="214"/>
      <c r="Q166" s="214"/>
      <c r="R166" s="214"/>
      <c r="S166" s="214"/>
      <c r="T166" s="214"/>
      <c r="U166" s="214"/>
      <c r="V166" s="214"/>
      <c r="W166" s="214"/>
      <c r="X166" s="214"/>
      <c r="Y166" s="214"/>
      <c r="Z166" s="214"/>
      <c r="AA166" s="214"/>
      <c r="AB166" s="214"/>
      <c r="AC166" s="214"/>
      <c r="AD166" s="214"/>
      <c r="AE166" s="214"/>
      <c r="AF166" s="214"/>
      <c r="AG166" s="214"/>
      <c r="AH166" s="214"/>
      <c r="AI166" s="214"/>
      <c r="AJ166" s="214"/>
      <c r="AK166" s="214"/>
      <c r="AL166" s="214"/>
      <c r="AM166" s="214"/>
    </row>
    <row r="167" spans="1:39" ht="16.5" customHeight="1" x14ac:dyDescent="0.25">
      <c r="A167" s="214"/>
      <c r="B167" s="214"/>
      <c r="C167" s="214"/>
      <c r="D167" s="214"/>
      <c r="E167" s="214"/>
      <c r="F167" s="214"/>
      <c r="G167" s="214"/>
      <c r="H167" s="214"/>
      <c r="I167" s="214"/>
      <c r="J167" s="214"/>
      <c r="K167" s="214"/>
      <c r="L167" s="214"/>
      <c r="M167" s="214"/>
      <c r="N167" s="214"/>
      <c r="O167" s="214"/>
      <c r="P167" s="214"/>
      <c r="Q167" s="214"/>
      <c r="R167" s="214"/>
      <c r="S167" s="214"/>
      <c r="T167" s="214"/>
      <c r="U167" s="214"/>
      <c r="V167" s="214"/>
      <c r="W167" s="214"/>
      <c r="X167" s="214"/>
      <c r="Y167" s="214"/>
      <c r="Z167" s="214"/>
      <c r="AA167" s="214"/>
      <c r="AB167" s="214"/>
      <c r="AC167" s="214"/>
      <c r="AD167" s="214"/>
      <c r="AE167" s="214"/>
      <c r="AF167" s="214"/>
      <c r="AG167" s="214"/>
      <c r="AH167" s="214"/>
      <c r="AI167" s="214"/>
      <c r="AJ167" s="214"/>
      <c r="AK167" s="214"/>
      <c r="AL167" s="214"/>
      <c r="AM167" s="214"/>
    </row>
    <row r="168" spans="1:39" ht="16.5" customHeight="1" x14ac:dyDescent="0.25">
      <c r="A168" s="214"/>
      <c r="B168" s="214"/>
      <c r="C168" s="214"/>
      <c r="D168" s="214"/>
      <c r="E168" s="214"/>
      <c r="F168" s="214"/>
      <c r="G168" s="214"/>
      <c r="H168" s="214"/>
      <c r="I168" s="214"/>
      <c r="J168" s="214"/>
      <c r="K168" s="214"/>
      <c r="L168" s="214"/>
      <c r="M168" s="214"/>
      <c r="N168" s="214"/>
      <c r="O168" s="214"/>
      <c r="P168" s="214"/>
      <c r="Q168" s="214"/>
      <c r="R168" s="214"/>
      <c r="S168" s="214"/>
      <c r="T168" s="214"/>
      <c r="U168" s="214"/>
      <c r="V168" s="214"/>
      <c r="W168" s="214"/>
      <c r="X168" s="214"/>
      <c r="Y168" s="214"/>
      <c r="Z168" s="214"/>
      <c r="AA168" s="214"/>
      <c r="AB168" s="214"/>
      <c r="AC168" s="214"/>
      <c r="AD168" s="214"/>
      <c r="AE168" s="214"/>
      <c r="AF168" s="214"/>
      <c r="AG168" s="214"/>
      <c r="AH168" s="214"/>
      <c r="AI168" s="214"/>
      <c r="AJ168" s="214"/>
      <c r="AK168" s="214"/>
      <c r="AL168" s="214"/>
      <c r="AM168" s="214"/>
    </row>
    <row r="169" spans="1:39" ht="16.5" customHeight="1" x14ac:dyDescent="0.25">
      <c r="A169" s="214"/>
      <c r="B169" s="214"/>
      <c r="C169" s="214"/>
      <c r="D169" s="214"/>
      <c r="E169" s="214"/>
      <c r="F169" s="214"/>
      <c r="G169" s="214"/>
      <c r="H169" s="214"/>
      <c r="I169" s="214"/>
      <c r="J169" s="214"/>
      <c r="K169" s="214"/>
      <c r="L169" s="214"/>
      <c r="M169" s="214"/>
      <c r="N169" s="214"/>
      <c r="O169" s="214"/>
      <c r="P169" s="214"/>
      <c r="Q169" s="214"/>
      <c r="R169" s="214"/>
      <c r="S169" s="214"/>
      <c r="T169" s="214"/>
      <c r="U169" s="214"/>
      <c r="V169" s="214"/>
      <c r="W169" s="214"/>
      <c r="X169" s="214"/>
      <c r="Y169" s="214"/>
      <c r="Z169" s="214"/>
      <c r="AA169" s="214"/>
      <c r="AB169" s="214"/>
      <c r="AC169" s="214"/>
      <c r="AD169" s="214"/>
      <c r="AE169" s="214"/>
      <c r="AF169" s="214"/>
      <c r="AG169" s="214"/>
      <c r="AH169" s="214"/>
      <c r="AI169" s="214"/>
      <c r="AJ169" s="214"/>
      <c r="AK169" s="214"/>
      <c r="AL169" s="214"/>
      <c r="AM169" s="214"/>
    </row>
    <row r="170" spans="1:39" ht="16.5" customHeight="1" x14ac:dyDescent="0.25">
      <c r="A170" s="214"/>
      <c r="B170" s="214"/>
      <c r="C170" s="214"/>
      <c r="D170" s="214"/>
      <c r="E170" s="214"/>
      <c r="F170" s="214"/>
      <c r="G170" s="214"/>
      <c r="H170" s="214"/>
      <c r="I170" s="214"/>
      <c r="J170" s="214"/>
      <c r="K170" s="214"/>
      <c r="L170" s="214"/>
      <c r="M170" s="214"/>
      <c r="N170" s="214"/>
      <c r="O170" s="214"/>
      <c r="P170" s="214"/>
      <c r="Q170" s="214"/>
      <c r="R170" s="214"/>
      <c r="S170" s="214"/>
      <c r="T170" s="214"/>
      <c r="U170" s="214"/>
      <c r="V170" s="214"/>
      <c r="W170" s="214"/>
      <c r="X170" s="214"/>
      <c r="Y170" s="214"/>
      <c r="Z170" s="214"/>
      <c r="AA170" s="214"/>
      <c r="AB170" s="214"/>
      <c r="AC170" s="214"/>
      <c r="AD170" s="214"/>
      <c r="AE170" s="214"/>
      <c r="AF170" s="214"/>
      <c r="AG170" s="214"/>
      <c r="AH170" s="214"/>
      <c r="AI170" s="214"/>
      <c r="AJ170" s="214"/>
      <c r="AK170" s="214"/>
      <c r="AL170" s="214"/>
      <c r="AM170" s="214"/>
    </row>
    <row r="171" spans="1:39" ht="16.5" customHeight="1" x14ac:dyDescent="0.25">
      <c r="A171" s="214"/>
      <c r="B171" s="214"/>
      <c r="C171" s="214"/>
      <c r="D171" s="214"/>
      <c r="E171" s="214"/>
      <c r="F171" s="214"/>
      <c r="G171" s="214"/>
      <c r="H171" s="214"/>
      <c r="I171" s="214"/>
      <c r="J171" s="214"/>
      <c r="K171" s="214"/>
      <c r="L171" s="214"/>
      <c r="M171" s="214"/>
      <c r="N171" s="214"/>
      <c r="O171" s="214"/>
      <c r="P171" s="214"/>
      <c r="Q171" s="214"/>
      <c r="R171" s="214"/>
      <c r="S171" s="214"/>
      <c r="T171" s="214"/>
      <c r="U171" s="214"/>
      <c r="V171" s="214"/>
      <c r="W171" s="214"/>
      <c r="X171" s="214"/>
      <c r="Y171" s="214"/>
      <c r="Z171" s="214"/>
      <c r="AA171" s="214"/>
      <c r="AB171" s="214"/>
      <c r="AC171" s="214"/>
      <c r="AD171" s="214"/>
      <c r="AE171" s="214"/>
      <c r="AF171" s="214"/>
      <c r="AG171" s="214"/>
      <c r="AH171" s="214"/>
      <c r="AI171" s="214"/>
      <c r="AJ171" s="214"/>
      <c r="AK171" s="214"/>
      <c r="AL171" s="214"/>
      <c r="AM171" s="214"/>
    </row>
    <row r="172" spans="1:39" ht="16.5" customHeight="1" x14ac:dyDescent="0.25">
      <c r="A172" s="214"/>
      <c r="B172" s="214"/>
      <c r="C172" s="214"/>
      <c r="D172" s="214"/>
      <c r="E172" s="214"/>
      <c r="F172" s="214"/>
      <c r="G172" s="214"/>
      <c r="H172" s="214"/>
      <c r="I172" s="214"/>
      <c r="J172" s="214"/>
      <c r="K172" s="214"/>
      <c r="L172" s="214"/>
      <c r="M172" s="214"/>
      <c r="N172" s="214"/>
      <c r="O172" s="214"/>
      <c r="P172" s="214"/>
      <c r="Q172" s="214"/>
      <c r="R172" s="214"/>
      <c r="S172" s="214"/>
      <c r="T172" s="214"/>
      <c r="U172" s="214"/>
      <c r="V172" s="214"/>
      <c r="W172" s="214"/>
      <c r="X172" s="214"/>
      <c r="Y172" s="214"/>
      <c r="Z172" s="214"/>
      <c r="AA172" s="214"/>
      <c r="AB172" s="214"/>
      <c r="AC172" s="214"/>
      <c r="AD172" s="214"/>
      <c r="AE172" s="214"/>
      <c r="AF172" s="214"/>
      <c r="AG172" s="214"/>
      <c r="AH172" s="214"/>
      <c r="AI172" s="214"/>
      <c r="AJ172" s="214"/>
      <c r="AK172" s="214"/>
      <c r="AL172" s="214"/>
      <c r="AM172" s="214"/>
    </row>
    <row r="173" spans="1:39" ht="16.5" customHeight="1" x14ac:dyDescent="0.25">
      <c r="A173" s="214"/>
      <c r="B173" s="214"/>
      <c r="C173" s="214"/>
      <c r="D173" s="214"/>
      <c r="E173" s="214"/>
      <c r="F173" s="214"/>
      <c r="G173" s="214"/>
      <c r="H173" s="214"/>
      <c r="I173" s="214"/>
      <c r="J173" s="214"/>
      <c r="K173" s="214"/>
      <c r="L173" s="214"/>
      <c r="M173" s="214"/>
      <c r="N173" s="214"/>
      <c r="O173" s="214"/>
      <c r="P173" s="214"/>
      <c r="Q173" s="214"/>
      <c r="R173" s="214"/>
      <c r="S173" s="214"/>
      <c r="T173" s="214"/>
      <c r="U173" s="214"/>
      <c r="V173" s="214"/>
      <c r="W173" s="214"/>
      <c r="X173" s="214"/>
      <c r="Y173" s="214"/>
      <c r="Z173" s="214"/>
      <c r="AA173" s="214"/>
      <c r="AB173" s="214"/>
      <c r="AC173" s="214"/>
      <c r="AD173" s="214"/>
      <c r="AE173" s="214"/>
      <c r="AF173" s="214"/>
      <c r="AG173" s="214"/>
      <c r="AH173" s="214"/>
      <c r="AI173" s="214"/>
      <c r="AJ173" s="214"/>
      <c r="AK173" s="214"/>
      <c r="AL173" s="214"/>
      <c r="AM173" s="214"/>
    </row>
    <row r="174" spans="1:39" ht="16.5" customHeight="1" x14ac:dyDescent="0.25">
      <c r="A174" s="214"/>
      <c r="B174" s="214"/>
      <c r="C174" s="214"/>
      <c r="D174" s="214"/>
      <c r="E174" s="214"/>
      <c r="F174" s="214"/>
      <c r="G174" s="214"/>
      <c r="H174" s="214"/>
      <c r="I174" s="214"/>
      <c r="J174" s="214"/>
      <c r="K174" s="214"/>
      <c r="L174" s="214"/>
      <c r="M174" s="214"/>
      <c r="N174" s="214"/>
      <c r="O174" s="214"/>
      <c r="P174" s="214"/>
      <c r="Q174" s="214"/>
      <c r="R174" s="214"/>
      <c r="S174" s="214"/>
      <c r="T174" s="214"/>
      <c r="U174" s="214"/>
      <c r="V174" s="214"/>
      <c r="W174" s="214"/>
      <c r="X174" s="214"/>
      <c r="Y174" s="214"/>
      <c r="Z174" s="214"/>
      <c r="AA174" s="214"/>
      <c r="AB174" s="214"/>
      <c r="AC174" s="214"/>
      <c r="AD174" s="214"/>
      <c r="AE174" s="214"/>
      <c r="AF174" s="214"/>
      <c r="AG174" s="214"/>
      <c r="AH174" s="214"/>
      <c r="AI174" s="214"/>
      <c r="AJ174" s="214"/>
      <c r="AK174" s="214"/>
      <c r="AL174" s="214"/>
      <c r="AM174" s="214"/>
    </row>
    <row r="175" spans="1:39" ht="16.5" customHeight="1" x14ac:dyDescent="0.25">
      <c r="A175" s="214"/>
      <c r="B175" s="214"/>
      <c r="C175" s="214"/>
      <c r="D175" s="214"/>
      <c r="E175" s="214"/>
      <c r="F175" s="214"/>
      <c r="G175" s="214"/>
      <c r="H175" s="214"/>
      <c r="I175" s="214"/>
      <c r="J175" s="214"/>
      <c r="K175" s="214"/>
      <c r="L175" s="214"/>
      <c r="M175" s="214"/>
      <c r="N175" s="214"/>
      <c r="O175" s="214"/>
      <c r="P175" s="214"/>
      <c r="Q175" s="214"/>
      <c r="R175" s="214"/>
      <c r="S175" s="214"/>
      <c r="T175" s="214"/>
      <c r="U175" s="214"/>
      <c r="V175" s="214"/>
      <c r="W175" s="214"/>
      <c r="X175" s="214"/>
      <c r="Y175" s="214"/>
      <c r="Z175" s="214"/>
      <c r="AA175" s="214"/>
      <c r="AB175" s="214"/>
      <c r="AC175" s="214"/>
      <c r="AD175" s="214"/>
      <c r="AE175" s="214"/>
      <c r="AF175" s="214"/>
      <c r="AG175" s="214"/>
      <c r="AH175" s="214"/>
      <c r="AI175" s="214"/>
      <c r="AJ175" s="214"/>
      <c r="AK175" s="214"/>
      <c r="AL175" s="214"/>
      <c r="AM175" s="214"/>
    </row>
    <row r="176" spans="1:39" ht="16.5" customHeight="1" x14ac:dyDescent="0.25">
      <c r="A176" s="214"/>
      <c r="B176" s="214"/>
      <c r="C176" s="214"/>
      <c r="D176" s="214"/>
      <c r="E176" s="214"/>
      <c r="F176" s="214"/>
      <c r="G176" s="214"/>
      <c r="H176" s="214"/>
      <c r="I176" s="214"/>
      <c r="J176" s="214"/>
      <c r="K176" s="214"/>
      <c r="L176" s="214"/>
      <c r="M176" s="214"/>
      <c r="N176" s="214"/>
      <c r="O176" s="214"/>
      <c r="P176" s="214"/>
      <c r="Q176" s="214"/>
      <c r="R176" s="214"/>
      <c r="S176" s="214"/>
      <c r="T176" s="214"/>
      <c r="U176" s="214"/>
      <c r="V176" s="214"/>
      <c r="W176" s="214"/>
      <c r="X176" s="214"/>
      <c r="Y176" s="214"/>
      <c r="Z176" s="214"/>
      <c r="AA176" s="214"/>
      <c r="AB176" s="214"/>
      <c r="AC176" s="214"/>
      <c r="AD176" s="214"/>
      <c r="AE176" s="214"/>
      <c r="AF176" s="214"/>
      <c r="AG176" s="214"/>
      <c r="AH176" s="214"/>
      <c r="AI176" s="214"/>
      <c r="AJ176" s="214"/>
      <c r="AK176" s="214"/>
      <c r="AL176" s="214"/>
      <c r="AM176" s="214"/>
    </row>
    <row r="177" ht="16.5" customHeight="1" x14ac:dyDescent="0.25"/>
    <row r="178" ht="16.5" customHeight="1" x14ac:dyDescent="0.25"/>
    <row r="179" ht="16.5" customHeight="1" x14ac:dyDescent="0.25"/>
    <row r="180" ht="16.5" customHeight="1" x14ac:dyDescent="0.25"/>
    <row r="196" spans="14:36" ht="21" x14ac:dyDescent="0.4">
      <c r="N196" s="87"/>
      <c r="O196" s="87"/>
      <c r="P196" s="87"/>
      <c r="Q196" s="87"/>
      <c r="R196" s="87"/>
      <c r="S196" s="87"/>
      <c r="T196" s="87"/>
      <c r="U196" s="87"/>
      <c r="V196" s="87"/>
      <c r="W196" s="87"/>
      <c r="X196" s="87"/>
      <c r="Y196" s="87"/>
      <c r="Z196" s="87"/>
      <c r="AA196" s="214"/>
      <c r="AB196" s="214"/>
      <c r="AC196" s="214"/>
      <c r="AD196" s="214"/>
      <c r="AE196" s="214"/>
      <c r="AF196" s="214"/>
      <c r="AG196" s="214"/>
      <c r="AH196" s="214"/>
      <c r="AI196" s="214"/>
      <c r="AJ196" s="214"/>
    </row>
    <row r="197" spans="14:36" ht="21" x14ac:dyDescent="0.4">
      <c r="N197" s="87"/>
      <c r="O197" s="87"/>
      <c r="P197" s="87"/>
      <c r="Q197" s="87"/>
      <c r="R197" s="87"/>
      <c r="S197" s="87"/>
      <c r="T197" s="87"/>
      <c r="U197" s="87"/>
      <c r="V197" s="87"/>
      <c r="W197" s="87"/>
      <c r="X197" s="87"/>
      <c r="Y197" s="87"/>
      <c r="Z197" s="87"/>
      <c r="AA197" s="214"/>
      <c r="AB197" s="214"/>
      <c r="AC197" s="214"/>
      <c r="AD197" s="214"/>
      <c r="AE197" s="214"/>
      <c r="AF197" s="214"/>
      <c r="AG197" s="214"/>
      <c r="AH197" s="214"/>
      <c r="AI197" s="214"/>
      <c r="AJ197" s="214"/>
    </row>
    <row r="199" spans="14:36" x14ac:dyDescent="0.25">
      <c r="N199" s="214"/>
      <c r="O199" s="214"/>
      <c r="P199" s="214"/>
      <c r="Q199" s="214"/>
      <c r="R199" s="214"/>
      <c r="S199" s="214"/>
      <c r="T199" s="214"/>
      <c r="U199" s="214"/>
      <c r="V199" s="105"/>
      <c r="W199" s="105"/>
      <c r="X199" s="105"/>
      <c r="Y199" s="105"/>
      <c r="Z199" s="105"/>
      <c r="AA199" s="105"/>
      <c r="AB199" s="105"/>
      <c r="AC199" s="105"/>
      <c r="AD199" s="105"/>
      <c r="AE199" s="105"/>
      <c r="AF199" s="105"/>
      <c r="AG199" s="105"/>
      <c r="AH199" s="105"/>
      <c r="AI199" s="105"/>
      <c r="AJ199" s="214"/>
    </row>
    <row r="200" spans="14:36" ht="20" x14ac:dyDescent="0.35">
      <c r="N200" s="214"/>
      <c r="O200" s="214"/>
      <c r="P200" s="214"/>
      <c r="Q200" s="214"/>
      <c r="R200" s="214"/>
      <c r="S200" s="214"/>
      <c r="T200" s="214"/>
      <c r="U200" s="214"/>
      <c r="V200" s="139"/>
      <c r="W200" s="254"/>
      <c r="X200" s="254"/>
      <c r="Y200" s="254"/>
      <c r="Z200" s="254"/>
      <c r="AA200" s="254"/>
      <c r="AB200" s="254"/>
      <c r="AC200" s="254"/>
      <c r="AD200" s="254"/>
      <c r="AE200" s="254"/>
      <c r="AF200" s="254"/>
      <c r="AG200" s="254"/>
      <c r="AH200" s="254"/>
      <c r="AI200" s="254"/>
      <c r="AJ200" s="214"/>
    </row>
    <row r="201" spans="14:36" ht="25" customHeight="1" x14ac:dyDescent="0.35">
      <c r="N201" s="214"/>
      <c r="O201" s="214"/>
      <c r="P201" s="214"/>
      <c r="Q201" s="214"/>
      <c r="R201" s="214"/>
      <c r="S201" s="214"/>
      <c r="T201" s="214"/>
      <c r="U201" s="214"/>
      <c r="V201" s="254"/>
      <c r="W201" s="254"/>
      <c r="X201" s="254"/>
      <c r="Y201" s="254"/>
      <c r="Z201" s="254"/>
      <c r="AA201" s="254"/>
      <c r="AB201" s="254"/>
      <c r="AC201" s="254"/>
      <c r="AD201" s="254"/>
      <c r="AE201" s="254"/>
      <c r="AF201" s="254"/>
      <c r="AG201" s="254"/>
      <c r="AH201" s="254"/>
      <c r="AI201" s="254"/>
      <c r="AJ201" s="214"/>
    </row>
    <row r="202" spans="14:36" ht="25" customHeight="1" x14ac:dyDescent="0.35">
      <c r="N202" s="214"/>
      <c r="O202" s="214"/>
      <c r="P202" s="214"/>
      <c r="Q202" s="214"/>
      <c r="R202" s="214"/>
      <c r="S202" s="214"/>
      <c r="T202" s="214"/>
      <c r="U202" s="214"/>
      <c r="V202" s="139"/>
      <c r="W202" s="254"/>
      <c r="X202" s="254"/>
      <c r="Y202" s="254"/>
      <c r="Z202" s="254"/>
      <c r="AA202" s="254"/>
      <c r="AB202" s="254"/>
      <c r="AC202" s="254"/>
      <c r="AD202" s="254"/>
      <c r="AE202" s="254"/>
      <c r="AF202" s="254"/>
      <c r="AG202" s="254"/>
      <c r="AH202" s="254"/>
      <c r="AI202" s="254"/>
      <c r="AJ202" s="214"/>
    </row>
    <row r="203" spans="14:36" ht="25" customHeight="1" x14ac:dyDescent="0.35">
      <c r="N203" s="214"/>
      <c r="O203" s="214"/>
      <c r="P203" s="214"/>
      <c r="Q203" s="214"/>
      <c r="R203" s="214"/>
      <c r="S203" s="214"/>
      <c r="T203" s="214"/>
      <c r="U203" s="214"/>
      <c r="V203" s="254"/>
      <c r="W203" s="254"/>
      <c r="X203" s="254"/>
      <c r="Y203" s="254"/>
      <c r="Z203" s="254"/>
      <c r="AA203" s="254"/>
      <c r="AB203" s="254"/>
      <c r="AC203" s="254"/>
      <c r="AD203" s="254"/>
      <c r="AE203" s="254"/>
      <c r="AF203" s="254"/>
      <c r="AG203" s="254"/>
      <c r="AH203" s="254"/>
      <c r="AI203" s="254"/>
      <c r="AJ203" s="214"/>
    </row>
    <row r="204" spans="14:36" ht="25" customHeight="1" x14ac:dyDescent="0.35">
      <c r="N204" s="214"/>
      <c r="O204" s="214"/>
      <c r="P204" s="214"/>
      <c r="Q204" s="214"/>
      <c r="R204" s="214"/>
      <c r="S204" s="214"/>
      <c r="T204" s="214"/>
      <c r="U204" s="214"/>
      <c r="V204" s="139"/>
      <c r="W204" s="254"/>
      <c r="X204" s="254"/>
      <c r="Y204" s="254"/>
      <c r="Z204" s="254"/>
      <c r="AA204" s="254"/>
      <c r="AB204" s="254"/>
      <c r="AC204" s="254"/>
      <c r="AD204" s="254"/>
      <c r="AE204" s="254"/>
      <c r="AF204" s="254"/>
      <c r="AG204" s="254"/>
      <c r="AH204" s="254"/>
      <c r="AI204" s="254"/>
      <c r="AJ204" s="214"/>
    </row>
    <row r="205" spans="14:36" ht="25" customHeight="1" x14ac:dyDescent="0.35">
      <c r="N205" s="214"/>
      <c r="O205" s="214"/>
      <c r="P205" s="214"/>
      <c r="Q205" s="214"/>
      <c r="R205" s="214"/>
      <c r="S205" s="214"/>
      <c r="T205" s="214"/>
      <c r="U205" s="214"/>
      <c r="V205" s="254"/>
      <c r="W205" s="254"/>
      <c r="X205" s="254"/>
      <c r="Y205" s="254"/>
      <c r="Z205" s="254"/>
      <c r="AA205" s="254"/>
      <c r="AB205" s="254"/>
      <c r="AC205" s="254"/>
      <c r="AD205" s="254"/>
      <c r="AE205" s="254"/>
      <c r="AF205" s="254"/>
      <c r="AG205" s="254"/>
      <c r="AH205" s="254"/>
      <c r="AI205" s="254"/>
      <c r="AJ205" s="214"/>
    </row>
    <row r="206" spans="14:36" ht="25" customHeight="1" x14ac:dyDescent="0.4">
      <c r="N206" s="214"/>
      <c r="O206" s="214"/>
      <c r="P206" s="214"/>
      <c r="Q206" s="214"/>
      <c r="R206" s="214"/>
      <c r="S206" s="214"/>
      <c r="T206" s="214"/>
      <c r="U206" s="87"/>
      <c r="V206" s="139"/>
      <c r="W206" s="254"/>
      <c r="X206" s="254"/>
      <c r="Y206" s="254"/>
      <c r="Z206" s="254"/>
      <c r="AA206" s="254"/>
      <c r="AB206" s="254"/>
      <c r="AC206" s="254"/>
      <c r="AD206" s="254"/>
      <c r="AE206" s="254"/>
      <c r="AF206" s="254"/>
      <c r="AG206" s="254"/>
      <c r="AH206" s="254"/>
      <c r="AI206" s="254"/>
      <c r="AJ206" s="214"/>
    </row>
    <row r="207" spans="14:36" ht="25" customHeight="1" x14ac:dyDescent="0.4">
      <c r="N207" s="214"/>
      <c r="O207" s="214"/>
      <c r="P207" s="214"/>
      <c r="Q207" s="214"/>
      <c r="R207" s="214"/>
      <c r="S207" s="214"/>
      <c r="T207" s="214"/>
      <c r="U207" s="87"/>
      <c r="V207" s="254"/>
      <c r="W207" s="254"/>
      <c r="X207" s="254"/>
      <c r="Y207" s="254"/>
      <c r="Z207" s="254"/>
      <c r="AA207" s="254"/>
      <c r="AB207" s="254"/>
      <c r="AC207" s="254"/>
      <c r="AD207" s="254"/>
      <c r="AE207" s="254"/>
      <c r="AF207" s="254"/>
      <c r="AG207" s="254"/>
      <c r="AH207" s="254"/>
      <c r="AI207" s="254"/>
      <c r="AJ207" s="214"/>
    </row>
    <row r="208" spans="14:36" ht="25" customHeight="1" x14ac:dyDescent="0.35">
      <c r="N208" s="214"/>
      <c r="O208" s="214"/>
      <c r="P208" s="214"/>
      <c r="Q208" s="214"/>
      <c r="R208" s="214"/>
      <c r="S208" s="214"/>
      <c r="T208" s="214"/>
      <c r="U208" s="214"/>
      <c r="V208" s="139"/>
      <c r="W208" s="254"/>
      <c r="X208" s="254"/>
      <c r="Y208" s="254"/>
      <c r="Z208" s="254"/>
      <c r="AA208" s="254"/>
      <c r="AB208" s="254"/>
      <c r="AC208" s="254"/>
      <c r="AD208" s="254"/>
      <c r="AE208" s="254"/>
      <c r="AF208" s="254"/>
      <c r="AG208" s="254"/>
      <c r="AH208" s="254"/>
      <c r="AI208" s="254"/>
      <c r="AJ208" s="214"/>
    </row>
    <row r="209" spans="14:36" ht="25" customHeight="1" x14ac:dyDescent="0.35">
      <c r="N209" s="214"/>
      <c r="O209" s="214"/>
      <c r="P209" s="214"/>
      <c r="Q209" s="214"/>
      <c r="R209" s="214"/>
      <c r="S209" s="214"/>
      <c r="T209" s="214"/>
      <c r="U209" s="214"/>
      <c r="V209" s="260"/>
      <c r="W209" s="260"/>
      <c r="X209" s="260"/>
      <c r="Y209" s="260"/>
      <c r="Z209" s="260"/>
      <c r="AA209" s="260"/>
      <c r="AB209" s="260"/>
      <c r="AC209" s="260"/>
      <c r="AD209" s="260"/>
      <c r="AE209" s="260"/>
      <c r="AF209" s="260"/>
      <c r="AG209" s="260"/>
      <c r="AH209" s="260"/>
      <c r="AI209" s="260"/>
      <c r="AJ209" s="214"/>
    </row>
    <row r="210" spans="14:36" ht="25" customHeight="1" x14ac:dyDescent="0.25">
      <c r="N210" s="214"/>
      <c r="O210" s="214"/>
      <c r="P210" s="214"/>
      <c r="Q210" s="214"/>
      <c r="R210" s="214"/>
      <c r="S210" s="214"/>
      <c r="T210" s="214"/>
      <c r="U210" s="214"/>
      <c r="V210" s="261"/>
      <c r="W210" s="261"/>
      <c r="X210" s="261"/>
      <c r="Y210" s="261"/>
      <c r="Z210" s="261"/>
      <c r="AA210" s="261"/>
      <c r="AB210" s="261"/>
      <c r="AC210" s="261"/>
      <c r="AD210" s="261"/>
      <c r="AE210" s="261"/>
      <c r="AF210" s="261"/>
      <c r="AG210" s="261"/>
      <c r="AH210" s="261"/>
      <c r="AI210" s="261"/>
      <c r="AJ210" s="214"/>
    </row>
    <row r="211" spans="14:36" ht="25" customHeight="1" x14ac:dyDescent="0.4">
      <c r="N211" s="214"/>
      <c r="O211" s="214"/>
      <c r="P211" s="214"/>
      <c r="Q211" s="214"/>
      <c r="R211" s="214"/>
      <c r="S211" s="214"/>
      <c r="T211" s="214"/>
      <c r="U211" s="214"/>
      <c r="V211" s="214"/>
      <c r="W211" s="214"/>
      <c r="X211" s="214"/>
      <c r="Y211" s="214"/>
      <c r="Z211" s="214"/>
      <c r="AA211" s="214"/>
      <c r="AB211" s="214"/>
      <c r="AC211" s="214"/>
      <c r="AD211" s="214"/>
      <c r="AE211" s="78"/>
      <c r="AF211" s="214"/>
      <c r="AG211" s="214"/>
      <c r="AH211" s="214"/>
      <c r="AI211" s="214"/>
      <c r="AJ211" s="214"/>
    </row>
    <row r="212" spans="14:36" ht="25" customHeight="1" x14ac:dyDescent="0.4">
      <c r="N212" s="214"/>
      <c r="O212" s="214"/>
      <c r="P212" s="214"/>
      <c r="Q212" s="214"/>
      <c r="R212" s="214"/>
      <c r="S212" s="214"/>
      <c r="T212" s="214"/>
      <c r="U212" s="214"/>
      <c r="V212" s="214"/>
      <c r="W212" s="214"/>
      <c r="X212" s="214"/>
      <c r="Y212" s="214"/>
      <c r="Z212" s="214"/>
      <c r="AA212" s="214"/>
      <c r="AB212" s="214"/>
      <c r="AC212" s="214"/>
      <c r="AD212" s="214"/>
      <c r="AE212" s="78"/>
      <c r="AF212" s="214"/>
      <c r="AG212" s="214"/>
      <c r="AH212" s="214"/>
      <c r="AI212" s="214"/>
      <c r="AJ212" s="214"/>
    </row>
    <row r="213" spans="14:36" ht="22" customHeight="1" x14ac:dyDescent="0.4">
      <c r="N213" s="214"/>
      <c r="O213" s="214"/>
      <c r="P213" s="214"/>
      <c r="Q213" s="214"/>
      <c r="R213" s="214"/>
      <c r="S213" s="214"/>
      <c r="T213" s="214"/>
      <c r="U213" s="214"/>
      <c r="V213" s="214"/>
      <c r="W213" s="214"/>
      <c r="X213" s="214"/>
      <c r="Y213" s="214"/>
      <c r="Z213" s="214"/>
      <c r="AA213" s="214"/>
      <c r="AB213" s="214"/>
      <c r="AC213" s="214"/>
      <c r="AD213" s="214"/>
      <c r="AE213" s="78"/>
      <c r="AF213" s="214"/>
      <c r="AG213" s="214"/>
      <c r="AH213" s="214"/>
      <c r="AI213" s="214"/>
      <c r="AJ213" s="214"/>
    </row>
    <row r="214" spans="14:36" ht="22" customHeight="1" x14ac:dyDescent="0.4">
      <c r="N214" s="214"/>
      <c r="O214" s="214"/>
      <c r="P214" s="214"/>
      <c r="Q214" s="214"/>
      <c r="R214" s="214"/>
      <c r="S214" s="214"/>
      <c r="T214" s="214"/>
      <c r="U214" s="214"/>
      <c r="V214" s="214"/>
      <c r="W214" s="214"/>
      <c r="X214" s="214"/>
      <c r="Y214" s="214"/>
      <c r="Z214" s="214"/>
      <c r="AA214" s="214"/>
      <c r="AB214" s="214"/>
      <c r="AC214" s="214"/>
      <c r="AD214" s="214"/>
      <c r="AE214" s="78"/>
      <c r="AF214" s="214"/>
      <c r="AG214" s="214"/>
      <c r="AH214" s="214"/>
      <c r="AI214" s="214"/>
      <c r="AJ214" s="214"/>
    </row>
    <row r="215" spans="14:36" ht="22" customHeight="1" x14ac:dyDescent="0.4">
      <c r="N215" s="214"/>
      <c r="O215" s="214"/>
      <c r="P215" s="214"/>
      <c r="Q215" s="214"/>
      <c r="R215" s="214"/>
      <c r="S215" s="214"/>
      <c r="T215" s="214"/>
      <c r="U215" s="214"/>
      <c r="V215" s="214"/>
      <c r="W215" s="214"/>
      <c r="X215" s="214"/>
      <c r="Y215" s="214"/>
      <c r="Z215" s="214"/>
      <c r="AA215" s="214"/>
      <c r="AB215" s="214"/>
      <c r="AC215" s="214"/>
      <c r="AD215" s="214"/>
      <c r="AE215" s="78"/>
      <c r="AF215" s="214"/>
      <c r="AG215" s="214"/>
      <c r="AH215" s="214"/>
      <c r="AI215" s="214"/>
      <c r="AJ215" s="214"/>
    </row>
    <row r="216" spans="14:36" ht="22" customHeight="1" x14ac:dyDescent="0.4">
      <c r="N216" s="214"/>
      <c r="O216" s="214"/>
      <c r="P216" s="214"/>
      <c r="Q216" s="214"/>
      <c r="R216" s="214"/>
      <c r="S216" s="214"/>
      <c r="T216" s="214"/>
      <c r="U216" s="214"/>
      <c r="V216" s="214"/>
      <c r="W216" s="214"/>
      <c r="X216" s="214"/>
      <c r="Y216" s="214"/>
      <c r="Z216" s="214"/>
      <c r="AA216" s="214"/>
      <c r="AB216" s="214"/>
      <c r="AC216" s="214"/>
      <c r="AD216" s="214"/>
      <c r="AE216" s="78"/>
      <c r="AF216" s="214"/>
      <c r="AG216" s="214"/>
      <c r="AH216" s="214"/>
      <c r="AI216" s="214"/>
      <c r="AJ216" s="214"/>
    </row>
    <row r="217" spans="14:36" ht="22" customHeight="1" x14ac:dyDescent="0.25">
      <c r="N217" s="214"/>
      <c r="O217" s="214"/>
      <c r="P217" s="214"/>
      <c r="Q217" s="214"/>
      <c r="R217" s="214"/>
      <c r="S217" s="214"/>
      <c r="T217" s="214"/>
      <c r="U217" s="214"/>
      <c r="V217" s="214"/>
      <c r="W217" s="214"/>
      <c r="X217" s="214"/>
      <c r="Y217" s="214"/>
      <c r="Z217" s="214"/>
      <c r="AA217" s="214"/>
      <c r="AB217" s="214"/>
      <c r="AC217" s="214"/>
      <c r="AD217" s="214"/>
      <c r="AE217" s="214"/>
      <c r="AF217" s="214"/>
      <c r="AG217" s="214"/>
      <c r="AH217" s="214"/>
      <c r="AI217" s="214"/>
      <c r="AJ217" s="214"/>
    </row>
    <row r="218" spans="14:36" ht="16.5" customHeight="1" x14ac:dyDescent="0.25">
      <c r="N218" s="214"/>
      <c r="O218" s="214"/>
      <c r="P218" s="214"/>
      <c r="Q218" s="214"/>
      <c r="R218" s="214"/>
      <c r="S218" s="214"/>
      <c r="T218" s="214"/>
      <c r="U218" s="214"/>
      <c r="V218" s="214"/>
      <c r="W218" s="214"/>
      <c r="X218" s="214"/>
      <c r="Y218" s="214"/>
      <c r="Z218" s="214"/>
      <c r="AA218" s="214"/>
      <c r="AB218" s="214"/>
      <c r="AC218" s="214"/>
      <c r="AD218" s="214"/>
      <c r="AE218" s="214"/>
      <c r="AF218" s="214"/>
      <c r="AG218" s="214"/>
      <c r="AH218" s="214"/>
      <c r="AI218" s="214"/>
      <c r="AJ218" s="214"/>
    </row>
    <row r="219" spans="14:36" ht="16.5" customHeight="1" x14ac:dyDescent="0.25">
      <c r="N219" s="214"/>
      <c r="O219" s="214"/>
      <c r="P219" s="214"/>
      <c r="Q219" s="214"/>
      <c r="R219" s="214"/>
      <c r="S219" s="214"/>
      <c r="T219" s="214"/>
      <c r="U219" s="214"/>
      <c r="V219" s="214"/>
      <c r="W219" s="214"/>
      <c r="X219" s="214"/>
      <c r="Y219" s="214"/>
      <c r="Z219" s="214"/>
      <c r="AA219" s="214"/>
      <c r="AB219" s="214"/>
      <c r="AC219" s="214"/>
      <c r="AD219" s="214"/>
      <c r="AE219" s="214"/>
      <c r="AF219" s="214"/>
      <c r="AG219" s="214"/>
      <c r="AH219" s="214"/>
      <c r="AI219" s="214"/>
      <c r="AJ219" s="214"/>
    </row>
    <row r="220" spans="14:36" ht="16.5" customHeight="1" x14ac:dyDescent="0.25">
      <c r="N220" s="214"/>
      <c r="O220" s="214"/>
      <c r="P220" s="214"/>
      <c r="Q220" s="214"/>
      <c r="R220" s="214"/>
      <c r="S220" s="214"/>
      <c r="T220" s="214"/>
      <c r="U220" s="214"/>
      <c r="V220" s="214"/>
      <c r="W220" s="214"/>
      <c r="X220" s="214"/>
      <c r="Y220" s="214"/>
      <c r="Z220" s="214"/>
      <c r="AA220" s="214"/>
      <c r="AB220" s="214"/>
      <c r="AC220" s="214"/>
      <c r="AD220" s="214"/>
      <c r="AE220" s="214"/>
      <c r="AF220" s="214"/>
      <c r="AG220" s="214"/>
      <c r="AH220" s="214"/>
      <c r="AI220" s="214"/>
      <c r="AJ220" s="214"/>
    </row>
    <row r="221" spans="14:36" ht="16.5" customHeight="1" x14ac:dyDescent="0.25">
      <c r="N221" s="214"/>
      <c r="O221" s="214"/>
      <c r="P221" s="214"/>
      <c r="Q221" s="214"/>
      <c r="R221" s="214"/>
      <c r="S221" s="214"/>
      <c r="T221" s="214"/>
      <c r="U221" s="214"/>
      <c r="V221" s="214"/>
      <c r="W221" s="214"/>
      <c r="X221" s="214"/>
      <c r="Y221" s="214"/>
      <c r="Z221" s="214"/>
      <c r="AA221" s="214"/>
      <c r="AB221" s="214"/>
      <c r="AC221" s="214"/>
      <c r="AD221" s="214"/>
      <c r="AE221" s="214"/>
      <c r="AF221" s="214"/>
      <c r="AG221" s="214"/>
      <c r="AH221" s="214"/>
      <c r="AI221" s="214"/>
      <c r="AJ221" s="214"/>
    </row>
    <row r="222" spans="14:36" ht="16.5" customHeight="1" x14ac:dyDescent="0.25">
      <c r="N222" s="214"/>
      <c r="O222" s="214"/>
      <c r="P222" s="214"/>
      <c r="Q222" s="214"/>
      <c r="R222" s="214"/>
      <c r="S222" s="214"/>
      <c r="T222" s="214"/>
      <c r="U222" s="214"/>
      <c r="V222" s="214"/>
      <c r="W222" s="214"/>
      <c r="X222" s="214"/>
      <c r="Y222" s="214"/>
      <c r="Z222" s="214"/>
      <c r="AA222" s="214"/>
      <c r="AB222" s="214"/>
      <c r="AC222" s="214"/>
      <c r="AD222" s="214"/>
      <c r="AE222" s="214"/>
      <c r="AF222" s="214"/>
      <c r="AG222" s="214"/>
      <c r="AH222" s="214"/>
      <c r="AI222" s="214"/>
      <c r="AJ222" s="214"/>
    </row>
    <row r="223" spans="14:36" ht="16.5" customHeight="1" x14ac:dyDescent="0.25">
      <c r="N223" s="214"/>
      <c r="O223" s="214"/>
      <c r="P223" s="214"/>
      <c r="Q223" s="214"/>
      <c r="R223" s="214"/>
      <c r="S223" s="214"/>
      <c r="T223" s="214"/>
      <c r="U223" s="214"/>
      <c r="V223" s="214"/>
      <c r="W223" s="214"/>
      <c r="X223" s="214"/>
      <c r="Y223" s="214"/>
      <c r="Z223" s="214"/>
      <c r="AA223" s="214"/>
      <c r="AB223" s="214"/>
      <c r="AC223" s="214"/>
      <c r="AD223" s="214"/>
      <c r="AE223" s="214"/>
      <c r="AF223" s="214"/>
      <c r="AG223" s="214"/>
      <c r="AH223" s="214"/>
      <c r="AI223" s="214"/>
      <c r="AJ223" s="214"/>
    </row>
    <row r="224" spans="14:36" ht="16.5" customHeight="1" x14ac:dyDescent="0.25">
      <c r="N224" s="214"/>
      <c r="O224" s="214"/>
      <c r="P224" s="214"/>
      <c r="Q224" s="214"/>
      <c r="R224" s="214"/>
      <c r="S224" s="214"/>
      <c r="T224" s="214"/>
      <c r="U224" s="214"/>
      <c r="V224" s="214"/>
      <c r="W224" s="214"/>
      <c r="X224" s="214"/>
      <c r="Y224" s="214"/>
      <c r="Z224" s="214"/>
      <c r="AA224" s="214"/>
      <c r="AB224" s="214"/>
      <c r="AC224" s="214"/>
      <c r="AD224" s="214"/>
      <c r="AE224" s="214"/>
      <c r="AF224" s="214"/>
      <c r="AG224" s="214"/>
      <c r="AH224" s="214"/>
      <c r="AI224" s="214"/>
      <c r="AJ224" s="214"/>
    </row>
    <row r="225" spans="15:31" ht="16.5" customHeight="1" x14ac:dyDescent="0.25">
      <c r="O225" s="214"/>
      <c r="P225" s="214"/>
      <c r="Q225" s="214"/>
      <c r="R225" s="214"/>
      <c r="S225" s="214"/>
      <c r="T225" s="214"/>
      <c r="U225" s="214"/>
      <c r="V225" s="214"/>
      <c r="W225" s="214"/>
      <c r="X225" s="214"/>
      <c r="Y225" s="214"/>
      <c r="Z225" s="214"/>
      <c r="AA225" s="214"/>
      <c r="AB225" s="214"/>
      <c r="AC225" s="214"/>
      <c r="AD225" s="214"/>
      <c r="AE225" s="214"/>
    </row>
    <row r="226" spans="15:31" ht="16.5" customHeight="1" x14ac:dyDescent="0.25">
      <c r="O226" s="214"/>
      <c r="P226" s="214"/>
      <c r="Q226" s="214"/>
      <c r="R226" s="214"/>
      <c r="S226" s="214"/>
      <c r="T226" s="214"/>
      <c r="U226" s="214"/>
      <c r="V226" s="214"/>
      <c r="W226" s="214"/>
      <c r="X226" s="214"/>
      <c r="Y226" s="214"/>
      <c r="Z226" s="214"/>
      <c r="AA226" s="214"/>
      <c r="AB226" s="214"/>
      <c r="AC226" s="214"/>
      <c r="AD226" s="214"/>
      <c r="AE226" s="214"/>
    </row>
    <row r="227" spans="15:31" ht="16.5" customHeight="1" x14ac:dyDescent="0.25">
      <c r="O227" s="214"/>
      <c r="P227" s="214"/>
      <c r="Q227" s="214"/>
      <c r="R227" s="214"/>
      <c r="S227" s="214"/>
      <c r="T227" s="214"/>
      <c r="U227" s="214"/>
      <c r="V227" s="214"/>
      <c r="W227" s="214"/>
      <c r="X227" s="214"/>
      <c r="Y227" s="214"/>
      <c r="Z227" s="214"/>
      <c r="AA227" s="214"/>
      <c r="AB227" s="214"/>
      <c r="AC227" s="214"/>
      <c r="AD227" s="214"/>
      <c r="AE227" s="214"/>
    </row>
    <row r="228" spans="15:31" ht="16.5" customHeight="1" x14ac:dyDescent="0.25">
      <c r="O228" s="214"/>
      <c r="P228" s="214"/>
      <c r="Q228" s="214"/>
      <c r="R228" s="214"/>
      <c r="S228" s="214"/>
      <c r="T228" s="214"/>
      <c r="U228" s="214"/>
      <c r="V228" s="214"/>
      <c r="W228" s="214"/>
      <c r="X228" s="214"/>
      <c r="Y228" s="214"/>
      <c r="Z228" s="214"/>
      <c r="AA228" s="214"/>
      <c r="AB228" s="214"/>
      <c r="AC228" s="214"/>
      <c r="AD228" s="214"/>
      <c r="AE228" s="214"/>
    </row>
    <row r="229" spans="15:31" ht="16.5" customHeight="1" x14ac:dyDescent="0.25">
      <c r="O229" s="214"/>
      <c r="P229" s="214"/>
      <c r="Q229" s="214"/>
      <c r="R229" s="214"/>
      <c r="S229" s="214"/>
      <c r="T229" s="214"/>
      <c r="U229" s="214"/>
      <c r="V229" s="214"/>
      <c r="W229" s="214"/>
      <c r="X229" s="214"/>
      <c r="Y229" s="214"/>
      <c r="Z229" s="214"/>
      <c r="AA229" s="214"/>
      <c r="AB229" s="214"/>
      <c r="AC229" s="214"/>
      <c r="AD229" s="214"/>
      <c r="AE229" s="214"/>
    </row>
    <row r="230" spans="15:31" ht="16.5" customHeight="1" x14ac:dyDescent="0.25">
      <c r="O230" s="214"/>
      <c r="P230" s="214"/>
      <c r="Q230" s="214"/>
      <c r="R230" s="214"/>
      <c r="S230" s="214"/>
      <c r="T230" s="214"/>
      <c r="U230" s="214"/>
      <c r="V230" s="214"/>
      <c r="W230" s="214"/>
      <c r="X230" s="214"/>
      <c r="Y230" s="214"/>
      <c r="Z230" s="214"/>
      <c r="AA230" s="214"/>
      <c r="AB230" s="214"/>
      <c r="AC230" s="214"/>
      <c r="AD230" s="214"/>
      <c r="AE230" s="214"/>
    </row>
    <row r="231" spans="15:31" ht="16.5" customHeight="1" x14ac:dyDescent="0.25">
      <c r="O231" s="214"/>
      <c r="P231" s="214"/>
      <c r="Q231" s="214"/>
      <c r="R231" s="214"/>
      <c r="S231" s="214"/>
      <c r="T231" s="214"/>
      <c r="U231" s="214"/>
      <c r="V231" s="214"/>
      <c r="W231" s="214"/>
      <c r="X231" s="214"/>
      <c r="Y231" s="214"/>
      <c r="Z231" s="214"/>
      <c r="AA231" s="214"/>
      <c r="AB231" s="214"/>
      <c r="AC231" s="214"/>
      <c r="AD231" s="214"/>
      <c r="AE231" s="214"/>
    </row>
    <row r="232" spans="15:31" ht="16.5" customHeight="1" x14ac:dyDescent="0.25">
      <c r="O232" s="214"/>
      <c r="P232" s="214"/>
      <c r="Q232" s="214"/>
      <c r="R232" s="214"/>
      <c r="S232" s="214"/>
      <c r="T232" s="214"/>
      <c r="U232" s="214"/>
      <c r="V232" s="214"/>
      <c r="W232" s="214"/>
      <c r="X232" s="214"/>
      <c r="Y232" s="214"/>
      <c r="Z232" s="214"/>
      <c r="AA232" s="214"/>
      <c r="AB232" s="214"/>
      <c r="AC232" s="214"/>
      <c r="AD232" s="214"/>
      <c r="AE232" s="214"/>
    </row>
    <row r="233" spans="15:31" ht="16.5" customHeight="1" x14ac:dyDescent="0.25">
      <c r="O233" s="214"/>
      <c r="P233" s="214"/>
      <c r="Q233" s="214"/>
      <c r="R233" s="214"/>
      <c r="S233" s="214"/>
      <c r="T233" s="214"/>
      <c r="U233" s="214"/>
      <c r="V233" s="214"/>
      <c r="W233" s="214"/>
      <c r="X233" s="214"/>
      <c r="Y233" s="214"/>
      <c r="Z233" s="214"/>
      <c r="AA233" s="214"/>
      <c r="AB233" s="214"/>
      <c r="AC233" s="214"/>
      <c r="AD233" s="214"/>
      <c r="AE233" s="214"/>
    </row>
    <row r="234" spans="15:31" ht="16.5" customHeight="1" x14ac:dyDescent="0.25">
      <c r="O234" s="214"/>
      <c r="P234" s="214"/>
      <c r="Q234" s="214"/>
      <c r="R234" s="214"/>
      <c r="S234" s="214"/>
      <c r="T234" s="214"/>
      <c r="U234" s="214"/>
      <c r="V234" s="214"/>
      <c r="W234" s="214"/>
      <c r="X234" s="214"/>
      <c r="Y234" s="214"/>
      <c r="Z234" s="214"/>
      <c r="AA234" s="214"/>
      <c r="AB234" s="214"/>
      <c r="AC234" s="214"/>
      <c r="AD234" s="214"/>
      <c r="AE234" s="214"/>
    </row>
    <row r="235" spans="15:31" ht="16.5" customHeight="1" x14ac:dyDescent="0.25">
      <c r="O235" s="214"/>
      <c r="P235" s="214"/>
      <c r="Q235" s="214"/>
      <c r="R235" s="214"/>
      <c r="S235" s="214"/>
      <c r="T235" s="214"/>
      <c r="U235" s="214"/>
      <c r="V235" s="214"/>
      <c r="W235" s="214"/>
      <c r="X235" s="214"/>
      <c r="Y235" s="214"/>
      <c r="Z235" s="214"/>
      <c r="AA235" s="214"/>
      <c r="AB235" s="214"/>
      <c r="AC235" s="214"/>
      <c r="AD235" s="214"/>
      <c r="AE235" s="214"/>
    </row>
    <row r="236" spans="15:31" ht="16.5" customHeight="1" x14ac:dyDescent="0.25">
      <c r="O236" s="214"/>
      <c r="P236" s="214"/>
      <c r="Q236" s="214"/>
      <c r="R236" s="214"/>
      <c r="S236" s="214"/>
      <c r="T236" s="214"/>
      <c r="U236" s="214"/>
      <c r="V236" s="214"/>
      <c r="W236" s="214"/>
      <c r="X236" s="214"/>
      <c r="Y236" s="214"/>
      <c r="Z236" s="214"/>
      <c r="AA236" s="214"/>
      <c r="AB236" s="214"/>
      <c r="AC236" s="214"/>
      <c r="AD236" s="214"/>
      <c r="AE236" s="214"/>
    </row>
    <row r="237" spans="15:31" ht="16.5" customHeight="1" x14ac:dyDescent="0.25">
      <c r="O237" s="214"/>
      <c r="P237" s="214"/>
      <c r="Q237" s="214"/>
      <c r="R237" s="214"/>
      <c r="S237" s="214"/>
      <c r="T237" s="214"/>
      <c r="U237" s="214"/>
      <c r="V237" s="214"/>
      <c r="W237" s="214"/>
      <c r="X237" s="214"/>
      <c r="Y237" s="214"/>
      <c r="Z237" s="214"/>
      <c r="AA237" s="214"/>
      <c r="AB237" s="214"/>
      <c r="AC237" s="214"/>
      <c r="AD237" s="214"/>
      <c r="AE237" s="214"/>
    </row>
    <row r="238" spans="15:31" ht="16.5" customHeight="1" x14ac:dyDescent="0.25">
      <c r="O238" s="214"/>
      <c r="P238" s="214"/>
      <c r="Q238" s="214"/>
      <c r="R238" s="214"/>
      <c r="S238" s="214"/>
      <c r="T238" s="214"/>
      <c r="U238" s="214"/>
      <c r="V238" s="214"/>
      <c r="W238" s="214"/>
      <c r="X238" s="214"/>
      <c r="Y238" s="214"/>
      <c r="Z238" s="214"/>
      <c r="AA238" s="214"/>
      <c r="AB238" s="214"/>
      <c r="AC238" s="214"/>
      <c r="AD238" s="214"/>
      <c r="AE238" s="214"/>
    </row>
    <row r="239" spans="15:31" ht="16.5" customHeight="1" x14ac:dyDescent="0.25">
      <c r="O239" s="214"/>
      <c r="P239" s="214"/>
      <c r="Q239" s="214"/>
      <c r="R239" s="214"/>
      <c r="S239" s="214"/>
      <c r="T239" s="214"/>
      <c r="U239" s="214"/>
      <c r="V239" s="214"/>
      <c r="W239" s="214"/>
      <c r="X239" s="214"/>
      <c r="Y239" s="214"/>
      <c r="Z239" s="214"/>
      <c r="AA239" s="214"/>
      <c r="AB239" s="214"/>
      <c r="AC239" s="214"/>
      <c r="AD239" s="214"/>
      <c r="AE239" s="214"/>
    </row>
    <row r="240" spans="15:31" ht="16.5" customHeight="1" x14ac:dyDescent="0.25">
      <c r="O240" s="214"/>
      <c r="P240" s="214"/>
      <c r="Q240" s="214"/>
      <c r="R240" s="214"/>
      <c r="S240" s="214"/>
      <c r="T240" s="214"/>
      <c r="U240" s="214"/>
      <c r="V240" s="214"/>
      <c r="W240" s="214"/>
      <c r="X240" s="214"/>
      <c r="Y240" s="214"/>
      <c r="Z240" s="214"/>
      <c r="AA240" s="214"/>
      <c r="AB240" s="214"/>
      <c r="AC240" s="214"/>
      <c r="AD240" s="214"/>
      <c r="AE240" s="214"/>
    </row>
    <row r="241" spans="15:31" ht="30" customHeight="1" x14ac:dyDescent="0.4">
      <c r="O241" s="78"/>
      <c r="P241" s="214"/>
      <c r="Q241" s="214"/>
      <c r="R241" s="214"/>
      <c r="S241" s="214"/>
      <c r="T241" s="214"/>
      <c r="U241" s="214"/>
      <c r="V241" s="214"/>
      <c r="W241" s="214"/>
      <c r="X241" s="214"/>
      <c r="Y241" s="214"/>
      <c r="Z241" s="214"/>
      <c r="AA241" s="214"/>
      <c r="AB241" s="214"/>
      <c r="AC241" s="214"/>
      <c r="AD241" s="78"/>
      <c r="AE241" s="78"/>
    </row>
    <row r="242" spans="15:31" ht="30" customHeight="1" x14ac:dyDescent="0.4">
      <c r="O242" s="78"/>
      <c r="P242" s="214"/>
      <c r="Q242" s="214"/>
      <c r="R242" s="214"/>
      <c r="S242" s="214"/>
      <c r="T242" s="214"/>
      <c r="U242" s="214"/>
      <c r="V242" s="214"/>
      <c r="W242" s="214"/>
      <c r="X242" s="214"/>
      <c r="Y242" s="214"/>
      <c r="Z242" s="214"/>
      <c r="AA242" s="214"/>
      <c r="AB242" s="214"/>
      <c r="AC242" s="214"/>
      <c r="AD242" s="78"/>
      <c r="AE242" s="78"/>
    </row>
    <row r="243" spans="15:31" ht="30" customHeight="1" x14ac:dyDescent="0.4">
      <c r="O243" s="78"/>
      <c r="P243" s="214"/>
      <c r="Q243" s="214"/>
      <c r="R243" s="214"/>
      <c r="S243" s="214"/>
      <c r="T243" s="214"/>
      <c r="U243" s="214"/>
      <c r="V243" s="214"/>
      <c r="W243" s="214"/>
      <c r="X243" s="214"/>
      <c r="Y243" s="214"/>
      <c r="Z243" s="214"/>
      <c r="AA243" s="214"/>
      <c r="AB243" s="214"/>
      <c r="AC243" s="214"/>
      <c r="AD243" s="78"/>
      <c r="AE243" s="78"/>
    </row>
    <row r="244" spans="15:31" ht="30" customHeight="1" x14ac:dyDescent="0.4">
      <c r="O244" s="78"/>
      <c r="P244" s="214"/>
      <c r="Q244" s="214"/>
      <c r="R244" s="214"/>
      <c r="S244" s="214"/>
      <c r="T244" s="214"/>
      <c r="U244" s="214"/>
      <c r="V244" s="214"/>
      <c r="W244" s="214"/>
      <c r="X244" s="214"/>
      <c r="Y244" s="214"/>
      <c r="Z244" s="214"/>
      <c r="AA244" s="214"/>
      <c r="AB244" s="214"/>
      <c r="AC244" s="214"/>
      <c r="AD244" s="78"/>
      <c r="AE244" s="78"/>
    </row>
    <row r="245" spans="15:31" ht="30" customHeight="1" x14ac:dyDescent="0.4">
      <c r="O245" s="78"/>
      <c r="P245" s="78"/>
      <c r="Q245" s="81"/>
      <c r="R245" s="81"/>
      <c r="S245" s="81"/>
      <c r="T245" s="81"/>
      <c r="U245" s="81"/>
      <c r="V245" s="81"/>
      <c r="W245" s="81"/>
      <c r="X245" s="81"/>
      <c r="Y245" s="81"/>
      <c r="Z245" s="81"/>
      <c r="AA245" s="81"/>
      <c r="AB245" s="78"/>
      <c r="AC245" s="78"/>
      <c r="AD245" s="78"/>
      <c r="AE245" s="78"/>
    </row>
    <row r="246" spans="15:31" ht="17.5" x14ac:dyDescent="0.35">
      <c r="O246" s="214"/>
      <c r="P246" s="214"/>
      <c r="Q246" s="70"/>
      <c r="R246" s="70"/>
      <c r="S246" s="70"/>
      <c r="T246" s="70"/>
      <c r="U246" s="70"/>
      <c r="V246" s="70"/>
      <c r="W246" s="70"/>
      <c r="X246" s="70"/>
      <c r="Y246" s="70"/>
      <c r="Z246" s="70"/>
      <c r="AA246" s="70"/>
      <c r="AB246" s="214"/>
      <c r="AC246" s="214"/>
      <c r="AD246" s="214"/>
      <c r="AE246" s="214"/>
    </row>
    <row r="247" spans="15:31" ht="17.5" x14ac:dyDescent="0.35">
      <c r="O247" s="214"/>
      <c r="P247" s="214"/>
      <c r="Q247" s="70"/>
      <c r="R247" s="70"/>
      <c r="S247" s="70"/>
      <c r="T247" s="70"/>
      <c r="U247" s="70"/>
      <c r="V247" s="70"/>
      <c r="W247" s="70"/>
      <c r="X247" s="70"/>
      <c r="Y247" s="70"/>
      <c r="Z247" s="70"/>
      <c r="AA247" s="70"/>
      <c r="AB247" s="214"/>
      <c r="AC247" s="214"/>
      <c r="AD247" s="214"/>
      <c r="AE247" s="214"/>
    </row>
  </sheetData>
  <mergeCells count="2">
    <mergeCell ref="V209:AI209"/>
    <mergeCell ref="V210:AI210"/>
  </mergeCells>
  <printOptions horizontalCentered="1" verticalCentered="1"/>
  <pageMargins left="0.25" right="0.25" top="0.75" bottom="0.75" header="0.3" footer="0.3"/>
  <pageSetup paperSize="3" scale="33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3:AM17"/>
  <sheetViews>
    <sheetView zoomScaleNormal="100" workbookViewId="0">
      <selection activeCell="N40" sqref="N40"/>
    </sheetView>
  </sheetViews>
  <sheetFormatPr defaultRowHeight="13.5" x14ac:dyDescent="0.25"/>
  <cols>
    <col min="1" max="1" width="8.33203125" customWidth="1"/>
    <col min="4" max="4" width="9.08203125" customWidth="1"/>
    <col min="6" max="6" width="9.5" customWidth="1"/>
    <col min="9" max="9" width="9.08203125" customWidth="1"/>
    <col min="12" max="13" width="9.25" customWidth="1"/>
    <col min="16" max="16" width="9.08203125" customWidth="1"/>
    <col min="18" max="18" width="9.5" customWidth="1"/>
    <col min="21" max="21" width="7.25" customWidth="1"/>
    <col min="22" max="22" width="10.08203125" customWidth="1"/>
    <col min="23" max="39" width="8.58203125" customWidth="1"/>
  </cols>
  <sheetData>
    <row r="3" spans="1:39" x14ac:dyDescent="0.25">
      <c r="A3" s="214" t="s">
        <v>54</v>
      </c>
      <c r="B3" s="214" t="s">
        <v>10</v>
      </c>
      <c r="C3" s="214" t="s">
        <v>11</v>
      </c>
      <c r="D3" s="214" t="s">
        <v>12</v>
      </c>
      <c r="E3" s="214" t="s">
        <v>14</v>
      </c>
      <c r="F3" s="214" t="s">
        <v>17</v>
      </c>
      <c r="G3" s="214" t="s">
        <v>19</v>
      </c>
      <c r="H3" s="214" t="s">
        <v>21</v>
      </c>
      <c r="I3" s="214" t="s">
        <v>23</v>
      </c>
      <c r="J3" s="214" t="s">
        <v>25</v>
      </c>
      <c r="K3" s="214" t="s">
        <v>27</v>
      </c>
      <c r="L3" s="214" t="s">
        <v>28</v>
      </c>
      <c r="M3" s="214" t="s">
        <v>29</v>
      </c>
      <c r="N3" s="214" t="s">
        <v>30</v>
      </c>
      <c r="O3" s="214" t="s">
        <v>31</v>
      </c>
      <c r="P3" s="214" t="s">
        <v>32</v>
      </c>
      <c r="Q3" s="214" t="s">
        <v>33</v>
      </c>
      <c r="R3" s="214" t="s">
        <v>34</v>
      </c>
      <c r="S3" s="214"/>
      <c r="T3" s="214"/>
      <c r="U3" s="214"/>
      <c r="V3" s="214"/>
      <c r="W3" s="214"/>
      <c r="X3" s="214"/>
      <c r="Y3" s="214"/>
      <c r="Z3" s="214"/>
      <c r="AA3" s="214"/>
      <c r="AB3" s="214"/>
      <c r="AC3" s="214"/>
      <c r="AD3" s="214"/>
      <c r="AE3" s="214"/>
      <c r="AF3" s="214"/>
      <c r="AG3" s="214"/>
      <c r="AH3" s="214"/>
      <c r="AI3" s="214"/>
      <c r="AJ3" s="214"/>
      <c r="AK3" s="214"/>
      <c r="AL3" s="214"/>
      <c r="AM3" s="214"/>
    </row>
    <row r="4" spans="1:39" ht="43.5" customHeight="1" x14ac:dyDescent="0.25">
      <c r="A4" s="76" t="s">
        <v>52</v>
      </c>
      <c r="B4" s="75">
        <v>23.69886998767641</v>
      </c>
      <c r="C4" s="75">
        <v>24.195706866785475</v>
      </c>
      <c r="D4" s="75">
        <v>24.75173952807782</v>
      </c>
      <c r="E4" s="75">
        <v>24.746276216981535</v>
      </c>
      <c r="F4" s="75">
        <v>26.057927118032055</v>
      </c>
      <c r="G4" s="75">
        <v>25.823233470081778</v>
      </c>
      <c r="H4" s="75">
        <v>23.705287469936401</v>
      </c>
      <c r="I4" s="75">
        <v>23.768134140723713</v>
      </c>
      <c r="J4" s="75">
        <v>22.917269030282387</v>
      </c>
      <c r="K4" s="75">
        <v>23.015714128594404</v>
      </c>
      <c r="L4" s="75">
        <v>22.010257992056406</v>
      </c>
      <c r="M4" s="75">
        <v>21.589913273540148</v>
      </c>
      <c r="N4" s="75">
        <v>21.833858176294768</v>
      </c>
      <c r="O4" s="75">
        <v>22.576266771655284</v>
      </c>
      <c r="P4" s="75">
        <v>22.870506247570827</v>
      </c>
      <c r="Q4" s="75">
        <v>22.730753577308082</v>
      </c>
      <c r="R4" s="75">
        <v>22.0365100361551</v>
      </c>
      <c r="S4" s="214"/>
      <c r="T4" s="214"/>
      <c r="U4" s="214"/>
      <c r="V4" s="214"/>
      <c r="W4" s="214"/>
      <c r="X4" s="214"/>
      <c r="Y4" s="214"/>
      <c r="Z4" s="214"/>
      <c r="AA4" s="214"/>
      <c r="AB4" s="214"/>
      <c r="AC4" s="214"/>
      <c r="AD4" s="214"/>
      <c r="AE4" s="214"/>
      <c r="AF4" s="214"/>
      <c r="AG4" s="214"/>
      <c r="AH4" s="214"/>
      <c r="AI4" s="214"/>
      <c r="AJ4" s="214"/>
      <c r="AK4" s="214"/>
      <c r="AL4" s="214"/>
      <c r="AM4" s="214"/>
    </row>
    <row r="5" spans="1:39" ht="50.25" customHeight="1" x14ac:dyDescent="0.25">
      <c r="A5" s="76" t="s">
        <v>52</v>
      </c>
      <c r="B5" s="75" t="str">
        <f>TEXT(B4,"$0.00")</f>
        <v>$23.70</v>
      </c>
      <c r="C5" s="75" t="str">
        <f t="shared" ref="C5:R5" si="0">TEXT(C4,"$0.00")</f>
        <v>$24.20</v>
      </c>
      <c r="D5" s="75" t="str">
        <f t="shared" si="0"/>
        <v>$24.75</v>
      </c>
      <c r="E5" s="75" t="str">
        <f t="shared" si="0"/>
        <v>$24.75</v>
      </c>
      <c r="F5" s="75" t="str">
        <f t="shared" si="0"/>
        <v>$26.06</v>
      </c>
      <c r="G5" s="75" t="str">
        <f t="shared" si="0"/>
        <v>$25.82</v>
      </c>
      <c r="H5" s="75" t="str">
        <f t="shared" si="0"/>
        <v>$23.71</v>
      </c>
      <c r="I5" s="75" t="str">
        <f t="shared" si="0"/>
        <v>$23.77</v>
      </c>
      <c r="J5" s="75" t="str">
        <f t="shared" si="0"/>
        <v>$22.92</v>
      </c>
      <c r="K5" s="75" t="str">
        <f t="shared" si="0"/>
        <v>$23.02</v>
      </c>
      <c r="L5" s="75" t="str">
        <f t="shared" si="0"/>
        <v>$22.01</v>
      </c>
      <c r="M5" s="75" t="str">
        <f t="shared" si="0"/>
        <v>$21.59</v>
      </c>
      <c r="N5" s="75" t="str">
        <f t="shared" si="0"/>
        <v>$21.83</v>
      </c>
      <c r="O5" s="75" t="str">
        <f t="shared" si="0"/>
        <v>$22.58</v>
      </c>
      <c r="P5" s="75" t="str">
        <f t="shared" si="0"/>
        <v>$22.87</v>
      </c>
      <c r="Q5" s="75" t="str">
        <f t="shared" si="0"/>
        <v>$22.73</v>
      </c>
      <c r="R5" s="75" t="str">
        <f t="shared" si="0"/>
        <v>$22.04</v>
      </c>
      <c r="S5" s="214"/>
      <c r="T5" s="214"/>
      <c r="U5" s="214"/>
      <c r="V5" s="214"/>
      <c r="W5" s="263" t="s">
        <v>55</v>
      </c>
      <c r="X5" s="264"/>
      <c r="Y5" s="264"/>
      <c r="Z5" s="264"/>
      <c r="AA5" s="264"/>
      <c r="AB5" s="264"/>
      <c r="AC5" s="264"/>
      <c r="AD5" s="264"/>
      <c r="AE5" s="264"/>
      <c r="AF5" s="264"/>
      <c r="AG5" s="264"/>
      <c r="AH5" s="264"/>
      <c r="AI5" s="264"/>
      <c r="AJ5" s="264"/>
      <c r="AK5" s="264"/>
      <c r="AL5" s="264"/>
      <c r="AM5" s="264"/>
    </row>
    <row r="6" spans="1:39" ht="65.25" customHeight="1" x14ac:dyDescent="0.25">
      <c r="A6" s="76" t="s">
        <v>52</v>
      </c>
      <c r="B6" s="75">
        <v>23.69886998767641</v>
      </c>
      <c r="C6" s="75">
        <v>24.195706866785475</v>
      </c>
      <c r="D6" s="75">
        <v>24.75173952807782</v>
      </c>
      <c r="E6" s="75">
        <v>24.746276216981535</v>
      </c>
      <c r="F6" s="75">
        <v>26.057927118032055</v>
      </c>
      <c r="G6" s="75">
        <v>25.823233470081778</v>
      </c>
      <c r="H6" s="75">
        <v>23.705287469936355</v>
      </c>
      <c r="I6" s="75">
        <v>23.768134140723713</v>
      </c>
      <c r="J6" s="75">
        <v>22.917269030282387</v>
      </c>
      <c r="K6" s="75">
        <v>23.015714128594404</v>
      </c>
      <c r="L6" s="75">
        <v>22.010257992056406</v>
      </c>
      <c r="M6" s="75">
        <v>21.589913273540148</v>
      </c>
      <c r="N6" s="75">
        <v>21.833858176294768</v>
      </c>
      <c r="O6" s="75">
        <v>22.576266771655284</v>
      </c>
      <c r="P6" s="75">
        <v>22.870506247570827</v>
      </c>
      <c r="Q6" s="75">
        <v>22.730753577308082</v>
      </c>
      <c r="R6" s="75">
        <v>22.0365100361551</v>
      </c>
      <c r="S6" s="214"/>
      <c r="T6" s="214"/>
      <c r="U6" s="214"/>
      <c r="V6" s="214"/>
      <c r="W6" s="214"/>
      <c r="X6" s="214"/>
      <c r="Y6" s="214"/>
      <c r="Z6" s="214"/>
      <c r="AA6" s="214"/>
      <c r="AB6" s="214"/>
      <c r="AC6" s="214"/>
      <c r="AD6" s="214"/>
      <c r="AE6" s="214"/>
      <c r="AF6" s="214"/>
      <c r="AG6" s="214"/>
      <c r="AH6" s="214"/>
      <c r="AI6" s="214"/>
      <c r="AJ6" s="214"/>
      <c r="AK6" s="214"/>
      <c r="AL6" s="214"/>
      <c r="AM6" s="214"/>
    </row>
    <row r="7" spans="1:39" ht="46.5" customHeight="1" x14ac:dyDescent="0.25">
      <c r="A7" s="76" t="s">
        <v>52</v>
      </c>
      <c r="B7" s="75">
        <v>23.6988699876764</v>
      </c>
      <c r="C7" s="75">
        <v>24.1957068667855</v>
      </c>
      <c r="D7" s="75">
        <v>24.751739528077799</v>
      </c>
      <c r="E7" s="75">
        <v>24.746276216981499</v>
      </c>
      <c r="F7" s="75">
        <v>26.057927118032101</v>
      </c>
      <c r="G7" s="75">
        <v>25.823233470081799</v>
      </c>
      <c r="H7" s="75">
        <v>23.705287469936401</v>
      </c>
      <c r="I7" s="75">
        <v>23.768134140723699</v>
      </c>
      <c r="J7" s="75">
        <v>22.917269030282402</v>
      </c>
      <c r="K7" s="75">
        <v>23.0157141285944</v>
      </c>
      <c r="L7" s="75">
        <v>22.010257992056399</v>
      </c>
      <c r="M7" s="75">
        <v>21.589913273540098</v>
      </c>
      <c r="N7" s="75">
        <v>21.8338581762948</v>
      </c>
      <c r="O7" s="75">
        <v>22.576266771655298</v>
      </c>
      <c r="P7" s="75">
        <v>22.870506247570798</v>
      </c>
      <c r="Q7" s="75">
        <v>22.7307535773081</v>
      </c>
      <c r="R7" s="75">
        <v>22.0365100361551</v>
      </c>
      <c r="S7" s="214"/>
      <c r="T7" s="214"/>
      <c r="U7" s="214"/>
      <c r="V7" s="214" t="s">
        <v>52</v>
      </c>
      <c r="W7" s="77">
        <v>23.7</v>
      </c>
      <c r="X7" s="77" t="s">
        <v>56</v>
      </c>
      <c r="Y7" s="77" t="s">
        <v>57</v>
      </c>
      <c r="Z7" s="77" t="s">
        <v>57</v>
      </c>
      <c r="AA7" s="77" t="s">
        <v>58</v>
      </c>
      <c r="AB7" s="77" t="s">
        <v>59</v>
      </c>
      <c r="AC7" s="77" t="s">
        <v>60</v>
      </c>
      <c r="AD7" s="77" t="s">
        <v>61</v>
      </c>
      <c r="AE7" s="77" t="s">
        <v>62</v>
      </c>
      <c r="AF7" s="77" t="s">
        <v>63</v>
      </c>
      <c r="AG7" s="77" t="s">
        <v>64</v>
      </c>
      <c r="AH7" s="77" t="s">
        <v>65</v>
      </c>
      <c r="AI7" s="77" t="s">
        <v>66</v>
      </c>
      <c r="AJ7" s="77" t="s">
        <v>67</v>
      </c>
      <c r="AK7" s="77" t="s">
        <v>68</v>
      </c>
      <c r="AL7" s="77" t="s">
        <v>69</v>
      </c>
      <c r="AM7" s="77">
        <v>22.04</v>
      </c>
    </row>
    <row r="8" spans="1:39" x14ac:dyDescent="0.25">
      <c r="A8" s="214"/>
      <c r="B8" s="214" t="str">
        <f>TEXT(B4,"$0.00")</f>
        <v>$23.70</v>
      </c>
      <c r="C8" s="214" t="str">
        <f t="shared" ref="C8:R8" si="1">TEXT(C5,"$0.00")</f>
        <v>$24.20</v>
      </c>
      <c r="D8" s="214" t="str">
        <f t="shared" si="1"/>
        <v>$24.75</v>
      </c>
      <c r="E8" s="214" t="str">
        <f t="shared" si="1"/>
        <v>$24.75</v>
      </c>
      <c r="F8" s="214" t="str">
        <f t="shared" si="1"/>
        <v>$26.06</v>
      </c>
      <c r="G8" s="214" t="str">
        <f t="shared" si="1"/>
        <v>$25.82</v>
      </c>
      <c r="H8" s="214" t="str">
        <f t="shared" si="1"/>
        <v>$23.71</v>
      </c>
      <c r="I8" s="214" t="str">
        <f t="shared" si="1"/>
        <v>$23.77</v>
      </c>
      <c r="J8" s="214" t="str">
        <f t="shared" si="1"/>
        <v>$22.92</v>
      </c>
      <c r="K8" s="214" t="str">
        <f t="shared" si="1"/>
        <v>$23.02</v>
      </c>
      <c r="L8" s="214" t="str">
        <f t="shared" si="1"/>
        <v>$22.01</v>
      </c>
      <c r="M8" s="214" t="str">
        <f t="shared" si="1"/>
        <v>$21.59</v>
      </c>
      <c r="N8" s="214" t="str">
        <f t="shared" si="1"/>
        <v>$21.83</v>
      </c>
      <c r="O8" s="214" t="str">
        <f t="shared" si="1"/>
        <v>$22.58</v>
      </c>
      <c r="P8" s="214" t="str">
        <f t="shared" si="1"/>
        <v>$22.87</v>
      </c>
      <c r="Q8" s="214" t="str">
        <f t="shared" si="1"/>
        <v>$22.73</v>
      </c>
      <c r="R8" s="214" t="str">
        <f t="shared" si="1"/>
        <v>$22.04</v>
      </c>
      <c r="S8" s="214"/>
      <c r="T8" s="214"/>
      <c r="U8" s="214"/>
      <c r="V8" s="214"/>
      <c r="W8" s="214"/>
      <c r="X8" s="214"/>
      <c r="Y8" s="214"/>
      <c r="Z8" s="214"/>
      <c r="AA8" s="214"/>
      <c r="AB8" s="214"/>
      <c r="AC8" s="214"/>
      <c r="AD8" s="214"/>
      <c r="AE8" s="214"/>
      <c r="AF8" s="214"/>
      <c r="AG8" s="214"/>
      <c r="AH8" s="214"/>
      <c r="AI8" s="214"/>
      <c r="AJ8" s="214"/>
      <c r="AK8" s="214"/>
      <c r="AL8" s="214"/>
      <c r="AM8" s="214"/>
    </row>
    <row r="10" spans="1:39" ht="16.5" customHeight="1" x14ac:dyDescent="0.25">
      <c r="A10" s="214"/>
      <c r="B10" s="214"/>
      <c r="C10" s="214"/>
      <c r="D10" s="214"/>
      <c r="E10" s="214"/>
      <c r="F10" s="214"/>
      <c r="G10" s="214"/>
      <c r="H10" s="214"/>
      <c r="I10" s="214"/>
      <c r="J10" s="214"/>
      <c r="K10" s="214"/>
      <c r="L10" s="214"/>
      <c r="M10" s="214"/>
      <c r="N10" s="214"/>
      <c r="O10" s="214"/>
      <c r="P10" s="214"/>
      <c r="Q10" s="214"/>
      <c r="R10" s="214"/>
      <c r="S10" s="214"/>
      <c r="T10" s="214"/>
      <c r="U10" s="214"/>
      <c r="V10" s="214"/>
      <c r="W10" s="214"/>
      <c r="X10" s="214"/>
      <c r="Y10" s="214"/>
      <c r="Z10" s="214"/>
      <c r="AA10" s="214"/>
      <c r="AB10" s="214"/>
      <c r="AC10" s="214"/>
      <c r="AD10" s="214"/>
      <c r="AE10" s="214"/>
      <c r="AF10" s="214"/>
      <c r="AG10" s="214"/>
      <c r="AH10" s="214"/>
      <c r="AI10" s="214"/>
      <c r="AJ10" s="214"/>
      <c r="AK10" s="214"/>
      <c r="AL10" s="214"/>
      <c r="AM10" s="214"/>
    </row>
    <row r="12" spans="1:39" ht="15.5" thickBot="1" x14ac:dyDescent="0.35">
      <c r="A12" s="214"/>
      <c r="B12" s="68" t="s">
        <v>70</v>
      </c>
      <c r="C12" s="65" t="s">
        <v>71</v>
      </c>
      <c r="D12" s="65" t="s">
        <v>72</v>
      </c>
      <c r="E12" s="65" t="s">
        <v>73</v>
      </c>
      <c r="F12" s="66" t="s">
        <v>74</v>
      </c>
      <c r="G12" s="67" t="s">
        <v>75</v>
      </c>
      <c r="H12" s="214"/>
      <c r="I12" s="214"/>
      <c r="J12" s="214"/>
      <c r="K12" s="214"/>
      <c r="L12" s="214"/>
      <c r="M12" s="214"/>
      <c r="N12" s="214"/>
      <c r="O12" s="214"/>
      <c r="P12" s="214"/>
      <c r="Q12" s="214"/>
      <c r="R12" s="214"/>
      <c r="S12" s="214"/>
      <c r="T12" s="214"/>
      <c r="U12" s="214"/>
      <c r="V12" s="214"/>
      <c r="W12" s="214"/>
      <c r="X12" s="214"/>
      <c r="Y12" s="214"/>
      <c r="Z12" s="214"/>
      <c r="AA12" s="214"/>
      <c r="AB12" s="214"/>
      <c r="AC12" s="214"/>
      <c r="AD12" s="214"/>
      <c r="AE12" s="214"/>
      <c r="AF12" s="214"/>
      <c r="AG12" s="214"/>
      <c r="AH12" s="214"/>
      <c r="AI12" s="214"/>
      <c r="AJ12" s="214"/>
      <c r="AK12" s="214"/>
      <c r="AL12" s="214"/>
      <c r="AM12" s="214"/>
    </row>
    <row r="13" spans="1:39" ht="15" x14ac:dyDescent="0.3">
      <c r="A13" s="214"/>
      <c r="B13" s="69" t="s">
        <v>76</v>
      </c>
      <c r="C13" s="71">
        <v>8000</v>
      </c>
      <c r="D13" s="71">
        <v>7275</v>
      </c>
      <c r="E13" s="71">
        <v>14625</v>
      </c>
      <c r="F13" s="71">
        <v>11925</v>
      </c>
      <c r="G13" s="71">
        <v>16350</v>
      </c>
      <c r="H13" s="214"/>
      <c r="I13" s="214"/>
      <c r="J13" s="214"/>
      <c r="K13" s="214"/>
      <c r="L13" s="214"/>
      <c r="M13" s="214"/>
      <c r="N13" s="214"/>
      <c r="O13" s="214"/>
      <c r="P13" s="214"/>
      <c r="Q13" s="214"/>
      <c r="R13" s="214"/>
      <c r="S13" s="214"/>
      <c r="T13" s="214"/>
      <c r="U13" s="214"/>
      <c r="V13" s="214"/>
      <c r="W13" s="214"/>
      <c r="X13" s="214"/>
      <c r="Y13" s="214"/>
      <c r="Z13" s="214"/>
      <c r="AA13" s="214"/>
      <c r="AB13" s="214"/>
      <c r="AC13" s="214"/>
      <c r="AD13" s="214"/>
      <c r="AE13" s="214"/>
      <c r="AF13" s="214"/>
      <c r="AG13" s="214"/>
      <c r="AH13" s="214"/>
      <c r="AI13" s="214"/>
      <c r="AJ13" s="214"/>
      <c r="AK13" s="214"/>
      <c r="AL13" s="214"/>
      <c r="AM13" s="214"/>
    </row>
    <row r="14" spans="1:39" ht="15" x14ac:dyDescent="0.3">
      <c r="A14" s="214"/>
      <c r="B14" s="69" t="s">
        <v>77</v>
      </c>
      <c r="C14" s="71">
        <v>1123</v>
      </c>
      <c r="D14" s="71">
        <v>1205</v>
      </c>
      <c r="E14" s="71">
        <v>1820</v>
      </c>
      <c r="F14" s="71">
        <v>1399</v>
      </c>
      <c r="G14" s="71">
        <v>1914</v>
      </c>
      <c r="H14" s="214"/>
      <c r="I14" s="214"/>
      <c r="J14" s="214"/>
      <c r="K14" s="214"/>
      <c r="L14" s="214"/>
      <c r="M14" s="214"/>
      <c r="N14" s="214"/>
      <c r="O14" s="214"/>
      <c r="P14" s="214"/>
      <c r="Q14" s="214"/>
      <c r="R14" s="214"/>
      <c r="S14" s="214"/>
      <c r="T14" s="214"/>
      <c r="U14" s="214"/>
      <c r="V14" s="214"/>
      <c r="W14" s="214"/>
      <c r="X14" s="214"/>
      <c r="Y14" s="214"/>
      <c r="Z14" s="214"/>
      <c r="AA14" s="214"/>
      <c r="AB14" s="214"/>
      <c r="AC14" s="214"/>
      <c r="AD14" s="214"/>
      <c r="AE14" s="214"/>
      <c r="AF14" s="214"/>
      <c r="AG14" s="214"/>
      <c r="AH14" s="214"/>
      <c r="AI14" s="214"/>
      <c r="AJ14" s="214"/>
      <c r="AK14" s="214"/>
      <c r="AL14" s="214"/>
      <c r="AM14" s="214"/>
    </row>
    <row r="15" spans="1:39" ht="15" x14ac:dyDescent="0.3">
      <c r="A15" s="214"/>
      <c r="B15" s="69" t="s">
        <v>78</v>
      </c>
      <c r="C15" s="71">
        <v>1600</v>
      </c>
      <c r="D15" s="71">
        <v>1840</v>
      </c>
      <c r="E15" s="71">
        <v>3396</v>
      </c>
      <c r="F15" s="71">
        <v>1315</v>
      </c>
      <c r="G15" s="71">
        <v>1804</v>
      </c>
      <c r="H15" s="214"/>
      <c r="I15" s="214"/>
      <c r="J15" s="214"/>
      <c r="K15" s="214"/>
      <c r="L15" s="214"/>
      <c r="M15" s="214"/>
      <c r="N15" s="214"/>
      <c r="O15" s="214"/>
      <c r="P15" s="214"/>
      <c r="Q15" s="214"/>
      <c r="R15" s="214"/>
      <c r="S15" s="214"/>
      <c r="T15" s="214"/>
      <c r="U15" s="214"/>
      <c r="V15" s="214"/>
      <c r="W15" s="214"/>
      <c r="X15" s="214"/>
      <c r="Y15" s="214"/>
      <c r="Z15" s="214"/>
      <c r="AA15" s="214"/>
      <c r="AB15" s="214"/>
      <c r="AC15" s="214"/>
      <c r="AD15" s="214"/>
      <c r="AE15" s="214"/>
      <c r="AF15" s="214"/>
      <c r="AG15" s="214"/>
      <c r="AH15" s="214"/>
      <c r="AI15" s="214"/>
      <c r="AJ15" s="214"/>
      <c r="AK15" s="214"/>
      <c r="AL15" s="214"/>
      <c r="AM15" s="214"/>
    </row>
    <row r="16" spans="1:39" ht="15" x14ac:dyDescent="0.3">
      <c r="A16" s="214"/>
      <c r="B16" s="69" t="s">
        <v>79</v>
      </c>
      <c r="C16" s="71">
        <v>997</v>
      </c>
      <c r="D16" s="71">
        <v>1111</v>
      </c>
      <c r="E16" s="71">
        <v>1147</v>
      </c>
      <c r="F16" s="71">
        <v>941</v>
      </c>
      <c r="G16" s="71">
        <v>1439</v>
      </c>
      <c r="H16" s="214"/>
      <c r="I16" s="214"/>
      <c r="J16" s="214"/>
      <c r="K16" s="214"/>
      <c r="L16" s="214"/>
      <c r="M16" s="214"/>
      <c r="N16" s="214"/>
      <c r="O16" s="214"/>
      <c r="P16" s="214"/>
      <c r="Q16" s="214"/>
      <c r="R16" s="214"/>
      <c r="S16" s="214"/>
      <c r="T16" s="214"/>
      <c r="U16" s="214"/>
      <c r="V16" s="214"/>
      <c r="W16" s="214"/>
      <c r="X16" s="214"/>
      <c r="Y16" s="214"/>
      <c r="Z16" s="214"/>
      <c r="AA16" s="214"/>
      <c r="AB16" s="214"/>
      <c r="AC16" s="214"/>
      <c r="AD16" s="214"/>
      <c r="AE16" s="214"/>
      <c r="AF16" s="214"/>
      <c r="AG16" s="214"/>
      <c r="AH16" s="214"/>
      <c r="AI16" s="214"/>
      <c r="AJ16" s="214"/>
      <c r="AK16" s="214"/>
      <c r="AL16" s="214"/>
      <c r="AM16" s="214"/>
    </row>
    <row r="17" spans="2:7" ht="15" x14ac:dyDescent="0.3">
      <c r="B17" s="69" t="s">
        <v>80</v>
      </c>
      <c r="C17" s="71">
        <v>717</v>
      </c>
      <c r="D17" s="71">
        <v>654</v>
      </c>
      <c r="E17" s="71">
        <v>1314</v>
      </c>
      <c r="F17" s="71">
        <v>951</v>
      </c>
      <c r="G17" s="71">
        <v>1216</v>
      </c>
    </row>
  </sheetData>
  <mergeCells count="1">
    <mergeCell ref="W5:AM5"/>
  </mergeCells>
  <pageMargins left="0.7" right="0.7" top="0.75" bottom="0.75" header="0.3" footer="0.3"/>
  <pageSetup orientation="portrait" r:id="rId1"/>
  <drawing r:id="rId2"/>
  <tableParts count="2">
    <tablePart r:id="rId3"/>
    <tablePart r:id="rId4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B422"/>
  <sheetViews>
    <sheetView zoomScale="90" zoomScaleNormal="90" workbookViewId="0">
      <selection activeCell="AD3" sqref="AD3"/>
    </sheetView>
  </sheetViews>
  <sheetFormatPr defaultColWidth="9" defaultRowHeight="13.5" x14ac:dyDescent="0.25"/>
  <cols>
    <col min="1" max="1" width="3" style="104" customWidth="1"/>
    <col min="2" max="2" width="14.83203125" style="104" customWidth="1"/>
    <col min="3" max="11" width="9" style="104"/>
    <col min="12" max="17" width="9" style="30"/>
    <col min="18" max="18" width="10.75" style="30" customWidth="1"/>
    <col min="19" max="20" width="9" style="104"/>
    <col min="21" max="21" width="9.83203125" style="104" customWidth="1"/>
    <col min="22" max="23" width="9" style="104"/>
    <col min="24" max="24" width="9.58203125" style="104" customWidth="1"/>
    <col min="25" max="25" width="10" style="104" customWidth="1"/>
    <col min="26" max="16384" width="9" style="104"/>
  </cols>
  <sheetData>
    <row r="1" spans="2:28" s="28" customFormat="1" ht="14" x14ac:dyDescent="0.3">
      <c r="B1" s="29" t="s">
        <v>81</v>
      </c>
    </row>
    <row r="2" spans="2:28" x14ac:dyDescent="0.25">
      <c r="B2" s="214" t="s">
        <v>82</v>
      </c>
      <c r="C2" s="214" t="s">
        <v>83</v>
      </c>
      <c r="D2" s="214" t="s">
        <v>79</v>
      </c>
      <c r="E2" s="214" t="s">
        <v>84</v>
      </c>
      <c r="F2" s="214" t="s">
        <v>80</v>
      </c>
      <c r="G2" s="214" t="s">
        <v>85</v>
      </c>
      <c r="H2" s="214" t="s">
        <v>86</v>
      </c>
      <c r="I2" s="214" t="s">
        <v>87</v>
      </c>
      <c r="J2" s="214" t="s">
        <v>88</v>
      </c>
      <c r="K2" s="214" t="s">
        <v>89</v>
      </c>
      <c r="L2" s="30" t="s">
        <v>76</v>
      </c>
      <c r="S2" s="214" t="s">
        <v>83</v>
      </c>
      <c r="T2" s="214" t="s">
        <v>79</v>
      </c>
      <c r="U2" s="214" t="s">
        <v>84</v>
      </c>
      <c r="V2" s="214" t="s">
        <v>80</v>
      </c>
      <c r="W2" s="214" t="s">
        <v>85</v>
      </c>
      <c r="X2" s="214" t="s">
        <v>86</v>
      </c>
      <c r="Y2" s="214" t="s">
        <v>87</v>
      </c>
      <c r="Z2" s="214" t="s">
        <v>88</v>
      </c>
      <c r="AA2" s="214" t="s">
        <v>89</v>
      </c>
      <c r="AB2" s="30" t="s">
        <v>76</v>
      </c>
    </row>
    <row r="3" spans="2:28" x14ac:dyDescent="0.25">
      <c r="B3" s="214" t="s">
        <v>90</v>
      </c>
      <c r="C3" s="214" t="s">
        <v>91</v>
      </c>
      <c r="D3" s="214" t="s">
        <v>91</v>
      </c>
      <c r="E3" s="214" t="s">
        <v>91</v>
      </c>
      <c r="F3" s="214" t="s">
        <v>92</v>
      </c>
      <c r="G3" s="214" t="s">
        <v>92</v>
      </c>
      <c r="H3" s="214" t="s">
        <v>93</v>
      </c>
      <c r="I3" s="214" t="s">
        <v>93</v>
      </c>
      <c r="J3" s="214" t="s">
        <v>94</v>
      </c>
      <c r="K3" s="214" t="s">
        <v>94</v>
      </c>
      <c r="L3" s="30" t="s">
        <v>95</v>
      </c>
      <c r="S3" s="214" t="s">
        <v>91</v>
      </c>
      <c r="T3" s="214" t="s">
        <v>91</v>
      </c>
      <c r="U3" s="214" t="s">
        <v>91</v>
      </c>
      <c r="V3" s="214" t="s">
        <v>92</v>
      </c>
      <c r="W3" s="214" t="s">
        <v>92</v>
      </c>
      <c r="X3" s="214" t="s">
        <v>93</v>
      </c>
      <c r="Y3" s="214" t="s">
        <v>93</v>
      </c>
      <c r="Z3" s="214" t="s">
        <v>94</v>
      </c>
      <c r="AA3" s="214" t="s">
        <v>94</v>
      </c>
      <c r="AB3" s="30" t="s">
        <v>95</v>
      </c>
    </row>
    <row r="4" spans="2:28" x14ac:dyDescent="0.25">
      <c r="B4" s="214" t="s">
        <v>96</v>
      </c>
      <c r="C4" s="214" t="s">
        <v>97</v>
      </c>
      <c r="D4" s="214" t="s">
        <v>97</v>
      </c>
      <c r="E4" s="214" t="s">
        <v>97</v>
      </c>
      <c r="F4" s="214" t="s">
        <v>98</v>
      </c>
      <c r="G4" s="214" t="s">
        <v>98</v>
      </c>
      <c r="H4" s="214" t="s">
        <v>97</v>
      </c>
      <c r="I4" s="214" t="s">
        <v>97</v>
      </c>
      <c r="J4" s="214" t="s">
        <v>99</v>
      </c>
      <c r="K4" s="214" t="s">
        <v>99</v>
      </c>
      <c r="L4" s="30" t="s">
        <v>99</v>
      </c>
      <c r="S4" s="214" t="s">
        <v>97</v>
      </c>
      <c r="T4" s="214" t="s">
        <v>97</v>
      </c>
      <c r="U4" s="214" t="s">
        <v>97</v>
      </c>
      <c r="V4" s="214" t="s">
        <v>98</v>
      </c>
      <c r="W4" s="214" t="s">
        <v>98</v>
      </c>
      <c r="X4" s="214" t="s">
        <v>97</v>
      </c>
      <c r="Y4" s="214" t="s">
        <v>97</v>
      </c>
      <c r="Z4" s="214" t="s">
        <v>99</v>
      </c>
      <c r="AA4" s="214" t="s">
        <v>99</v>
      </c>
      <c r="AB4" s="30" t="s">
        <v>99</v>
      </c>
    </row>
    <row r="5" spans="2:28" x14ac:dyDescent="0.25">
      <c r="B5" s="214"/>
      <c r="C5" s="214" t="s">
        <v>100</v>
      </c>
      <c r="D5" s="214" t="s">
        <v>101</v>
      </c>
      <c r="E5" s="214" t="s">
        <v>102</v>
      </c>
      <c r="F5" s="214" t="s">
        <v>103</v>
      </c>
      <c r="G5" s="214" t="s">
        <v>104</v>
      </c>
      <c r="H5" s="214" t="s">
        <v>105</v>
      </c>
      <c r="I5" s="214" t="s">
        <v>106</v>
      </c>
      <c r="J5" s="214" t="s">
        <v>107</v>
      </c>
      <c r="K5" s="214" t="s">
        <v>108</v>
      </c>
      <c r="L5" s="30" t="s">
        <v>109</v>
      </c>
      <c r="S5" s="214" t="s">
        <v>100</v>
      </c>
      <c r="T5" s="214" t="s">
        <v>101</v>
      </c>
      <c r="U5" s="214" t="s">
        <v>102</v>
      </c>
      <c r="V5" s="214" t="s">
        <v>103</v>
      </c>
      <c r="W5" s="214" t="s">
        <v>104</v>
      </c>
      <c r="X5" s="214" t="s">
        <v>105</v>
      </c>
      <c r="Y5" s="214" t="s">
        <v>106</v>
      </c>
      <c r="Z5" s="214" t="s">
        <v>107</v>
      </c>
      <c r="AA5" s="214" t="s">
        <v>108</v>
      </c>
      <c r="AB5" s="30" t="s">
        <v>109</v>
      </c>
    </row>
    <row r="6" spans="2:28" x14ac:dyDescent="0.25">
      <c r="B6" s="214"/>
      <c r="C6" s="214" t="e">
        <f ca="1">_xll.BFieldInfo(C$7)</f>
        <v>#NAME?</v>
      </c>
      <c r="D6" s="214" t="e">
        <f ca="1">_xll.BFieldInfo(D$7)</f>
        <v>#NAME?</v>
      </c>
      <c r="E6" s="214" t="e">
        <f ca="1">_xll.BFieldInfo(E$7)</f>
        <v>#NAME?</v>
      </c>
      <c r="F6" s="214" t="e">
        <f ca="1">_xll.BFieldInfo(F$7)</f>
        <v>#NAME?</v>
      </c>
      <c r="G6" s="214" t="e">
        <f ca="1">_xll.BFieldInfo(G$7)</f>
        <v>#NAME?</v>
      </c>
      <c r="H6" s="214" t="e">
        <f ca="1">_xll.BFieldInfo(H$7)</f>
        <v>#NAME?</v>
      </c>
      <c r="I6" s="214" t="e">
        <f ca="1">_xll.BFieldInfo(I$7)</f>
        <v>#NAME?</v>
      </c>
      <c r="J6" s="214" t="e">
        <f ca="1">_xll.BFieldInfo(J$7)</f>
        <v>#NAME?</v>
      </c>
      <c r="K6" s="214" t="e">
        <f ca="1">_xll.BFieldInfo(K$7)</f>
        <v>#NAME?</v>
      </c>
      <c r="L6" s="30" t="e">
        <f ca="1">_xll.BFieldInfo(L$7)</f>
        <v>#NAME?</v>
      </c>
      <c r="S6" s="214" t="e">
        <f ca="1">_xll.BFieldInfo(S$7)</f>
        <v>#NAME?</v>
      </c>
      <c r="T6" s="214" t="e">
        <f ca="1">_xll.BFieldInfo(T$7)</f>
        <v>#NAME?</v>
      </c>
      <c r="U6" s="214" t="e">
        <f ca="1">_xll.BFieldInfo(U$7)</f>
        <v>#NAME?</v>
      </c>
      <c r="V6" s="214" t="e">
        <f ca="1">_xll.BFieldInfo(V$7)</f>
        <v>#NAME?</v>
      </c>
      <c r="W6" s="214" t="e">
        <f ca="1">_xll.BFieldInfo(W$7)</f>
        <v>#NAME?</v>
      </c>
      <c r="X6" s="214" t="e">
        <f ca="1">_xll.BFieldInfo(X$7)</f>
        <v>#NAME?</v>
      </c>
      <c r="Y6" s="214" t="e">
        <f ca="1">_xll.BFieldInfo(Y$7)</f>
        <v>#NAME?</v>
      </c>
      <c r="Z6" s="214" t="e">
        <f ca="1">_xll.BFieldInfo(Z$7)</f>
        <v>#NAME?</v>
      </c>
      <c r="AA6" s="214" t="e">
        <f ca="1">_xll.BFieldInfo(AA$7)</f>
        <v>#NAME?</v>
      </c>
      <c r="AB6" s="30" t="e">
        <f ca="1">_xll.BFieldInfo(AB$7)</f>
        <v>#NAME?</v>
      </c>
    </row>
    <row r="7" spans="2:28" x14ac:dyDescent="0.25">
      <c r="B7" s="214" t="s">
        <v>110</v>
      </c>
      <c r="C7" s="214" t="s">
        <v>111</v>
      </c>
      <c r="D7" s="214" t="s">
        <v>111</v>
      </c>
      <c r="E7" s="214" t="s">
        <v>111</v>
      </c>
      <c r="F7" s="214" t="s">
        <v>111</v>
      </c>
      <c r="G7" s="214" t="s">
        <v>111</v>
      </c>
      <c r="H7" s="214" t="s">
        <v>111</v>
      </c>
      <c r="I7" s="214" t="s">
        <v>111</v>
      </c>
      <c r="J7" s="214" t="s">
        <v>111</v>
      </c>
      <c r="K7" s="214" t="s">
        <v>111</v>
      </c>
      <c r="L7" s="30" t="s">
        <v>111</v>
      </c>
      <c r="S7" s="214">
        <v>100</v>
      </c>
      <c r="T7" s="214">
        <v>100</v>
      </c>
      <c r="U7" s="214">
        <v>100</v>
      </c>
      <c r="V7" s="214">
        <v>100</v>
      </c>
      <c r="W7" s="214">
        <v>100</v>
      </c>
      <c r="X7" s="214">
        <v>100</v>
      </c>
      <c r="Y7" s="214">
        <v>100</v>
      </c>
      <c r="Z7" s="214">
        <v>100</v>
      </c>
      <c r="AA7" s="214">
        <v>100</v>
      </c>
      <c r="AB7" s="214">
        <v>100</v>
      </c>
    </row>
    <row r="8" spans="2:28" x14ac:dyDescent="0.25">
      <c r="B8" s="14" t="e">
        <f ca="1">_xll.BDH(C$5,C$7,"2018-01-01","","Dir=V","CDR=5D","Days=A","Dts=S","cols=2;rows=415")</f>
        <v>#NAME?</v>
      </c>
      <c r="C8" s="214">
        <v>168.7</v>
      </c>
      <c r="D8" s="214" t="e">
        <f ca="1">_xll.BDH(D$5,D$7,"2018-01-01","","Dir=V","CDR=5D","Days=A","Dts=H","cols=1;rows=415")</f>
        <v>#NAME?</v>
      </c>
      <c r="E8" s="214" t="e">
        <f ca="1">_xll.BDH(E$5,E$7,"2018-01-01","","Dir=V","CDR=5D","Days=A","Dts=H","cols=1;rows=415")</f>
        <v>#NAME?</v>
      </c>
      <c r="F8" s="214" t="e">
        <f ca="1">_xll.BDH(F$5,F$7,"2018-01-01","","Dir=V","CDR=5D","Days=A","Dts=H","cols=1;rows=415")</f>
        <v>#NAME?</v>
      </c>
      <c r="G8" s="214" t="e">
        <f ca="1">_xll.BDH(G$5,G$7,"2018-01-01","","Dir=V","CDR=5D","Days=A","Dts=H","cols=1;rows=415")</f>
        <v>#NAME?</v>
      </c>
      <c r="H8" s="214" t="e">
        <f ca="1">_xll.BDH(H$5,H$7,"2018-01-01","","Dir=V","CDR=5D","Days=A","Dts=H","cols=1;rows=415")</f>
        <v>#NAME?</v>
      </c>
      <c r="I8" s="214" t="e">
        <f ca="1">_xll.BDH(I$5,I$7,"2018-01-01","","Dir=V","CDR=5D","Days=A","Dts=H","cols=1;rows=415")</f>
        <v>#NAME?</v>
      </c>
      <c r="J8" s="214" t="e">
        <f ca="1">_xll.BDH(J$5,J$7,"2018-01-01","","Dir=V","CDR=5D","Days=A","Dts=H","cols=1;rows=415")</f>
        <v>#NAME?</v>
      </c>
      <c r="K8" s="214" t="e">
        <f ca="1">_xll.BDH(K$5,K$7,"2018-01-01","","Dir=V","CDR=5D","Days=A","Dts=H","cols=1;rows=415")</f>
        <v>#NAME?</v>
      </c>
      <c r="L8" s="30" t="e">
        <f ca="1">_xll.BDH(L$5,L$7,"2018-01-01","","Dir=V","CDR=5D","Days=A","Dts=H","cols=1;rows=415")</f>
        <v>#NAME?</v>
      </c>
      <c r="R8" s="30" t="s">
        <v>0</v>
      </c>
      <c r="S8" s="214" t="s">
        <v>83</v>
      </c>
      <c r="T8" s="214" t="s">
        <v>79</v>
      </c>
      <c r="U8" s="214" t="s">
        <v>84</v>
      </c>
      <c r="V8" s="214" t="s">
        <v>80</v>
      </c>
      <c r="W8" s="214" t="s">
        <v>85</v>
      </c>
      <c r="X8" s="214" t="s">
        <v>86</v>
      </c>
      <c r="Y8" s="214" t="s">
        <v>87</v>
      </c>
      <c r="Z8" s="214" t="s">
        <v>88</v>
      </c>
      <c r="AA8" s="214" t="s">
        <v>89</v>
      </c>
      <c r="AB8" s="30" t="s">
        <v>76</v>
      </c>
    </row>
    <row r="9" spans="2:28" x14ac:dyDescent="0.25">
      <c r="B9" s="14">
        <v>43102</v>
      </c>
      <c r="C9" s="214">
        <v>168.41</v>
      </c>
      <c r="D9" s="214">
        <v>86.266999999999996</v>
      </c>
      <c r="E9" s="214">
        <v>70.602999999999994</v>
      </c>
      <c r="F9" s="214">
        <v>1123.5</v>
      </c>
      <c r="G9" s="214">
        <v>7213</v>
      </c>
      <c r="H9" s="214">
        <v>83.8</v>
      </c>
      <c r="I9" s="214">
        <v>16.914999999999999</v>
      </c>
      <c r="J9" s="214">
        <v>41.8</v>
      </c>
      <c r="K9" s="214">
        <v>12.66</v>
      </c>
      <c r="L9" s="30">
        <v>320.52999999999997</v>
      </c>
      <c r="R9" s="106">
        <v>43101</v>
      </c>
      <c r="S9" s="214">
        <v>100</v>
      </c>
      <c r="T9" s="214">
        <v>100</v>
      </c>
      <c r="U9" s="214">
        <v>100</v>
      </c>
      <c r="V9" s="214">
        <v>100</v>
      </c>
      <c r="W9" s="214">
        <v>100</v>
      </c>
      <c r="X9" s="214">
        <v>100</v>
      </c>
      <c r="Y9" s="214">
        <v>100</v>
      </c>
      <c r="Z9" s="214">
        <v>100</v>
      </c>
      <c r="AA9" s="214">
        <v>100</v>
      </c>
      <c r="AB9" s="214">
        <v>100</v>
      </c>
    </row>
    <row r="10" spans="2:28" x14ac:dyDescent="0.25">
      <c r="B10" s="14">
        <v>43103</v>
      </c>
      <c r="C10" s="214">
        <v>171</v>
      </c>
      <c r="D10" s="214">
        <v>87.06</v>
      </c>
      <c r="E10" s="214">
        <v>71.31</v>
      </c>
      <c r="F10" s="214">
        <v>1123.5</v>
      </c>
      <c r="G10" s="214">
        <v>7213</v>
      </c>
      <c r="H10" s="214">
        <v>84.09</v>
      </c>
      <c r="I10" s="214">
        <v>17.114999999999998</v>
      </c>
      <c r="J10" s="214">
        <v>42.82</v>
      </c>
      <c r="K10" s="214">
        <v>12.76</v>
      </c>
      <c r="L10" s="30">
        <v>317.25</v>
      </c>
      <c r="R10" s="106">
        <f t="shared" ref="R10:R73" si="0">B9</f>
        <v>43102</v>
      </c>
      <c r="S10" s="214">
        <f t="shared" ref="S10:S73" si="1">C9/C$8*100</f>
        <v>99.828097213989338</v>
      </c>
      <c r="T10" s="214">
        <f t="shared" ref="T10:T73" si="2">D10/D$9*100</f>
        <v>100.91923910649496</v>
      </c>
      <c r="U10" s="214">
        <f t="shared" ref="U10:U73" si="3">E10/E$9*100</f>
        <v>101.00137387929693</v>
      </c>
      <c r="V10" s="214">
        <f t="shared" ref="V10:V73" si="4">F10/F$9*100</f>
        <v>100</v>
      </c>
      <c r="W10" s="214">
        <f t="shared" ref="W10:W73" si="5">G10/G$9*100</f>
        <v>100</v>
      </c>
      <c r="X10" s="214">
        <f t="shared" ref="X10:X73" si="6">H10/H$9*100</f>
        <v>100.34606205250599</v>
      </c>
      <c r="Y10" s="214">
        <f t="shared" ref="Y10:Y73" si="7">I10/I$9*100</f>
        <v>101.18238250073898</v>
      </c>
      <c r="Z10" s="214">
        <f t="shared" ref="Z10:Z73" si="8">J10/J$9*100</f>
        <v>102.44019138755982</v>
      </c>
      <c r="AA10" s="214">
        <f t="shared" ref="AA10:AA73" si="9">K10/K$9*100</f>
        <v>100.78988941548184</v>
      </c>
      <c r="AB10" s="214">
        <f t="shared" ref="AB10:AB73" si="10">L10/L$9*100</f>
        <v>98.97669484915609</v>
      </c>
    </row>
    <row r="11" spans="2:28" x14ac:dyDescent="0.25">
      <c r="B11" s="14">
        <v>43104</v>
      </c>
      <c r="C11" s="214">
        <v>174.6</v>
      </c>
      <c r="D11" s="214">
        <v>87.62</v>
      </c>
      <c r="E11" s="214">
        <v>71.959999999999994</v>
      </c>
      <c r="F11" s="214">
        <v>1134</v>
      </c>
      <c r="G11" s="214">
        <v>7413</v>
      </c>
      <c r="H11" s="214">
        <v>85.22</v>
      </c>
      <c r="I11" s="214">
        <v>17.350000000000001</v>
      </c>
      <c r="J11" s="214">
        <v>44.14</v>
      </c>
      <c r="K11" s="214">
        <v>12.98</v>
      </c>
      <c r="L11" s="30">
        <v>314.62</v>
      </c>
      <c r="R11" s="106">
        <f t="shared" si="0"/>
        <v>43103</v>
      </c>
      <c r="S11" s="214">
        <f t="shared" si="1"/>
        <v>101.36336692353292</v>
      </c>
      <c r="T11" s="214">
        <f t="shared" si="2"/>
        <v>101.56838652091761</v>
      </c>
      <c r="U11" s="214">
        <f t="shared" si="3"/>
        <v>101.92201464527002</v>
      </c>
      <c r="V11" s="214">
        <f t="shared" si="4"/>
        <v>100.93457943925233</v>
      </c>
      <c r="W11" s="214">
        <f t="shared" si="5"/>
        <v>102.77277138499932</v>
      </c>
      <c r="X11" s="214">
        <f t="shared" si="6"/>
        <v>101.69451073985681</v>
      </c>
      <c r="Y11" s="214">
        <f t="shared" si="7"/>
        <v>102.57168193910731</v>
      </c>
      <c r="Z11" s="214">
        <f t="shared" si="8"/>
        <v>105.59808612440192</v>
      </c>
      <c r="AA11" s="214">
        <f t="shared" si="9"/>
        <v>102.52764612954186</v>
      </c>
      <c r="AB11" s="214">
        <f t="shared" si="10"/>
        <v>98.156178828814788</v>
      </c>
    </row>
    <row r="12" spans="2:28" x14ac:dyDescent="0.25">
      <c r="B12" s="14">
        <v>43105</v>
      </c>
      <c r="C12" s="214">
        <v>178.7</v>
      </c>
      <c r="D12" s="214">
        <v>88.36</v>
      </c>
      <c r="E12" s="214">
        <v>72.8</v>
      </c>
      <c r="F12" s="214">
        <v>1149</v>
      </c>
      <c r="G12" s="214">
        <v>7552</v>
      </c>
      <c r="H12" s="214">
        <v>87.2</v>
      </c>
      <c r="I12" s="214">
        <v>18.105</v>
      </c>
      <c r="J12" s="214">
        <v>44.01</v>
      </c>
      <c r="K12" s="214">
        <v>13.2</v>
      </c>
      <c r="L12" s="30">
        <v>316.58</v>
      </c>
      <c r="R12" s="106">
        <f t="shared" si="0"/>
        <v>43104</v>
      </c>
      <c r="S12" s="214">
        <f t="shared" si="1"/>
        <v>103.49733254297571</v>
      </c>
      <c r="T12" s="214">
        <f t="shared" si="2"/>
        <v>102.42618846140472</v>
      </c>
      <c r="U12" s="214">
        <f t="shared" si="3"/>
        <v>103.11176578898915</v>
      </c>
      <c r="V12" s="214">
        <f t="shared" si="4"/>
        <v>102.26969292389853</v>
      </c>
      <c r="W12" s="214">
        <f t="shared" si="5"/>
        <v>104.69984749757381</v>
      </c>
      <c r="X12" s="214">
        <f t="shared" si="6"/>
        <v>104.05727923627686</v>
      </c>
      <c r="Y12" s="214">
        <f t="shared" si="7"/>
        <v>107.03517587939699</v>
      </c>
      <c r="Z12" s="214">
        <f t="shared" si="8"/>
        <v>105.28708133971291</v>
      </c>
      <c r="AA12" s="214">
        <f t="shared" si="9"/>
        <v>104.26540284360189</v>
      </c>
      <c r="AB12" s="214">
        <f t="shared" si="10"/>
        <v>98.76766605309956</v>
      </c>
    </row>
    <row r="13" spans="2:28" x14ac:dyDescent="0.25">
      <c r="B13" s="14">
        <v>43108</v>
      </c>
      <c r="C13" s="214">
        <v>179.8</v>
      </c>
      <c r="D13" s="214">
        <v>89.58</v>
      </c>
      <c r="E13" s="214">
        <v>73.8</v>
      </c>
      <c r="F13" s="214">
        <v>1149</v>
      </c>
      <c r="G13" s="214">
        <v>7552</v>
      </c>
      <c r="H13" s="214">
        <v>88.47</v>
      </c>
      <c r="I13" s="214">
        <v>18.035</v>
      </c>
      <c r="J13" s="214">
        <v>44.22</v>
      </c>
      <c r="K13" s="214">
        <v>13.15</v>
      </c>
      <c r="L13" s="30">
        <v>336.41</v>
      </c>
      <c r="R13" s="106">
        <f t="shared" si="0"/>
        <v>43105</v>
      </c>
      <c r="S13" s="214">
        <f t="shared" si="1"/>
        <v>105.92768227623</v>
      </c>
      <c r="T13" s="214">
        <f t="shared" si="2"/>
        <v>103.84040247139694</v>
      </c>
      <c r="U13" s="214">
        <f t="shared" si="3"/>
        <v>104.52813619817856</v>
      </c>
      <c r="V13" s="214">
        <f t="shared" si="4"/>
        <v>102.26969292389853</v>
      </c>
      <c r="W13" s="214">
        <f t="shared" si="5"/>
        <v>104.69984749757381</v>
      </c>
      <c r="X13" s="214">
        <f t="shared" si="6"/>
        <v>105.57279236276851</v>
      </c>
      <c r="Y13" s="214">
        <f t="shared" si="7"/>
        <v>106.62134200413836</v>
      </c>
      <c r="Z13" s="214">
        <f t="shared" si="8"/>
        <v>105.78947368421052</v>
      </c>
      <c r="AA13" s="214">
        <f t="shared" si="9"/>
        <v>103.87045813586097</v>
      </c>
      <c r="AB13" s="214">
        <f t="shared" si="10"/>
        <v>104.9542944498175</v>
      </c>
    </row>
    <row r="14" spans="2:28" x14ac:dyDescent="0.25">
      <c r="B14" s="14">
        <v>43109</v>
      </c>
      <c r="C14" s="214">
        <v>180.6</v>
      </c>
      <c r="D14" s="214">
        <v>90.03</v>
      </c>
      <c r="E14" s="214">
        <v>74.150000000000006</v>
      </c>
      <c r="F14" s="214">
        <v>1156.5</v>
      </c>
      <c r="G14" s="214">
        <v>7541</v>
      </c>
      <c r="H14" s="214">
        <v>89.56</v>
      </c>
      <c r="I14" s="214">
        <v>18.164999999999999</v>
      </c>
      <c r="J14" s="214">
        <v>44.05</v>
      </c>
      <c r="K14" s="214">
        <v>13.08</v>
      </c>
      <c r="L14" s="30">
        <v>333.69</v>
      </c>
      <c r="R14" s="106">
        <f t="shared" si="0"/>
        <v>43108</v>
      </c>
      <c r="S14" s="214">
        <f t="shared" si="1"/>
        <v>106.57972732661531</v>
      </c>
      <c r="T14" s="214">
        <f t="shared" si="2"/>
        <v>104.362038786558</v>
      </c>
      <c r="U14" s="214">
        <f t="shared" si="3"/>
        <v>105.02386584139485</v>
      </c>
      <c r="V14" s="214">
        <f t="shared" si="4"/>
        <v>102.93724966622162</v>
      </c>
      <c r="W14" s="214">
        <f t="shared" si="5"/>
        <v>104.54734507139887</v>
      </c>
      <c r="X14" s="214">
        <f t="shared" si="6"/>
        <v>106.87350835322195</v>
      </c>
      <c r="Y14" s="214">
        <f t="shared" si="7"/>
        <v>107.38989062961868</v>
      </c>
      <c r="Z14" s="214">
        <f t="shared" si="8"/>
        <v>105.38277511961722</v>
      </c>
      <c r="AA14" s="214">
        <f t="shared" si="9"/>
        <v>103.3175355450237</v>
      </c>
      <c r="AB14" s="214">
        <f t="shared" si="10"/>
        <v>104.10569993448351</v>
      </c>
    </row>
    <row r="15" spans="2:28" x14ac:dyDescent="0.25">
      <c r="B15" s="14">
        <v>43110</v>
      </c>
      <c r="C15" s="214">
        <v>177.2</v>
      </c>
      <c r="D15" s="214">
        <v>89.22</v>
      </c>
      <c r="E15" s="214">
        <v>73.97</v>
      </c>
      <c r="F15" s="214">
        <v>1156.5</v>
      </c>
      <c r="G15" s="214">
        <v>7706</v>
      </c>
      <c r="H15" s="214">
        <v>88.09</v>
      </c>
      <c r="I15" s="214">
        <v>17.899999999999999</v>
      </c>
      <c r="J15" s="214">
        <v>43</v>
      </c>
      <c r="K15" s="214">
        <v>13.03</v>
      </c>
      <c r="L15" s="30">
        <v>334.8</v>
      </c>
      <c r="R15" s="106">
        <f t="shared" si="0"/>
        <v>43109</v>
      </c>
      <c r="S15" s="214">
        <f t="shared" si="1"/>
        <v>107.0539419087137</v>
      </c>
      <c r="T15" s="214">
        <f t="shared" si="2"/>
        <v>103.4230934192681</v>
      </c>
      <c r="U15" s="214">
        <f t="shared" si="3"/>
        <v>104.76891916774076</v>
      </c>
      <c r="V15" s="214">
        <f t="shared" si="4"/>
        <v>102.93724966622162</v>
      </c>
      <c r="W15" s="214">
        <f t="shared" si="5"/>
        <v>106.83488146402328</v>
      </c>
      <c r="X15" s="214">
        <f t="shared" si="6"/>
        <v>105.11933174224343</v>
      </c>
      <c r="Y15" s="214">
        <f t="shared" si="7"/>
        <v>105.82323381613952</v>
      </c>
      <c r="Z15" s="214">
        <f t="shared" si="8"/>
        <v>102.8708133971292</v>
      </c>
      <c r="AA15" s="214">
        <f t="shared" si="9"/>
        <v>102.92259083728277</v>
      </c>
      <c r="AB15" s="214">
        <f t="shared" si="10"/>
        <v>104.45200137272643</v>
      </c>
    </row>
    <row r="16" spans="2:28" x14ac:dyDescent="0.25">
      <c r="B16" s="14">
        <v>43111</v>
      </c>
      <c r="C16" s="214">
        <v>179.1</v>
      </c>
      <c r="D16" s="214">
        <v>88.94</v>
      </c>
      <c r="E16" s="214">
        <v>73.739999999999995</v>
      </c>
      <c r="F16" s="214">
        <v>1157.5</v>
      </c>
      <c r="G16" s="214">
        <v>7629</v>
      </c>
      <c r="H16" s="214">
        <v>87.7</v>
      </c>
      <c r="I16" s="214">
        <v>17.93</v>
      </c>
      <c r="J16" s="214">
        <v>44.19</v>
      </c>
      <c r="K16" s="214">
        <v>13.16</v>
      </c>
      <c r="L16" s="30">
        <v>337.95</v>
      </c>
      <c r="R16" s="106">
        <f t="shared" si="0"/>
        <v>43110</v>
      </c>
      <c r="S16" s="214">
        <f t="shared" si="1"/>
        <v>105.03852993479551</v>
      </c>
      <c r="T16" s="214">
        <f t="shared" si="2"/>
        <v>103.09851971205674</v>
      </c>
      <c r="U16" s="214">
        <f t="shared" si="3"/>
        <v>104.44315397362718</v>
      </c>
      <c r="V16" s="214">
        <f t="shared" si="4"/>
        <v>103.02625723186472</v>
      </c>
      <c r="W16" s="214">
        <f t="shared" si="5"/>
        <v>105.76736448079855</v>
      </c>
      <c r="X16" s="214">
        <f t="shared" si="6"/>
        <v>104.65393794749404</v>
      </c>
      <c r="Y16" s="214">
        <f t="shared" si="7"/>
        <v>106.00059119125038</v>
      </c>
      <c r="Z16" s="214">
        <f t="shared" si="8"/>
        <v>105.7177033492823</v>
      </c>
      <c r="AA16" s="214">
        <f t="shared" si="9"/>
        <v>103.94944707740916</v>
      </c>
      <c r="AB16" s="214">
        <f t="shared" si="10"/>
        <v>105.43474869746983</v>
      </c>
    </row>
    <row r="17" spans="2:28" x14ac:dyDescent="0.25">
      <c r="B17" s="14">
        <v>43112</v>
      </c>
      <c r="C17" s="214">
        <v>181.4</v>
      </c>
      <c r="D17" s="214">
        <v>89.61</v>
      </c>
      <c r="E17" s="214">
        <v>74.010000000000005</v>
      </c>
      <c r="F17" s="214">
        <v>1148.5</v>
      </c>
      <c r="G17" s="214">
        <v>7578</v>
      </c>
      <c r="H17" s="214">
        <v>88.58</v>
      </c>
      <c r="I17" s="214">
        <v>18.02</v>
      </c>
      <c r="J17" s="214">
        <v>44.07</v>
      </c>
      <c r="K17" s="214">
        <v>13.23</v>
      </c>
      <c r="L17" s="30">
        <v>336.22</v>
      </c>
      <c r="R17" s="106">
        <f t="shared" si="0"/>
        <v>43111</v>
      </c>
      <c r="S17" s="214">
        <f t="shared" si="1"/>
        <v>106.1647895672792</v>
      </c>
      <c r="T17" s="214">
        <f t="shared" si="2"/>
        <v>103.87517822574101</v>
      </c>
      <c r="U17" s="214">
        <f t="shared" si="3"/>
        <v>104.82557398410835</v>
      </c>
      <c r="V17" s="214">
        <f t="shared" si="4"/>
        <v>102.22518914107698</v>
      </c>
      <c r="W17" s="214">
        <f t="shared" si="5"/>
        <v>105.06030777762373</v>
      </c>
      <c r="X17" s="214">
        <f t="shared" si="6"/>
        <v>105.70405727923628</v>
      </c>
      <c r="Y17" s="214">
        <f t="shared" si="7"/>
        <v>106.53266331658291</v>
      </c>
      <c r="Z17" s="214">
        <f t="shared" si="8"/>
        <v>105.43062200956939</v>
      </c>
      <c r="AA17" s="214">
        <f t="shared" si="9"/>
        <v>104.50236966824644</v>
      </c>
      <c r="AB17" s="214">
        <f t="shared" si="10"/>
        <v>104.8950176270552</v>
      </c>
    </row>
    <row r="18" spans="2:28" x14ac:dyDescent="0.25">
      <c r="B18" s="14">
        <v>43115</v>
      </c>
      <c r="C18" s="214">
        <v>180.7</v>
      </c>
      <c r="D18" s="214">
        <v>89.57</v>
      </c>
      <c r="E18" s="214">
        <v>73.95</v>
      </c>
      <c r="F18" s="214">
        <v>1150</v>
      </c>
      <c r="G18" s="214">
        <v>7653</v>
      </c>
      <c r="H18" s="214">
        <v>88.55</v>
      </c>
      <c r="I18" s="214">
        <v>17.855</v>
      </c>
      <c r="J18" s="214">
        <v>44.07</v>
      </c>
      <c r="K18" s="214">
        <v>13.23</v>
      </c>
      <c r="L18" s="30">
        <v>336.22</v>
      </c>
      <c r="R18" s="106">
        <f t="shared" si="0"/>
        <v>43112</v>
      </c>
      <c r="S18" s="214">
        <f t="shared" si="1"/>
        <v>107.52815649081211</v>
      </c>
      <c r="T18" s="214">
        <f t="shared" si="2"/>
        <v>103.82881055328225</v>
      </c>
      <c r="U18" s="214">
        <f t="shared" si="3"/>
        <v>104.74059175955696</v>
      </c>
      <c r="V18" s="214">
        <f t="shared" si="4"/>
        <v>102.3587004895416</v>
      </c>
      <c r="W18" s="214">
        <f t="shared" si="5"/>
        <v>106.10009704699847</v>
      </c>
      <c r="X18" s="214">
        <f t="shared" si="6"/>
        <v>105.66825775656325</v>
      </c>
      <c r="Y18" s="214">
        <f t="shared" si="7"/>
        <v>105.55719775347325</v>
      </c>
      <c r="Z18" s="214">
        <f t="shared" si="8"/>
        <v>105.43062200956939</v>
      </c>
      <c r="AA18" s="214">
        <f t="shared" si="9"/>
        <v>104.50236966824644</v>
      </c>
      <c r="AB18" s="214">
        <f t="shared" si="10"/>
        <v>104.8950176270552</v>
      </c>
    </row>
    <row r="19" spans="2:28" x14ac:dyDescent="0.25">
      <c r="B19" s="14">
        <v>43116</v>
      </c>
      <c r="C19" s="214">
        <v>184.8</v>
      </c>
      <c r="D19" s="214">
        <v>91.9</v>
      </c>
      <c r="E19" s="214">
        <v>73.91</v>
      </c>
      <c r="F19" s="214">
        <v>1154.5</v>
      </c>
      <c r="G19" s="214">
        <v>7733</v>
      </c>
      <c r="H19" s="214">
        <v>89.8</v>
      </c>
      <c r="I19" s="214">
        <v>18.170000000000002</v>
      </c>
      <c r="J19" s="214">
        <v>44.19</v>
      </c>
      <c r="K19" s="214">
        <v>13.1</v>
      </c>
      <c r="L19" s="30">
        <v>340.06</v>
      </c>
      <c r="R19" s="106">
        <f t="shared" si="0"/>
        <v>43115</v>
      </c>
      <c r="S19" s="214">
        <f t="shared" si="1"/>
        <v>107.113218731476</v>
      </c>
      <c r="T19" s="214">
        <f t="shared" si="2"/>
        <v>106.52972747400513</v>
      </c>
      <c r="U19" s="214">
        <f t="shared" si="3"/>
        <v>104.68393694318938</v>
      </c>
      <c r="V19" s="214">
        <f t="shared" si="4"/>
        <v>102.75923453493547</v>
      </c>
      <c r="W19" s="214">
        <f t="shared" si="5"/>
        <v>107.2092056009982</v>
      </c>
      <c r="X19" s="214">
        <f t="shared" si="6"/>
        <v>107.1599045346062</v>
      </c>
      <c r="Y19" s="214">
        <f t="shared" si="7"/>
        <v>107.41945019213716</v>
      </c>
      <c r="Z19" s="214">
        <f t="shared" si="8"/>
        <v>105.7177033492823</v>
      </c>
      <c r="AA19" s="214">
        <f t="shared" si="9"/>
        <v>103.47551342812007</v>
      </c>
      <c r="AB19" s="214">
        <f t="shared" si="10"/>
        <v>106.09303341340906</v>
      </c>
    </row>
    <row r="20" spans="2:28" x14ac:dyDescent="0.25">
      <c r="B20" s="14">
        <v>43117</v>
      </c>
      <c r="C20" s="214">
        <v>182.9</v>
      </c>
      <c r="D20" s="214">
        <v>92.59</v>
      </c>
      <c r="E20" s="214">
        <v>74.19</v>
      </c>
      <c r="F20" s="214">
        <v>1149.5</v>
      </c>
      <c r="G20" s="214">
        <v>7782</v>
      </c>
      <c r="H20" s="214">
        <v>89.63</v>
      </c>
      <c r="I20" s="214">
        <v>18.274999999999999</v>
      </c>
      <c r="J20" s="214">
        <v>44.03</v>
      </c>
      <c r="K20" s="214">
        <v>12.18</v>
      </c>
      <c r="L20" s="30">
        <v>347.16</v>
      </c>
      <c r="R20" s="106">
        <f t="shared" si="0"/>
        <v>43116</v>
      </c>
      <c r="S20" s="214">
        <f t="shared" si="1"/>
        <v>109.5435684647303</v>
      </c>
      <c r="T20" s="214">
        <f t="shared" si="2"/>
        <v>107.32956982391877</v>
      </c>
      <c r="U20" s="214">
        <f t="shared" si="3"/>
        <v>105.08052065776243</v>
      </c>
      <c r="V20" s="214">
        <f t="shared" si="4"/>
        <v>102.31419670672007</v>
      </c>
      <c r="W20" s="214">
        <f t="shared" si="5"/>
        <v>107.88853459032303</v>
      </c>
      <c r="X20" s="214">
        <f t="shared" si="6"/>
        <v>106.95704057279237</v>
      </c>
      <c r="Y20" s="214">
        <f t="shared" si="7"/>
        <v>108.04020100502511</v>
      </c>
      <c r="Z20" s="214">
        <f t="shared" si="8"/>
        <v>105.33492822966508</v>
      </c>
      <c r="AA20" s="214">
        <f t="shared" si="9"/>
        <v>96.208530805687204</v>
      </c>
      <c r="AB20" s="214">
        <f t="shared" si="10"/>
        <v>108.3081146850529</v>
      </c>
    </row>
    <row r="21" spans="2:28" x14ac:dyDescent="0.25">
      <c r="B21" s="14">
        <v>43118</v>
      </c>
      <c r="C21" s="214">
        <v>183.4</v>
      </c>
      <c r="D21" s="214">
        <v>92.73</v>
      </c>
      <c r="E21" s="214">
        <v>74.27</v>
      </c>
      <c r="F21" s="214">
        <v>1145.5</v>
      </c>
      <c r="G21" s="214">
        <v>7698</v>
      </c>
      <c r="H21" s="214">
        <v>89.21</v>
      </c>
      <c r="I21" s="214">
        <v>18.315000000000001</v>
      </c>
      <c r="J21" s="214">
        <v>43.86</v>
      </c>
      <c r="K21" s="214">
        <v>12.07</v>
      </c>
      <c r="L21" s="30">
        <v>344.57</v>
      </c>
      <c r="R21" s="106">
        <f t="shared" si="0"/>
        <v>43117</v>
      </c>
      <c r="S21" s="214">
        <f t="shared" si="1"/>
        <v>108.4173088322466</v>
      </c>
      <c r="T21" s="214">
        <f t="shared" si="2"/>
        <v>107.49185667752444</v>
      </c>
      <c r="U21" s="214">
        <f t="shared" si="3"/>
        <v>105.19383029049759</v>
      </c>
      <c r="V21" s="214">
        <f t="shared" si="4"/>
        <v>101.95816644414775</v>
      </c>
      <c r="W21" s="214">
        <f t="shared" si="5"/>
        <v>106.7239706086233</v>
      </c>
      <c r="X21" s="214">
        <f t="shared" si="6"/>
        <v>106.45584725536992</v>
      </c>
      <c r="Y21" s="214">
        <f t="shared" si="7"/>
        <v>108.27667750517294</v>
      </c>
      <c r="Z21" s="214">
        <f t="shared" si="8"/>
        <v>104.92822966507178</v>
      </c>
      <c r="AA21" s="214">
        <f t="shared" si="9"/>
        <v>95.339652448657191</v>
      </c>
      <c r="AB21" s="214">
        <f t="shared" si="10"/>
        <v>107.50007799581942</v>
      </c>
    </row>
    <row r="22" spans="2:28" x14ac:dyDescent="0.25">
      <c r="B22" s="14">
        <v>43119</v>
      </c>
      <c r="C22" s="214">
        <v>185.8</v>
      </c>
      <c r="D22" s="214">
        <v>94.86</v>
      </c>
      <c r="E22" s="214">
        <v>74.95</v>
      </c>
      <c r="F22" s="214">
        <v>1154</v>
      </c>
      <c r="G22" s="214">
        <v>7739</v>
      </c>
      <c r="H22" s="214">
        <v>90.29</v>
      </c>
      <c r="I22" s="214">
        <v>18.47</v>
      </c>
      <c r="J22" s="214">
        <v>43.15</v>
      </c>
      <c r="K22" s="214">
        <v>12</v>
      </c>
      <c r="L22" s="30">
        <v>350.02</v>
      </c>
      <c r="R22" s="106">
        <f t="shared" si="0"/>
        <v>43118</v>
      </c>
      <c r="S22" s="214">
        <f t="shared" si="1"/>
        <v>108.7136929460581</v>
      </c>
      <c r="T22" s="214">
        <f t="shared" si="2"/>
        <v>109.9609352359535</v>
      </c>
      <c r="U22" s="214">
        <f t="shared" si="3"/>
        <v>106.15696216874639</v>
      </c>
      <c r="V22" s="214">
        <f t="shared" si="4"/>
        <v>102.71473075211392</v>
      </c>
      <c r="W22" s="214">
        <f t="shared" si="5"/>
        <v>107.29238874254818</v>
      </c>
      <c r="X22" s="214">
        <f t="shared" si="6"/>
        <v>107.74463007159905</v>
      </c>
      <c r="Y22" s="214">
        <f t="shared" si="7"/>
        <v>109.19302394324563</v>
      </c>
      <c r="Z22" s="214">
        <f t="shared" si="8"/>
        <v>103.22966507177034</v>
      </c>
      <c r="AA22" s="214">
        <f t="shared" si="9"/>
        <v>94.786729857819907</v>
      </c>
      <c r="AB22" s="214">
        <f t="shared" si="10"/>
        <v>109.20038685926434</v>
      </c>
    </row>
    <row r="23" spans="2:28" x14ac:dyDescent="0.25">
      <c r="B23" s="14">
        <v>43122</v>
      </c>
      <c r="C23" s="214">
        <v>188.9</v>
      </c>
      <c r="D23" s="214">
        <v>96.31</v>
      </c>
      <c r="E23" s="214">
        <v>75.41</v>
      </c>
      <c r="F23" s="214">
        <v>1163</v>
      </c>
      <c r="G23" s="214">
        <v>7679</v>
      </c>
      <c r="H23" s="214">
        <v>91.28</v>
      </c>
      <c r="I23" s="214">
        <v>19.010000000000002</v>
      </c>
      <c r="J23" s="214">
        <v>43.29</v>
      </c>
      <c r="K23" s="214">
        <v>12.02</v>
      </c>
      <c r="L23" s="30">
        <v>351.56</v>
      </c>
      <c r="R23" s="106">
        <f t="shared" si="0"/>
        <v>43119</v>
      </c>
      <c r="S23" s="214">
        <f t="shared" si="1"/>
        <v>110.1363366923533</v>
      </c>
      <c r="T23" s="214">
        <f t="shared" si="2"/>
        <v>111.64176336258362</v>
      </c>
      <c r="U23" s="214">
        <f t="shared" si="3"/>
        <v>106.8084925569735</v>
      </c>
      <c r="V23" s="214">
        <f t="shared" si="4"/>
        <v>103.51579884290165</v>
      </c>
      <c r="W23" s="214">
        <f t="shared" si="5"/>
        <v>106.46055732704838</v>
      </c>
      <c r="X23" s="214">
        <f t="shared" si="6"/>
        <v>108.92601431980908</v>
      </c>
      <c r="Y23" s="214">
        <f t="shared" si="7"/>
        <v>112.38545669524092</v>
      </c>
      <c r="Z23" s="214">
        <f t="shared" si="8"/>
        <v>103.56459330143541</v>
      </c>
      <c r="AA23" s="214">
        <f t="shared" si="9"/>
        <v>94.944707740916272</v>
      </c>
      <c r="AB23" s="214">
        <f t="shared" si="10"/>
        <v>109.68084110691667</v>
      </c>
    </row>
    <row r="24" spans="2:28" x14ac:dyDescent="0.25">
      <c r="B24" s="14">
        <v>43123</v>
      </c>
      <c r="C24" s="214">
        <v>186</v>
      </c>
      <c r="D24" s="214">
        <v>95.3</v>
      </c>
      <c r="E24" s="214">
        <v>75.63</v>
      </c>
      <c r="F24" s="214">
        <v>1176</v>
      </c>
      <c r="G24" s="214">
        <v>7740</v>
      </c>
      <c r="H24" s="214">
        <v>90.82</v>
      </c>
      <c r="I24" s="214">
        <v>18.745000000000001</v>
      </c>
      <c r="J24" s="214">
        <v>43.38</v>
      </c>
      <c r="K24" s="214">
        <v>11.96</v>
      </c>
      <c r="L24" s="30">
        <v>352.79</v>
      </c>
      <c r="R24" s="106">
        <f t="shared" si="0"/>
        <v>43122</v>
      </c>
      <c r="S24" s="214">
        <f t="shared" si="1"/>
        <v>111.97391819798459</v>
      </c>
      <c r="T24" s="214">
        <f t="shared" si="2"/>
        <v>110.47097963299987</v>
      </c>
      <c r="U24" s="214">
        <f t="shared" si="3"/>
        <v>107.12009404699516</v>
      </c>
      <c r="V24" s="214">
        <f t="shared" si="4"/>
        <v>104.67289719626167</v>
      </c>
      <c r="W24" s="214">
        <f t="shared" si="5"/>
        <v>107.30625259947317</v>
      </c>
      <c r="X24" s="214">
        <f t="shared" si="6"/>
        <v>108.37708830548927</v>
      </c>
      <c r="Y24" s="214">
        <f t="shared" si="7"/>
        <v>110.81879988176175</v>
      </c>
      <c r="Z24" s="214">
        <f t="shared" si="8"/>
        <v>103.7799043062201</v>
      </c>
      <c r="AA24" s="214">
        <f t="shared" si="9"/>
        <v>94.470774091627177</v>
      </c>
      <c r="AB24" s="214">
        <f t="shared" si="10"/>
        <v>110.06458053848316</v>
      </c>
    </row>
    <row r="25" spans="2:28" x14ac:dyDescent="0.25">
      <c r="B25" s="14">
        <v>43124</v>
      </c>
      <c r="C25" s="214">
        <v>184.1</v>
      </c>
      <c r="D25" s="214">
        <v>94.17</v>
      </c>
      <c r="E25" s="214">
        <v>75.459999999999994</v>
      </c>
      <c r="F25" s="214">
        <v>1172.5</v>
      </c>
      <c r="G25" s="214">
        <v>7673</v>
      </c>
      <c r="H25" s="214">
        <v>90.48</v>
      </c>
      <c r="I25" s="214">
        <v>18.52</v>
      </c>
      <c r="J25" s="214">
        <v>44.16</v>
      </c>
      <c r="K25" s="214">
        <v>12.05</v>
      </c>
      <c r="L25" s="30">
        <v>345.89</v>
      </c>
      <c r="R25" s="106">
        <f t="shared" si="0"/>
        <v>43123</v>
      </c>
      <c r="S25" s="214">
        <f t="shared" si="1"/>
        <v>110.2548903378779</v>
      </c>
      <c r="T25" s="214">
        <f t="shared" si="2"/>
        <v>109.16109288603985</v>
      </c>
      <c r="U25" s="214">
        <f t="shared" si="3"/>
        <v>106.87931107743296</v>
      </c>
      <c r="V25" s="214">
        <f t="shared" si="4"/>
        <v>104.3613707165109</v>
      </c>
      <c r="W25" s="214">
        <f t="shared" si="5"/>
        <v>106.3773741854984</v>
      </c>
      <c r="X25" s="214">
        <f t="shared" si="6"/>
        <v>107.97136038186159</v>
      </c>
      <c r="Y25" s="214">
        <f t="shared" si="7"/>
        <v>109.48861956843039</v>
      </c>
      <c r="Z25" s="214">
        <f t="shared" si="8"/>
        <v>105.64593301435407</v>
      </c>
      <c r="AA25" s="214">
        <f t="shared" si="9"/>
        <v>95.181674565560826</v>
      </c>
      <c r="AB25" s="214">
        <f t="shared" si="10"/>
        <v>107.91189592237858</v>
      </c>
    </row>
    <row r="26" spans="2:28" x14ac:dyDescent="0.25">
      <c r="B26" s="14">
        <v>43125</v>
      </c>
      <c r="C26" s="214">
        <v>182</v>
      </c>
      <c r="D26" s="214">
        <v>93.41</v>
      </c>
      <c r="E26" s="214">
        <v>74.52</v>
      </c>
      <c r="F26" s="214">
        <v>1169</v>
      </c>
      <c r="G26" s="214">
        <v>7594</v>
      </c>
      <c r="H26" s="214">
        <v>89.14</v>
      </c>
      <c r="I26" s="214">
        <v>18.45</v>
      </c>
      <c r="J26" s="214">
        <v>43.16</v>
      </c>
      <c r="K26" s="214">
        <v>11.57</v>
      </c>
      <c r="L26" s="30">
        <v>337.64</v>
      </c>
      <c r="R26" s="106">
        <f t="shared" si="0"/>
        <v>43124</v>
      </c>
      <c r="S26" s="214">
        <f t="shared" si="1"/>
        <v>109.1286307053942</v>
      </c>
      <c r="T26" s="214">
        <f t="shared" si="2"/>
        <v>108.28010710932338</v>
      </c>
      <c r="U26" s="214">
        <f t="shared" si="3"/>
        <v>105.54792289279493</v>
      </c>
      <c r="V26" s="214">
        <f t="shared" si="4"/>
        <v>104.04984423676011</v>
      </c>
      <c r="W26" s="214">
        <f t="shared" si="5"/>
        <v>105.28212948842368</v>
      </c>
      <c r="X26" s="214">
        <f t="shared" si="6"/>
        <v>106.37231503579953</v>
      </c>
      <c r="Y26" s="214">
        <f t="shared" si="7"/>
        <v>109.07478569317175</v>
      </c>
      <c r="Z26" s="214">
        <f t="shared" si="8"/>
        <v>103.25358851674642</v>
      </c>
      <c r="AA26" s="214">
        <f t="shared" si="9"/>
        <v>91.39020537124803</v>
      </c>
      <c r="AB26" s="214">
        <f t="shared" si="10"/>
        <v>105.33803388138396</v>
      </c>
    </row>
    <row r="27" spans="2:28" x14ac:dyDescent="0.25">
      <c r="B27" s="14">
        <v>43126</v>
      </c>
      <c r="C27" s="214">
        <v>183.3</v>
      </c>
      <c r="D27" s="214">
        <v>93.87</v>
      </c>
      <c r="E27" s="214">
        <v>74.97</v>
      </c>
      <c r="F27" s="214">
        <v>1182</v>
      </c>
      <c r="G27" s="214">
        <v>7608</v>
      </c>
      <c r="H27" s="214">
        <v>89.64</v>
      </c>
      <c r="I27" s="214">
        <v>18.38</v>
      </c>
      <c r="J27" s="214">
        <v>43.49</v>
      </c>
      <c r="K27" s="214">
        <v>11.65</v>
      </c>
      <c r="L27" s="30">
        <v>342.85</v>
      </c>
      <c r="R27" s="106">
        <f t="shared" si="0"/>
        <v>43125</v>
      </c>
      <c r="S27" s="214">
        <f t="shared" si="1"/>
        <v>107.88381742738591</v>
      </c>
      <c r="T27" s="214">
        <f t="shared" si="2"/>
        <v>108.81333534259916</v>
      </c>
      <c r="U27" s="214">
        <f t="shared" si="3"/>
        <v>106.18528957693016</v>
      </c>
      <c r="V27" s="214">
        <f t="shared" si="4"/>
        <v>105.20694259012015</v>
      </c>
      <c r="W27" s="214">
        <f t="shared" si="5"/>
        <v>105.47622348537362</v>
      </c>
      <c r="X27" s="214">
        <f t="shared" si="6"/>
        <v>106.9689737470167</v>
      </c>
      <c r="Y27" s="214">
        <f t="shared" si="7"/>
        <v>108.66095181791309</v>
      </c>
      <c r="Z27" s="214">
        <f t="shared" si="8"/>
        <v>104.04306220095695</v>
      </c>
      <c r="AA27" s="214">
        <f t="shared" si="9"/>
        <v>92.022116903633489</v>
      </c>
      <c r="AB27" s="214">
        <f t="shared" si="10"/>
        <v>106.96346675818178</v>
      </c>
    </row>
    <row r="28" spans="2:28" x14ac:dyDescent="0.25">
      <c r="B28" s="14">
        <v>43129</v>
      </c>
      <c r="C28" s="214">
        <v>182.6</v>
      </c>
      <c r="D28" s="214">
        <v>93.36</v>
      </c>
      <c r="E28" s="214">
        <v>74.790000000000006</v>
      </c>
      <c r="F28" s="214">
        <v>1193.5</v>
      </c>
      <c r="G28" s="214">
        <v>7643</v>
      </c>
      <c r="H28" s="214">
        <v>89.78</v>
      </c>
      <c r="I28" s="214">
        <v>18.364999999999998</v>
      </c>
      <c r="J28" s="214">
        <v>43.02</v>
      </c>
      <c r="K28" s="214">
        <v>11.12</v>
      </c>
      <c r="L28" s="30">
        <v>349.53</v>
      </c>
      <c r="R28" s="106">
        <f t="shared" si="0"/>
        <v>43126</v>
      </c>
      <c r="S28" s="214">
        <f t="shared" si="1"/>
        <v>108.6544161232958</v>
      </c>
      <c r="T28" s="214">
        <f t="shared" si="2"/>
        <v>108.22214751874992</v>
      </c>
      <c r="U28" s="214">
        <f t="shared" si="3"/>
        <v>105.93034290327607</v>
      </c>
      <c r="V28" s="214">
        <f t="shared" si="4"/>
        <v>106.23052959501558</v>
      </c>
      <c r="W28" s="214">
        <f t="shared" si="5"/>
        <v>105.96145847774852</v>
      </c>
      <c r="X28" s="214">
        <f t="shared" si="6"/>
        <v>107.13603818615753</v>
      </c>
      <c r="Y28" s="214">
        <f t="shared" si="7"/>
        <v>108.57227313035767</v>
      </c>
      <c r="Z28" s="214">
        <f t="shared" si="8"/>
        <v>102.91866028708137</v>
      </c>
      <c r="AA28" s="214">
        <f t="shared" si="9"/>
        <v>87.835703001579773</v>
      </c>
      <c r="AB28" s="214">
        <f t="shared" si="10"/>
        <v>109.04751505319314</v>
      </c>
    </row>
    <row r="29" spans="2:28" x14ac:dyDescent="0.25">
      <c r="B29" s="14">
        <v>43130</v>
      </c>
      <c r="C29" s="214">
        <v>179.2</v>
      </c>
      <c r="D29" s="214">
        <v>92.45</v>
      </c>
      <c r="E29" s="214">
        <v>73.989999999999995</v>
      </c>
      <c r="F29" s="214">
        <v>1176</v>
      </c>
      <c r="G29" s="214">
        <v>7629</v>
      </c>
      <c r="H29" s="214">
        <v>88.7</v>
      </c>
      <c r="I29" s="214">
        <v>18.245000000000001</v>
      </c>
      <c r="J29" s="214">
        <v>42.7</v>
      </c>
      <c r="K29" s="214">
        <v>11.06</v>
      </c>
      <c r="L29" s="30">
        <v>345.82</v>
      </c>
      <c r="R29" s="106">
        <f t="shared" si="0"/>
        <v>43129</v>
      </c>
      <c r="S29" s="214">
        <f t="shared" si="1"/>
        <v>108.23947836395969</v>
      </c>
      <c r="T29" s="214">
        <f t="shared" si="2"/>
        <v>107.16728297031311</v>
      </c>
      <c r="U29" s="214">
        <f t="shared" si="3"/>
        <v>104.79724657592453</v>
      </c>
      <c r="V29" s="214">
        <f t="shared" si="4"/>
        <v>104.67289719626167</v>
      </c>
      <c r="W29" s="214">
        <f t="shared" si="5"/>
        <v>105.76736448079855</v>
      </c>
      <c r="X29" s="214">
        <f t="shared" si="6"/>
        <v>105.8472553699284</v>
      </c>
      <c r="Y29" s="214">
        <f t="shared" si="7"/>
        <v>107.86284362991429</v>
      </c>
      <c r="Z29" s="214">
        <f t="shared" si="8"/>
        <v>102.15311004784691</v>
      </c>
      <c r="AA29" s="214">
        <f t="shared" si="9"/>
        <v>87.361769352290679</v>
      </c>
      <c r="AB29" s="214">
        <f t="shared" si="10"/>
        <v>107.89005709293981</v>
      </c>
    </row>
    <row r="30" spans="2:28" x14ac:dyDescent="0.25">
      <c r="B30" s="14">
        <v>43131</v>
      </c>
      <c r="C30" s="214">
        <v>178.8</v>
      </c>
      <c r="D30" s="214">
        <v>92.06</v>
      </c>
      <c r="E30" s="214">
        <v>73.7</v>
      </c>
      <c r="F30" s="214">
        <v>1163.5</v>
      </c>
      <c r="G30" s="214">
        <v>7480</v>
      </c>
      <c r="H30" s="214">
        <v>88.57</v>
      </c>
      <c r="I30" s="214">
        <v>18.09</v>
      </c>
      <c r="J30" s="214">
        <v>42.41</v>
      </c>
      <c r="K30" s="214">
        <v>10.97</v>
      </c>
      <c r="L30" s="30">
        <v>354.31</v>
      </c>
      <c r="R30" s="106">
        <f t="shared" si="0"/>
        <v>43130</v>
      </c>
      <c r="S30" s="214">
        <f t="shared" si="1"/>
        <v>106.2240663900415</v>
      </c>
      <c r="T30" s="214">
        <f t="shared" si="2"/>
        <v>106.71519816384018</v>
      </c>
      <c r="U30" s="214">
        <f t="shared" si="3"/>
        <v>104.38649915725962</v>
      </c>
      <c r="V30" s="214">
        <f t="shared" si="4"/>
        <v>103.56030262572318</v>
      </c>
      <c r="W30" s="214">
        <f t="shared" si="5"/>
        <v>103.70164979897407</v>
      </c>
      <c r="X30" s="214">
        <f t="shared" si="6"/>
        <v>105.69212410501191</v>
      </c>
      <c r="Y30" s="214">
        <f t="shared" si="7"/>
        <v>106.94649719184157</v>
      </c>
      <c r="Z30" s="214">
        <f t="shared" si="8"/>
        <v>101.45933014354067</v>
      </c>
      <c r="AA30" s="214">
        <f t="shared" si="9"/>
        <v>86.650868878357031</v>
      </c>
      <c r="AB30" s="214">
        <f t="shared" si="10"/>
        <v>110.53879512058155</v>
      </c>
    </row>
    <row r="31" spans="2:28" x14ac:dyDescent="0.25">
      <c r="B31" s="14">
        <v>43132</v>
      </c>
      <c r="C31" s="214">
        <v>177.6</v>
      </c>
      <c r="D31" s="214">
        <v>91.18</v>
      </c>
      <c r="E31" s="214">
        <v>71.790000000000006</v>
      </c>
      <c r="F31" s="214">
        <v>1171</v>
      </c>
      <c r="G31" s="214">
        <v>7618</v>
      </c>
      <c r="H31" s="214">
        <v>88.37</v>
      </c>
      <c r="I31" s="214">
        <v>18.649999999999999</v>
      </c>
      <c r="J31" s="214">
        <v>42.43</v>
      </c>
      <c r="K31" s="214">
        <v>10.92</v>
      </c>
      <c r="L31" s="30">
        <v>349.25</v>
      </c>
      <c r="R31" s="106">
        <f t="shared" si="0"/>
        <v>43131</v>
      </c>
      <c r="S31" s="214">
        <f t="shared" si="1"/>
        <v>105.98695909899232</v>
      </c>
      <c r="T31" s="214">
        <f t="shared" si="2"/>
        <v>105.69510936974741</v>
      </c>
      <c r="U31" s="214">
        <f t="shared" si="3"/>
        <v>101.68123167570783</v>
      </c>
      <c r="V31" s="214">
        <f t="shared" si="4"/>
        <v>104.22785936804628</v>
      </c>
      <c r="W31" s="214">
        <f t="shared" si="5"/>
        <v>105.6148620546236</v>
      </c>
      <c r="X31" s="214">
        <f t="shared" si="6"/>
        <v>105.45346062052508</v>
      </c>
      <c r="Y31" s="214">
        <f t="shared" si="7"/>
        <v>110.25716819391074</v>
      </c>
      <c r="Z31" s="214">
        <f t="shared" si="8"/>
        <v>101.50717703349284</v>
      </c>
      <c r="AA31" s="214">
        <f t="shared" si="9"/>
        <v>86.255924170616112</v>
      </c>
      <c r="AB31" s="214">
        <f t="shared" si="10"/>
        <v>108.9601597354382</v>
      </c>
    </row>
    <row r="32" spans="2:28" x14ac:dyDescent="0.25">
      <c r="B32" s="14">
        <v>43133</v>
      </c>
      <c r="C32" s="214">
        <v>173.5</v>
      </c>
      <c r="D32" s="214">
        <v>89.75</v>
      </c>
      <c r="E32" s="214">
        <v>71</v>
      </c>
      <c r="F32" s="214">
        <v>1173</v>
      </c>
      <c r="G32" s="214">
        <v>7626</v>
      </c>
      <c r="H32" s="214">
        <v>87.58</v>
      </c>
      <c r="I32" s="214">
        <v>18.649999999999999</v>
      </c>
      <c r="J32" s="214">
        <v>41</v>
      </c>
      <c r="K32" s="214">
        <v>10.71</v>
      </c>
      <c r="L32" s="30">
        <v>343.75</v>
      </c>
      <c r="R32" s="106">
        <f t="shared" si="0"/>
        <v>43132</v>
      </c>
      <c r="S32" s="214">
        <f t="shared" si="1"/>
        <v>105.2756372258447</v>
      </c>
      <c r="T32" s="214">
        <f t="shared" si="2"/>
        <v>104.03746507934667</v>
      </c>
      <c r="U32" s="214">
        <f t="shared" si="3"/>
        <v>100.5622990524482</v>
      </c>
      <c r="V32" s="214">
        <f t="shared" si="4"/>
        <v>104.40587449933246</v>
      </c>
      <c r="W32" s="214">
        <f t="shared" si="5"/>
        <v>105.72577291002357</v>
      </c>
      <c r="X32" s="214">
        <f t="shared" si="6"/>
        <v>104.51073985680191</v>
      </c>
      <c r="Y32" s="214">
        <f t="shared" si="7"/>
        <v>110.25716819391074</v>
      </c>
      <c r="Z32" s="214">
        <f t="shared" si="8"/>
        <v>98.086124401913892</v>
      </c>
      <c r="AA32" s="214">
        <f t="shared" si="9"/>
        <v>84.597156398104261</v>
      </c>
      <c r="AB32" s="214">
        <f t="shared" si="10"/>
        <v>107.24425170810845</v>
      </c>
    </row>
    <row r="33" spans="2:28" x14ac:dyDescent="0.25">
      <c r="B33" s="14">
        <v>43136</v>
      </c>
      <c r="C33" s="214">
        <v>161.1</v>
      </c>
      <c r="D33" s="214">
        <v>85.71</v>
      </c>
      <c r="E33" s="214">
        <v>67.87</v>
      </c>
      <c r="F33" s="214">
        <v>1169.5</v>
      </c>
      <c r="G33" s="214">
        <v>7501</v>
      </c>
      <c r="H33" s="214">
        <v>86.66</v>
      </c>
      <c r="I33" s="214">
        <v>18.385000000000002</v>
      </c>
      <c r="J33" s="214">
        <v>39.54</v>
      </c>
      <c r="K33" s="214">
        <v>10.24</v>
      </c>
      <c r="L33" s="30">
        <v>333.13</v>
      </c>
      <c r="R33" s="106">
        <f t="shared" si="0"/>
        <v>43133</v>
      </c>
      <c r="S33" s="214">
        <f t="shared" si="1"/>
        <v>102.84528749259042</v>
      </c>
      <c r="T33" s="214">
        <f t="shared" si="2"/>
        <v>99.354330161011745</v>
      </c>
      <c r="U33" s="214">
        <f t="shared" si="3"/>
        <v>96.129059671685354</v>
      </c>
      <c r="V33" s="214">
        <f t="shared" si="4"/>
        <v>104.09434801958166</v>
      </c>
      <c r="W33" s="214">
        <f t="shared" si="5"/>
        <v>103.992790794399</v>
      </c>
      <c r="X33" s="214">
        <f t="shared" si="6"/>
        <v>103.4128878281623</v>
      </c>
      <c r="Y33" s="214">
        <f t="shared" si="7"/>
        <v>108.69051138043157</v>
      </c>
      <c r="Z33" s="214">
        <f t="shared" si="8"/>
        <v>94.593301435406701</v>
      </c>
      <c r="AA33" s="214">
        <f t="shared" si="9"/>
        <v>80.884676145339654</v>
      </c>
      <c r="AB33" s="214">
        <f t="shared" si="10"/>
        <v>103.93098929897357</v>
      </c>
    </row>
    <row r="34" spans="2:28" x14ac:dyDescent="0.25">
      <c r="B34" s="14">
        <v>43137</v>
      </c>
      <c r="C34" s="214">
        <v>170.2</v>
      </c>
      <c r="D34" s="214">
        <v>89.74</v>
      </c>
      <c r="E34" s="214">
        <v>70.95</v>
      </c>
      <c r="F34" s="214">
        <v>1151</v>
      </c>
      <c r="G34" s="214">
        <v>7286</v>
      </c>
      <c r="H34" s="214">
        <v>83.68</v>
      </c>
      <c r="I34" s="214">
        <v>18.055</v>
      </c>
      <c r="J34" s="214">
        <v>41.86</v>
      </c>
      <c r="K34" s="214">
        <v>10.76</v>
      </c>
      <c r="L34" s="30">
        <v>333.97</v>
      </c>
      <c r="R34" s="106">
        <f t="shared" si="0"/>
        <v>43136</v>
      </c>
      <c r="S34" s="214">
        <f t="shared" si="1"/>
        <v>95.494961470065206</v>
      </c>
      <c r="T34" s="214">
        <f t="shared" si="2"/>
        <v>104.025873161232</v>
      </c>
      <c r="U34" s="214">
        <f t="shared" si="3"/>
        <v>100.49148053198873</v>
      </c>
      <c r="V34" s="214">
        <f t="shared" si="4"/>
        <v>102.44770805518468</v>
      </c>
      <c r="W34" s="214">
        <f t="shared" si="5"/>
        <v>101.01206155552475</v>
      </c>
      <c r="X34" s="214">
        <f t="shared" si="6"/>
        <v>99.85680190930789</v>
      </c>
      <c r="Y34" s="214">
        <f t="shared" si="7"/>
        <v>106.73958025421224</v>
      </c>
      <c r="Z34" s="214">
        <f t="shared" si="8"/>
        <v>100.14354066985646</v>
      </c>
      <c r="AA34" s="214">
        <f t="shared" si="9"/>
        <v>84.99210110584518</v>
      </c>
      <c r="AB34" s="214">
        <f t="shared" si="10"/>
        <v>104.19305525223849</v>
      </c>
    </row>
    <row r="35" spans="2:28" x14ac:dyDescent="0.25">
      <c r="B35" s="14">
        <v>43138</v>
      </c>
      <c r="C35" s="214">
        <v>171.2</v>
      </c>
      <c r="D35" s="214">
        <v>89.13</v>
      </c>
      <c r="E35" s="214">
        <v>70.47</v>
      </c>
      <c r="F35" s="214">
        <v>1152</v>
      </c>
      <c r="G35" s="214">
        <v>7390</v>
      </c>
      <c r="H35" s="214">
        <v>85.56</v>
      </c>
      <c r="I35" s="214">
        <v>18.535</v>
      </c>
      <c r="J35" s="214">
        <v>42.39</v>
      </c>
      <c r="K35" s="214">
        <v>10.76</v>
      </c>
      <c r="L35" s="30">
        <v>345</v>
      </c>
      <c r="R35" s="106">
        <f t="shared" si="0"/>
        <v>43137</v>
      </c>
      <c r="S35" s="214">
        <f t="shared" si="1"/>
        <v>100.8891523414345</v>
      </c>
      <c r="T35" s="214">
        <f t="shared" si="2"/>
        <v>103.31876615623588</v>
      </c>
      <c r="U35" s="214">
        <f t="shared" si="3"/>
        <v>99.811622735577814</v>
      </c>
      <c r="V35" s="214">
        <f t="shared" si="4"/>
        <v>102.53671562082778</v>
      </c>
      <c r="W35" s="214">
        <f t="shared" si="5"/>
        <v>102.45390267572438</v>
      </c>
      <c r="X35" s="214">
        <f t="shared" si="6"/>
        <v>102.1002386634845</v>
      </c>
      <c r="Y35" s="214">
        <f t="shared" si="7"/>
        <v>109.57729825598581</v>
      </c>
      <c r="Z35" s="214">
        <f t="shared" si="8"/>
        <v>101.41148325358853</v>
      </c>
      <c r="AA35" s="214">
        <f t="shared" si="9"/>
        <v>84.99210110584518</v>
      </c>
      <c r="AB35" s="214">
        <f t="shared" si="10"/>
        <v>107.63423080522885</v>
      </c>
    </row>
    <row r="36" spans="2:28" x14ac:dyDescent="0.25">
      <c r="B36" s="14">
        <v>43139</v>
      </c>
      <c r="C36" s="214">
        <v>165.8</v>
      </c>
      <c r="D36" s="214">
        <v>86.55</v>
      </c>
      <c r="E36" s="214">
        <v>69.599999999999994</v>
      </c>
      <c r="F36" s="214">
        <v>1163.5</v>
      </c>
      <c r="G36" s="214">
        <v>7551</v>
      </c>
      <c r="H36" s="214">
        <v>83.12</v>
      </c>
      <c r="I36" s="214">
        <v>17.98</v>
      </c>
      <c r="J36" s="214">
        <v>40.75</v>
      </c>
      <c r="K36" s="214">
        <v>10.43</v>
      </c>
      <c r="L36" s="30">
        <v>315.23</v>
      </c>
      <c r="R36" s="106">
        <f t="shared" si="0"/>
        <v>43138</v>
      </c>
      <c r="S36" s="214">
        <f t="shared" si="1"/>
        <v>101.48192056905749</v>
      </c>
      <c r="T36" s="214">
        <f t="shared" si="2"/>
        <v>100.32805128264575</v>
      </c>
      <c r="U36" s="214">
        <f t="shared" si="3"/>
        <v>98.579380479583023</v>
      </c>
      <c r="V36" s="214">
        <f t="shared" si="4"/>
        <v>103.56030262572318</v>
      </c>
      <c r="W36" s="214">
        <f t="shared" si="5"/>
        <v>104.68598364064883</v>
      </c>
      <c r="X36" s="214">
        <f t="shared" si="6"/>
        <v>99.18854415274464</v>
      </c>
      <c r="Y36" s="214">
        <f t="shared" si="7"/>
        <v>106.29618681643514</v>
      </c>
      <c r="Z36" s="214">
        <f t="shared" si="8"/>
        <v>97.488038277511961</v>
      </c>
      <c r="AA36" s="214">
        <f t="shared" si="9"/>
        <v>82.385466034755126</v>
      </c>
      <c r="AB36" s="214">
        <f t="shared" si="10"/>
        <v>98.346488628209542</v>
      </c>
    </row>
    <row r="37" spans="2:28" x14ac:dyDescent="0.25">
      <c r="B37" s="14">
        <v>43140</v>
      </c>
      <c r="C37" s="214">
        <v>168.3</v>
      </c>
      <c r="D37" s="214">
        <v>87.43</v>
      </c>
      <c r="E37" s="214">
        <v>70.8</v>
      </c>
      <c r="F37" s="214">
        <v>1127.5</v>
      </c>
      <c r="G37" s="214">
        <v>7465</v>
      </c>
      <c r="H37" s="214">
        <v>82.58</v>
      </c>
      <c r="I37" s="214">
        <v>17.53</v>
      </c>
      <c r="J37" s="214">
        <v>41.46</v>
      </c>
      <c r="K37" s="214">
        <v>10.53</v>
      </c>
      <c r="L37" s="30">
        <v>310.42</v>
      </c>
      <c r="R37" s="106">
        <f t="shared" si="0"/>
        <v>43139</v>
      </c>
      <c r="S37" s="214">
        <f t="shared" si="1"/>
        <v>98.280972139893322</v>
      </c>
      <c r="T37" s="214">
        <f t="shared" si="2"/>
        <v>101.34814007673852</v>
      </c>
      <c r="U37" s="214">
        <f t="shared" si="3"/>
        <v>100.27902497061032</v>
      </c>
      <c r="V37" s="214">
        <f t="shared" si="4"/>
        <v>100.35603026257232</v>
      </c>
      <c r="W37" s="214">
        <f t="shared" si="5"/>
        <v>103.49369194509912</v>
      </c>
      <c r="X37" s="214">
        <f t="shared" si="6"/>
        <v>98.544152744630082</v>
      </c>
      <c r="Y37" s="214">
        <f t="shared" si="7"/>
        <v>103.6358261897724</v>
      </c>
      <c r="Z37" s="214">
        <f t="shared" si="8"/>
        <v>99.186602870813402</v>
      </c>
      <c r="AA37" s="214">
        <f t="shared" si="9"/>
        <v>83.175355450236964</v>
      </c>
      <c r="AB37" s="214">
        <f t="shared" si="10"/>
        <v>96.845849062490259</v>
      </c>
    </row>
    <row r="38" spans="2:28" x14ac:dyDescent="0.25">
      <c r="B38" s="14">
        <v>43143</v>
      </c>
      <c r="C38" s="214">
        <v>169.2</v>
      </c>
      <c r="D38" s="214">
        <v>87.64</v>
      </c>
      <c r="E38" s="214">
        <v>71.33</v>
      </c>
      <c r="F38" s="214">
        <v>1127.5</v>
      </c>
      <c r="G38" s="214">
        <v>7465</v>
      </c>
      <c r="H38" s="214">
        <v>85.07</v>
      </c>
      <c r="I38" s="214">
        <v>17.585000000000001</v>
      </c>
      <c r="J38" s="214">
        <v>42</v>
      </c>
      <c r="K38" s="214">
        <v>10.7</v>
      </c>
      <c r="L38" s="30">
        <v>315.73</v>
      </c>
      <c r="R38" s="106">
        <f t="shared" si="0"/>
        <v>43140</v>
      </c>
      <c r="S38" s="214">
        <f t="shared" si="1"/>
        <v>99.762892708950815</v>
      </c>
      <c r="T38" s="214">
        <f t="shared" si="2"/>
        <v>101.59157035714701</v>
      </c>
      <c r="U38" s="214">
        <f t="shared" si="3"/>
        <v>101.02970128748071</v>
      </c>
      <c r="V38" s="214">
        <f t="shared" si="4"/>
        <v>100.35603026257232</v>
      </c>
      <c r="W38" s="214">
        <f t="shared" si="5"/>
        <v>103.49369194509912</v>
      </c>
      <c r="X38" s="214">
        <f t="shared" si="6"/>
        <v>101.51551312649165</v>
      </c>
      <c r="Y38" s="214">
        <f t="shared" si="7"/>
        <v>103.96098137747562</v>
      </c>
      <c r="Z38" s="214">
        <f t="shared" si="8"/>
        <v>100.47846889952154</v>
      </c>
      <c r="AA38" s="214">
        <f t="shared" si="9"/>
        <v>84.518167456556071</v>
      </c>
      <c r="AB38" s="214">
        <f t="shared" si="10"/>
        <v>98.502480267057706</v>
      </c>
    </row>
    <row r="39" spans="2:28" x14ac:dyDescent="0.25">
      <c r="B39" s="14">
        <v>43144</v>
      </c>
      <c r="C39" s="214">
        <v>170.3</v>
      </c>
      <c r="D39" s="214">
        <v>87.18</v>
      </c>
      <c r="E39" s="214">
        <v>70.8</v>
      </c>
      <c r="F39" s="214">
        <v>1117.5</v>
      </c>
      <c r="G39" s="214">
        <v>7276</v>
      </c>
      <c r="H39" s="214">
        <v>84.61</v>
      </c>
      <c r="I39" s="214">
        <v>17.53</v>
      </c>
      <c r="J39" s="214">
        <v>41.4</v>
      </c>
      <c r="K39" s="214">
        <v>10.59</v>
      </c>
      <c r="L39" s="30">
        <v>323.66000000000003</v>
      </c>
      <c r="R39" s="106">
        <f t="shared" si="0"/>
        <v>43143</v>
      </c>
      <c r="S39" s="214">
        <f t="shared" si="1"/>
        <v>100.2963841138115</v>
      </c>
      <c r="T39" s="214">
        <f t="shared" si="2"/>
        <v>101.05834212387126</v>
      </c>
      <c r="U39" s="214">
        <f t="shared" si="3"/>
        <v>100.27902497061032</v>
      </c>
      <c r="V39" s="214">
        <f t="shared" si="4"/>
        <v>99.465954606141523</v>
      </c>
      <c r="W39" s="214">
        <f t="shared" si="5"/>
        <v>100.87342298627478</v>
      </c>
      <c r="X39" s="214">
        <f t="shared" si="6"/>
        <v>100.96658711217184</v>
      </c>
      <c r="Y39" s="214">
        <f t="shared" si="7"/>
        <v>103.6358261897724</v>
      </c>
      <c r="Z39" s="214">
        <f t="shared" si="8"/>
        <v>99.043062200956939</v>
      </c>
      <c r="AA39" s="214">
        <f t="shared" si="9"/>
        <v>83.649289099526072</v>
      </c>
      <c r="AB39" s="214">
        <f t="shared" si="10"/>
        <v>100.97650765918948</v>
      </c>
    </row>
    <row r="40" spans="2:28" x14ac:dyDescent="0.25">
      <c r="B40" s="14">
        <v>43145</v>
      </c>
      <c r="C40" s="214">
        <v>170.5</v>
      </c>
      <c r="D40" s="214">
        <v>88.71</v>
      </c>
      <c r="E40" s="214">
        <v>72.14</v>
      </c>
      <c r="F40" s="214">
        <v>1111</v>
      </c>
      <c r="G40" s="214">
        <v>7122</v>
      </c>
      <c r="H40" s="214">
        <v>86.1</v>
      </c>
      <c r="I40" s="214">
        <v>17.815000000000001</v>
      </c>
      <c r="J40" s="214">
        <v>41.81</v>
      </c>
      <c r="K40" s="214">
        <v>10.74</v>
      </c>
      <c r="L40" s="30">
        <v>322.31</v>
      </c>
      <c r="R40" s="106">
        <f t="shared" si="0"/>
        <v>43144</v>
      </c>
      <c r="S40" s="214">
        <f t="shared" si="1"/>
        <v>100.94842916419682</v>
      </c>
      <c r="T40" s="214">
        <f t="shared" si="2"/>
        <v>102.83190559541889</v>
      </c>
      <c r="U40" s="214">
        <f t="shared" si="3"/>
        <v>102.17696131892413</v>
      </c>
      <c r="V40" s="214">
        <f t="shared" si="4"/>
        <v>98.887405429461509</v>
      </c>
      <c r="W40" s="214">
        <f t="shared" si="5"/>
        <v>98.738389019825306</v>
      </c>
      <c r="X40" s="214">
        <f t="shared" si="6"/>
        <v>102.74463007159905</v>
      </c>
      <c r="Y40" s="214">
        <f t="shared" si="7"/>
        <v>105.32072125332546</v>
      </c>
      <c r="Z40" s="214">
        <f t="shared" si="8"/>
        <v>100.02392344497608</v>
      </c>
      <c r="AA40" s="214">
        <f t="shared" si="9"/>
        <v>84.834123222748815</v>
      </c>
      <c r="AB40" s="214">
        <f t="shared" si="10"/>
        <v>100.55533023429946</v>
      </c>
    </row>
    <row r="41" spans="2:28" x14ac:dyDescent="0.25">
      <c r="B41" s="14">
        <v>43146</v>
      </c>
      <c r="C41" s="214">
        <v>170.9</v>
      </c>
      <c r="D41" s="214">
        <v>87.73</v>
      </c>
      <c r="E41" s="214">
        <v>71.84</v>
      </c>
      <c r="F41" s="214">
        <v>1113</v>
      </c>
      <c r="G41" s="214">
        <v>7142</v>
      </c>
      <c r="H41" s="214">
        <v>86.04</v>
      </c>
      <c r="I41" s="214">
        <v>17.899999999999999</v>
      </c>
      <c r="J41" s="214">
        <v>41.85</v>
      </c>
      <c r="K41" s="214">
        <v>10.76</v>
      </c>
      <c r="L41" s="30">
        <v>334.065</v>
      </c>
      <c r="R41" s="106">
        <f t="shared" si="0"/>
        <v>43145</v>
      </c>
      <c r="S41" s="214">
        <f t="shared" si="1"/>
        <v>101.0669828097214</v>
      </c>
      <c r="T41" s="214">
        <f t="shared" si="2"/>
        <v>101.69589762017921</v>
      </c>
      <c r="U41" s="214">
        <f t="shared" si="3"/>
        <v>101.7520501961673</v>
      </c>
      <c r="V41" s="214">
        <f t="shared" si="4"/>
        <v>99.065420560747668</v>
      </c>
      <c r="W41" s="214">
        <f t="shared" si="5"/>
        <v>99.015666158325246</v>
      </c>
      <c r="X41" s="214">
        <f t="shared" si="6"/>
        <v>102.673031026253</v>
      </c>
      <c r="Y41" s="214">
        <f t="shared" si="7"/>
        <v>105.82323381613952</v>
      </c>
      <c r="Z41" s="214">
        <f t="shared" si="8"/>
        <v>100.11961722488039</v>
      </c>
      <c r="AA41" s="214">
        <f t="shared" si="9"/>
        <v>84.99210110584518</v>
      </c>
      <c r="AB41" s="214">
        <f t="shared" si="10"/>
        <v>104.22269366361965</v>
      </c>
    </row>
    <row r="42" spans="2:28" x14ac:dyDescent="0.25">
      <c r="B42" s="14">
        <v>43147</v>
      </c>
      <c r="C42" s="214">
        <v>170.8</v>
      </c>
      <c r="D42" s="214">
        <v>88.19</v>
      </c>
      <c r="E42" s="214">
        <v>72.400000000000006</v>
      </c>
      <c r="F42" s="214">
        <v>1115.5</v>
      </c>
      <c r="G42" s="214">
        <v>7208</v>
      </c>
      <c r="H42" s="214">
        <v>87.8</v>
      </c>
      <c r="I42" s="214">
        <v>18.045000000000002</v>
      </c>
      <c r="J42" s="214">
        <v>41.09</v>
      </c>
      <c r="K42" s="214">
        <v>10.61</v>
      </c>
      <c r="L42" s="30">
        <v>335.49</v>
      </c>
      <c r="R42" s="106">
        <f t="shared" si="0"/>
        <v>43146</v>
      </c>
      <c r="S42" s="214">
        <f t="shared" si="1"/>
        <v>101.30409010077062</v>
      </c>
      <c r="T42" s="214">
        <f t="shared" si="2"/>
        <v>102.22912585345499</v>
      </c>
      <c r="U42" s="214">
        <f t="shared" si="3"/>
        <v>102.54521762531338</v>
      </c>
      <c r="V42" s="214">
        <f t="shared" si="4"/>
        <v>99.287939474855364</v>
      </c>
      <c r="W42" s="214">
        <f t="shared" si="5"/>
        <v>99.930680715375019</v>
      </c>
      <c r="X42" s="214">
        <f t="shared" si="6"/>
        <v>104.77326968973748</v>
      </c>
      <c r="Y42" s="214">
        <f t="shared" si="7"/>
        <v>106.68046112917531</v>
      </c>
      <c r="Z42" s="214">
        <f t="shared" si="8"/>
        <v>98.301435406698573</v>
      </c>
      <c r="AA42" s="214">
        <f t="shared" si="9"/>
        <v>83.807266982622437</v>
      </c>
      <c r="AB42" s="214">
        <f t="shared" si="10"/>
        <v>104.66726983433689</v>
      </c>
    </row>
    <row r="43" spans="2:28" x14ac:dyDescent="0.25">
      <c r="B43" s="14">
        <v>43150</v>
      </c>
      <c r="C43" s="214">
        <v>170.9</v>
      </c>
      <c r="D43" s="214">
        <v>87.23</v>
      </c>
      <c r="E43" s="214">
        <v>70.430000000000007</v>
      </c>
      <c r="F43" s="214">
        <v>1127</v>
      </c>
      <c r="G43" s="214">
        <v>7379</v>
      </c>
      <c r="H43" s="214">
        <v>87.89</v>
      </c>
      <c r="I43" s="214">
        <v>17.86</v>
      </c>
      <c r="J43" s="214">
        <v>41.09</v>
      </c>
      <c r="K43" s="214">
        <v>10.61</v>
      </c>
      <c r="L43" s="30">
        <v>335.49</v>
      </c>
      <c r="R43" s="106">
        <f t="shared" si="0"/>
        <v>43147</v>
      </c>
      <c r="S43" s="214">
        <f t="shared" si="1"/>
        <v>101.24481327800832</v>
      </c>
      <c r="T43" s="214">
        <f t="shared" si="2"/>
        <v>101.1163017144447</v>
      </c>
      <c r="U43" s="214">
        <f t="shared" si="3"/>
        <v>99.754967919210245</v>
      </c>
      <c r="V43" s="214">
        <f t="shared" si="4"/>
        <v>100.31152647975077</v>
      </c>
      <c r="W43" s="214">
        <f t="shared" si="5"/>
        <v>102.30140024954943</v>
      </c>
      <c r="X43" s="214">
        <f t="shared" si="6"/>
        <v>104.88066825775657</v>
      </c>
      <c r="Y43" s="214">
        <f t="shared" si="7"/>
        <v>105.58675731599172</v>
      </c>
      <c r="Z43" s="214">
        <f t="shared" si="8"/>
        <v>98.301435406698573</v>
      </c>
      <c r="AA43" s="214">
        <f t="shared" si="9"/>
        <v>83.807266982622437</v>
      </c>
      <c r="AB43" s="214">
        <f t="shared" si="10"/>
        <v>104.66726983433689</v>
      </c>
    </row>
    <row r="44" spans="2:28" x14ac:dyDescent="0.25">
      <c r="B44" s="14">
        <v>43151</v>
      </c>
      <c r="C44" s="214">
        <v>166.5</v>
      </c>
      <c r="D44" s="214">
        <v>86.63</v>
      </c>
      <c r="E44" s="214">
        <v>70.38</v>
      </c>
      <c r="F44" s="214">
        <v>1117</v>
      </c>
      <c r="G44" s="214">
        <v>7291</v>
      </c>
      <c r="H44" s="214">
        <v>86.9</v>
      </c>
      <c r="I44" s="214">
        <v>17.899999999999999</v>
      </c>
      <c r="J44" s="214">
        <v>40.770000000000003</v>
      </c>
      <c r="K44" s="214">
        <v>10.63</v>
      </c>
      <c r="L44" s="30">
        <v>334.77</v>
      </c>
      <c r="R44" s="106">
        <f t="shared" si="0"/>
        <v>43150</v>
      </c>
      <c r="S44" s="214">
        <f t="shared" si="1"/>
        <v>101.30409010077062</v>
      </c>
      <c r="T44" s="214">
        <f t="shared" si="2"/>
        <v>100.42078662756326</v>
      </c>
      <c r="U44" s="214">
        <f t="shared" si="3"/>
        <v>99.684149398750762</v>
      </c>
      <c r="V44" s="214">
        <f t="shared" si="4"/>
        <v>99.421450823319972</v>
      </c>
      <c r="W44" s="214">
        <f t="shared" si="5"/>
        <v>101.08138084014972</v>
      </c>
      <c r="X44" s="214">
        <f t="shared" si="6"/>
        <v>103.69928400954656</v>
      </c>
      <c r="Y44" s="214">
        <f t="shared" si="7"/>
        <v>105.82323381613952</v>
      </c>
      <c r="Z44" s="214">
        <f t="shared" si="8"/>
        <v>97.53588516746413</v>
      </c>
      <c r="AA44" s="214">
        <f t="shared" si="9"/>
        <v>83.965244865718802</v>
      </c>
      <c r="AB44" s="214">
        <f t="shared" si="10"/>
        <v>104.44264187439553</v>
      </c>
    </row>
    <row r="45" spans="2:28" x14ac:dyDescent="0.25">
      <c r="B45" s="14">
        <v>43152</v>
      </c>
      <c r="C45" s="214">
        <v>165.3</v>
      </c>
      <c r="D45" s="214">
        <v>86.12</v>
      </c>
      <c r="E45" s="214">
        <v>70.150000000000006</v>
      </c>
      <c r="F45" s="214">
        <v>1121.5</v>
      </c>
      <c r="G45" s="214">
        <v>7300</v>
      </c>
      <c r="H45" s="214">
        <v>86.14</v>
      </c>
      <c r="I45" s="214">
        <v>17.785</v>
      </c>
      <c r="J45" s="214">
        <v>40.56</v>
      </c>
      <c r="K45" s="214">
        <v>10.6</v>
      </c>
      <c r="L45" s="30">
        <v>333.3</v>
      </c>
      <c r="R45" s="106">
        <f t="shared" si="0"/>
        <v>43151</v>
      </c>
      <c r="S45" s="214">
        <f t="shared" si="1"/>
        <v>98.695909899229406</v>
      </c>
      <c r="T45" s="214">
        <f t="shared" si="2"/>
        <v>99.829598803714063</v>
      </c>
      <c r="U45" s="214">
        <f t="shared" si="3"/>
        <v>99.358384204637218</v>
      </c>
      <c r="V45" s="214">
        <f t="shared" si="4"/>
        <v>99.821984868713841</v>
      </c>
      <c r="W45" s="214">
        <f t="shared" si="5"/>
        <v>101.2061555524747</v>
      </c>
      <c r="X45" s="214">
        <f t="shared" si="6"/>
        <v>102.79236276849642</v>
      </c>
      <c r="Y45" s="214">
        <f t="shared" si="7"/>
        <v>105.14336387821461</v>
      </c>
      <c r="Z45" s="214">
        <f t="shared" si="8"/>
        <v>97.033492822966522</v>
      </c>
      <c r="AA45" s="214">
        <f t="shared" si="9"/>
        <v>83.728278041074248</v>
      </c>
      <c r="AB45" s="214">
        <f t="shared" si="10"/>
        <v>103.98402645618197</v>
      </c>
    </row>
    <row r="46" spans="2:28" x14ac:dyDescent="0.25">
      <c r="B46" s="14">
        <v>43153</v>
      </c>
      <c r="C46" s="214">
        <v>165.9</v>
      </c>
      <c r="D46" s="214">
        <v>86.8</v>
      </c>
      <c r="E46" s="214">
        <v>69.83</v>
      </c>
      <c r="F46" s="214">
        <v>1112</v>
      </c>
      <c r="G46" s="214">
        <v>7235</v>
      </c>
      <c r="H46" s="214">
        <v>86.94</v>
      </c>
      <c r="I46" s="214">
        <v>17.95</v>
      </c>
      <c r="J46" s="214">
        <v>40.909999999999997</v>
      </c>
      <c r="K46" s="214">
        <v>10.63</v>
      </c>
      <c r="L46" s="30">
        <v>346.17</v>
      </c>
      <c r="R46" s="106">
        <f t="shared" si="0"/>
        <v>43152</v>
      </c>
      <c r="S46" s="214">
        <f t="shared" si="1"/>
        <v>97.984588026081823</v>
      </c>
      <c r="T46" s="214">
        <f t="shared" si="2"/>
        <v>100.61784923551301</v>
      </c>
      <c r="U46" s="214">
        <f t="shared" si="3"/>
        <v>98.905145673696595</v>
      </c>
      <c r="V46" s="214">
        <f t="shared" si="4"/>
        <v>98.976412995104582</v>
      </c>
      <c r="W46" s="214">
        <f t="shared" si="5"/>
        <v>100.30500485234992</v>
      </c>
      <c r="X46" s="214">
        <f t="shared" si="6"/>
        <v>103.7470167064439</v>
      </c>
      <c r="Y46" s="214">
        <f t="shared" si="7"/>
        <v>106.11882944132427</v>
      </c>
      <c r="Z46" s="214">
        <f t="shared" si="8"/>
        <v>97.870813397129183</v>
      </c>
      <c r="AA46" s="214">
        <f t="shared" si="9"/>
        <v>83.965244865718802</v>
      </c>
      <c r="AB46" s="214">
        <f t="shared" si="10"/>
        <v>107.99925124013355</v>
      </c>
    </row>
    <row r="47" spans="2:28" x14ac:dyDescent="0.25">
      <c r="B47" s="14">
        <v>43154</v>
      </c>
      <c r="C47" s="214">
        <v>166.6</v>
      </c>
      <c r="D47" s="214">
        <v>87.1</v>
      </c>
      <c r="E47" s="214">
        <v>71.62</v>
      </c>
      <c r="F47" s="214">
        <v>1119.5</v>
      </c>
      <c r="G47" s="214">
        <v>7283</v>
      </c>
      <c r="H47" s="214">
        <v>87.79</v>
      </c>
      <c r="I47" s="214">
        <v>17.93</v>
      </c>
      <c r="J47" s="214">
        <v>40.909999999999997</v>
      </c>
      <c r="K47" s="214">
        <v>10.7</v>
      </c>
      <c r="L47" s="30">
        <v>352.05</v>
      </c>
      <c r="R47" s="106">
        <f t="shared" si="0"/>
        <v>43153</v>
      </c>
      <c r="S47" s="214">
        <f t="shared" si="1"/>
        <v>98.340248962655608</v>
      </c>
      <c r="T47" s="214">
        <f t="shared" si="2"/>
        <v>100.96560677895371</v>
      </c>
      <c r="U47" s="214">
        <f t="shared" si="3"/>
        <v>101.44044870614563</v>
      </c>
      <c r="V47" s="214">
        <f t="shared" si="4"/>
        <v>99.643969737427682</v>
      </c>
      <c r="W47" s="214">
        <f t="shared" si="5"/>
        <v>100.97046998474977</v>
      </c>
      <c r="X47" s="214">
        <f t="shared" si="6"/>
        <v>104.76133651551314</v>
      </c>
      <c r="Y47" s="214">
        <f t="shared" si="7"/>
        <v>106.00059119125038</v>
      </c>
      <c r="Z47" s="214">
        <f t="shared" si="8"/>
        <v>97.870813397129183</v>
      </c>
      <c r="AA47" s="214">
        <f t="shared" si="9"/>
        <v>84.518167456556071</v>
      </c>
      <c r="AB47" s="214">
        <f t="shared" si="10"/>
        <v>109.83371291298786</v>
      </c>
    </row>
    <row r="48" spans="2:28" x14ac:dyDescent="0.25">
      <c r="B48" s="14">
        <v>43157</v>
      </c>
      <c r="C48" s="214">
        <v>169.5</v>
      </c>
      <c r="D48" s="214">
        <v>87.77</v>
      </c>
      <c r="E48" s="214">
        <v>70.22</v>
      </c>
      <c r="F48" s="214">
        <v>1129</v>
      </c>
      <c r="G48" s="214">
        <v>7323</v>
      </c>
      <c r="H48" s="214">
        <v>87.61</v>
      </c>
      <c r="I48" s="214">
        <v>18.045000000000002</v>
      </c>
      <c r="J48" s="214">
        <v>41.54</v>
      </c>
      <c r="K48" s="214">
        <v>10.89</v>
      </c>
      <c r="L48" s="30">
        <v>357.42</v>
      </c>
      <c r="R48" s="106">
        <f t="shared" si="0"/>
        <v>43154</v>
      </c>
      <c r="S48" s="214">
        <f t="shared" si="1"/>
        <v>98.755186721991706</v>
      </c>
      <c r="T48" s="214">
        <f t="shared" si="2"/>
        <v>101.74226529263797</v>
      </c>
      <c r="U48" s="214">
        <f t="shared" si="3"/>
        <v>99.457530133280457</v>
      </c>
      <c r="V48" s="214">
        <f t="shared" si="4"/>
        <v>100.48954161103694</v>
      </c>
      <c r="W48" s="214">
        <f t="shared" si="5"/>
        <v>101.52502426174961</v>
      </c>
      <c r="X48" s="214">
        <f t="shared" si="6"/>
        <v>104.54653937947494</v>
      </c>
      <c r="Y48" s="214">
        <f t="shared" si="7"/>
        <v>106.68046112917531</v>
      </c>
      <c r="Z48" s="214">
        <f t="shared" si="8"/>
        <v>99.377990430622006</v>
      </c>
      <c r="AA48" s="214">
        <f t="shared" si="9"/>
        <v>86.018957345971572</v>
      </c>
      <c r="AB48" s="214">
        <f t="shared" si="10"/>
        <v>111.50906311421708</v>
      </c>
    </row>
    <row r="49" spans="2:28" x14ac:dyDescent="0.25">
      <c r="B49" s="14">
        <v>43158</v>
      </c>
      <c r="C49" s="214">
        <v>165.6</v>
      </c>
      <c r="D49" s="214">
        <v>87.09</v>
      </c>
      <c r="E49" s="214">
        <v>70.2</v>
      </c>
      <c r="F49" s="214">
        <v>1132.5</v>
      </c>
      <c r="G49" s="214">
        <v>7379</v>
      </c>
      <c r="H49" s="214">
        <v>88.67</v>
      </c>
      <c r="I49" s="214">
        <v>18.195</v>
      </c>
      <c r="J49" s="214">
        <v>40.17</v>
      </c>
      <c r="K49" s="214">
        <v>10.61</v>
      </c>
      <c r="L49" s="30">
        <v>350.99</v>
      </c>
      <c r="R49" s="106">
        <f t="shared" si="0"/>
        <v>43157</v>
      </c>
      <c r="S49" s="214">
        <f t="shared" si="1"/>
        <v>100.4742145820984</v>
      </c>
      <c r="T49" s="214">
        <f t="shared" si="2"/>
        <v>100.95401486083904</v>
      </c>
      <c r="U49" s="214">
        <f t="shared" si="3"/>
        <v>99.429202725096673</v>
      </c>
      <c r="V49" s="214">
        <f t="shared" si="4"/>
        <v>100.80106809078772</v>
      </c>
      <c r="W49" s="214">
        <f t="shared" si="5"/>
        <v>102.30140024954943</v>
      </c>
      <c r="X49" s="214">
        <f t="shared" si="6"/>
        <v>105.81145584725537</v>
      </c>
      <c r="Y49" s="214">
        <f t="shared" si="7"/>
        <v>107.56724800472955</v>
      </c>
      <c r="Z49" s="214">
        <f t="shared" si="8"/>
        <v>96.100478468899524</v>
      </c>
      <c r="AA49" s="214">
        <f t="shared" si="9"/>
        <v>83.807266982622437</v>
      </c>
      <c r="AB49" s="214">
        <f t="shared" si="10"/>
        <v>109.50301063862977</v>
      </c>
    </row>
    <row r="50" spans="2:28" x14ac:dyDescent="0.25">
      <c r="B50" s="14">
        <v>43159</v>
      </c>
      <c r="C50" s="214">
        <v>162.69999999999999</v>
      </c>
      <c r="D50" s="214">
        <v>86.62</v>
      </c>
      <c r="E50" s="214">
        <v>70.22</v>
      </c>
      <c r="F50" s="214">
        <v>1125</v>
      </c>
      <c r="G50" s="214">
        <v>7235</v>
      </c>
      <c r="H50" s="214">
        <v>89.48</v>
      </c>
      <c r="I50" s="214">
        <v>18.614999999999998</v>
      </c>
      <c r="J50" s="214">
        <v>39.35</v>
      </c>
      <c r="K50" s="214">
        <v>10.61</v>
      </c>
      <c r="L50" s="30">
        <v>343.06</v>
      </c>
      <c r="R50" s="106">
        <f t="shared" si="0"/>
        <v>43158</v>
      </c>
      <c r="S50" s="214">
        <f t="shared" si="1"/>
        <v>98.162418494368708</v>
      </c>
      <c r="T50" s="214">
        <f t="shared" si="2"/>
        <v>100.40919470944858</v>
      </c>
      <c r="U50" s="214">
        <f t="shared" si="3"/>
        <v>99.457530133280457</v>
      </c>
      <c r="V50" s="214">
        <f t="shared" si="4"/>
        <v>100.13351134846462</v>
      </c>
      <c r="W50" s="214">
        <f t="shared" si="5"/>
        <v>100.30500485234992</v>
      </c>
      <c r="X50" s="214">
        <f t="shared" si="6"/>
        <v>106.77804295942721</v>
      </c>
      <c r="Y50" s="214">
        <f t="shared" si="7"/>
        <v>110.0502512562814</v>
      </c>
      <c r="Z50" s="214">
        <f t="shared" si="8"/>
        <v>94.138755980861248</v>
      </c>
      <c r="AA50" s="214">
        <f t="shared" si="9"/>
        <v>83.807266982622437</v>
      </c>
      <c r="AB50" s="214">
        <f t="shared" si="10"/>
        <v>107.02898324649799</v>
      </c>
    </row>
    <row r="51" spans="2:28" x14ac:dyDescent="0.25">
      <c r="B51" s="14">
        <v>43160</v>
      </c>
      <c r="C51" s="214">
        <v>158.69999999999999</v>
      </c>
      <c r="D51" s="214">
        <v>84.5</v>
      </c>
      <c r="E51" s="214">
        <v>68.45</v>
      </c>
      <c r="F51" s="214">
        <v>1120.5</v>
      </c>
      <c r="G51" s="214">
        <v>7084</v>
      </c>
      <c r="H51" s="214">
        <v>90</v>
      </c>
      <c r="I51" s="214">
        <v>19.45</v>
      </c>
      <c r="J51" s="214">
        <v>37.79</v>
      </c>
      <c r="K51" s="214">
        <v>10.29</v>
      </c>
      <c r="L51" s="30">
        <v>330.93</v>
      </c>
      <c r="R51" s="106">
        <f t="shared" si="0"/>
        <v>43159</v>
      </c>
      <c r="S51" s="214">
        <f t="shared" si="1"/>
        <v>96.443390634262002</v>
      </c>
      <c r="T51" s="214">
        <f t="shared" si="2"/>
        <v>97.951708069134199</v>
      </c>
      <c r="U51" s="214">
        <f t="shared" si="3"/>
        <v>96.950554509015205</v>
      </c>
      <c r="V51" s="214">
        <f t="shared" si="4"/>
        <v>99.732977303070754</v>
      </c>
      <c r="W51" s="214">
        <f t="shared" si="5"/>
        <v>98.211562456675452</v>
      </c>
      <c r="X51" s="214">
        <f t="shared" si="6"/>
        <v>107.39856801909309</v>
      </c>
      <c r="Y51" s="214">
        <f t="shared" si="7"/>
        <v>114.98669819686668</v>
      </c>
      <c r="Z51" s="214">
        <f t="shared" si="8"/>
        <v>90.406698564593299</v>
      </c>
      <c r="AA51" s="214">
        <f t="shared" si="9"/>
        <v>81.279620853080559</v>
      </c>
      <c r="AB51" s="214">
        <f t="shared" si="10"/>
        <v>103.2446260880417</v>
      </c>
    </row>
    <row r="52" spans="2:28" x14ac:dyDescent="0.25">
      <c r="B52" s="14">
        <v>43161</v>
      </c>
      <c r="C52" s="214">
        <v>158.80000000000001</v>
      </c>
      <c r="D52" s="214">
        <v>84.37</v>
      </c>
      <c r="E52" s="214">
        <v>67.709999999999994</v>
      </c>
      <c r="F52" s="214">
        <v>1105</v>
      </c>
      <c r="G52" s="214">
        <v>6916</v>
      </c>
      <c r="H52" s="214">
        <v>88.54</v>
      </c>
      <c r="I52" s="214">
        <v>19.059999999999999</v>
      </c>
      <c r="J52" s="214">
        <v>37.43</v>
      </c>
      <c r="K52" s="214">
        <v>10.4</v>
      </c>
      <c r="L52" s="30">
        <v>335.12</v>
      </c>
      <c r="R52" s="106">
        <f t="shared" si="0"/>
        <v>43160</v>
      </c>
      <c r="S52" s="214">
        <f t="shared" si="1"/>
        <v>94.072317723769999</v>
      </c>
      <c r="T52" s="214">
        <f t="shared" si="2"/>
        <v>97.801013133643238</v>
      </c>
      <c r="U52" s="214">
        <f t="shared" si="3"/>
        <v>95.902440406215021</v>
      </c>
      <c r="V52" s="214">
        <f t="shared" si="4"/>
        <v>98.353360035603018</v>
      </c>
      <c r="W52" s="214">
        <f t="shared" si="5"/>
        <v>95.882434493276023</v>
      </c>
      <c r="X52" s="214">
        <f t="shared" si="6"/>
        <v>105.65632458233891</v>
      </c>
      <c r="Y52" s="214">
        <f t="shared" si="7"/>
        <v>112.68105232042565</v>
      </c>
      <c r="Z52" s="214">
        <f t="shared" si="8"/>
        <v>89.545454545454547</v>
      </c>
      <c r="AA52" s="214">
        <f t="shared" si="9"/>
        <v>82.148499210110586</v>
      </c>
      <c r="AB52" s="214">
        <f t="shared" si="10"/>
        <v>104.55183602158927</v>
      </c>
    </row>
    <row r="53" spans="2:28" x14ac:dyDescent="0.25">
      <c r="B53" s="14">
        <v>43164</v>
      </c>
      <c r="C53" s="214">
        <v>158.9</v>
      </c>
      <c r="D53" s="214">
        <v>83.91</v>
      </c>
      <c r="E53" s="214">
        <v>67.900000000000006</v>
      </c>
      <c r="F53" s="214">
        <v>1107</v>
      </c>
      <c r="G53" s="214">
        <v>6814</v>
      </c>
      <c r="H53" s="214">
        <v>88.11</v>
      </c>
      <c r="I53" s="214">
        <v>19.190000000000001</v>
      </c>
      <c r="J53" s="214">
        <v>37.74</v>
      </c>
      <c r="K53" s="214">
        <v>10.58</v>
      </c>
      <c r="L53" s="30">
        <v>333.35</v>
      </c>
      <c r="R53" s="106">
        <f t="shared" si="0"/>
        <v>43161</v>
      </c>
      <c r="S53" s="214">
        <f t="shared" si="1"/>
        <v>94.131594546532313</v>
      </c>
      <c r="T53" s="214">
        <f t="shared" si="2"/>
        <v>97.267784900367459</v>
      </c>
      <c r="U53" s="214">
        <f t="shared" si="3"/>
        <v>96.171550783961038</v>
      </c>
      <c r="V53" s="214">
        <f t="shared" si="4"/>
        <v>98.531375166889191</v>
      </c>
      <c r="W53" s="214">
        <f t="shared" si="5"/>
        <v>94.468321086926395</v>
      </c>
      <c r="X53" s="214">
        <f t="shared" si="6"/>
        <v>105.14319809069212</v>
      </c>
      <c r="Y53" s="214">
        <f t="shared" si="7"/>
        <v>113.44960094590601</v>
      </c>
      <c r="Z53" s="214">
        <f t="shared" si="8"/>
        <v>90.287081339712927</v>
      </c>
      <c r="AA53" s="214">
        <f t="shared" si="9"/>
        <v>83.570300157977883</v>
      </c>
      <c r="AB53" s="214">
        <f t="shared" si="10"/>
        <v>103.99962562006677</v>
      </c>
    </row>
    <row r="54" spans="2:28" x14ac:dyDescent="0.25">
      <c r="B54" s="14">
        <v>43165</v>
      </c>
      <c r="C54" s="214">
        <v>161.1</v>
      </c>
      <c r="D54" s="214">
        <v>84.31</v>
      </c>
      <c r="E54" s="214">
        <v>67.819999999999993</v>
      </c>
      <c r="F54" s="214">
        <v>1112.5</v>
      </c>
      <c r="G54" s="214">
        <v>6882</v>
      </c>
      <c r="H54" s="214">
        <v>89.4</v>
      </c>
      <c r="I54" s="214">
        <v>19.254999999999999</v>
      </c>
      <c r="J54" s="214">
        <v>37.93</v>
      </c>
      <c r="K54" s="214">
        <v>10.63</v>
      </c>
      <c r="L54" s="30">
        <v>328.2</v>
      </c>
      <c r="R54" s="106">
        <f t="shared" si="0"/>
        <v>43164</v>
      </c>
      <c r="S54" s="214">
        <f t="shared" si="1"/>
        <v>94.190871369294612</v>
      </c>
      <c r="T54" s="214">
        <f t="shared" si="2"/>
        <v>97.731461624955088</v>
      </c>
      <c r="U54" s="214">
        <f t="shared" si="3"/>
        <v>96.058241151225872</v>
      </c>
      <c r="V54" s="214">
        <f t="shared" si="4"/>
        <v>99.020916777926132</v>
      </c>
      <c r="W54" s="214">
        <f t="shared" si="5"/>
        <v>95.411063357826137</v>
      </c>
      <c r="X54" s="214">
        <f t="shared" si="6"/>
        <v>106.68257756563247</v>
      </c>
      <c r="Y54" s="214">
        <f t="shared" si="7"/>
        <v>113.83387525864617</v>
      </c>
      <c r="Z54" s="214">
        <f t="shared" si="8"/>
        <v>90.74162679425838</v>
      </c>
      <c r="AA54" s="214">
        <f t="shared" si="9"/>
        <v>83.965244865718802</v>
      </c>
      <c r="AB54" s="214">
        <f t="shared" si="10"/>
        <v>102.39291173993075</v>
      </c>
    </row>
    <row r="55" spans="2:28" x14ac:dyDescent="0.25">
      <c r="B55" s="14">
        <v>43166</v>
      </c>
      <c r="C55" s="214">
        <v>159</v>
      </c>
      <c r="D55" s="214">
        <v>84.79</v>
      </c>
      <c r="E55" s="214">
        <v>67.72</v>
      </c>
      <c r="F55" s="214">
        <v>1105</v>
      </c>
      <c r="G55" s="214">
        <v>6797</v>
      </c>
      <c r="H55" s="214">
        <v>94.44</v>
      </c>
      <c r="I55" s="214">
        <v>19.100000000000001</v>
      </c>
      <c r="J55" s="214">
        <v>37.74</v>
      </c>
      <c r="K55" s="214">
        <v>10.63</v>
      </c>
      <c r="L55" s="30">
        <v>332.3</v>
      </c>
      <c r="R55" s="106">
        <f t="shared" si="0"/>
        <v>43165</v>
      </c>
      <c r="S55" s="214">
        <f t="shared" si="1"/>
        <v>95.494961470065206</v>
      </c>
      <c r="T55" s="214">
        <f t="shared" si="2"/>
        <v>98.287873694460231</v>
      </c>
      <c r="U55" s="214">
        <f t="shared" si="3"/>
        <v>95.916604110306935</v>
      </c>
      <c r="V55" s="214">
        <f t="shared" si="4"/>
        <v>98.353360035603018</v>
      </c>
      <c r="W55" s="214">
        <f t="shared" si="5"/>
        <v>94.232635519201452</v>
      </c>
      <c r="X55" s="214">
        <f t="shared" si="6"/>
        <v>112.69689737470168</v>
      </c>
      <c r="Y55" s="214">
        <f t="shared" si="7"/>
        <v>112.91752882057347</v>
      </c>
      <c r="Z55" s="214">
        <f t="shared" si="8"/>
        <v>90.287081339712927</v>
      </c>
      <c r="AA55" s="214">
        <f t="shared" si="9"/>
        <v>83.965244865718802</v>
      </c>
      <c r="AB55" s="214">
        <f t="shared" si="10"/>
        <v>103.67204317848564</v>
      </c>
    </row>
    <row r="56" spans="2:28" x14ac:dyDescent="0.25">
      <c r="B56" s="14">
        <v>43167</v>
      </c>
      <c r="C56" s="214">
        <v>159.9</v>
      </c>
      <c r="D56" s="214">
        <v>84.97</v>
      </c>
      <c r="E56" s="214">
        <v>67.94</v>
      </c>
      <c r="F56" s="214">
        <v>1113.5</v>
      </c>
      <c r="G56" s="214">
        <v>6815</v>
      </c>
      <c r="H56" s="214">
        <v>95.82</v>
      </c>
      <c r="I56" s="214">
        <v>19.295000000000002</v>
      </c>
      <c r="J56" s="214">
        <v>37.840000000000003</v>
      </c>
      <c r="K56" s="214">
        <v>10.61</v>
      </c>
      <c r="L56" s="30">
        <v>329.1</v>
      </c>
      <c r="R56" s="106">
        <f t="shared" si="0"/>
        <v>43166</v>
      </c>
      <c r="S56" s="214">
        <f t="shared" si="1"/>
        <v>94.250148192056912</v>
      </c>
      <c r="T56" s="214">
        <f t="shared" si="2"/>
        <v>98.496528220524652</v>
      </c>
      <c r="U56" s="214">
        <f t="shared" si="3"/>
        <v>96.228205600328593</v>
      </c>
      <c r="V56" s="214">
        <f t="shared" si="4"/>
        <v>99.109924343569205</v>
      </c>
      <c r="W56" s="214">
        <f t="shared" si="5"/>
        <v>94.482184943851379</v>
      </c>
      <c r="X56" s="214">
        <f t="shared" si="6"/>
        <v>114.34367541766109</v>
      </c>
      <c r="Y56" s="214">
        <f t="shared" si="7"/>
        <v>114.07035175879399</v>
      </c>
      <c r="Z56" s="214">
        <f t="shared" si="8"/>
        <v>90.526315789473699</v>
      </c>
      <c r="AA56" s="214">
        <f t="shared" si="9"/>
        <v>83.807266982622437</v>
      </c>
      <c r="AB56" s="214">
        <f t="shared" si="10"/>
        <v>102.67369668985744</v>
      </c>
    </row>
    <row r="57" spans="2:28" x14ac:dyDescent="0.25">
      <c r="B57" s="14">
        <v>43168</v>
      </c>
      <c r="C57" s="214">
        <v>160.6</v>
      </c>
      <c r="D57" s="214">
        <v>85.23</v>
      </c>
      <c r="E57" s="214">
        <v>67.900000000000006</v>
      </c>
      <c r="F57" s="214">
        <v>1112</v>
      </c>
      <c r="G57" s="214">
        <v>6791</v>
      </c>
      <c r="H57" s="214">
        <v>94.95</v>
      </c>
      <c r="I57" s="214">
        <v>19.27</v>
      </c>
      <c r="J57" s="214">
        <v>37.840000000000003</v>
      </c>
      <c r="K57" s="214">
        <v>10.73</v>
      </c>
      <c r="L57" s="30">
        <v>327.17</v>
      </c>
      <c r="R57" s="106">
        <f t="shared" si="0"/>
        <v>43167</v>
      </c>
      <c r="S57" s="214">
        <f t="shared" si="1"/>
        <v>94.78363959691761</v>
      </c>
      <c r="T57" s="214">
        <f t="shared" si="2"/>
        <v>98.797918091506602</v>
      </c>
      <c r="U57" s="214">
        <f t="shared" si="3"/>
        <v>96.171550783961038</v>
      </c>
      <c r="V57" s="214">
        <f t="shared" si="4"/>
        <v>98.976412995104582</v>
      </c>
      <c r="W57" s="214">
        <f t="shared" si="5"/>
        <v>94.149452377651471</v>
      </c>
      <c r="X57" s="214">
        <f t="shared" si="6"/>
        <v>113.3054892601432</v>
      </c>
      <c r="Y57" s="214">
        <f t="shared" si="7"/>
        <v>113.92255394620162</v>
      </c>
      <c r="Z57" s="214">
        <f t="shared" si="8"/>
        <v>90.526315789473699</v>
      </c>
      <c r="AA57" s="214">
        <f t="shared" si="9"/>
        <v>84.75513428120064</v>
      </c>
      <c r="AB57" s="214">
        <f t="shared" si="10"/>
        <v>102.07156896390354</v>
      </c>
    </row>
    <row r="58" spans="2:28" x14ac:dyDescent="0.25">
      <c r="B58" s="14">
        <v>43171</v>
      </c>
      <c r="C58" s="214">
        <v>160.6</v>
      </c>
      <c r="D58" s="214">
        <v>85.49</v>
      </c>
      <c r="E58" s="214">
        <v>68.59</v>
      </c>
      <c r="F58" s="214">
        <v>1130.5</v>
      </c>
      <c r="G58" s="214">
        <v>6958</v>
      </c>
      <c r="H58" s="214">
        <v>94.99</v>
      </c>
      <c r="I58" s="214">
        <v>19.265000000000001</v>
      </c>
      <c r="J58" s="214">
        <v>37.83</v>
      </c>
      <c r="K58" s="214">
        <v>10.81</v>
      </c>
      <c r="L58" s="30">
        <v>345.51</v>
      </c>
      <c r="R58" s="106">
        <f t="shared" si="0"/>
        <v>43168</v>
      </c>
      <c r="S58" s="214">
        <f t="shared" si="1"/>
        <v>95.198577356253708</v>
      </c>
      <c r="T58" s="214">
        <f t="shared" si="2"/>
        <v>99.099307962488552</v>
      </c>
      <c r="U58" s="214">
        <f t="shared" si="3"/>
        <v>97.14884636630174</v>
      </c>
      <c r="V58" s="214">
        <f t="shared" si="4"/>
        <v>100.62305295950156</v>
      </c>
      <c r="W58" s="214">
        <f t="shared" si="5"/>
        <v>96.464716484125873</v>
      </c>
      <c r="X58" s="214">
        <f t="shared" si="6"/>
        <v>113.35322195704056</v>
      </c>
      <c r="Y58" s="214">
        <f t="shared" si="7"/>
        <v>113.89299438368312</v>
      </c>
      <c r="Z58" s="214">
        <f t="shared" si="8"/>
        <v>90.502392344497608</v>
      </c>
      <c r="AA58" s="214">
        <f t="shared" si="9"/>
        <v>85.387045813586099</v>
      </c>
      <c r="AB58" s="214">
        <f t="shared" si="10"/>
        <v>107.79334227685398</v>
      </c>
    </row>
    <row r="59" spans="2:28" x14ac:dyDescent="0.25">
      <c r="B59" s="14">
        <v>43172</v>
      </c>
      <c r="C59" s="214">
        <v>156.6</v>
      </c>
      <c r="D59" s="214">
        <v>84.13</v>
      </c>
      <c r="E59" s="214">
        <v>67.819999999999993</v>
      </c>
      <c r="F59" s="214">
        <v>1130</v>
      </c>
      <c r="G59" s="214">
        <v>6969</v>
      </c>
      <c r="H59" s="214">
        <v>94.23</v>
      </c>
      <c r="I59" s="214">
        <v>18.89</v>
      </c>
      <c r="J59" s="214">
        <v>38.01</v>
      </c>
      <c r="K59" s="214">
        <v>10.78</v>
      </c>
      <c r="L59" s="30">
        <v>341.84</v>
      </c>
      <c r="R59" s="106">
        <f t="shared" si="0"/>
        <v>43171</v>
      </c>
      <c r="S59" s="214">
        <f t="shared" si="1"/>
        <v>95.198577356253708</v>
      </c>
      <c r="T59" s="214">
        <f t="shared" si="2"/>
        <v>97.522807098890652</v>
      </c>
      <c r="U59" s="214">
        <f t="shared" si="3"/>
        <v>96.058241151225872</v>
      </c>
      <c r="V59" s="214">
        <f t="shared" si="4"/>
        <v>100.57854917668001</v>
      </c>
      <c r="W59" s="214">
        <f t="shared" si="5"/>
        <v>96.617218910300849</v>
      </c>
      <c r="X59" s="214">
        <f t="shared" si="6"/>
        <v>112.44630071599046</v>
      </c>
      <c r="Y59" s="214">
        <f t="shared" si="7"/>
        <v>111.67602719479753</v>
      </c>
      <c r="Z59" s="214">
        <f t="shared" si="8"/>
        <v>90.933014354066984</v>
      </c>
      <c r="AA59" s="214">
        <f t="shared" si="9"/>
        <v>85.150078988941544</v>
      </c>
      <c r="AB59" s="214">
        <f t="shared" si="10"/>
        <v>106.64836364770849</v>
      </c>
    </row>
    <row r="60" spans="2:28" x14ac:dyDescent="0.25">
      <c r="B60" s="14">
        <v>43173</v>
      </c>
      <c r="C60" s="214">
        <v>160.30000000000001</v>
      </c>
      <c r="D60" s="214">
        <v>84.14</v>
      </c>
      <c r="E60" s="214">
        <v>67.599999999999994</v>
      </c>
      <c r="F60" s="214">
        <v>1125.5</v>
      </c>
      <c r="G60" s="214">
        <v>6939</v>
      </c>
      <c r="H60" s="214">
        <v>94.56</v>
      </c>
      <c r="I60" s="214">
        <v>18.975000000000001</v>
      </c>
      <c r="J60" s="214">
        <v>37.69</v>
      </c>
      <c r="K60" s="214">
        <v>11.02</v>
      </c>
      <c r="L60" s="30">
        <v>326.63</v>
      </c>
      <c r="R60" s="106">
        <f t="shared" si="0"/>
        <v>43172</v>
      </c>
      <c r="S60" s="214">
        <f t="shared" si="1"/>
        <v>92.827504445761704</v>
      </c>
      <c r="T60" s="214">
        <f t="shared" si="2"/>
        <v>97.534399017005342</v>
      </c>
      <c r="U60" s="214">
        <f t="shared" si="3"/>
        <v>95.746639661204199</v>
      </c>
      <c r="V60" s="214">
        <f t="shared" si="4"/>
        <v>100.17801513128617</v>
      </c>
      <c r="W60" s="214">
        <f t="shared" si="5"/>
        <v>96.201303202550946</v>
      </c>
      <c r="X60" s="214">
        <f t="shared" si="6"/>
        <v>112.8400954653938</v>
      </c>
      <c r="Y60" s="214">
        <f t="shared" si="7"/>
        <v>112.1785397576116</v>
      </c>
      <c r="Z60" s="214">
        <f t="shared" si="8"/>
        <v>90.167464114832541</v>
      </c>
      <c r="AA60" s="214">
        <f t="shared" si="9"/>
        <v>87.045813586097935</v>
      </c>
      <c r="AB60" s="214">
        <f t="shared" si="10"/>
        <v>101.90309799394753</v>
      </c>
    </row>
    <row r="61" spans="2:28" x14ac:dyDescent="0.25">
      <c r="B61" s="14">
        <v>43174</v>
      </c>
      <c r="C61" s="214">
        <v>164.4</v>
      </c>
      <c r="D61" s="214">
        <v>85.23</v>
      </c>
      <c r="E61" s="214">
        <v>68.180000000000007</v>
      </c>
      <c r="F61" s="214">
        <v>1122</v>
      </c>
      <c r="G61" s="214">
        <v>6931</v>
      </c>
      <c r="H61" s="214">
        <v>95.43</v>
      </c>
      <c r="I61" s="214">
        <v>19.05</v>
      </c>
      <c r="J61" s="214">
        <v>37.85</v>
      </c>
      <c r="K61" s="214">
        <v>11.07</v>
      </c>
      <c r="L61" s="30">
        <v>325.60000000000002</v>
      </c>
      <c r="R61" s="106">
        <f t="shared" si="0"/>
        <v>43173</v>
      </c>
      <c r="S61" s="214">
        <f t="shared" si="1"/>
        <v>95.020746887966823</v>
      </c>
      <c r="T61" s="214">
        <f t="shared" si="2"/>
        <v>98.797918091506602</v>
      </c>
      <c r="U61" s="214">
        <f t="shared" si="3"/>
        <v>96.568134498534079</v>
      </c>
      <c r="V61" s="214">
        <f t="shared" si="4"/>
        <v>99.866488651535377</v>
      </c>
      <c r="W61" s="214">
        <f t="shared" si="5"/>
        <v>96.090392347150981</v>
      </c>
      <c r="X61" s="214">
        <f t="shared" si="6"/>
        <v>113.87828162291171</v>
      </c>
      <c r="Y61" s="214">
        <f t="shared" si="7"/>
        <v>112.62193319538871</v>
      </c>
      <c r="Z61" s="214">
        <f t="shared" si="8"/>
        <v>90.550239234449776</v>
      </c>
      <c r="AA61" s="214">
        <f t="shared" si="9"/>
        <v>87.440758293838854</v>
      </c>
      <c r="AB61" s="214">
        <f t="shared" si="10"/>
        <v>101.58175521792035</v>
      </c>
    </row>
    <row r="62" spans="2:28" x14ac:dyDescent="0.25">
      <c r="B62" s="14">
        <v>43175</v>
      </c>
      <c r="C62" s="214">
        <v>164.2</v>
      </c>
      <c r="D62" s="214">
        <v>85.81</v>
      </c>
      <c r="E62" s="214">
        <v>69.319999999999993</v>
      </c>
      <c r="F62" s="214">
        <v>1123.5</v>
      </c>
      <c r="G62" s="214">
        <v>6884</v>
      </c>
      <c r="H62" s="214">
        <v>95.21</v>
      </c>
      <c r="I62" s="214">
        <v>18.995000000000001</v>
      </c>
      <c r="J62" s="214">
        <v>37.94</v>
      </c>
      <c r="K62" s="214">
        <v>11.15</v>
      </c>
      <c r="L62" s="30">
        <v>321.35000000000002</v>
      </c>
      <c r="R62" s="106">
        <f t="shared" si="0"/>
        <v>43174</v>
      </c>
      <c r="S62" s="214">
        <f t="shared" si="1"/>
        <v>97.451096621221112</v>
      </c>
      <c r="T62" s="214">
        <f t="shared" si="2"/>
        <v>99.470249342158652</v>
      </c>
      <c r="U62" s="214">
        <f t="shared" si="3"/>
        <v>98.182796765009982</v>
      </c>
      <c r="V62" s="214">
        <f t="shared" si="4"/>
        <v>100</v>
      </c>
      <c r="W62" s="214">
        <f t="shared" si="5"/>
        <v>95.43879107167615</v>
      </c>
      <c r="X62" s="214">
        <f t="shared" si="6"/>
        <v>113.61575178997614</v>
      </c>
      <c r="Y62" s="214">
        <f t="shared" si="7"/>
        <v>112.29677800768549</v>
      </c>
      <c r="Z62" s="214">
        <f t="shared" si="8"/>
        <v>90.765550239234443</v>
      </c>
      <c r="AA62" s="214">
        <f t="shared" si="9"/>
        <v>88.072669826224327</v>
      </c>
      <c r="AB62" s="214">
        <f t="shared" si="10"/>
        <v>100.25582628771099</v>
      </c>
    </row>
    <row r="63" spans="2:28" x14ac:dyDescent="0.25">
      <c r="B63" s="14">
        <v>43178</v>
      </c>
      <c r="C63" s="214">
        <v>160.4</v>
      </c>
      <c r="D63" s="214">
        <v>85.49</v>
      </c>
      <c r="E63" s="214">
        <v>68.52</v>
      </c>
      <c r="F63" s="214">
        <v>1113</v>
      </c>
      <c r="G63" s="214">
        <v>6827</v>
      </c>
      <c r="H63" s="214">
        <v>94.49</v>
      </c>
      <c r="I63" s="214">
        <v>18.809999999999999</v>
      </c>
      <c r="J63" s="214">
        <v>37.01</v>
      </c>
      <c r="K63" s="214">
        <v>11.01</v>
      </c>
      <c r="L63" s="30">
        <v>313.56</v>
      </c>
      <c r="R63" s="106">
        <f t="shared" si="0"/>
        <v>43175</v>
      </c>
      <c r="S63" s="214">
        <f t="shared" si="1"/>
        <v>97.332542975696498</v>
      </c>
      <c r="T63" s="214">
        <f t="shared" si="2"/>
        <v>99.099307962488552</v>
      </c>
      <c r="U63" s="214">
        <f t="shared" si="3"/>
        <v>97.049700437658458</v>
      </c>
      <c r="V63" s="214">
        <f t="shared" si="4"/>
        <v>99.065420560747668</v>
      </c>
      <c r="W63" s="214">
        <f t="shared" si="5"/>
        <v>94.648551226951341</v>
      </c>
      <c r="X63" s="214">
        <f t="shared" si="6"/>
        <v>112.7565632458234</v>
      </c>
      <c r="Y63" s="214">
        <f t="shared" si="7"/>
        <v>111.20307419450192</v>
      </c>
      <c r="Z63" s="214">
        <f t="shared" si="8"/>
        <v>88.540669856459331</v>
      </c>
      <c r="AA63" s="214">
        <f t="shared" si="9"/>
        <v>86.96682464454976</v>
      </c>
      <c r="AB63" s="214">
        <f t="shared" si="10"/>
        <v>97.825476554456685</v>
      </c>
    </row>
    <row r="64" spans="2:28" x14ac:dyDescent="0.25">
      <c r="B64" s="14">
        <v>43179</v>
      </c>
      <c r="C64" s="214">
        <v>162.4</v>
      </c>
      <c r="D64" s="214">
        <v>85.94</v>
      </c>
      <c r="E64" s="214">
        <v>68.849999999999994</v>
      </c>
      <c r="F64" s="214">
        <v>1119.5</v>
      </c>
      <c r="G64" s="214">
        <v>6853</v>
      </c>
      <c r="H64" s="214">
        <v>95.24</v>
      </c>
      <c r="I64" s="214">
        <v>18.815000000000001</v>
      </c>
      <c r="J64" s="214">
        <v>36.89</v>
      </c>
      <c r="K64" s="214">
        <v>10.99</v>
      </c>
      <c r="L64" s="30">
        <v>310.55</v>
      </c>
      <c r="R64" s="106">
        <f t="shared" si="0"/>
        <v>43178</v>
      </c>
      <c r="S64" s="214">
        <f t="shared" si="1"/>
        <v>95.080023710729108</v>
      </c>
      <c r="T64" s="214">
        <f t="shared" si="2"/>
        <v>99.620944277649627</v>
      </c>
      <c r="U64" s="214">
        <f t="shared" si="3"/>
        <v>97.517102672690953</v>
      </c>
      <c r="V64" s="214">
        <f t="shared" si="4"/>
        <v>99.643969737427682</v>
      </c>
      <c r="W64" s="214">
        <f t="shared" si="5"/>
        <v>95.009011507001247</v>
      </c>
      <c r="X64" s="214">
        <f t="shared" si="6"/>
        <v>113.65155131264916</v>
      </c>
      <c r="Y64" s="214">
        <f t="shared" si="7"/>
        <v>111.23263375702041</v>
      </c>
      <c r="Z64" s="214">
        <f t="shared" si="8"/>
        <v>88.253588516746419</v>
      </c>
      <c r="AA64" s="214">
        <f t="shared" si="9"/>
        <v>86.808846761453395</v>
      </c>
      <c r="AB64" s="214">
        <f t="shared" si="10"/>
        <v>96.886406888590784</v>
      </c>
    </row>
    <row r="65" spans="2:28" x14ac:dyDescent="0.25">
      <c r="B65" s="14">
        <v>43180</v>
      </c>
      <c r="C65" s="214">
        <v>160.5</v>
      </c>
      <c r="D65" s="214">
        <v>85.49</v>
      </c>
      <c r="E65" s="214">
        <v>68.36</v>
      </c>
      <c r="F65" s="214">
        <v>1119.5</v>
      </c>
      <c r="G65" s="214">
        <v>6853</v>
      </c>
      <c r="H65" s="214">
        <v>94.03</v>
      </c>
      <c r="I65" s="214">
        <v>18.77</v>
      </c>
      <c r="J65" s="214">
        <v>37.58</v>
      </c>
      <c r="K65" s="214">
        <v>11.1</v>
      </c>
      <c r="L65" s="30">
        <v>316.52999999999997</v>
      </c>
      <c r="R65" s="106">
        <f t="shared" si="0"/>
        <v>43179</v>
      </c>
      <c r="S65" s="214">
        <f t="shared" si="1"/>
        <v>96.265560165975117</v>
      </c>
      <c r="T65" s="214">
        <f t="shared" si="2"/>
        <v>99.099307962488552</v>
      </c>
      <c r="U65" s="214">
        <f t="shared" si="3"/>
        <v>96.823081172188154</v>
      </c>
      <c r="V65" s="214">
        <f t="shared" si="4"/>
        <v>99.643969737427682</v>
      </c>
      <c r="W65" s="214">
        <f t="shared" si="5"/>
        <v>95.009011507001247</v>
      </c>
      <c r="X65" s="214">
        <f t="shared" si="6"/>
        <v>112.20763723150358</v>
      </c>
      <c r="Y65" s="214">
        <f t="shared" si="7"/>
        <v>110.96659769435414</v>
      </c>
      <c r="Z65" s="214">
        <f t="shared" si="8"/>
        <v>89.904306220095691</v>
      </c>
      <c r="AA65" s="214">
        <f t="shared" si="9"/>
        <v>87.677725118483409</v>
      </c>
      <c r="AB65" s="214">
        <f t="shared" si="10"/>
        <v>98.752066889214746</v>
      </c>
    </row>
    <row r="66" spans="2:28" x14ac:dyDescent="0.25">
      <c r="B66" s="14">
        <v>43181</v>
      </c>
      <c r="C66" s="214">
        <v>156.1</v>
      </c>
      <c r="D66" s="214">
        <v>84.51</v>
      </c>
      <c r="E66" s="214">
        <v>66.95</v>
      </c>
      <c r="F66" s="214">
        <v>1116</v>
      </c>
      <c r="G66" s="214">
        <v>6846</v>
      </c>
      <c r="H66" s="214">
        <v>92.68</v>
      </c>
      <c r="I66" s="214">
        <v>18.614999999999998</v>
      </c>
      <c r="J66" s="214">
        <v>36.35</v>
      </c>
      <c r="K66" s="214">
        <v>10.75</v>
      </c>
      <c r="L66" s="30">
        <v>309.10000000000002</v>
      </c>
      <c r="R66" s="106">
        <f t="shared" si="0"/>
        <v>43180</v>
      </c>
      <c r="S66" s="214">
        <f t="shared" si="1"/>
        <v>95.139300533491408</v>
      </c>
      <c r="T66" s="214">
        <f t="shared" si="2"/>
        <v>97.963299987248902</v>
      </c>
      <c r="U66" s="214">
        <f t="shared" si="3"/>
        <v>94.825998895231095</v>
      </c>
      <c r="V66" s="214">
        <f t="shared" si="4"/>
        <v>99.3324432576769</v>
      </c>
      <c r="W66" s="214">
        <f t="shared" si="5"/>
        <v>94.911964508526268</v>
      </c>
      <c r="X66" s="214">
        <f t="shared" si="6"/>
        <v>110.5966587112172</v>
      </c>
      <c r="Y66" s="214">
        <f t="shared" si="7"/>
        <v>110.0502512562814</v>
      </c>
      <c r="Z66" s="214">
        <f t="shared" si="8"/>
        <v>86.961722488038291</v>
      </c>
      <c r="AA66" s="214">
        <f t="shared" si="9"/>
        <v>84.913112164297004</v>
      </c>
      <c r="AB66" s="214">
        <f t="shared" si="10"/>
        <v>96.434031135931136</v>
      </c>
    </row>
    <row r="67" spans="2:28" x14ac:dyDescent="0.25">
      <c r="B67" s="14">
        <v>43182</v>
      </c>
      <c r="C67" s="214">
        <v>153.5</v>
      </c>
      <c r="D67" s="214">
        <v>83.37</v>
      </c>
      <c r="E67" s="214">
        <v>65.37</v>
      </c>
      <c r="F67" s="214">
        <v>1105</v>
      </c>
      <c r="G67" s="214">
        <v>6700</v>
      </c>
      <c r="H67" s="214">
        <v>92.14</v>
      </c>
      <c r="I67" s="214">
        <v>18.61</v>
      </c>
      <c r="J67" s="214">
        <v>35.17</v>
      </c>
      <c r="K67" s="214">
        <v>10.56</v>
      </c>
      <c r="L67" s="30">
        <v>301.54000000000002</v>
      </c>
      <c r="R67" s="106">
        <f t="shared" si="0"/>
        <v>43181</v>
      </c>
      <c r="S67" s="214">
        <f t="shared" si="1"/>
        <v>92.531120331950206</v>
      </c>
      <c r="T67" s="214">
        <f t="shared" si="2"/>
        <v>96.641821322174195</v>
      </c>
      <c r="U67" s="214">
        <f t="shared" si="3"/>
        <v>92.588133648711818</v>
      </c>
      <c r="V67" s="214">
        <f t="shared" si="4"/>
        <v>98.353360035603018</v>
      </c>
      <c r="W67" s="214">
        <f t="shared" si="5"/>
        <v>92.887841397476777</v>
      </c>
      <c r="X67" s="214">
        <f t="shared" si="6"/>
        <v>109.95226730310263</v>
      </c>
      <c r="Y67" s="214">
        <f t="shared" si="7"/>
        <v>110.02069169376294</v>
      </c>
      <c r="Z67" s="214">
        <f t="shared" si="8"/>
        <v>84.138755980861262</v>
      </c>
      <c r="AA67" s="214">
        <f t="shared" si="9"/>
        <v>83.412322274881518</v>
      </c>
      <c r="AB67" s="214">
        <f t="shared" si="10"/>
        <v>94.075437556546987</v>
      </c>
    </row>
    <row r="68" spans="2:28" x14ac:dyDescent="0.25">
      <c r="B68" s="14">
        <v>43185</v>
      </c>
      <c r="C68" s="214">
        <v>158.69999999999999</v>
      </c>
      <c r="D68" s="214">
        <v>86.02</v>
      </c>
      <c r="E68" s="214">
        <v>66.290000000000006</v>
      </c>
      <c r="F68" s="214">
        <v>1105</v>
      </c>
      <c r="G68" s="214">
        <v>6642</v>
      </c>
      <c r="H68" s="214">
        <v>92.45</v>
      </c>
      <c r="I68" s="214">
        <v>18.829999999999998</v>
      </c>
      <c r="J68" s="214">
        <v>35.99</v>
      </c>
      <c r="K68" s="214">
        <v>10.83</v>
      </c>
      <c r="L68" s="30">
        <v>304.18</v>
      </c>
      <c r="R68" s="106">
        <f t="shared" si="0"/>
        <v>43182</v>
      </c>
      <c r="S68" s="214">
        <f t="shared" si="1"/>
        <v>90.989922940130413</v>
      </c>
      <c r="T68" s="214">
        <f t="shared" si="2"/>
        <v>99.713679622567142</v>
      </c>
      <c r="U68" s="214">
        <f t="shared" si="3"/>
        <v>93.891194425166077</v>
      </c>
      <c r="V68" s="214">
        <f t="shared" si="4"/>
        <v>98.353360035603018</v>
      </c>
      <c r="W68" s="214">
        <f t="shared" si="5"/>
        <v>92.083737695826983</v>
      </c>
      <c r="X68" s="214">
        <f t="shared" si="6"/>
        <v>110.32219570405728</v>
      </c>
      <c r="Y68" s="214">
        <f t="shared" si="7"/>
        <v>111.32131244457581</v>
      </c>
      <c r="Z68" s="214">
        <f t="shared" si="8"/>
        <v>86.100478468899539</v>
      </c>
      <c r="AA68" s="214">
        <f t="shared" si="9"/>
        <v>85.545023696682463</v>
      </c>
      <c r="AB68" s="214">
        <f t="shared" si="10"/>
        <v>94.899073409665249</v>
      </c>
    </row>
    <row r="69" spans="2:28" x14ac:dyDescent="0.25">
      <c r="B69" s="14">
        <v>43186</v>
      </c>
      <c r="C69" s="214">
        <v>157.5</v>
      </c>
      <c r="D69" s="214">
        <v>84.92</v>
      </c>
      <c r="E69" s="214">
        <v>65.97</v>
      </c>
      <c r="F69" s="214">
        <v>1130</v>
      </c>
      <c r="G69" s="214">
        <v>6891</v>
      </c>
      <c r="H69" s="214">
        <v>93.4</v>
      </c>
      <c r="I69" s="214">
        <v>18.954999999999998</v>
      </c>
      <c r="J69" s="214">
        <v>34.869999999999997</v>
      </c>
      <c r="K69" s="214">
        <v>10.83</v>
      </c>
      <c r="L69" s="30">
        <v>279.18</v>
      </c>
      <c r="R69" s="106">
        <f t="shared" si="0"/>
        <v>43185</v>
      </c>
      <c r="S69" s="214">
        <f t="shared" si="1"/>
        <v>94.072317723769999</v>
      </c>
      <c r="T69" s="214">
        <f t="shared" si="2"/>
        <v>98.438568629951206</v>
      </c>
      <c r="U69" s="214">
        <f t="shared" si="3"/>
        <v>93.437955894225468</v>
      </c>
      <c r="V69" s="214">
        <f t="shared" si="4"/>
        <v>100.57854917668001</v>
      </c>
      <c r="W69" s="214">
        <f t="shared" si="5"/>
        <v>95.535838070151115</v>
      </c>
      <c r="X69" s="214">
        <f t="shared" si="6"/>
        <v>111.45584725536995</v>
      </c>
      <c r="Y69" s="214">
        <f t="shared" si="7"/>
        <v>112.06030150753767</v>
      </c>
      <c r="Z69" s="214">
        <f t="shared" si="8"/>
        <v>83.421052631578945</v>
      </c>
      <c r="AA69" s="214">
        <f t="shared" si="9"/>
        <v>85.545023696682463</v>
      </c>
      <c r="AB69" s="214">
        <f t="shared" si="10"/>
        <v>87.099491467257366</v>
      </c>
    </row>
    <row r="70" spans="2:28" x14ac:dyDescent="0.25">
      <c r="B70" s="14">
        <v>43187</v>
      </c>
      <c r="C70" s="214">
        <v>157.1</v>
      </c>
      <c r="D70" s="214">
        <v>85.44</v>
      </c>
      <c r="E70" s="214">
        <v>66.3</v>
      </c>
      <c r="F70" s="214">
        <v>1099.5</v>
      </c>
      <c r="G70" s="214">
        <v>6862</v>
      </c>
      <c r="H70" s="214">
        <v>93.11</v>
      </c>
      <c r="I70" s="214">
        <v>18.91</v>
      </c>
      <c r="J70" s="214">
        <v>35.47</v>
      </c>
      <c r="K70" s="214">
        <v>10.86</v>
      </c>
      <c r="L70" s="30">
        <v>257.77999999999997</v>
      </c>
      <c r="R70" s="106">
        <f t="shared" si="0"/>
        <v>43186</v>
      </c>
      <c r="S70" s="214">
        <f t="shared" si="1"/>
        <v>93.360995850622402</v>
      </c>
      <c r="T70" s="214">
        <f t="shared" si="2"/>
        <v>99.041348371915106</v>
      </c>
      <c r="U70" s="214">
        <f t="shared" si="3"/>
        <v>93.905358129257962</v>
      </c>
      <c r="V70" s="214">
        <f t="shared" si="4"/>
        <v>97.863818424566091</v>
      </c>
      <c r="W70" s="214">
        <f t="shared" si="5"/>
        <v>95.133786219326225</v>
      </c>
      <c r="X70" s="214">
        <f t="shared" si="6"/>
        <v>111.10978520286396</v>
      </c>
      <c r="Y70" s="214">
        <f t="shared" si="7"/>
        <v>111.79426544487143</v>
      </c>
      <c r="Z70" s="214">
        <f t="shared" si="8"/>
        <v>84.856459330143537</v>
      </c>
      <c r="AA70" s="214">
        <f t="shared" si="9"/>
        <v>85.781990521327018</v>
      </c>
      <c r="AB70" s="214">
        <f t="shared" si="10"/>
        <v>80.423049324556203</v>
      </c>
    </row>
    <row r="71" spans="2:28" x14ac:dyDescent="0.25">
      <c r="B71" s="14">
        <v>43188</v>
      </c>
      <c r="C71" s="214">
        <v>162.9</v>
      </c>
      <c r="D71" s="214">
        <v>88.23</v>
      </c>
      <c r="E71" s="214">
        <v>69.099999999999994</v>
      </c>
      <c r="F71" s="214">
        <v>1094.5</v>
      </c>
      <c r="G71" s="214">
        <v>6842</v>
      </c>
      <c r="H71" s="214">
        <v>98.5</v>
      </c>
      <c r="I71" s="214">
        <v>19.55</v>
      </c>
      <c r="J71" s="214">
        <v>36.340000000000003</v>
      </c>
      <c r="K71" s="214">
        <v>11.08</v>
      </c>
      <c r="L71" s="30">
        <v>266.13</v>
      </c>
      <c r="R71" s="106">
        <f t="shared" si="0"/>
        <v>43187</v>
      </c>
      <c r="S71" s="214">
        <f t="shared" si="1"/>
        <v>93.123888559573203</v>
      </c>
      <c r="T71" s="214">
        <f t="shared" si="2"/>
        <v>102.27549352591375</v>
      </c>
      <c r="U71" s="214">
        <f t="shared" si="3"/>
        <v>97.87119527498831</v>
      </c>
      <c r="V71" s="214">
        <f t="shared" si="4"/>
        <v>97.418780596350686</v>
      </c>
      <c r="W71" s="214">
        <f t="shared" si="5"/>
        <v>94.856509080826285</v>
      </c>
      <c r="X71" s="214">
        <f t="shared" si="6"/>
        <v>117.54176610978521</v>
      </c>
      <c r="Y71" s="214">
        <f t="shared" si="7"/>
        <v>115.57788944723619</v>
      </c>
      <c r="Z71" s="214">
        <f t="shared" si="8"/>
        <v>86.937799043062213</v>
      </c>
      <c r="AA71" s="214">
        <f t="shared" si="9"/>
        <v>87.519747235387044</v>
      </c>
      <c r="AB71" s="214">
        <f t="shared" si="10"/>
        <v>83.028109693320445</v>
      </c>
    </row>
    <row r="72" spans="2:28" x14ac:dyDescent="0.25">
      <c r="B72" s="14">
        <v>43189</v>
      </c>
      <c r="C72" s="214">
        <v>162.9</v>
      </c>
      <c r="D72" s="214">
        <v>88.23</v>
      </c>
      <c r="E72" s="214">
        <v>69.099999999999994</v>
      </c>
      <c r="F72" s="214">
        <v>1104</v>
      </c>
      <c r="G72" s="214">
        <v>6825</v>
      </c>
      <c r="H72" s="214">
        <v>98.5</v>
      </c>
      <c r="I72" s="214">
        <v>19.55</v>
      </c>
      <c r="J72" s="214">
        <v>36.340000000000003</v>
      </c>
      <c r="K72" s="214">
        <v>11.08</v>
      </c>
      <c r="L72" s="30">
        <v>266.13</v>
      </c>
      <c r="R72" s="106">
        <f t="shared" si="0"/>
        <v>43188</v>
      </c>
      <c r="S72" s="214">
        <f t="shared" si="1"/>
        <v>96.561944279786616</v>
      </c>
      <c r="T72" s="214">
        <f t="shared" si="2"/>
        <v>102.27549352591375</v>
      </c>
      <c r="U72" s="214">
        <f t="shared" si="3"/>
        <v>97.87119527498831</v>
      </c>
      <c r="V72" s="214">
        <f t="shared" si="4"/>
        <v>98.264352469959945</v>
      </c>
      <c r="W72" s="214">
        <f t="shared" si="5"/>
        <v>94.620823513101342</v>
      </c>
      <c r="X72" s="214">
        <f t="shared" si="6"/>
        <v>117.54176610978521</v>
      </c>
      <c r="Y72" s="214">
        <f t="shared" si="7"/>
        <v>115.57788944723619</v>
      </c>
      <c r="Z72" s="214">
        <f t="shared" si="8"/>
        <v>86.937799043062213</v>
      </c>
      <c r="AA72" s="214">
        <f t="shared" si="9"/>
        <v>87.519747235387044</v>
      </c>
      <c r="AB72" s="214">
        <f t="shared" si="10"/>
        <v>83.028109693320445</v>
      </c>
    </row>
    <row r="73" spans="2:28" x14ac:dyDescent="0.25">
      <c r="B73" s="14">
        <v>43192</v>
      </c>
      <c r="C73" s="214">
        <v>162.9</v>
      </c>
      <c r="D73" s="214">
        <v>88.23</v>
      </c>
      <c r="E73" s="214">
        <v>69.099999999999994</v>
      </c>
      <c r="F73" s="214">
        <v>1103.5</v>
      </c>
      <c r="G73" s="214">
        <v>6779</v>
      </c>
      <c r="H73" s="214">
        <v>98.5</v>
      </c>
      <c r="I73" s="214">
        <v>19.55</v>
      </c>
      <c r="J73" s="214">
        <v>35.76</v>
      </c>
      <c r="K73" s="214">
        <v>10.86</v>
      </c>
      <c r="L73" s="30">
        <v>252.48</v>
      </c>
      <c r="R73" s="106">
        <f t="shared" si="0"/>
        <v>43189</v>
      </c>
      <c r="S73" s="214">
        <f t="shared" si="1"/>
        <v>96.561944279786616</v>
      </c>
      <c r="T73" s="214">
        <f t="shared" si="2"/>
        <v>102.27549352591375</v>
      </c>
      <c r="U73" s="214">
        <f t="shared" si="3"/>
        <v>97.87119527498831</v>
      </c>
      <c r="V73" s="214">
        <f t="shared" si="4"/>
        <v>98.219848687138409</v>
      </c>
      <c r="W73" s="214">
        <f t="shared" si="5"/>
        <v>93.98308609455151</v>
      </c>
      <c r="X73" s="214">
        <f t="shared" si="6"/>
        <v>117.54176610978521</v>
      </c>
      <c r="Y73" s="214">
        <f t="shared" si="7"/>
        <v>115.57788944723619</v>
      </c>
      <c r="Z73" s="214">
        <f t="shared" si="8"/>
        <v>85.550239234449762</v>
      </c>
      <c r="AA73" s="214">
        <f t="shared" si="9"/>
        <v>85.781990521327018</v>
      </c>
      <c r="AB73" s="214">
        <f t="shared" si="10"/>
        <v>78.769537952765731</v>
      </c>
    </row>
    <row r="74" spans="2:28" x14ac:dyDescent="0.25">
      <c r="B74" s="14">
        <v>43193</v>
      </c>
      <c r="C74" s="214">
        <v>164.4</v>
      </c>
      <c r="D74" s="214">
        <v>88.82</v>
      </c>
      <c r="E74" s="214">
        <v>69.209999999999994</v>
      </c>
      <c r="F74" s="214">
        <v>1098</v>
      </c>
      <c r="G74" s="214">
        <v>6730</v>
      </c>
      <c r="H74" s="214">
        <v>96.42</v>
      </c>
      <c r="I74" s="214">
        <v>19.43</v>
      </c>
      <c r="J74" s="214">
        <v>36.94</v>
      </c>
      <c r="K74" s="214">
        <v>11.15</v>
      </c>
      <c r="L74" s="30">
        <v>267.52999999999997</v>
      </c>
      <c r="R74" s="106">
        <f t="shared" ref="R74:R137" si="11">B73</f>
        <v>43192</v>
      </c>
      <c r="S74" s="214">
        <f t="shared" ref="S74:S137" si="12">C73/C$8*100</f>
        <v>96.561944279786616</v>
      </c>
      <c r="T74" s="214">
        <f t="shared" ref="T74:T137" si="13">D74/D$9*100</f>
        <v>102.95941669468047</v>
      </c>
      <c r="U74" s="214">
        <f t="shared" ref="U74:U137" si="14">E74/E$9*100</f>
        <v>98.026996019999146</v>
      </c>
      <c r="V74" s="214">
        <f t="shared" ref="V74:V137" si="15">F74/F$9*100</f>
        <v>97.730307076101468</v>
      </c>
      <c r="W74" s="214">
        <f t="shared" ref="W74:W137" si="16">G74/G$9*100</f>
        <v>93.303757105226666</v>
      </c>
      <c r="X74" s="214">
        <f t="shared" ref="X74:X137" si="17">H74/H$9*100</f>
        <v>115.05966587112172</v>
      </c>
      <c r="Y74" s="214">
        <f t="shared" ref="Y74:Y137" si="18">I74/I$9*100</f>
        <v>114.8684599467928</v>
      </c>
      <c r="Z74" s="214">
        <f t="shared" ref="Z74:Z137" si="19">J74/J$9*100</f>
        <v>88.373205741626791</v>
      </c>
      <c r="AA74" s="214">
        <f t="shared" ref="AA74:AA137" si="20">K74/K$9*100</f>
        <v>88.072669826224327</v>
      </c>
      <c r="AB74" s="214">
        <f t="shared" ref="AB74:AB137" si="21">L74/L$9*100</f>
        <v>83.464886282095279</v>
      </c>
    </row>
    <row r="75" spans="2:28" x14ac:dyDescent="0.25">
      <c r="B75" s="14">
        <v>43194</v>
      </c>
      <c r="C75" s="214">
        <v>164</v>
      </c>
      <c r="D75" s="214">
        <v>88.34</v>
      </c>
      <c r="E75" s="214">
        <v>68.64</v>
      </c>
      <c r="F75" s="214">
        <v>1109</v>
      </c>
      <c r="G75" s="214">
        <v>6739</v>
      </c>
      <c r="H75" s="214">
        <v>95.43</v>
      </c>
      <c r="I75" s="214">
        <v>19.515000000000001</v>
      </c>
      <c r="J75" s="214">
        <v>38.03</v>
      </c>
      <c r="K75" s="214">
        <v>11.33</v>
      </c>
      <c r="L75" s="30">
        <v>286.94</v>
      </c>
      <c r="R75" s="106">
        <f t="shared" si="11"/>
        <v>43193</v>
      </c>
      <c r="S75" s="214">
        <f t="shared" si="12"/>
        <v>97.451096621221112</v>
      </c>
      <c r="T75" s="214">
        <f t="shared" si="13"/>
        <v>102.40300462517533</v>
      </c>
      <c r="U75" s="214">
        <f t="shared" si="14"/>
        <v>97.219664886761194</v>
      </c>
      <c r="V75" s="214">
        <f t="shared" si="15"/>
        <v>98.70939029817535</v>
      </c>
      <c r="W75" s="214">
        <f t="shared" si="16"/>
        <v>93.428531817551644</v>
      </c>
      <c r="X75" s="214">
        <f t="shared" si="17"/>
        <v>113.87828162291171</v>
      </c>
      <c r="Y75" s="214">
        <f t="shared" si="18"/>
        <v>115.37097250960686</v>
      </c>
      <c r="Z75" s="214">
        <f t="shared" si="19"/>
        <v>90.980861244019152</v>
      </c>
      <c r="AA75" s="214">
        <f t="shared" si="20"/>
        <v>89.494470774091624</v>
      </c>
      <c r="AB75" s="214">
        <f t="shared" si="21"/>
        <v>89.52048170218076</v>
      </c>
    </row>
    <row r="76" spans="2:28" x14ac:dyDescent="0.25">
      <c r="B76" s="14">
        <v>43195</v>
      </c>
      <c r="C76" s="214">
        <v>165.9</v>
      </c>
      <c r="D76" s="214">
        <v>88.44</v>
      </c>
      <c r="E76" s="214">
        <v>69.400000000000006</v>
      </c>
      <c r="F76" s="214">
        <v>1108.5</v>
      </c>
      <c r="G76" s="214">
        <v>6750</v>
      </c>
      <c r="H76" s="214">
        <v>98.62</v>
      </c>
      <c r="I76" s="214">
        <v>19.895</v>
      </c>
      <c r="J76" s="214">
        <v>38</v>
      </c>
      <c r="K76" s="214">
        <v>11.35</v>
      </c>
      <c r="L76" s="30">
        <v>305.72000000000003</v>
      </c>
      <c r="R76" s="106">
        <f t="shared" si="11"/>
        <v>43194</v>
      </c>
      <c r="S76" s="214">
        <f t="shared" si="12"/>
        <v>97.213989330171913</v>
      </c>
      <c r="T76" s="214">
        <f t="shared" si="13"/>
        <v>102.51892380632223</v>
      </c>
      <c r="U76" s="214">
        <f t="shared" si="14"/>
        <v>98.296106397745149</v>
      </c>
      <c r="V76" s="214">
        <f t="shared" si="15"/>
        <v>98.6648865153538</v>
      </c>
      <c r="W76" s="214">
        <f t="shared" si="16"/>
        <v>93.581034243726606</v>
      </c>
      <c r="X76" s="214">
        <f t="shared" si="17"/>
        <v>117.68496420047734</v>
      </c>
      <c r="Y76" s="214">
        <f t="shared" si="18"/>
        <v>117.61749926101095</v>
      </c>
      <c r="Z76" s="214">
        <f t="shared" si="19"/>
        <v>90.909090909090921</v>
      </c>
      <c r="AA76" s="214">
        <f t="shared" si="20"/>
        <v>89.652448657187989</v>
      </c>
      <c r="AB76" s="214">
        <f t="shared" si="21"/>
        <v>95.379527657317581</v>
      </c>
    </row>
    <row r="77" spans="2:28" x14ac:dyDescent="0.25">
      <c r="B77" s="14">
        <v>43196</v>
      </c>
      <c r="C77" s="214">
        <v>164.2</v>
      </c>
      <c r="D77" s="214">
        <v>88.49</v>
      </c>
      <c r="E77" s="214">
        <v>65.08</v>
      </c>
      <c r="F77" s="214">
        <v>1115.5</v>
      </c>
      <c r="G77" s="214">
        <v>6728</v>
      </c>
      <c r="H77" s="214">
        <v>98.75</v>
      </c>
      <c r="I77" s="214">
        <v>19.984999999999999</v>
      </c>
      <c r="J77" s="214">
        <v>37.68</v>
      </c>
      <c r="K77" s="214">
        <v>11.18</v>
      </c>
      <c r="L77" s="30">
        <v>299.3</v>
      </c>
      <c r="R77" s="106">
        <f t="shared" si="11"/>
        <v>43195</v>
      </c>
      <c r="S77" s="214">
        <f t="shared" si="12"/>
        <v>98.340248962655608</v>
      </c>
      <c r="T77" s="214">
        <f t="shared" si="13"/>
        <v>102.57688339689568</v>
      </c>
      <c r="U77" s="214">
        <f t="shared" si="14"/>
        <v>92.177386230046892</v>
      </c>
      <c r="V77" s="214">
        <f t="shared" si="15"/>
        <v>99.287939474855364</v>
      </c>
      <c r="W77" s="214">
        <f t="shared" si="16"/>
        <v>93.276029391376682</v>
      </c>
      <c r="X77" s="214">
        <f t="shared" si="17"/>
        <v>117.8400954653938</v>
      </c>
      <c r="Y77" s="214">
        <f t="shared" si="18"/>
        <v>118.14957138634348</v>
      </c>
      <c r="Z77" s="214">
        <f t="shared" si="19"/>
        <v>90.143540669856463</v>
      </c>
      <c r="AA77" s="214">
        <f t="shared" si="20"/>
        <v>88.309636650868867</v>
      </c>
      <c r="AB77" s="214">
        <f t="shared" si="21"/>
        <v>93.376595014507231</v>
      </c>
    </row>
    <row r="78" spans="2:28" x14ac:dyDescent="0.25">
      <c r="B78" s="14">
        <v>43199</v>
      </c>
      <c r="C78" s="214">
        <v>163.9</v>
      </c>
      <c r="D78" s="214">
        <v>87.84</v>
      </c>
      <c r="E78" s="214">
        <v>64.540000000000006</v>
      </c>
      <c r="F78" s="214">
        <v>1118</v>
      </c>
      <c r="G78" s="214">
        <v>6741</v>
      </c>
      <c r="H78" s="214">
        <v>96.35</v>
      </c>
      <c r="I78" s="214">
        <v>19.760000000000002</v>
      </c>
      <c r="J78" s="214">
        <v>37.83</v>
      </c>
      <c r="K78" s="214">
        <v>11.25</v>
      </c>
      <c r="L78" s="30">
        <v>289.66000000000003</v>
      </c>
      <c r="R78" s="106">
        <f t="shared" si="11"/>
        <v>43196</v>
      </c>
      <c r="S78" s="214">
        <f t="shared" si="12"/>
        <v>97.332542975696498</v>
      </c>
      <c r="T78" s="214">
        <f t="shared" si="13"/>
        <v>101.82340871944082</v>
      </c>
      <c r="U78" s="214">
        <f t="shared" si="14"/>
        <v>91.41254620908461</v>
      </c>
      <c r="V78" s="214">
        <f t="shared" si="15"/>
        <v>99.510458388963059</v>
      </c>
      <c r="W78" s="214">
        <f t="shared" si="16"/>
        <v>93.456259531401628</v>
      </c>
      <c r="X78" s="214">
        <f t="shared" si="17"/>
        <v>114.97613365155131</v>
      </c>
      <c r="Y78" s="214">
        <f t="shared" si="18"/>
        <v>116.81939107301214</v>
      </c>
      <c r="Z78" s="214">
        <f t="shared" si="19"/>
        <v>90.502392344497608</v>
      </c>
      <c r="AA78" s="214">
        <f t="shared" si="20"/>
        <v>88.862559241706165</v>
      </c>
      <c r="AB78" s="214">
        <f t="shared" si="21"/>
        <v>90.36907621751476</v>
      </c>
    </row>
    <row r="79" spans="2:28" x14ac:dyDescent="0.25">
      <c r="B79" s="14">
        <v>43200</v>
      </c>
      <c r="C79" s="214">
        <v>169.1</v>
      </c>
      <c r="D79" s="214">
        <v>89.58</v>
      </c>
      <c r="E79" s="214">
        <v>65.790000000000006</v>
      </c>
      <c r="F79" s="214">
        <v>1126</v>
      </c>
      <c r="G79" s="214">
        <v>6838</v>
      </c>
      <c r="H79" s="214">
        <v>96.02</v>
      </c>
      <c r="I79" s="214">
        <v>20.39</v>
      </c>
      <c r="J79" s="214">
        <v>39.07</v>
      </c>
      <c r="K79" s="214">
        <v>11.45</v>
      </c>
      <c r="L79" s="30">
        <v>304.7</v>
      </c>
      <c r="R79" s="106">
        <f t="shared" si="11"/>
        <v>43199</v>
      </c>
      <c r="S79" s="214">
        <f t="shared" si="12"/>
        <v>97.154712507409613</v>
      </c>
      <c r="T79" s="214">
        <f t="shared" si="13"/>
        <v>103.84040247139694</v>
      </c>
      <c r="U79" s="214">
        <f t="shared" si="14"/>
        <v>93.183009220571378</v>
      </c>
      <c r="V79" s="214">
        <f t="shared" si="15"/>
        <v>100.2225189141077</v>
      </c>
      <c r="W79" s="214">
        <f t="shared" si="16"/>
        <v>94.801053653126303</v>
      </c>
      <c r="X79" s="214">
        <f t="shared" si="17"/>
        <v>114.58233890214797</v>
      </c>
      <c r="Y79" s="214">
        <f t="shared" si="18"/>
        <v>120.54389595033994</v>
      </c>
      <c r="Z79" s="214">
        <f t="shared" si="19"/>
        <v>93.468899521531114</v>
      </c>
      <c r="AA79" s="214">
        <f t="shared" si="20"/>
        <v>90.442338072669813</v>
      </c>
      <c r="AB79" s="214">
        <f t="shared" si="21"/>
        <v>95.061304714067333</v>
      </c>
    </row>
    <row r="80" spans="2:28" x14ac:dyDescent="0.25">
      <c r="B80" s="14">
        <v>43201</v>
      </c>
      <c r="C80" s="214">
        <v>170.2</v>
      </c>
      <c r="D80" s="214">
        <v>89.52</v>
      </c>
      <c r="E80" s="214">
        <v>65.040000000000006</v>
      </c>
      <c r="F80" s="214">
        <v>1122</v>
      </c>
      <c r="G80" s="214">
        <v>6845</v>
      </c>
      <c r="H80" s="214">
        <v>93.36</v>
      </c>
      <c r="I80" s="214">
        <v>20.12</v>
      </c>
      <c r="J80" s="214">
        <v>39</v>
      </c>
      <c r="K80" s="214">
        <v>11.43</v>
      </c>
      <c r="L80" s="30">
        <v>300.93</v>
      </c>
      <c r="R80" s="106">
        <f t="shared" si="11"/>
        <v>43200</v>
      </c>
      <c r="S80" s="214">
        <f t="shared" si="12"/>
        <v>100.2371072910492</v>
      </c>
      <c r="T80" s="214">
        <f t="shared" si="13"/>
        <v>103.77085096270879</v>
      </c>
      <c r="U80" s="214">
        <f t="shared" si="14"/>
        <v>92.120731413679323</v>
      </c>
      <c r="V80" s="214">
        <f t="shared" si="15"/>
        <v>99.866488651535377</v>
      </c>
      <c r="W80" s="214">
        <f t="shared" si="16"/>
        <v>94.898100651601283</v>
      </c>
      <c r="X80" s="214">
        <f t="shared" si="17"/>
        <v>111.40811455847255</v>
      </c>
      <c r="Y80" s="214">
        <f t="shared" si="18"/>
        <v>118.94767957434232</v>
      </c>
      <c r="Z80" s="214">
        <f t="shared" si="19"/>
        <v>93.301435406698573</v>
      </c>
      <c r="AA80" s="214">
        <f t="shared" si="20"/>
        <v>90.284360189573448</v>
      </c>
      <c r="AB80" s="214">
        <f t="shared" si="21"/>
        <v>93.885127757152233</v>
      </c>
    </row>
    <row r="81" spans="2:28" x14ac:dyDescent="0.25">
      <c r="B81" s="14">
        <v>43202</v>
      </c>
      <c r="C81" s="214">
        <v>173.8</v>
      </c>
      <c r="D81" s="214">
        <v>89.84</v>
      </c>
      <c r="E81" s="214">
        <v>65.34</v>
      </c>
      <c r="F81" s="214">
        <v>1122</v>
      </c>
      <c r="G81" s="214">
        <v>6873</v>
      </c>
      <c r="H81" s="214">
        <v>93.88</v>
      </c>
      <c r="I81" s="214">
        <v>20.39</v>
      </c>
      <c r="J81" s="214">
        <v>38.83</v>
      </c>
      <c r="K81" s="214">
        <v>11.31</v>
      </c>
      <c r="L81" s="30">
        <v>294.08</v>
      </c>
      <c r="R81" s="106">
        <f t="shared" si="11"/>
        <v>43201</v>
      </c>
      <c r="S81" s="214">
        <f t="shared" si="12"/>
        <v>100.8891523414345</v>
      </c>
      <c r="T81" s="214">
        <f t="shared" si="13"/>
        <v>104.14179234237891</v>
      </c>
      <c r="U81" s="214">
        <f t="shared" si="14"/>
        <v>92.545642536436148</v>
      </c>
      <c r="V81" s="214">
        <f t="shared" si="15"/>
        <v>99.866488651535377</v>
      </c>
      <c r="W81" s="214">
        <f t="shared" si="16"/>
        <v>95.286288645501187</v>
      </c>
      <c r="X81" s="214">
        <f t="shared" si="17"/>
        <v>112.02863961813843</v>
      </c>
      <c r="Y81" s="214">
        <f t="shared" si="18"/>
        <v>120.54389595033994</v>
      </c>
      <c r="Z81" s="214">
        <f t="shared" si="19"/>
        <v>92.89473684210526</v>
      </c>
      <c r="AA81" s="214">
        <f t="shared" si="20"/>
        <v>89.336492890995274</v>
      </c>
      <c r="AB81" s="214">
        <f t="shared" si="21"/>
        <v>91.748042304932454</v>
      </c>
    </row>
    <row r="82" spans="2:28" x14ac:dyDescent="0.25">
      <c r="B82" s="14">
        <v>43203</v>
      </c>
      <c r="C82" s="214">
        <v>173.2</v>
      </c>
      <c r="D82" s="214">
        <v>91.08</v>
      </c>
      <c r="E82" s="214">
        <v>65.52</v>
      </c>
      <c r="F82" s="214">
        <v>1125</v>
      </c>
      <c r="G82" s="214">
        <v>6910</v>
      </c>
      <c r="H82" s="214">
        <v>94.1</v>
      </c>
      <c r="I82" s="214">
        <v>20.399999999999999</v>
      </c>
      <c r="J82" s="214">
        <v>38.729999999999997</v>
      </c>
      <c r="K82" s="214">
        <v>11.28</v>
      </c>
      <c r="L82" s="30">
        <v>300.33999999999997</v>
      </c>
      <c r="R82" s="106">
        <f t="shared" si="11"/>
        <v>43202</v>
      </c>
      <c r="S82" s="214">
        <f t="shared" si="12"/>
        <v>103.02311796087731</v>
      </c>
      <c r="T82" s="214">
        <f t="shared" si="13"/>
        <v>105.57919018860051</v>
      </c>
      <c r="U82" s="214">
        <f t="shared" si="14"/>
        <v>92.800589210090223</v>
      </c>
      <c r="V82" s="214">
        <f t="shared" si="15"/>
        <v>100.13351134846462</v>
      </c>
      <c r="W82" s="214">
        <f t="shared" si="16"/>
        <v>95.799251351726042</v>
      </c>
      <c r="X82" s="214">
        <f t="shared" si="17"/>
        <v>112.29116945107398</v>
      </c>
      <c r="Y82" s="214">
        <f t="shared" si="18"/>
        <v>120.60301507537687</v>
      </c>
      <c r="Z82" s="214">
        <f t="shared" si="19"/>
        <v>92.655502392344488</v>
      </c>
      <c r="AA82" s="214">
        <f t="shared" si="20"/>
        <v>89.099526066350705</v>
      </c>
      <c r="AB82" s="214">
        <f t="shared" si="21"/>
        <v>93.701057623311385</v>
      </c>
    </row>
    <row r="83" spans="2:28" x14ac:dyDescent="0.25">
      <c r="B83" s="14">
        <v>43206</v>
      </c>
      <c r="C83" s="214">
        <v>170.9</v>
      </c>
      <c r="D83" s="214">
        <v>90.73</v>
      </c>
      <c r="E83" s="214">
        <v>65.400000000000006</v>
      </c>
      <c r="F83" s="214">
        <v>1129</v>
      </c>
      <c r="G83" s="214">
        <v>6936</v>
      </c>
      <c r="H83" s="214">
        <v>94.1</v>
      </c>
      <c r="I83" s="214">
        <v>20.28</v>
      </c>
      <c r="J83" s="214">
        <v>39.17</v>
      </c>
      <c r="K83" s="214">
        <v>11.38</v>
      </c>
      <c r="L83" s="30">
        <v>291.20999999999998</v>
      </c>
      <c r="R83" s="106">
        <f t="shared" si="11"/>
        <v>43203</v>
      </c>
      <c r="S83" s="214">
        <f t="shared" si="12"/>
        <v>102.66745702430349</v>
      </c>
      <c r="T83" s="214">
        <f t="shared" si="13"/>
        <v>105.17347305458635</v>
      </c>
      <c r="U83" s="214">
        <f t="shared" si="14"/>
        <v>92.630624760987516</v>
      </c>
      <c r="V83" s="214">
        <f t="shared" si="15"/>
        <v>100.48954161103694</v>
      </c>
      <c r="W83" s="214">
        <f t="shared" si="16"/>
        <v>96.159711631775963</v>
      </c>
      <c r="X83" s="214">
        <f t="shared" si="17"/>
        <v>112.29116945107398</v>
      </c>
      <c r="Y83" s="214">
        <f t="shared" si="18"/>
        <v>119.8935855749335</v>
      </c>
      <c r="Z83" s="214">
        <f t="shared" si="19"/>
        <v>93.708133971291872</v>
      </c>
      <c r="AA83" s="214">
        <f t="shared" si="20"/>
        <v>89.889415481832543</v>
      </c>
      <c r="AB83" s="214">
        <f t="shared" si="21"/>
        <v>90.852650297944024</v>
      </c>
    </row>
    <row r="84" spans="2:28" x14ac:dyDescent="0.25">
      <c r="B84" s="14">
        <v>43207</v>
      </c>
      <c r="C84" s="214">
        <v>172.7</v>
      </c>
      <c r="D84" s="214">
        <v>91.24</v>
      </c>
      <c r="E84" s="214">
        <v>65.540000000000006</v>
      </c>
      <c r="F84" s="214">
        <v>1128.5</v>
      </c>
      <c r="G84" s="214">
        <v>6892</v>
      </c>
      <c r="H84" s="214">
        <v>94.68</v>
      </c>
      <c r="I84" s="214">
        <v>20.74</v>
      </c>
      <c r="J84" s="214">
        <v>39.22</v>
      </c>
      <c r="K84" s="214">
        <v>11.38</v>
      </c>
      <c r="L84" s="30">
        <v>287.69</v>
      </c>
      <c r="R84" s="106">
        <f t="shared" si="11"/>
        <v>43206</v>
      </c>
      <c r="S84" s="214">
        <f t="shared" si="12"/>
        <v>101.30409010077062</v>
      </c>
      <c r="T84" s="214">
        <f t="shared" si="13"/>
        <v>105.76466087843555</v>
      </c>
      <c r="U84" s="214">
        <f t="shared" si="14"/>
        <v>92.828916618274022</v>
      </c>
      <c r="V84" s="214">
        <f t="shared" si="15"/>
        <v>100.44503782821539</v>
      </c>
      <c r="W84" s="214">
        <f t="shared" si="16"/>
        <v>95.549701927076114</v>
      </c>
      <c r="X84" s="214">
        <f t="shared" si="17"/>
        <v>112.98329355608594</v>
      </c>
      <c r="Y84" s="214">
        <f t="shared" si="18"/>
        <v>122.61306532663316</v>
      </c>
      <c r="Z84" s="214">
        <f t="shared" si="19"/>
        <v>93.827751196172244</v>
      </c>
      <c r="AA84" s="214">
        <f t="shared" si="20"/>
        <v>89.889415481832543</v>
      </c>
      <c r="AB84" s="214">
        <f t="shared" si="21"/>
        <v>89.754469160453013</v>
      </c>
    </row>
    <row r="85" spans="2:28" x14ac:dyDescent="0.25">
      <c r="B85" s="14">
        <v>43208</v>
      </c>
      <c r="C85" s="214">
        <v>171.9</v>
      </c>
      <c r="D85" s="214">
        <v>90.86</v>
      </c>
      <c r="E85" s="214">
        <v>64.95</v>
      </c>
      <c r="F85" s="214">
        <v>1133.5</v>
      </c>
      <c r="G85" s="214">
        <v>6937</v>
      </c>
      <c r="H85" s="214">
        <v>94.44</v>
      </c>
      <c r="I85" s="214">
        <v>20.59</v>
      </c>
      <c r="J85" s="214">
        <v>38.93</v>
      </c>
      <c r="K85" s="214">
        <v>11.33</v>
      </c>
      <c r="L85" s="30">
        <v>293.35000000000002</v>
      </c>
      <c r="R85" s="106">
        <f t="shared" si="11"/>
        <v>43207</v>
      </c>
      <c r="S85" s="214">
        <f t="shared" si="12"/>
        <v>102.37107291049199</v>
      </c>
      <c r="T85" s="214">
        <f t="shared" si="13"/>
        <v>105.32416799007733</v>
      </c>
      <c r="U85" s="214">
        <f t="shared" si="14"/>
        <v>91.993258076852271</v>
      </c>
      <c r="V85" s="214">
        <f t="shared" si="15"/>
        <v>100.8900756564308</v>
      </c>
      <c r="W85" s="214">
        <f t="shared" si="16"/>
        <v>96.173575488700962</v>
      </c>
      <c r="X85" s="214">
        <f t="shared" si="17"/>
        <v>112.69689737470168</v>
      </c>
      <c r="Y85" s="214">
        <f t="shared" si="18"/>
        <v>121.72627845107893</v>
      </c>
      <c r="Z85" s="214">
        <f t="shared" si="19"/>
        <v>93.133971291866033</v>
      </c>
      <c r="AA85" s="214">
        <f t="shared" si="20"/>
        <v>89.494470774091624</v>
      </c>
      <c r="AB85" s="214">
        <f t="shared" si="21"/>
        <v>91.520294512214164</v>
      </c>
    </row>
    <row r="86" spans="2:28" x14ac:dyDescent="0.25">
      <c r="B86" s="14">
        <v>43209</v>
      </c>
      <c r="C86" s="214">
        <v>170.8</v>
      </c>
      <c r="D86" s="214">
        <v>90.75</v>
      </c>
      <c r="E86" s="214">
        <v>64.92</v>
      </c>
      <c r="F86" s="214">
        <v>1135.5</v>
      </c>
      <c r="G86" s="214">
        <v>6923</v>
      </c>
      <c r="H86" s="214">
        <v>94.5</v>
      </c>
      <c r="I86" s="214">
        <v>20.57</v>
      </c>
      <c r="J86" s="214">
        <v>37.770000000000003</v>
      </c>
      <c r="K86" s="214">
        <v>10.96</v>
      </c>
      <c r="L86" s="30">
        <v>300.08</v>
      </c>
      <c r="R86" s="106">
        <f t="shared" si="11"/>
        <v>43208</v>
      </c>
      <c r="S86" s="214">
        <f t="shared" si="12"/>
        <v>101.89685832839362</v>
      </c>
      <c r="T86" s="214">
        <f t="shared" si="13"/>
        <v>105.19665689081572</v>
      </c>
      <c r="U86" s="214">
        <f t="shared" si="14"/>
        <v>91.950766964576587</v>
      </c>
      <c r="V86" s="214">
        <f t="shared" si="15"/>
        <v>101.06809078771694</v>
      </c>
      <c r="W86" s="214">
        <f t="shared" si="16"/>
        <v>95.979481491751002</v>
      </c>
      <c r="X86" s="214">
        <f t="shared" si="17"/>
        <v>112.76849642004774</v>
      </c>
      <c r="Y86" s="214">
        <f t="shared" si="18"/>
        <v>121.60804020100504</v>
      </c>
      <c r="Z86" s="214">
        <f t="shared" si="19"/>
        <v>90.358851674641159</v>
      </c>
      <c r="AA86" s="214">
        <f t="shared" si="20"/>
        <v>86.571879936808855</v>
      </c>
      <c r="AB86" s="214">
        <f t="shared" si="21"/>
        <v>93.61994197111035</v>
      </c>
    </row>
    <row r="87" spans="2:28" x14ac:dyDescent="0.25">
      <c r="B87" s="14">
        <v>43210</v>
      </c>
      <c r="C87" s="214">
        <v>169.5</v>
      </c>
      <c r="D87" s="214">
        <v>90.78</v>
      </c>
      <c r="E87" s="214">
        <v>64.900000000000006</v>
      </c>
      <c r="F87" s="214">
        <v>1135</v>
      </c>
      <c r="G87" s="214">
        <v>6957</v>
      </c>
      <c r="H87" s="214">
        <v>94.12</v>
      </c>
      <c r="I87" s="214">
        <v>20.78</v>
      </c>
      <c r="J87" s="214">
        <v>37.61</v>
      </c>
      <c r="K87" s="214">
        <v>10.82</v>
      </c>
      <c r="L87" s="30">
        <v>290.24</v>
      </c>
      <c r="R87" s="106">
        <f t="shared" si="11"/>
        <v>43209</v>
      </c>
      <c r="S87" s="214">
        <f t="shared" si="12"/>
        <v>101.24481327800832</v>
      </c>
      <c r="T87" s="214">
        <f t="shared" si="13"/>
        <v>105.2314326451598</v>
      </c>
      <c r="U87" s="214">
        <f t="shared" si="14"/>
        <v>91.922439556392803</v>
      </c>
      <c r="V87" s="214">
        <f t="shared" si="15"/>
        <v>101.02358700489542</v>
      </c>
      <c r="W87" s="214">
        <f t="shared" si="16"/>
        <v>96.450852627200888</v>
      </c>
      <c r="X87" s="214">
        <f t="shared" si="17"/>
        <v>112.31503579952269</v>
      </c>
      <c r="Y87" s="214">
        <f t="shared" si="18"/>
        <v>122.84954182678098</v>
      </c>
      <c r="Z87" s="214">
        <f t="shared" si="19"/>
        <v>89.976076555023937</v>
      </c>
      <c r="AA87" s="214">
        <f t="shared" si="20"/>
        <v>85.466034755134274</v>
      </c>
      <c r="AB87" s="214">
        <f t="shared" si="21"/>
        <v>90.550026518578619</v>
      </c>
    </row>
    <row r="88" spans="2:28" x14ac:dyDescent="0.25">
      <c r="B88" s="14">
        <v>43213</v>
      </c>
      <c r="C88" s="214">
        <v>168</v>
      </c>
      <c r="D88" s="214">
        <v>90.92</v>
      </c>
      <c r="E88" s="214">
        <v>65.25</v>
      </c>
      <c r="F88" s="214">
        <v>1135</v>
      </c>
      <c r="G88" s="214">
        <v>6970</v>
      </c>
      <c r="H88" s="214">
        <v>94.39</v>
      </c>
      <c r="I88" s="214">
        <v>20.73</v>
      </c>
      <c r="J88" s="214">
        <v>37.69</v>
      </c>
      <c r="K88" s="214">
        <v>11.04</v>
      </c>
      <c r="L88" s="30">
        <v>283.37</v>
      </c>
      <c r="R88" s="106">
        <f t="shared" si="11"/>
        <v>43210</v>
      </c>
      <c r="S88" s="214">
        <f t="shared" si="12"/>
        <v>100.4742145820984</v>
      </c>
      <c r="T88" s="214">
        <f t="shared" si="13"/>
        <v>105.39371949876546</v>
      </c>
      <c r="U88" s="214">
        <f t="shared" si="14"/>
        <v>92.418169199609096</v>
      </c>
      <c r="V88" s="214">
        <f t="shared" si="15"/>
        <v>101.02358700489542</v>
      </c>
      <c r="W88" s="214">
        <f t="shared" si="16"/>
        <v>96.631082767225834</v>
      </c>
      <c r="X88" s="214">
        <f t="shared" si="17"/>
        <v>112.63723150357995</v>
      </c>
      <c r="Y88" s="214">
        <f t="shared" si="18"/>
        <v>122.55394620159623</v>
      </c>
      <c r="Z88" s="214">
        <f t="shared" si="19"/>
        <v>90.167464114832541</v>
      </c>
      <c r="AA88" s="214">
        <f t="shared" si="20"/>
        <v>87.2037914691943</v>
      </c>
      <c r="AB88" s="214">
        <f t="shared" si="21"/>
        <v>88.40670140080492</v>
      </c>
    </row>
    <row r="89" spans="2:28" x14ac:dyDescent="0.25">
      <c r="B89" s="14">
        <v>43214</v>
      </c>
      <c r="C89" s="214">
        <v>166.8</v>
      </c>
      <c r="D89" s="214">
        <v>90.24</v>
      </c>
      <c r="E89" s="214">
        <v>64.52</v>
      </c>
      <c r="F89" s="214">
        <v>1148</v>
      </c>
      <c r="G89" s="214">
        <v>7110</v>
      </c>
      <c r="H89" s="214">
        <v>93.37</v>
      </c>
      <c r="I89" s="214">
        <v>20.53</v>
      </c>
      <c r="J89" s="214">
        <v>37.93</v>
      </c>
      <c r="K89" s="214">
        <v>10.96</v>
      </c>
      <c r="L89" s="30">
        <v>283.45999999999998</v>
      </c>
      <c r="R89" s="106">
        <f t="shared" si="11"/>
        <v>43213</v>
      </c>
      <c r="S89" s="214">
        <f t="shared" si="12"/>
        <v>99.585062240663902</v>
      </c>
      <c r="T89" s="214">
        <f t="shared" si="13"/>
        <v>104.60546906696651</v>
      </c>
      <c r="U89" s="214">
        <f t="shared" si="14"/>
        <v>91.384218800900811</v>
      </c>
      <c r="V89" s="214">
        <f t="shared" si="15"/>
        <v>102.18068535825545</v>
      </c>
      <c r="W89" s="214">
        <f t="shared" si="16"/>
        <v>98.572022736725359</v>
      </c>
      <c r="X89" s="214">
        <f t="shared" si="17"/>
        <v>111.42004773269691</v>
      </c>
      <c r="Y89" s="214">
        <f t="shared" si="18"/>
        <v>121.37156370085724</v>
      </c>
      <c r="Z89" s="214">
        <f t="shared" si="19"/>
        <v>90.74162679425838</v>
      </c>
      <c r="AA89" s="214">
        <f t="shared" si="20"/>
        <v>86.571879936808855</v>
      </c>
      <c r="AB89" s="214">
        <f t="shared" si="21"/>
        <v>88.43477989579759</v>
      </c>
    </row>
    <row r="90" spans="2:28" x14ac:dyDescent="0.25">
      <c r="B90" s="14">
        <v>43215</v>
      </c>
      <c r="C90" s="214">
        <v>165.3</v>
      </c>
      <c r="D90" s="214">
        <v>89.35</v>
      </c>
      <c r="E90" s="214">
        <v>64.819999999999993</v>
      </c>
      <c r="F90" s="214">
        <v>1153</v>
      </c>
      <c r="G90" s="214">
        <v>7168</v>
      </c>
      <c r="H90" s="214">
        <v>92.76</v>
      </c>
      <c r="I90" s="214">
        <v>20.18</v>
      </c>
      <c r="J90" s="214">
        <v>38.11</v>
      </c>
      <c r="K90" s="214">
        <v>11.11</v>
      </c>
      <c r="L90" s="30">
        <v>280.69</v>
      </c>
      <c r="R90" s="106">
        <f t="shared" si="11"/>
        <v>43214</v>
      </c>
      <c r="S90" s="214">
        <f t="shared" si="12"/>
        <v>98.873740367516319</v>
      </c>
      <c r="T90" s="214">
        <f t="shared" si="13"/>
        <v>103.57378835475906</v>
      </c>
      <c r="U90" s="214">
        <f t="shared" si="14"/>
        <v>91.809129923657622</v>
      </c>
      <c r="V90" s="214">
        <f t="shared" si="15"/>
        <v>102.62572318647085</v>
      </c>
      <c r="W90" s="214">
        <f t="shared" si="16"/>
        <v>99.376126438375152</v>
      </c>
      <c r="X90" s="214">
        <f t="shared" si="17"/>
        <v>110.69212410501194</v>
      </c>
      <c r="Y90" s="214">
        <f t="shared" si="18"/>
        <v>119.30239432456401</v>
      </c>
      <c r="Z90" s="214">
        <f t="shared" si="19"/>
        <v>91.172248803827756</v>
      </c>
      <c r="AA90" s="214">
        <f t="shared" si="20"/>
        <v>87.756714060031598</v>
      </c>
      <c r="AB90" s="214">
        <f t="shared" si="21"/>
        <v>87.570586216578789</v>
      </c>
    </row>
    <row r="91" spans="2:28" x14ac:dyDescent="0.25">
      <c r="B91" s="14">
        <v>43216</v>
      </c>
      <c r="C91" s="214">
        <v>169.9</v>
      </c>
      <c r="D91" s="214">
        <v>90.47</v>
      </c>
      <c r="E91" s="214">
        <v>65.2</v>
      </c>
      <c r="F91" s="214">
        <v>1155</v>
      </c>
      <c r="G91" s="214">
        <v>7169</v>
      </c>
      <c r="H91" s="214">
        <v>92.06</v>
      </c>
      <c r="I91" s="214">
        <v>20.309999999999999</v>
      </c>
      <c r="J91" s="214">
        <v>38.25</v>
      </c>
      <c r="K91" s="214">
        <v>11.43</v>
      </c>
      <c r="L91" s="30">
        <v>285.48</v>
      </c>
      <c r="R91" s="106">
        <f t="shared" si="11"/>
        <v>43215</v>
      </c>
      <c r="S91" s="214">
        <f t="shared" si="12"/>
        <v>97.984588026081823</v>
      </c>
      <c r="T91" s="214">
        <f t="shared" si="13"/>
        <v>104.87208318360439</v>
      </c>
      <c r="U91" s="214">
        <f t="shared" si="14"/>
        <v>92.347350679149613</v>
      </c>
      <c r="V91" s="214">
        <f t="shared" si="15"/>
        <v>102.803738317757</v>
      </c>
      <c r="W91" s="214">
        <f t="shared" si="16"/>
        <v>99.389990295300152</v>
      </c>
      <c r="X91" s="214">
        <f t="shared" si="17"/>
        <v>109.85680190930789</v>
      </c>
      <c r="Y91" s="214">
        <f t="shared" si="18"/>
        <v>120.07094295004434</v>
      </c>
      <c r="Z91" s="214">
        <f t="shared" si="19"/>
        <v>91.507177033492823</v>
      </c>
      <c r="AA91" s="214">
        <f t="shared" si="20"/>
        <v>90.284360189573448</v>
      </c>
      <c r="AB91" s="214">
        <f t="shared" si="21"/>
        <v>89.064986116744166</v>
      </c>
    </row>
    <row r="92" spans="2:28" x14ac:dyDescent="0.25">
      <c r="B92" s="14">
        <v>43217</v>
      </c>
      <c r="C92" s="214">
        <v>169.3</v>
      </c>
      <c r="D92" s="214">
        <v>91.37</v>
      </c>
      <c r="E92" s="214">
        <v>65.37</v>
      </c>
      <c r="F92" s="214">
        <v>1151.5</v>
      </c>
      <c r="G92" s="214">
        <v>7181</v>
      </c>
      <c r="H92" s="214">
        <v>89.16</v>
      </c>
      <c r="I92" s="214">
        <v>20.350000000000001</v>
      </c>
      <c r="J92" s="214">
        <v>37.65</v>
      </c>
      <c r="K92" s="214">
        <v>11.49</v>
      </c>
      <c r="L92" s="30">
        <v>294.07499999999999</v>
      </c>
      <c r="R92" s="106">
        <f t="shared" si="11"/>
        <v>43216</v>
      </c>
      <c r="S92" s="214">
        <f t="shared" si="12"/>
        <v>100.71132187314763</v>
      </c>
      <c r="T92" s="214">
        <f t="shared" si="13"/>
        <v>105.91535581392655</v>
      </c>
      <c r="U92" s="214">
        <f t="shared" si="14"/>
        <v>92.588133648711818</v>
      </c>
      <c r="V92" s="214">
        <f t="shared" si="15"/>
        <v>102.49221183800623</v>
      </c>
      <c r="W92" s="214">
        <f t="shared" si="16"/>
        <v>99.556356578400113</v>
      </c>
      <c r="X92" s="214">
        <f t="shared" si="17"/>
        <v>106.39618138424819</v>
      </c>
      <c r="Y92" s="214">
        <f t="shared" si="18"/>
        <v>120.30741945019214</v>
      </c>
      <c r="Z92" s="214">
        <f t="shared" si="19"/>
        <v>90.071770334928232</v>
      </c>
      <c r="AA92" s="214">
        <f t="shared" si="20"/>
        <v>90.758293838862556</v>
      </c>
      <c r="AB92" s="214">
        <f t="shared" si="21"/>
        <v>91.746482388543981</v>
      </c>
    </row>
    <row r="93" spans="2:28" x14ac:dyDescent="0.25">
      <c r="B93" s="14">
        <v>43220</v>
      </c>
      <c r="C93" s="214">
        <v>168.5</v>
      </c>
      <c r="D93" s="214">
        <v>91.89</v>
      </c>
      <c r="E93" s="214">
        <v>65.14</v>
      </c>
      <c r="F93" s="214">
        <v>1151.5</v>
      </c>
      <c r="G93" s="214">
        <v>7181</v>
      </c>
      <c r="H93" s="214">
        <v>89.84</v>
      </c>
      <c r="I93" s="214">
        <v>20.420000000000002</v>
      </c>
      <c r="J93" s="214">
        <v>36.74</v>
      </c>
      <c r="K93" s="214">
        <v>11.24</v>
      </c>
      <c r="L93" s="30">
        <v>293.89999999999998</v>
      </c>
      <c r="R93" s="106">
        <f t="shared" si="11"/>
        <v>43217</v>
      </c>
      <c r="S93" s="214">
        <f t="shared" si="12"/>
        <v>100.35566093657383</v>
      </c>
      <c r="T93" s="214">
        <f t="shared" si="13"/>
        <v>106.51813555589045</v>
      </c>
      <c r="U93" s="214">
        <f t="shared" si="14"/>
        <v>92.26236845459826</v>
      </c>
      <c r="V93" s="214">
        <f t="shared" si="15"/>
        <v>102.49221183800623</v>
      </c>
      <c r="W93" s="214">
        <f t="shared" si="16"/>
        <v>99.556356578400113</v>
      </c>
      <c r="X93" s="214">
        <f t="shared" si="17"/>
        <v>107.2076372315036</v>
      </c>
      <c r="Y93" s="214">
        <f t="shared" si="18"/>
        <v>120.7212533254508</v>
      </c>
      <c r="Z93" s="214">
        <f t="shared" si="19"/>
        <v>87.894736842105274</v>
      </c>
      <c r="AA93" s="214">
        <f t="shared" si="20"/>
        <v>88.783570300157976</v>
      </c>
      <c r="AB93" s="214">
        <f t="shared" si="21"/>
        <v>91.691885314947115</v>
      </c>
    </row>
    <row r="94" spans="2:28" x14ac:dyDescent="0.25">
      <c r="B94" s="14">
        <v>43221</v>
      </c>
      <c r="C94" s="214">
        <v>168.5</v>
      </c>
      <c r="D94" s="214">
        <v>91.89</v>
      </c>
      <c r="E94" s="214">
        <v>65.14</v>
      </c>
      <c r="F94" s="214">
        <v>1151.5</v>
      </c>
      <c r="G94" s="214">
        <v>7195</v>
      </c>
      <c r="H94" s="214">
        <v>89.84</v>
      </c>
      <c r="I94" s="214">
        <v>20.420000000000002</v>
      </c>
      <c r="J94" s="214">
        <v>36.42</v>
      </c>
      <c r="K94" s="214">
        <v>11.26</v>
      </c>
      <c r="L94" s="30">
        <v>299.92</v>
      </c>
      <c r="R94" s="106">
        <f t="shared" si="11"/>
        <v>43220</v>
      </c>
      <c r="S94" s="214">
        <f t="shared" si="12"/>
        <v>99.881446354475415</v>
      </c>
      <c r="T94" s="214">
        <f t="shared" si="13"/>
        <v>106.51813555589045</v>
      </c>
      <c r="U94" s="214">
        <f t="shared" si="14"/>
        <v>92.26236845459826</v>
      </c>
      <c r="V94" s="214">
        <f t="shared" si="15"/>
        <v>102.49221183800623</v>
      </c>
      <c r="W94" s="214">
        <f t="shared" si="16"/>
        <v>99.750450575350058</v>
      </c>
      <c r="X94" s="214">
        <f t="shared" si="17"/>
        <v>107.2076372315036</v>
      </c>
      <c r="Y94" s="214">
        <f t="shared" si="18"/>
        <v>120.7212533254508</v>
      </c>
      <c r="Z94" s="214">
        <f t="shared" si="19"/>
        <v>87.129186602870817</v>
      </c>
      <c r="AA94" s="214">
        <f t="shared" si="20"/>
        <v>88.941548183254341</v>
      </c>
      <c r="AB94" s="214">
        <f t="shared" si="21"/>
        <v>93.570024646678945</v>
      </c>
    </row>
    <row r="95" spans="2:28" x14ac:dyDescent="0.25">
      <c r="B95" s="14">
        <v>43222</v>
      </c>
      <c r="C95" s="214">
        <v>173.3</v>
      </c>
      <c r="D95" s="214">
        <v>92.65</v>
      </c>
      <c r="E95" s="214">
        <v>66.27</v>
      </c>
      <c r="F95" s="214">
        <v>1127.5</v>
      </c>
      <c r="G95" s="214">
        <v>7165</v>
      </c>
      <c r="H95" s="214">
        <v>90</v>
      </c>
      <c r="I95" s="214">
        <v>20.059999999999999</v>
      </c>
      <c r="J95" s="214">
        <v>36.200000000000003</v>
      </c>
      <c r="K95" s="214">
        <v>11.21</v>
      </c>
      <c r="L95" s="30">
        <v>301.14999999999998</v>
      </c>
      <c r="R95" s="106">
        <f t="shared" si="11"/>
        <v>43221</v>
      </c>
      <c r="S95" s="214">
        <f t="shared" si="12"/>
        <v>99.881446354475415</v>
      </c>
      <c r="T95" s="214">
        <f t="shared" si="13"/>
        <v>107.39912133260691</v>
      </c>
      <c r="U95" s="214">
        <f t="shared" si="14"/>
        <v>93.862867016982293</v>
      </c>
      <c r="V95" s="214">
        <f t="shared" si="15"/>
        <v>100.35603026257232</v>
      </c>
      <c r="W95" s="214">
        <f t="shared" si="16"/>
        <v>99.334534867600169</v>
      </c>
      <c r="X95" s="214">
        <f t="shared" si="17"/>
        <v>107.39856801909309</v>
      </c>
      <c r="Y95" s="214">
        <f t="shared" si="18"/>
        <v>118.5929648241206</v>
      </c>
      <c r="Z95" s="214">
        <f t="shared" si="19"/>
        <v>86.602870813397132</v>
      </c>
      <c r="AA95" s="214">
        <f t="shared" si="20"/>
        <v>88.546603475513436</v>
      </c>
      <c r="AB95" s="214">
        <f t="shared" si="21"/>
        <v>93.953764078245399</v>
      </c>
    </row>
    <row r="96" spans="2:28" x14ac:dyDescent="0.25">
      <c r="B96" s="14">
        <v>43223</v>
      </c>
      <c r="C96" s="214">
        <v>172.3</v>
      </c>
      <c r="D96" s="214">
        <v>92.35</v>
      </c>
      <c r="E96" s="214">
        <v>66.34</v>
      </c>
      <c r="F96" s="214">
        <v>1127.5</v>
      </c>
      <c r="G96" s="214">
        <v>7165</v>
      </c>
      <c r="H96" s="214">
        <v>89.46</v>
      </c>
      <c r="I96" s="214">
        <v>19.805</v>
      </c>
      <c r="J96" s="214">
        <v>36.15</v>
      </c>
      <c r="K96" s="214">
        <v>11.2</v>
      </c>
      <c r="L96" s="30">
        <v>284.45</v>
      </c>
      <c r="R96" s="106">
        <f t="shared" si="11"/>
        <v>43222</v>
      </c>
      <c r="S96" s="214">
        <f t="shared" si="12"/>
        <v>102.72673384706582</v>
      </c>
      <c r="T96" s="214">
        <f t="shared" si="13"/>
        <v>107.0513637891662</v>
      </c>
      <c r="U96" s="214">
        <f t="shared" si="14"/>
        <v>93.962012945625546</v>
      </c>
      <c r="V96" s="214">
        <f t="shared" si="15"/>
        <v>100.35603026257232</v>
      </c>
      <c r="W96" s="214">
        <f t="shared" si="16"/>
        <v>99.334534867600169</v>
      </c>
      <c r="X96" s="214">
        <f t="shared" si="17"/>
        <v>106.75417661097852</v>
      </c>
      <c r="Y96" s="214">
        <f t="shared" si="18"/>
        <v>117.0854271356784</v>
      </c>
      <c r="Z96" s="214">
        <f t="shared" si="19"/>
        <v>86.483253588516746</v>
      </c>
      <c r="AA96" s="214">
        <f t="shared" si="20"/>
        <v>88.467614533965232</v>
      </c>
      <c r="AB96" s="214">
        <f t="shared" si="21"/>
        <v>88.743643340716943</v>
      </c>
    </row>
    <row r="97" spans="2:28" x14ac:dyDescent="0.25">
      <c r="B97" s="14">
        <v>43224</v>
      </c>
      <c r="C97" s="214">
        <v>169.4</v>
      </c>
      <c r="D97" s="214">
        <v>91.6</v>
      </c>
      <c r="E97" s="214">
        <v>66.16</v>
      </c>
      <c r="F97" s="214">
        <v>1127.5</v>
      </c>
      <c r="G97" s="214">
        <v>7165</v>
      </c>
      <c r="H97" s="214">
        <v>89.4</v>
      </c>
      <c r="I97" s="214">
        <v>20.100000000000001</v>
      </c>
      <c r="J97" s="214">
        <v>36.71</v>
      </c>
      <c r="K97" s="214">
        <v>11.36</v>
      </c>
      <c r="L97" s="30">
        <v>294.08999999999997</v>
      </c>
      <c r="R97" s="106">
        <f t="shared" si="11"/>
        <v>43223</v>
      </c>
      <c r="S97" s="214">
        <f t="shared" si="12"/>
        <v>102.13396561944282</v>
      </c>
      <c r="T97" s="214">
        <f t="shared" si="13"/>
        <v>106.18196993056441</v>
      </c>
      <c r="U97" s="214">
        <f t="shared" si="14"/>
        <v>93.707066271971456</v>
      </c>
      <c r="V97" s="214">
        <f t="shared" si="15"/>
        <v>100.35603026257232</v>
      </c>
      <c r="W97" s="214">
        <f t="shared" si="16"/>
        <v>99.334534867600169</v>
      </c>
      <c r="X97" s="214">
        <f t="shared" si="17"/>
        <v>106.68257756563247</v>
      </c>
      <c r="Y97" s="214">
        <f t="shared" si="18"/>
        <v>118.82944132426843</v>
      </c>
      <c r="Z97" s="214">
        <f t="shared" si="19"/>
        <v>87.822966507177043</v>
      </c>
      <c r="AA97" s="214">
        <f t="shared" si="20"/>
        <v>89.731437598736179</v>
      </c>
      <c r="AB97" s="214">
        <f t="shared" si="21"/>
        <v>91.751162137709414</v>
      </c>
    </row>
    <row r="98" spans="2:28" x14ac:dyDescent="0.25">
      <c r="B98" s="14">
        <v>43227</v>
      </c>
      <c r="C98" s="214">
        <v>170.4</v>
      </c>
      <c r="D98" s="214">
        <v>91.2</v>
      </c>
      <c r="E98" s="214">
        <v>66.540000000000006</v>
      </c>
      <c r="F98" s="214">
        <v>1126.5</v>
      </c>
      <c r="G98" s="214">
        <v>7201</v>
      </c>
      <c r="H98" s="214">
        <v>89.75</v>
      </c>
      <c r="I98" s="214">
        <v>20.09</v>
      </c>
      <c r="J98" s="214">
        <v>36.340000000000003</v>
      </c>
      <c r="K98" s="214">
        <v>11.34</v>
      </c>
      <c r="L98" s="30">
        <v>302.77</v>
      </c>
      <c r="R98" s="106">
        <f t="shared" si="11"/>
        <v>43224</v>
      </c>
      <c r="S98" s="214">
        <f t="shared" si="12"/>
        <v>100.41493775933613</v>
      </c>
      <c r="T98" s="214">
        <f t="shared" si="13"/>
        <v>105.71829320597681</v>
      </c>
      <c r="U98" s="214">
        <f t="shared" si="14"/>
        <v>94.245287027463448</v>
      </c>
      <c r="V98" s="214">
        <f t="shared" si="15"/>
        <v>100.26702269692925</v>
      </c>
      <c r="W98" s="214">
        <f t="shared" si="16"/>
        <v>99.833633716900039</v>
      </c>
      <c r="X98" s="214">
        <f t="shared" si="17"/>
        <v>107.10023866348448</v>
      </c>
      <c r="Y98" s="214">
        <f t="shared" si="18"/>
        <v>118.77032219923144</v>
      </c>
      <c r="Z98" s="214">
        <f t="shared" si="19"/>
        <v>86.937799043062213</v>
      </c>
      <c r="AA98" s="214">
        <f t="shared" si="20"/>
        <v>89.573459715639814</v>
      </c>
      <c r="AB98" s="214">
        <f t="shared" si="21"/>
        <v>94.459176988113441</v>
      </c>
    </row>
    <row r="99" spans="2:28" x14ac:dyDescent="0.25">
      <c r="B99" s="14">
        <v>43228</v>
      </c>
      <c r="C99" s="214">
        <v>170.2</v>
      </c>
      <c r="D99" s="214">
        <v>91.74</v>
      </c>
      <c r="E99" s="214">
        <v>66.75</v>
      </c>
      <c r="F99" s="214">
        <v>1113</v>
      </c>
      <c r="G99" s="214">
        <v>7155</v>
      </c>
      <c r="H99" s="214">
        <v>89.13</v>
      </c>
      <c r="I99" s="214">
        <v>20.309999999999999</v>
      </c>
      <c r="J99" s="214">
        <v>36.33</v>
      </c>
      <c r="K99" s="214">
        <v>11.27</v>
      </c>
      <c r="L99" s="30">
        <v>301.97000000000003</v>
      </c>
      <c r="R99" s="106">
        <f t="shared" si="11"/>
        <v>43227</v>
      </c>
      <c r="S99" s="214">
        <f t="shared" si="12"/>
        <v>101.00770598695912</v>
      </c>
      <c r="T99" s="214">
        <f t="shared" si="13"/>
        <v>106.34425678417007</v>
      </c>
      <c r="U99" s="214">
        <f t="shared" si="14"/>
        <v>94.542724813393207</v>
      </c>
      <c r="V99" s="214">
        <f t="shared" si="15"/>
        <v>99.065420560747668</v>
      </c>
      <c r="W99" s="214">
        <f t="shared" si="16"/>
        <v>99.195896298350206</v>
      </c>
      <c r="X99" s="214">
        <f t="shared" si="17"/>
        <v>106.36038186157518</v>
      </c>
      <c r="Y99" s="214">
        <f t="shared" si="18"/>
        <v>120.07094295004434</v>
      </c>
      <c r="Z99" s="214">
        <f t="shared" si="19"/>
        <v>86.913875598086122</v>
      </c>
      <c r="AA99" s="214">
        <f t="shared" si="20"/>
        <v>89.02053712480253</v>
      </c>
      <c r="AB99" s="214">
        <f t="shared" si="21"/>
        <v>94.209590365956402</v>
      </c>
    </row>
    <row r="100" spans="2:28" x14ac:dyDescent="0.25">
      <c r="B100" s="14">
        <v>43229</v>
      </c>
      <c r="C100" s="214">
        <v>168.4</v>
      </c>
      <c r="D100" s="214">
        <v>91.89</v>
      </c>
      <c r="E100" s="214">
        <v>67.069999999999993</v>
      </c>
      <c r="F100" s="214">
        <v>1099</v>
      </c>
      <c r="G100" s="214">
        <v>7424</v>
      </c>
      <c r="H100" s="214">
        <v>88.54</v>
      </c>
      <c r="I100" s="214">
        <v>20.010000000000002</v>
      </c>
      <c r="J100" s="214">
        <v>36.270000000000003</v>
      </c>
      <c r="K100" s="214">
        <v>11.06</v>
      </c>
      <c r="L100" s="30">
        <v>306.85000000000002</v>
      </c>
      <c r="R100" s="106">
        <f t="shared" si="11"/>
        <v>43228</v>
      </c>
      <c r="S100" s="214">
        <f t="shared" si="12"/>
        <v>100.8891523414345</v>
      </c>
      <c r="T100" s="214">
        <f t="shared" si="13"/>
        <v>106.51813555589045</v>
      </c>
      <c r="U100" s="214">
        <f t="shared" si="14"/>
        <v>94.995963344333816</v>
      </c>
      <c r="V100" s="214">
        <f t="shared" si="15"/>
        <v>97.819314641744555</v>
      </c>
      <c r="W100" s="214">
        <f t="shared" si="16"/>
        <v>102.92527381117426</v>
      </c>
      <c r="X100" s="214">
        <f t="shared" si="17"/>
        <v>105.65632458233891</v>
      </c>
      <c r="Y100" s="214">
        <f t="shared" si="18"/>
        <v>118.29736919893588</v>
      </c>
      <c r="Z100" s="214">
        <f t="shared" si="19"/>
        <v>86.770334928229673</v>
      </c>
      <c r="AA100" s="214">
        <f t="shared" si="20"/>
        <v>87.361769352290679</v>
      </c>
      <c r="AB100" s="214">
        <f t="shared" si="21"/>
        <v>95.732068761114419</v>
      </c>
    </row>
    <row r="101" spans="2:28" x14ac:dyDescent="0.25">
      <c r="B101" s="14">
        <v>43230</v>
      </c>
      <c r="C101" s="214">
        <v>169</v>
      </c>
      <c r="D101" s="214">
        <v>92.22</v>
      </c>
      <c r="E101" s="214">
        <v>67.010000000000005</v>
      </c>
      <c r="F101" s="214">
        <v>1110.5</v>
      </c>
      <c r="G101" s="214">
        <v>7592</v>
      </c>
      <c r="H101" s="214">
        <v>88.4</v>
      </c>
      <c r="I101" s="214">
        <v>20.05</v>
      </c>
      <c r="J101" s="214">
        <v>37.159999999999997</v>
      </c>
      <c r="K101" s="214">
        <v>11.21</v>
      </c>
      <c r="L101" s="30">
        <v>305.02</v>
      </c>
      <c r="R101" s="106">
        <f t="shared" si="11"/>
        <v>43229</v>
      </c>
      <c r="S101" s="214">
        <f t="shared" si="12"/>
        <v>99.822169531713115</v>
      </c>
      <c r="T101" s="214">
        <f t="shared" si="13"/>
        <v>106.90066885367521</v>
      </c>
      <c r="U101" s="214">
        <f t="shared" si="14"/>
        <v>94.910981119782463</v>
      </c>
      <c r="V101" s="214">
        <f t="shared" si="15"/>
        <v>98.842901646639973</v>
      </c>
      <c r="W101" s="214">
        <f t="shared" si="16"/>
        <v>105.25440177457368</v>
      </c>
      <c r="X101" s="214">
        <f t="shared" si="17"/>
        <v>105.48926014319811</v>
      </c>
      <c r="Y101" s="214">
        <f t="shared" si="18"/>
        <v>118.53384569908367</v>
      </c>
      <c r="Z101" s="214">
        <f t="shared" si="19"/>
        <v>88.899521531100476</v>
      </c>
      <c r="AA101" s="214">
        <f t="shared" si="20"/>
        <v>88.546603475513436</v>
      </c>
      <c r="AB101" s="214">
        <f t="shared" si="21"/>
        <v>95.161139362930143</v>
      </c>
    </row>
    <row r="102" spans="2:28" x14ac:dyDescent="0.25">
      <c r="B102" s="14">
        <v>43231</v>
      </c>
      <c r="C102" s="214">
        <v>168.9</v>
      </c>
      <c r="D102" s="214">
        <v>92.17</v>
      </c>
      <c r="E102" s="214">
        <v>66.819999999999993</v>
      </c>
      <c r="F102" s="214">
        <v>1111</v>
      </c>
      <c r="G102" s="214">
        <v>7543</v>
      </c>
      <c r="H102" s="214">
        <v>89</v>
      </c>
      <c r="I102" s="214">
        <v>20.079999999999998</v>
      </c>
      <c r="J102" s="214">
        <v>36.89</v>
      </c>
      <c r="K102" s="214">
        <v>11.19</v>
      </c>
      <c r="L102" s="30">
        <v>301.06</v>
      </c>
      <c r="R102" s="106">
        <f t="shared" si="11"/>
        <v>43230</v>
      </c>
      <c r="S102" s="214">
        <f t="shared" si="12"/>
        <v>100.1778304682869</v>
      </c>
      <c r="T102" s="214">
        <f t="shared" si="13"/>
        <v>106.84270926310178</v>
      </c>
      <c r="U102" s="214">
        <f t="shared" si="14"/>
        <v>94.64187074203646</v>
      </c>
      <c r="V102" s="214">
        <f t="shared" si="15"/>
        <v>98.887405429461509</v>
      </c>
      <c r="W102" s="214">
        <f t="shared" si="16"/>
        <v>104.57507278524885</v>
      </c>
      <c r="X102" s="214">
        <f t="shared" si="17"/>
        <v>106.2052505966587</v>
      </c>
      <c r="Y102" s="214">
        <f t="shared" si="18"/>
        <v>118.71120307419449</v>
      </c>
      <c r="Z102" s="214">
        <f t="shared" si="19"/>
        <v>88.253588516746419</v>
      </c>
      <c r="AA102" s="214">
        <f t="shared" si="20"/>
        <v>88.388625592417057</v>
      </c>
      <c r="AB102" s="214">
        <f t="shared" si="21"/>
        <v>93.925685583252744</v>
      </c>
    </row>
    <row r="103" spans="2:28" x14ac:dyDescent="0.25">
      <c r="B103" s="14">
        <v>43234</v>
      </c>
      <c r="C103" s="214">
        <v>168.4</v>
      </c>
      <c r="D103" s="214">
        <v>91.86</v>
      </c>
      <c r="E103" s="214">
        <v>66.59</v>
      </c>
      <c r="F103" s="214">
        <v>1116</v>
      </c>
      <c r="G103" s="214">
        <v>7560</v>
      </c>
      <c r="H103" s="214">
        <v>88.67</v>
      </c>
      <c r="I103" s="214">
        <v>20.059999999999999</v>
      </c>
      <c r="J103" s="214">
        <v>36.630000000000003</v>
      </c>
      <c r="K103" s="214">
        <v>11.18</v>
      </c>
      <c r="L103" s="30">
        <v>291.97000000000003</v>
      </c>
      <c r="R103" s="106">
        <f t="shared" si="11"/>
        <v>43231</v>
      </c>
      <c r="S103" s="214">
        <f t="shared" si="12"/>
        <v>100.1185536455246</v>
      </c>
      <c r="T103" s="214">
        <f t="shared" si="13"/>
        <v>106.48335980154637</v>
      </c>
      <c r="U103" s="214">
        <f t="shared" si="14"/>
        <v>94.316105547922902</v>
      </c>
      <c r="V103" s="214">
        <f t="shared" si="15"/>
        <v>99.3324432576769</v>
      </c>
      <c r="W103" s="214">
        <f t="shared" si="16"/>
        <v>104.81075835297379</v>
      </c>
      <c r="X103" s="214">
        <f t="shared" si="17"/>
        <v>105.81145584725537</v>
      </c>
      <c r="Y103" s="214">
        <f t="shared" si="18"/>
        <v>118.5929648241206</v>
      </c>
      <c r="Z103" s="214">
        <f t="shared" si="19"/>
        <v>87.631578947368439</v>
      </c>
      <c r="AA103" s="214">
        <f t="shared" si="20"/>
        <v>88.309636650868867</v>
      </c>
      <c r="AB103" s="214">
        <f t="shared" si="21"/>
        <v>91.089757588993251</v>
      </c>
    </row>
    <row r="104" spans="2:28" x14ac:dyDescent="0.25">
      <c r="B104" s="14">
        <v>43235</v>
      </c>
      <c r="C104" s="214">
        <v>170</v>
      </c>
      <c r="D104" s="214">
        <v>92.1</v>
      </c>
      <c r="E104" s="214">
        <v>66.86</v>
      </c>
      <c r="F104" s="214">
        <v>1125.5</v>
      </c>
      <c r="G104" s="214">
        <v>7514</v>
      </c>
      <c r="H104" s="214">
        <v>88.78</v>
      </c>
      <c r="I104" s="214">
        <v>20.170000000000002</v>
      </c>
      <c r="J104" s="214">
        <v>36.94</v>
      </c>
      <c r="K104" s="214">
        <v>11.22</v>
      </c>
      <c r="L104" s="30">
        <v>284.18</v>
      </c>
      <c r="R104" s="106">
        <f t="shared" si="11"/>
        <v>43234</v>
      </c>
      <c r="S104" s="214">
        <f t="shared" si="12"/>
        <v>99.822169531713115</v>
      </c>
      <c r="T104" s="214">
        <f t="shared" si="13"/>
        <v>106.76156583629893</v>
      </c>
      <c r="U104" s="214">
        <f t="shared" si="14"/>
        <v>94.698525558404043</v>
      </c>
      <c r="V104" s="214">
        <f t="shared" si="15"/>
        <v>100.17801513128617</v>
      </c>
      <c r="W104" s="214">
        <f t="shared" si="16"/>
        <v>104.17302093442396</v>
      </c>
      <c r="X104" s="214">
        <f t="shared" si="17"/>
        <v>105.94272076372316</v>
      </c>
      <c r="Y104" s="214">
        <f t="shared" si="18"/>
        <v>119.24327519952706</v>
      </c>
      <c r="Z104" s="214">
        <f t="shared" si="19"/>
        <v>88.373205741626791</v>
      </c>
      <c r="AA104" s="214">
        <f t="shared" si="20"/>
        <v>88.625592417061611</v>
      </c>
      <c r="AB104" s="214">
        <f t="shared" si="21"/>
        <v>88.659407855738948</v>
      </c>
    </row>
    <row r="105" spans="2:28" x14ac:dyDescent="0.25">
      <c r="B105" s="14">
        <v>43236</v>
      </c>
      <c r="C105" s="214">
        <v>169.6</v>
      </c>
      <c r="D105" s="214">
        <v>92.61</v>
      </c>
      <c r="E105" s="214">
        <v>66.7</v>
      </c>
      <c r="F105" s="214">
        <v>1133.5</v>
      </c>
      <c r="G105" s="214">
        <v>7551</v>
      </c>
      <c r="H105" s="214">
        <v>88.64</v>
      </c>
      <c r="I105" s="214">
        <v>20.16</v>
      </c>
      <c r="J105" s="214">
        <v>38.03</v>
      </c>
      <c r="K105" s="214">
        <v>11.4</v>
      </c>
      <c r="L105" s="30">
        <v>286.48</v>
      </c>
      <c r="R105" s="106">
        <f t="shared" si="11"/>
        <v>43235</v>
      </c>
      <c r="S105" s="214">
        <f t="shared" si="12"/>
        <v>100.7705986959099</v>
      </c>
      <c r="T105" s="214">
        <f t="shared" si="13"/>
        <v>107.35275366014815</v>
      </c>
      <c r="U105" s="214">
        <f t="shared" si="14"/>
        <v>94.471906292933738</v>
      </c>
      <c r="V105" s="214">
        <f t="shared" si="15"/>
        <v>100.8900756564308</v>
      </c>
      <c r="W105" s="214">
        <f t="shared" si="16"/>
        <v>104.68598364064883</v>
      </c>
      <c r="X105" s="214">
        <f t="shared" si="17"/>
        <v>105.77565632458234</v>
      </c>
      <c r="Y105" s="214">
        <f t="shared" si="18"/>
        <v>119.1841560744901</v>
      </c>
      <c r="Z105" s="214">
        <f t="shared" si="19"/>
        <v>90.980861244019152</v>
      </c>
      <c r="AA105" s="214">
        <f t="shared" si="20"/>
        <v>90.047393364928908</v>
      </c>
      <c r="AB105" s="214">
        <f t="shared" si="21"/>
        <v>89.376969394440479</v>
      </c>
    </row>
    <row r="106" spans="2:28" x14ac:dyDescent="0.25">
      <c r="B106" s="14">
        <v>43237</v>
      </c>
      <c r="C106" s="214">
        <v>170.2</v>
      </c>
      <c r="D106" s="214">
        <v>92.67</v>
      </c>
      <c r="E106" s="214">
        <v>67.42</v>
      </c>
      <c r="F106" s="214">
        <v>1137</v>
      </c>
      <c r="G106" s="214">
        <v>7555</v>
      </c>
      <c r="H106" s="214">
        <v>91.78</v>
      </c>
      <c r="I106" s="214">
        <v>20.61</v>
      </c>
      <c r="J106" s="214">
        <v>38.299999999999997</v>
      </c>
      <c r="K106" s="214">
        <v>11.46</v>
      </c>
      <c r="L106" s="30">
        <v>284.54000000000002</v>
      </c>
      <c r="R106" s="106">
        <f t="shared" si="11"/>
        <v>43236</v>
      </c>
      <c r="S106" s="214">
        <f t="shared" si="12"/>
        <v>100.5334914048607</v>
      </c>
      <c r="T106" s="214">
        <f t="shared" si="13"/>
        <v>107.42230516883629</v>
      </c>
      <c r="U106" s="214">
        <f t="shared" si="14"/>
        <v>95.49169298755011</v>
      </c>
      <c r="V106" s="214">
        <f t="shared" si="15"/>
        <v>101.20160213618156</v>
      </c>
      <c r="W106" s="214">
        <f t="shared" si="16"/>
        <v>104.74143906834881</v>
      </c>
      <c r="X106" s="214">
        <f t="shared" si="17"/>
        <v>109.52267303102626</v>
      </c>
      <c r="Y106" s="214">
        <f t="shared" si="18"/>
        <v>121.84451670115281</v>
      </c>
      <c r="Z106" s="214">
        <f t="shared" si="19"/>
        <v>91.626794258373195</v>
      </c>
      <c r="AA106" s="214">
        <f t="shared" si="20"/>
        <v>90.521327014218016</v>
      </c>
      <c r="AB106" s="214">
        <f t="shared" si="21"/>
        <v>88.771721835709613</v>
      </c>
    </row>
    <row r="107" spans="2:28" x14ac:dyDescent="0.25">
      <c r="B107" s="14">
        <v>43238</v>
      </c>
      <c r="C107" s="214">
        <v>170.7</v>
      </c>
      <c r="D107" s="214">
        <v>89.1</v>
      </c>
      <c r="E107" s="214">
        <v>67.2</v>
      </c>
      <c r="F107" s="214">
        <v>1146</v>
      </c>
      <c r="G107" s="214">
        <v>7571</v>
      </c>
      <c r="H107" s="214">
        <v>90.94</v>
      </c>
      <c r="I107" s="214">
        <v>20.65</v>
      </c>
      <c r="J107" s="214">
        <v>37.79</v>
      </c>
      <c r="K107" s="214">
        <v>11.33</v>
      </c>
      <c r="L107" s="30">
        <v>276.82</v>
      </c>
      <c r="R107" s="106">
        <f t="shared" si="11"/>
        <v>43237</v>
      </c>
      <c r="S107" s="214">
        <f t="shared" si="12"/>
        <v>100.8891523414345</v>
      </c>
      <c r="T107" s="214">
        <f t="shared" si="13"/>
        <v>103.2839904018918</v>
      </c>
      <c r="U107" s="214">
        <f t="shared" si="14"/>
        <v>95.180091497528437</v>
      </c>
      <c r="V107" s="214">
        <f t="shared" si="15"/>
        <v>102.0026702269693</v>
      </c>
      <c r="W107" s="214">
        <f t="shared" si="16"/>
        <v>104.96326077914875</v>
      </c>
      <c r="X107" s="214">
        <f t="shared" si="17"/>
        <v>108.52028639618139</v>
      </c>
      <c r="Y107" s="214">
        <f t="shared" si="18"/>
        <v>122.08099320130061</v>
      </c>
      <c r="Z107" s="214">
        <f t="shared" si="19"/>
        <v>90.406698564593299</v>
      </c>
      <c r="AA107" s="214">
        <f t="shared" si="20"/>
        <v>89.494470774091624</v>
      </c>
      <c r="AB107" s="214">
        <f t="shared" si="21"/>
        <v>86.363210931894059</v>
      </c>
    </row>
    <row r="108" spans="2:28" x14ac:dyDescent="0.25">
      <c r="B108" s="14">
        <v>43241</v>
      </c>
      <c r="C108" s="214">
        <v>171.9</v>
      </c>
      <c r="D108" s="214">
        <v>89.67</v>
      </c>
      <c r="E108" s="214">
        <v>68.099999999999994</v>
      </c>
      <c r="F108" s="214">
        <v>1144</v>
      </c>
      <c r="G108" s="214">
        <v>7525</v>
      </c>
      <c r="H108" s="214">
        <v>91.34</v>
      </c>
      <c r="I108" s="214">
        <v>20.86</v>
      </c>
      <c r="J108" s="214">
        <v>38.090000000000003</v>
      </c>
      <c r="K108" s="214">
        <v>11.51</v>
      </c>
      <c r="L108" s="30">
        <v>284.49</v>
      </c>
      <c r="R108" s="106">
        <f t="shared" si="11"/>
        <v>43238</v>
      </c>
      <c r="S108" s="214">
        <f t="shared" si="12"/>
        <v>101.18553645524599</v>
      </c>
      <c r="T108" s="214">
        <f t="shared" si="13"/>
        <v>103.94472973442916</v>
      </c>
      <c r="U108" s="214">
        <f t="shared" si="14"/>
        <v>96.454824865798912</v>
      </c>
      <c r="V108" s="214">
        <f t="shared" si="15"/>
        <v>101.82465509568313</v>
      </c>
      <c r="W108" s="214">
        <f t="shared" si="16"/>
        <v>104.32552336059892</v>
      </c>
      <c r="X108" s="214">
        <f t="shared" si="17"/>
        <v>108.99761336515515</v>
      </c>
      <c r="Y108" s="214">
        <f t="shared" si="18"/>
        <v>123.32249482707655</v>
      </c>
      <c r="Z108" s="214">
        <f t="shared" si="19"/>
        <v>91.124401913875602</v>
      </c>
      <c r="AA108" s="214">
        <f t="shared" si="20"/>
        <v>90.916271721958921</v>
      </c>
      <c r="AB108" s="214">
        <f t="shared" si="21"/>
        <v>88.756122671824798</v>
      </c>
    </row>
    <row r="109" spans="2:28" x14ac:dyDescent="0.25">
      <c r="B109" s="14">
        <v>43242</v>
      </c>
      <c r="C109" s="214">
        <v>170.9</v>
      </c>
      <c r="D109" s="214">
        <v>90.23</v>
      </c>
      <c r="E109" s="214">
        <v>68.33</v>
      </c>
      <c r="F109" s="214">
        <v>1144</v>
      </c>
      <c r="G109" s="214">
        <v>7527</v>
      </c>
      <c r="H109" s="214">
        <v>91.87</v>
      </c>
      <c r="I109" s="214">
        <v>20.95</v>
      </c>
      <c r="J109" s="214">
        <v>38.28</v>
      </c>
      <c r="K109" s="214">
        <v>11.52</v>
      </c>
      <c r="L109" s="30">
        <v>275.01</v>
      </c>
      <c r="R109" s="106">
        <f t="shared" si="11"/>
        <v>43241</v>
      </c>
      <c r="S109" s="214">
        <f t="shared" si="12"/>
        <v>101.89685832839362</v>
      </c>
      <c r="T109" s="214">
        <f t="shared" si="13"/>
        <v>104.59387714885182</v>
      </c>
      <c r="U109" s="214">
        <f t="shared" si="14"/>
        <v>96.78059005991247</v>
      </c>
      <c r="V109" s="214">
        <f t="shared" si="15"/>
        <v>101.82465509568313</v>
      </c>
      <c r="W109" s="214">
        <f t="shared" si="16"/>
        <v>104.35325107444891</v>
      </c>
      <c r="X109" s="214">
        <f t="shared" si="17"/>
        <v>109.63007159904537</v>
      </c>
      <c r="Y109" s="214">
        <f t="shared" si="18"/>
        <v>123.8545669524091</v>
      </c>
      <c r="Z109" s="214">
        <f t="shared" si="19"/>
        <v>91.578947368421055</v>
      </c>
      <c r="AA109" s="214">
        <f t="shared" si="20"/>
        <v>90.995260663507111</v>
      </c>
      <c r="AB109" s="214">
        <f t="shared" si="21"/>
        <v>85.798521199263718</v>
      </c>
    </row>
    <row r="110" spans="2:28" x14ac:dyDescent="0.25">
      <c r="B110" s="14">
        <v>43243</v>
      </c>
      <c r="C110" s="214">
        <v>170</v>
      </c>
      <c r="D110" s="214">
        <v>88.93</v>
      </c>
      <c r="E110" s="214">
        <v>67.150000000000006</v>
      </c>
      <c r="F110" s="214">
        <v>1138.5</v>
      </c>
      <c r="G110" s="214">
        <v>7435</v>
      </c>
      <c r="H110" s="214">
        <v>86.95</v>
      </c>
      <c r="I110" s="214">
        <v>20.74</v>
      </c>
      <c r="J110" s="214">
        <v>37.85</v>
      </c>
      <c r="K110" s="214">
        <v>11.44</v>
      </c>
      <c r="L110" s="30">
        <v>279.07</v>
      </c>
      <c r="R110" s="106">
        <f t="shared" si="11"/>
        <v>43242</v>
      </c>
      <c r="S110" s="214">
        <f t="shared" si="12"/>
        <v>101.30409010077062</v>
      </c>
      <c r="T110" s="214">
        <f t="shared" si="13"/>
        <v>103.08692779394208</v>
      </c>
      <c r="U110" s="214">
        <f t="shared" si="14"/>
        <v>95.109272977068983</v>
      </c>
      <c r="V110" s="214">
        <f t="shared" si="15"/>
        <v>101.33511348464619</v>
      </c>
      <c r="W110" s="214">
        <f t="shared" si="16"/>
        <v>103.07777623734924</v>
      </c>
      <c r="X110" s="214">
        <f t="shared" si="17"/>
        <v>103.75894988066827</v>
      </c>
      <c r="Y110" s="214">
        <f t="shared" si="18"/>
        <v>122.61306532663316</v>
      </c>
      <c r="Z110" s="214">
        <f t="shared" si="19"/>
        <v>90.550239234449776</v>
      </c>
      <c r="AA110" s="214">
        <f t="shared" si="20"/>
        <v>90.363349131121637</v>
      </c>
      <c r="AB110" s="214">
        <f t="shared" si="21"/>
        <v>87.065173306710761</v>
      </c>
    </row>
    <row r="111" spans="2:28" x14ac:dyDescent="0.25">
      <c r="B111" s="14">
        <v>43244</v>
      </c>
      <c r="C111" s="214">
        <v>166.8</v>
      </c>
      <c r="D111" s="214">
        <v>87.39</v>
      </c>
      <c r="E111" s="214">
        <v>65.599999999999994</v>
      </c>
      <c r="F111" s="214">
        <v>1118.5</v>
      </c>
      <c r="G111" s="214">
        <v>7208</v>
      </c>
      <c r="H111" s="214">
        <v>85.49</v>
      </c>
      <c r="I111" s="214">
        <v>20.51</v>
      </c>
      <c r="J111" s="214">
        <v>38.39</v>
      </c>
      <c r="K111" s="214">
        <v>11.62</v>
      </c>
      <c r="L111" s="30">
        <v>277.85000000000002</v>
      </c>
      <c r="R111" s="106">
        <f t="shared" si="11"/>
        <v>43243</v>
      </c>
      <c r="S111" s="214">
        <f t="shared" si="12"/>
        <v>100.7705986959099</v>
      </c>
      <c r="T111" s="214">
        <f t="shared" si="13"/>
        <v>101.30177240427973</v>
      </c>
      <c r="U111" s="214">
        <f t="shared" si="14"/>
        <v>92.913898842825375</v>
      </c>
      <c r="V111" s="214">
        <f t="shared" si="15"/>
        <v>99.554962171784595</v>
      </c>
      <c r="W111" s="214">
        <f t="shared" si="16"/>
        <v>99.930680715375019</v>
      </c>
      <c r="X111" s="214">
        <f t="shared" si="17"/>
        <v>102.01670644391407</v>
      </c>
      <c r="Y111" s="214">
        <f t="shared" si="18"/>
        <v>121.25332545078334</v>
      </c>
      <c r="Z111" s="214">
        <f t="shared" si="19"/>
        <v>91.842105263157904</v>
      </c>
      <c r="AA111" s="214">
        <f t="shared" si="20"/>
        <v>91.785150078988934</v>
      </c>
      <c r="AB111" s="214">
        <f t="shared" si="21"/>
        <v>86.684553707921282</v>
      </c>
    </row>
    <row r="112" spans="2:28" x14ac:dyDescent="0.25">
      <c r="B112" s="14">
        <v>43245</v>
      </c>
      <c r="C112" s="214">
        <v>166.9</v>
      </c>
      <c r="D112" s="214">
        <v>87.24</v>
      </c>
      <c r="E112" s="214">
        <v>64.900000000000006</v>
      </c>
      <c r="F112" s="214">
        <v>1116</v>
      </c>
      <c r="G112" s="214">
        <v>7115</v>
      </c>
      <c r="H112" s="214">
        <v>85.63</v>
      </c>
      <c r="I112" s="214">
        <v>20.68</v>
      </c>
      <c r="J112" s="214">
        <v>38.299999999999997</v>
      </c>
      <c r="K112" s="214">
        <v>11.51</v>
      </c>
      <c r="L112" s="30">
        <v>278.85000000000002</v>
      </c>
      <c r="R112" s="106">
        <f t="shared" si="11"/>
        <v>43244</v>
      </c>
      <c r="S112" s="214">
        <f t="shared" si="12"/>
        <v>98.873740367516319</v>
      </c>
      <c r="T112" s="214">
        <f t="shared" si="13"/>
        <v>101.12789363255939</v>
      </c>
      <c r="U112" s="214">
        <f t="shared" si="14"/>
        <v>91.922439556392803</v>
      </c>
      <c r="V112" s="214">
        <f t="shared" si="15"/>
        <v>99.3324432576769</v>
      </c>
      <c r="W112" s="214">
        <f t="shared" si="16"/>
        <v>98.64134202135034</v>
      </c>
      <c r="X112" s="214">
        <f t="shared" si="17"/>
        <v>102.18377088305488</v>
      </c>
      <c r="Y112" s="214">
        <f t="shared" si="18"/>
        <v>122.25835057641147</v>
      </c>
      <c r="Z112" s="214">
        <f t="shared" si="19"/>
        <v>91.626794258373195</v>
      </c>
      <c r="AA112" s="214">
        <f t="shared" si="20"/>
        <v>90.916271721958921</v>
      </c>
      <c r="AB112" s="214">
        <f t="shared" si="21"/>
        <v>86.996536985617595</v>
      </c>
    </row>
    <row r="113" spans="2:28" x14ac:dyDescent="0.25">
      <c r="B113" s="14">
        <v>43248</v>
      </c>
      <c r="C113" s="214">
        <v>165.8</v>
      </c>
      <c r="D113" s="214">
        <v>87.03</v>
      </c>
      <c r="E113" s="214">
        <v>64.010000000000005</v>
      </c>
      <c r="F113" s="214">
        <v>1108</v>
      </c>
      <c r="G113" s="214">
        <v>7052</v>
      </c>
      <c r="H113" s="214">
        <v>85.21</v>
      </c>
      <c r="I113" s="214">
        <v>20.73</v>
      </c>
      <c r="J113" s="214">
        <v>38.299999999999997</v>
      </c>
      <c r="K113" s="214">
        <v>11.51</v>
      </c>
      <c r="L113" s="30">
        <v>278.85000000000002</v>
      </c>
      <c r="R113" s="106">
        <f t="shared" si="11"/>
        <v>43245</v>
      </c>
      <c r="S113" s="214">
        <f t="shared" si="12"/>
        <v>98.933017190278619</v>
      </c>
      <c r="T113" s="214">
        <f t="shared" si="13"/>
        <v>100.88446335215089</v>
      </c>
      <c r="U113" s="214">
        <f t="shared" si="14"/>
        <v>90.661869892214227</v>
      </c>
      <c r="V113" s="214">
        <f t="shared" si="15"/>
        <v>98.620382732532264</v>
      </c>
      <c r="W113" s="214">
        <f t="shared" si="16"/>
        <v>97.76791903507555</v>
      </c>
      <c r="X113" s="214">
        <f t="shared" si="17"/>
        <v>101.68257756563246</v>
      </c>
      <c r="Y113" s="214">
        <f t="shared" si="18"/>
        <v>122.55394620159623</v>
      </c>
      <c r="Z113" s="214">
        <f t="shared" si="19"/>
        <v>91.626794258373195</v>
      </c>
      <c r="AA113" s="214">
        <f t="shared" si="20"/>
        <v>90.916271721958921</v>
      </c>
      <c r="AB113" s="214">
        <f t="shared" si="21"/>
        <v>86.996536985617595</v>
      </c>
    </row>
    <row r="114" spans="2:28" x14ac:dyDescent="0.25">
      <c r="B114" s="14">
        <v>43249</v>
      </c>
      <c r="C114" s="214">
        <v>161.69999999999999</v>
      </c>
      <c r="D114" s="214">
        <v>85.91</v>
      </c>
      <c r="E114" s="214">
        <v>62.99</v>
      </c>
      <c r="F114" s="214">
        <v>1108.5</v>
      </c>
      <c r="G114" s="214">
        <v>6976</v>
      </c>
      <c r="H114" s="214">
        <v>83.55</v>
      </c>
      <c r="I114" s="214">
        <v>20.14</v>
      </c>
      <c r="J114" s="214">
        <v>37.380000000000003</v>
      </c>
      <c r="K114" s="214">
        <v>11.44</v>
      </c>
      <c r="L114" s="30">
        <v>283.76</v>
      </c>
      <c r="R114" s="106">
        <f t="shared" si="11"/>
        <v>43248</v>
      </c>
      <c r="S114" s="214">
        <f t="shared" si="12"/>
        <v>98.280972139893322</v>
      </c>
      <c r="T114" s="214">
        <f t="shared" si="13"/>
        <v>99.586168523305545</v>
      </c>
      <c r="U114" s="214">
        <f t="shared" si="14"/>
        <v>89.217172074841017</v>
      </c>
      <c r="V114" s="214">
        <f t="shared" si="15"/>
        <v>98.6648865153538</v>
      </c>
      <c r="W114" s="214">
        <f t="shared" si="16"/>
        <v>96.714265908775815</v>
      </c>
      <c r="X114" s="214">
        <f t="shared" si="17"/>
        <v>99.701670644391399</v>
      </c>
      <c r="Y114" s="214">
        <f t="shared" si="18"/>
        <v>119.0659178244162</v>
      </c>
      <c r="Z114" s="214">
        <f t="shared" si="19"/>
        <v>89.425837320574175</v>
      </c>
      <c r="AA114" s="214">
        <f t="shared" si="20"/>
        <v>90.363349131121637</v>
      </c>
      <c r="AB114" s="214">
        <f t="shared" si="21"/>
        <v>88.52837487910648</v>
      </c>
    </row>
    <row r="115" spans="2:28" x14ac:dyDescent="0.25">
      <c r="B115" s="14">
        <v>43250</v>
      </c>
      <c r="C115" s="214">
        <v>162.4</v>
      </c>
      <c r="D115" s="214">
        <v>86.21</v>
      </c>
      <c r="E115" s="214">
        <v>62.85</v>
      </c>
      <c r="F115" s="214">
        <v>1085</v>
      </c>
      <c r="G115" s="214">
        <v>6841</v>
      </c>
      <c r="H115" s="214">
        <v>83.68</v>
      </c>
      <c r="I115" s="214">
        <v>20.38</v>
      </c>
      <c r="J115" s="214">
        <v>37.83</v>
      </c>
      <c r="K115" s="214">
        <v>11.55</v>
      </c>
      <c r="L115" s="30">
        <v>291.72000000000003</v>
      </c>
      <c r="R115" s="106">
        <f t="shared" si="11"/>
        <v>43249</v>
      </c>
      <c r="S115" s="214">
        <f t="shared" si="12"/>
        <v>95.850622406639005</v>
      </c>
      <c r="T115" s="214">
        <f t="shared" si="13"/>
        <v>99.933926066746253</v>
      </c>
      <c r="U115" s="214">
        <f t="shared" si="14"/>
        <v>89.018880217554511</v>
      </c>
      <c r="V115" s="214">
        <f t="shared" si="15"/>
        <v>96.573208722741427</v>
      </c>
      <c r="W115" s="214">
        <f t="shared" si="16"/>
        <v>94.842645223901286</v>
      </c>
      <c r="X115" s="214">
        <f t="shared" si="17"/>
        <v>99.85680190930789</v>
      </c>
      <c r="Y115" s="214">
        <f t="shared" si="18"/>
        <v>120.48477682530299</v>
      </c>
      <c r="Z115" s="214">
        <f t="shared" si="19"/>
        <v>90.502392344497608</v>
      </c>
      <c r="AA115" s="214">
        <f t="shared" si="20"/>
        <v>91.232227488151665</v>
      </c>
      <c r="AB115" s="214">
        <f t="shared" si="21"/>
        <v>91.011761769569162</v>
      </c>
    </row>
    <row r="116" spans="2:28" x14ac:dyDescent="0.25">
      <c r="B116" s="14">
        <v>43251</v>
      </c>
      <c r="C116" s="214">
        <v>158.69999999999999</v>
      </c>
      <c r="D116" s="214">
        <v>85.29</v>
      </c>
      <c r="E116" s="214">
        <v>61.86</v>
      </c>
      <c r="F116" s="214">
        <v>1080.5</v>
      </c>
      <c r="G116" s="214">
        <v>6921</v>
      </c>
      <c r="H116" s="214">
        <v>82.63</v>
      </c>
      <c r="I116" s="214">
        <v>19.945</v>
      </c>
      <c r="J116" s="214">
        <v>42.7</v>
      </c>
      <c r="K116" s="214">
        <v>11.55</v>
      </c>
      <c r="L116" s="30">
        <v>284.73</v>
      </c>
      <c r="R116" s="106">
        <f t="shared" si="11"/>
        <v>43250</v>
      </c>
      <c r="S116" s="214">
        <f t="shared" si="12"/>
        <v>96.265560165975117</v>
      </c>
      <c r="T116" s="214">
        <f t="shared" si="13"/>
        <v>98.867469600194752</v>
      </c>
      <c r="U116" s="214">
        <f t="shared" si="14"/>
        <v>87.616673512456984</v>
      </c>
      <c r="V116" s="214">
        <f t="shared" si="15"/>
        <v>96.172674677347572</v>
      </c>
      <c r="W116" s="214">
        <f t="shared" si="16"/>
        <v>95.951753777901018</v>
      </c>
      <c r="X116" s="214">
        <f t="shared" si="17"/>
        <v>98.603818615751791</v>
      </c>
      <c r="Y116" s="214">
        <f t="shared" si="18"/>
        <v>117.91309488619571</v>
      </c>
      <c r="Z116" s="214">
        <f t="shared" si="19"/>
        <v>102.15311004784691</v>
      </c>
      <c r="AA116" s="214">
        <f t="shared" si="20"/>
        <v>91.232227488151665</v>
      </c>
      <c r="AB116" s="214">
        <f t="shared" si="21"/>
        <v>88.830998658471913</v>
      </c>
    </row>
    <row r="117" spans="2:28" x14ac:dyDescent="0.25">
      <c r="B117" s="14">
        <v>43252</v>
      </c>
      <c r="C117" s="214">
        <v>160.19999999999999</v>
      </c>
      <c r="D117" s="214">
        <v>85.94</v>
      </c>
      <c r="E117" s="214">
        <v>61.98</v>
      </c>
      <c r="F117" s="214">
        <v>1077</v>
      </c>
      <c r="G117" s="214">
        <v>7122</v>
      </c>
      <c r="H117" s="214">
        <v>83.63</v>
      </c>
      <c r="I117" s="214">
        <v>20.13</v>
      </c>
      <c r="J117" s="214">
        <v>43.2</v>
      </c>
      <c r="K117" s="214">
        <v>11.71</v>
      </c>
      <c r="L117" s="30">
        <v>291.82</v>
      </c>
      <c r="R117" s="106">
        <f t="shared" si="11"/>
        <v>43251</v>
      </c>
      <c r="S117" s="214">
        <f t="shared" si="12"/>
        <v>94.072317723769999</v>
      </c>
      <c r="T117" s="214">
        <f t="shared" si="13"/>
        <v>99.620944277649627</v>
      </c>
      <c r="U117" s="214">
        <f t="shared" si="14"/>
        <v>87.786637961559705</v>
      </c>
      <c r="V117" s="214">
        <f t="shared" si="15"/>
        <v>95.861148197596791</v>
      </c>
      <c r="W117" s="214">
        <f t="shared" si="16"/>
        <v>98.738389019825306</v>
      </c>
      <c r="X117" s="214">
        <f t="shared" si="17"/>
        <v>99.797136038186153</v>
      </c>
      <c r="Y117" s="214">
        <f t="shared" si="18"/>
        <v>119.00679869937925</v>
      </c>
      <c r="Z117" s="214">
        <f t="shared" si="19"/>
        <v>103.34928229665073</v>
      </c>
      <c r="AA117" s="214">
        <f t="shared" si="20"/>
        <v>92.496050552922597</v>
      </c>
      <c r="AB117" s="214">
        <f t="shared" si="21"/>
        <v>91.042960097338792</v>
      </c>
    </row>
    <row r="118" spans="2:28" x14ac:dyDescent="0.25">
      <c r="B118" s="14">
        <v>43255</v>
      </c>
      <c r="C118" s="214">
        <v>160.19999999999999</v>
      </c>
      <c r="D118" s="214">
        <v>86.38</v>
      </c>
      <c r="E118" s="214">
        <v>62.2</v>
      </c>
      <c r="F118" s="214">
        <v>1098.5</v>
      </c>
      <c r="G118" s="214">
        <v>7401</v>
      </c>
      <c r="H118" s="214">
        <v>83.95</v>
      </c>
      <c r="I118" s="214">
        <v>20.170000000000002</v>
      </c>
      <c r="J118" s="214">
        <v>43.78</v>
      </c>
      <c r="K118" s="214">
        <v>11.74</v>
      </c>
      <c r="L118" s="30">
        <v>296.74</v>
      </c>
      <c r="R118" s="106">
        <f t="shared" si="11"/>
        <v>43252</v>
      </c>
      <c r="S118" s="214">
        <f t="shared" si="12"/>
        <v>94.961470065204495</v>
      </c>
      <c r="T118" s="214">
        <f t="shared" si="13"/>
        <v>100.13098867469601</v>
      </c>
      <c r="U118" s="214">
        <f t="shared" si="14"/>
        <v>88.098239451581378</v>
      </c>
      <c r="V118" s="214">
        <f t="shared" si="15"/>
        <v>97.774810858923018</v>
      </c>
      <c r="W118" s="214">
        <f t="shared" si="16"/>
        <v>102.60640510189936</v>
      </c>
      <c r="X118" s="214">
        <f t="shared" si="17"/>
        <v>100.17899761336517</v>
      </c>
      <c r="Y118" s="214">
        <f t="shared" si="18"/>
        <v>119.24327519952706</v>
      </c>
      <c r="Z118" s="214">
        <f t="shared" si="19"/>
        <v>104.73684210526318</v>
      </c>
      <c r="AA118" s="214">
        <f t="shared" si="20"/>
        <v>92.733017377567137</v>
      </c>
      <c r="AB118" s="214">
        <f t="shared" si="21"/>
        <v>92.577917823604665</v>
      </c>
    </row>
    <row r="119" spans="2:28" x14ac:dyDescent="0.25">
      <c r="B119" s="14">
        <v>43256</v>
      </c>
      <c r="C119" s="214">
        <v>161.1</v>
      </c>
      <c r="D119" s="214">
        <v>86.43</v>
      </c>
      <c r="E119" s="214">
        <v>62.13</v>
      </c>
      <c r="F119" s="214">
        <v>1086</v>
      </c>
      <c r="G119" s="214">
        <v>7345</v>
      </c>
      <c r="H119" s="214">
        <v>83.65</v>
      </c>
      <c r="I119" s="214">
        <v>20.25</v>
      </c>
      <c r="J119" s="214">
        <v>43.41</v>
      </c>
      <c r="K119" s="214">
        <v>11.83</v>
      </c>
      <c r="L119" s="30">
        <v>291.13</v>
      </c>
      <c r="R119" s="106">
        <f t="shared" si="11"/>
        <v>43255</v>
      </c>
      <c r="S119" s="214">
        <f t="shared" si="12"/>
        <v>94.961470065204495</v>
      </c>
      <c r="T119" s="214">
        <f t="shared" si="13"/>
        <v>100.18894826526947</v>
      </c>
      <c r="U119" s="214">
        <f t="shared" si="14"/>
        <v>87.999093522938125</v>
      </c>
      <c r="V119" s="214">
        <f t="shared" si="15"/>
        <v>96.662216288384514</v>
      </c>
      <c r="W119" s="214">
        <f t="shared" si="16"/>
        <v>101.83002911409955</v>
      </c>
      <c r="X119" s="214">
        <f t="shared" si="17"/>
        <v>99.821002386634859</v>
      </c>
      <c r="Y119" s="214">
        <f t="shared" si="18"/>
        <v>119.71622819982264</v>
      </c>
      <c r="Z119" s="214">
        <f t="shared" si="19"/>
        <v>103.85167464114832</v>
      </c>
      <c r="AA119" s="214">
        <f t="shared" si="20"/>
        <v>93.443917851500785</v>
      </c>
      <c r="AB119" s="214">
        <f t="shared" si="21"/>
        <v>90.827691635728343</v>
      </c>
    </row>
    <row r="120" spans="2:28" x14ac:dyDescent="0.25">
      <c r="B120" s="14">
        <v>43257</v>
      </c>
      <c r="C120" s="214">
        <v>163</v>
      </c>
      <c r="D120" s="214">
        <v>87.14</v>
      </c>
      <c r="E120" s="214">
        <v>62.42</v>
      </c>
      <c r="F120" s="214">
        <v>1091.5</v>
      </c>
      <c r="G120" s="214">
        <v>7474</v>
      </c>
      <c r="H120" s="214">
        <v>83.7</v>
      </c>
      <c r="I120" s="214">
        <v>20.54</v>
      </c>
      <c r="J120" s="214">
        <v>43.93</v>
      </c>
      <c r="K120" s="214">
        <v>11.97</v>
      </c>
      <c r="L120" s="30">
        <v>319.5</v>
      </c>
      <c r="R120" s="106">
        <f t="shared" si="11"/>
        <v>43256</v>
      </c>
      <c r="S120" s="214">
        <f t="shared" si="12"/>
        <v>95.494961470065206</v>
      </c>
      <c r="T120" s="214">
        <f t="shared" si="13"/>
        <v>101.01197445141248</v>
      </c>
      <c r="U120" s="214">
        <f t="shared" si="14"/>
        <v>88.409840941603051</v>
      </c>
      <c r="V120" s="214">
        <f t="shared" si="15"/>
        <v>97.151757899421455</v>
      </c>
      <c r="W120" s="214">
        <f t="shared" si="16"/>
        <v>103.61846665742409</v>
      </c>
      <c r="X120" s="214">
        <f t="shared" si="17"/>
        <v>99.880668257756568</v>
      </c>
      <c r="Y120" s="214">
        <f t="shared" si="18"/>
        <v>121.43068282589418</v>
      </c>
      <c r="Z120" s="214">
        <f t="shared" si="19"/>
        <v>105.09569377990431</v>
      </c>
      <c r="AA120" s="214">
        <f t="shared" si="20"/>
        <v>94.549763033175367</v>
      </c>
      <c r="AB120" s="214">
        <f t="shared" si="21"/>
        <v>99.678657223972806</v>
      </c>
    </row>
    <row r="121" spans="2:28" x14ac:dyDescent="0.25">
      <c r="B121" s="14">
        <v>43258</v>
      </c>
      <c r="C121" s="214">
        <v>161.80000000000001</v>
      </c>
      <c r="D121" s="214">
        <v>86.08</v>
      </c>
      <c r="E121" s="214">
        <v>62.2</v>
      </c>
      <c r="F121" s="214">
        <v>1103</v>
      </c>
      <c r="G121" s="214">
        <v>7527</v>
      </c>
      <c r="H121" s="214">
        <v>84.5</v>
      </c>
      <c r="I121" s="214">
        <v>20.71</v>
      </c>
      <c r="J121" s="214">
        <v>44.01</v>
      </c>
      <c r="K121" s="214">
        <v>12.03</v>
      </c>
      <c r="L121" s="30">
        <v>316.08999999999997</v>
      </c>
      <c r="R121" s="106">
        <f t="shared" si="11"/>
        <v>43257</v>
      </c>
      <c r="S121" s="214">
        <f t="shared" si="12"/>
        <v>96.621221102548915</v>
      </c>
      <c r="T121" s="214">
        <f t="shared" si="13"/>
        <v>99.783231131255292</v>
      </c>
      <c r="U121" s="214">
        <f t="shared" si="14"/>
        <v>88.098239451581378</v>
      </c>
      <c r="V121" s="214">
        <f t="shared" si="15"/>
        <v>98.175344904316859</v>
      </c>
      <c r="W121" s="214">
        <f t="shared" si="16"/>
        <v>104.35325107444891</v>
      </c>
      <c r="X121" s="214">
        <f t="shared" si="17"/>
        <v>100.83532219570405</v>
      </c>
      <c r="Y121" s="214">
        <f t="shared" si="18"/>
        <v>122.43570795152232</v>
      </c>
      <c r="Z121" s="214">
        <f t="shared" si="19"/>
        <v>105.28708133971291</v>
      </c>
      <c r="AA121" s="214">
        <f t="shared" si="20"/>
        <v>95.023696682464447</v>
      </c>
      <c r="AB121" s="214">
        <f t="shared" si="21"/>
        <v>98.614794247028357</v>
      </c>
    </row>
    <row r="122" spans="2:28" x14ac:dyDescent="0.25">
      <c r="B122" s="14">
        <v>43259</v>
      </c>
      <c r="C122" s="214">
        <v>161</v>
      </c>
      <c r="D122" s="214">
        <v>85.64</v>
      </c>
      <c r="E122" s="214">
        <v>61.92</v>
      </c>
      <c r="F122" s="214">
        <v>1094</v>
      </c>
      <c r="G122" s="214">
        <v>7480</v>
      </c>
      <c r="H122" s="214">
        <v>83.5</v>
      </c>
      <c r="I122" s="214">
        <v>20.6</v>
      </c>
      <c r="J122" s="214">
        <v>44.25</v>
      </c>
      <c r="K122" s="214">
        <v>12.1</v>
      </c>
      <c r="L122" s="30">
        <v>317.66000000000003</v>
      </c>
      <c r="R122" s="106">
        <f t="shared" si="11"/>
        <v>43258</v>
      </c>
      <c r="S122" s="214">
        <f t="shared" si="12"/>
        <v>95.909899229401319</v>
      </c>
      <c r="T122" s="214">
        <f t="shared" si="13"/>
        <v>99.27318673420892</v>
      </c>
      <c r="U122" s="214">
        <f t="shared" si="14"/>
        <v>87.701655737008352</v>
      </c>
      <c r="V122" s="214">
        <f t="shared" si="15"/>
        <v>97.37427681352915</v>
      </c>
      <c r="W122" s="214">
        <f t="shared" si="16"/>
        <v>103.70164979897407</v>
      </c>
      <c r="X122" s="214">
        <f t="shared" si="17"/>
        <v>99.64200477326969</v>
      </c>
      <c r="Y122" s="214">
        <f t="shared" si="18"/>
        <v>121.78539757611588</v>
      </c>
      <c r="Z122" s="214">
        <f t="shared" si="19"/>
        <v>105.86124401913877</v>
      </c>
      <c r="AA122" s="214">
        <f t="shared" si="20"/>
        <v>95.576619273301731</v>
      </c>
      <c r="AB122" s="214">
        <f t="shared" si="21"/>
        <v>99.104607993011598</v>
      </c>
    </row>
    <row r="123" spans="2:28" x14ac:dyDescent="0.25">
      <c r="B123" s="14">
        <v>43262</v>
      </c>
      <c r="C123" s="214">
        <v>159</v>
      </c>
      <c r="D123" s="214">
        <v>85.29</v>
      </c>
      <c r="E123" s="214">
        <v>61.01</v>
      </c>
      <c r="F123" s="214">
        <v>1099.5</v>
      </c>
      <c r="G123" s="214">
        <v>7492</v>
      </c>
      <c r="H123" s="214">
        <v>82.91</v>
      </c>
      <c r="I123" s="214">
        <v>20.49</v>
      </c>
      <c r="J123" s="214">
        <v>44.85</v>
      </c>
      <c r="K123" s="214">
        <v>12.03</v>
      </c>
      <c r="L123" s="30">
        <v>332.1</v>
      </c>
      <c r="R123" s="106">
        <f t="shared" si="11"/>
        <v>43259</v>
      </c>
      <c r="S123" s="214">
        <f t="shared" si="12"/>
        <v>95.435684647302907</v>
      </c>
      <c r="T123" s="214">
        <f t="shared" si="13"/>
        <v>98.867469600194752</v>
      </c>
      <c r="U123" s="214">
        <f t="shared" si="14"/>
        <v>86.412758664645978</v>
      </c>
      <c r="V123" s="214">
        <f t="shared" si="15"/>
        <v>97.863818424566091</v>
      </c>
      <c r="W123" s="214">
        <f t="shared" si="16"/>
        <v>103.86801608207404</v>
      </c>
      <c r="X123" s="214">
        <f t="shared" si="17"/>
        <v>98.937947494033409</v>
      </c>
      <c r="Y123" s="214">
        <f t="shared" si="18"/>
        <v>121.13508720070942</v>
      </c>
      <c r="Z123" s="214">
        <f t="shared" si="19"/>
        <v>107.29665071770336</v>
      </c>
      <c r="AA123" s="214">
        <f t="shared" si="20"/>
        <v>95.023696682464447</v>
      </c>
      <c r="AB123" s="214">
        <f t="shared" si="21"/>
        <v>103.60964652294639</v>
      </c>
    </row>
    <row r="124" spans="2:28" x14ac:dyDescent="0.25">
      <c r="B124" s="14">
        <v>43263</v>
      </c>
      <c r="C124" s="214">
        <v>159.5</v>
      </c>
      <c r="D124" s="214">
        <v>85.07</v>
      </c>
      <c r="E124" s="214">
        <v>62.12</v>
      </c>
      <c r="F124" s="214">
        <v>1101</v>
      </c>
      <c r="G124" s="214">
        <v>7397</v>
      </c>
      <c r="H124" s="214">
        <v>82.9</v>
      </c>
      <c r="I124" s="214">
        <v>20.45</v>
      </c>
      <c r="J124" s="214">
        <v>44.18</v>
      </c>
      <c r="K124" s="214">
        <v>12.11</v>
      </c>
      <c r="L124" s="30">
        <v>342.77</v>
      </c>
      <c r="R124" s="106">
        <f t="shared" si="11"/>
        <v>43262</v>
      </c>
      <c r="S124" s="214">
        <f t="shared" si="12"/>
        <v>94.250148192056912</v>
      </c>
      <c r="T124" s="214">
        <f t="shared" si="13"/>
        <v>98.61244740167156</v>
      </c>
      <c r="U124" s="214">
        <f t="shared" si="14"/>
        <v>87.984929818846226</v>
      </c>
      <c r="V124" s="214">
        <f t="shared" si="15"/>
        <v>97.9973297730307</v>
      </c>
      <c r="W124" s="214">
        <f t="shared" si="16"/>
        <v>102.55094967419936</v>
      </c>
      <c r="X124" s="214">
        <f t="shared" si="17"/>
        <v>98.92601431980907</v>
      </c>
      <c r="Y124" s="214">
        <f t="shared" si="18"/>
        <v>120.89861070056162</v>
      </c>
      <c r="Z124" s="214">
        <f t="shared" si="19"/>
        <v>105.69377990430621</v>
      </c>
      <c r="AA124" s="214">
        <f t="shared" si="20"/>
        <v>95.65560821484992</v>
      </c>
      <c r="AB124" s="214">
        <f t="shared" si="21"/>
        <v>106.93850809596606</v>
      </c>
    </row>
    <row r="125" spans="2:28" x14ac:dyDescent="0.25">
      <c r="B125" s="14">
        <v>43264</v>
      </c>
      <c r="C125" s="214">
        <v>159.5</v>
      </c>
      <c r="D125" s="214">
        <v>84.08</v>
      </c>
      <c r="E125" s="214">
        <v>61.67</v>
      </c>
      <c r="F125" s="214">
        <v>1104.5</v>
      </c>
      <c r="G125" s="214">
        <v>7496</v>
      </c>
      <c r="H125" s="214">
        <v>83.61</v>
      </c>
      <c r="I125" s="214">
        <v>20.7</v>
      </c>
      <c r="J125" s="214">
        <v>44.45</v>
      </c>
      <c r="K125" s="214">
        <v>12.02</v>
      </c>
      <c r="L125" s="30">
        <v>344.78</v>
      </c>
      <c r="R125" s="106">
        <f t="shared" si="11"/>
        <v>43263</v>
      </c>
      <c r="S125" s="214">
        <f t="shared" si="12"/>
        <v>94.546532305868411</v>
      </c>
      <c r="T125" s="214">
        <f t="shared" si="13"/>
        <v>97.464847508317192</v>
      </c>
      <c r="U125" s="214">
        <f t="shared" si="14"/>
        <v>87.34756313471101</v>
      </c>
      <c r="V125" s="214">
        <f t="shared" si="15"/>
        <v>98.308856252781482</v>
      </c>
      <c r="W125" s="214">
        <f t="shared" si="16"/>
        <v>103.92347150977402</v>
      </c>
      <c r="X125" s="214">
        <f t="shared" si="17"/>
        <v>99.773269689737475</v>
      </c>
      <c r="Y125" s="214">
        <f t="shared" si="18"/>
        <v>122.37658882648536</v>
      </c>
      <c r="Z125" s="214">
        <f t="shared" si="19"/>
        <v>106.33971291866031</v>
      </c>
      <c r="AA125" s="214">
        <f t="shared" si="20"/>
        <v>94.944707740916272</v>
      </c>
      <c r="AB125" s="214">
        <f t="shared" si="21"/>
        <v>107.56559448413566</v>
      </c>
    </row>
    <row r="126" spans="2:28" x14ac:dyDescent="0.25">
      <c r="B126" s="14">
        <v>43265</v>
      </c>
      <c r="C126" s="214">
        <v>163.1</v>
      </c>
      <c r="D126" s="214">
        <v>86.06</v>
      </c>
      <c r="E126" s="214">
        <v>63.17</v>
      </c>
      <c r="F126" s="214">
        <v>1090</v>
      </c>
      <c r="G126" s="214">
        <v>7429</v>
      </c>
      <c r="H126" s="214">
        <v>84.83</v>
      </c>
      <c r="I126" s="214">
        <v>21.32</v>
      </c>
      <c r="J126" s="214">
        <v>43.57</v>
      </c>
      <c r="K126" s="214">
        <v>11.89</v>
      </c>
      <c r="L126" s="30">
        <v>357.72</v>
      </c>
      <c r="R126" s="106">
        <f t="shared" si="11"/>
        <v>43264</v>
      </c>
      <c r="S126" s="214">
        <f t="shared" si="12"/>
        <v>94.546532305868411</v>
      </c>
      <c r="T126" s="214">
        <f t="shared" si="13"/>
        <v>99.760047295025913</v>
      </c>
      <c r="U126" s="214">
        <f t="shared" si="14"/>
        <v>89.472118748495106</v>
      </c>
      <c r="V126" s="214">
        <f t="shared" si="15"/>
        <v>97.018246550956832</v>
      </c>
      <c r="W126" s="214">
        <f t="shared" si="16"/>
        <v>102.99459309579926</v>
      </c>
      <c r="X126" s="214">
        <f t="shared" si="17"/>
        <v>101.22911694510739</v>
      </c>
      <c r="Y126" s="214">
        <f t="shared" si="18"/>
        <v>126.04197457877623</v>
      </c>
      <c r="Z126" s="214">
        <f t="shared" si="19"/>
        <v>104.23444976076557</v>
      </c>
      <c r="AA126" s="214">
        <f t="shared" si="20"/>
        <v>93.917851500789894</v>
      </c>
      <c r="AB126" s="214">
        <f t="shared" si="21"/>
        <v>111.60265809752599</v>
      </c>
    </row>
    <row r="127" spans="2:28" x14ac:dyDescent="0.25">
      <c r="B127" s="14">
        <v>43266</v>
      </c>
      <c r="C127" s="214">
        <v>158.6</v>
      </c>
      <c r="D127" s="214">
        <v>85.9</v>
      </c>
      <c r="E127" s="214">
        <v>62.33</v>
      </c>
      <c r="F127" s="214">
        <v>1091</v>
      </c>
      <c r="G127" s="214">
        <v>7562</v>
      </c>
      <c r="H127" s="214">
        <v>83.88</v>
      </c>
      <c r="I127" s="214">
        <v>21.13</v>
      </c>
      <c r="J127" s="214">
        <v>43.91</v>
      </c>
      <c r="K127" s="214">
        <v>11.88</v>
      </c>
      <c r="L127" s="30">
        <v>358.17</v>
      </c>
      <c r="R127" s="106">
        <f t="shared" si="11"/>
        <v>43265</v>
      </c>
      <c r="S127" s="214">
        <f t="shared" si="12"/>
        <v>96.680497925311201</v>
      </c>
      <c r="T127" s="214">
        <f t="shared" si="13"/>
        <v>99.57457660519087</v>
      </c>
      <c r="U127" s="214">
        <f t="shared" si="14"/>
        <v>88.282367604775999</v>
      </c>
      <c r="V127" s="214">
        <f t="shared" si="15"/>
        <v>97.107254116599904</v>
      </c>
      <c r="W127" s="214">
        <f t="shared" si="16"/>
        <v>104.8384860668238</v>
      </c>
      <c r="X127" s="214">
        <f t="shared" si="17"/>
        <v>100.09546539379474</v>
      </c>
      <c r="Y127" s="214">
        <f t="shared" si="18"/>
        <v>124.91871120307418</v>
      </c>
      <c r="Z127" s="214">
        <f t="shared" si="19"/>
        <v>105.04784688995214</v>
      </c>
      <c r="AA127" s="214">
        <f t="shared" si="20"/>
        <v>93.838862559241704</v>
      </c>
      <c r="AB127" s="214">
        <f t="shared" si="21"/>
        <v>111.74305057248932</v>
      </c>
    </row>
    <row r="128" spans="2:28" x14ac:dyDescent="0.25">
      <c r="B128" s="14">
        <v>43269</v>
      </c>
      <c r="C128" s="214">
        <v>154</v>
      </c>
      <c r="D128" s="214">
        <v>84.62</v>
      </c>
      <c r="E128" s="214">
        <v>61.85</v>
      </c>
      <c r="F128" s="214">
        <v>1083</v>
      </c>
      <c r="G128" s="214">
        <v>7530</v>
      </c>
      <c r="H128" s="214">
        <v>82.91</v>
      </c>
      <c r="I128" s="214">
        <v>21.38</v>
      </c>
      <c r="J128" s="214">
        <v>43.95</v>
      </c>
      <c r="K128" s="214">
        <v>11.99</v>
      </c>
      <c r="L128" s="30">
        <v>370.83</v>
      </c>
      <c r="R128" s="106">
        <f t="shared" si="11"/>
        <v>43266</v>
      </c>
      <c r="S128" s="214">
        <f t="shared" si="12"/>
        <v>94.013040901007699</v>
      </c>
      <c r="T128" s="214">
        <f t="shared" si="13"/>
        <v>98.090811086510499</v>
      </c>
      <c r="U128" s="214">
        <f t="shared" si="14"/>
        <v>87.602509808365099</v>
      </c>
      <c r="V128" s="214">
        <f t="shared" si="15"/>
        <v>96.395193591455268</v>
      </c>
      <c r="W128" s="214">
        <f t="shared" si="16"/>
        <v>104.39484264522389</v>
      </c>
      <c r="X128" s="214">
        <f t="shared" si="17"/>
        <v>98.937947494033409</v>
      </c>
      <c r="Y128" s="214">
        <f t="shared" si="18"/>
        <v>126.39668932899792</v>
      </c>
      <c r="Z128" s="214">
        <f t="shared" si="19"/>
        <v>105.14354066985648</v>
      </c>
      <c r="AA128" s="214">
        <f t="shared" si="20"/>
        <v>94.707740916271717</v>
      </c>
      <c r="AB128" s="214">
        <f t="shared" si="21"/>
        <v>115.69275886812467</v>
      </c>
    </row>
    <row r="129" spans="2:28" x14ac:dyDescent="0.25">
      <c r="B129" s="14">
        <v>43270</v>
      </c>
      <c r="C129" s="214">
        <v>151</v>
      </c>
      <c r="D129" s="214">
        <v>84.23</v>
      </c>
      <c r="E129" s="214">
        <v>61.07</v>
      </c>
      <c r="F129" s="214">
        <v>1076</v>
      </c>
      <c r="G129" s="214">
        <v>7470</v>
      </c>
      <c r="H129" s="214">
        <v>81.650000000000006</v>
      </c>
      <c r="I129" s="214">
        <v>21.06</v>
      </c>
      <c r="J129" s="214">
        <v>42.26</v>
      </c>
      <c r="K129" s="214">
        <v>11.89</v>
      </c>
      <c r="L129" s="30">
        <v>352.55</v>
      </c>
      <c r="R129" s="106">
        <f t="shared" si="11"/>
        <v>43269</v>
      </c>
      <c r="S129" s="214">
        <f t="shared" si="12"/>
        <v>91.286307053941911</v>
      </c>
      <c r="T129" s="214">
        <f t="shared" si="13"/>
        <v>97.638726280037574</v>
      </c>
      <c r="U129" s="214">
        <f t="shared" si="14"/>
        <v>86.497740889197345</v>
      </c>
      <c r="V129" s="214">
        <f t="shared" si="15"/>
        <v>95.772140631953718</v>
      </c>
      <c r="W129" s="214">
        <f t="shared" si="16"/>
        <v>103.56301122972411</v>
      </c>
      <c r="X129" s="214">
        <f t="shared" si="17"/>
        <v>97.434367541766122</v>
      </c>
      <c r="Y129" s="214">
        <f t="shared" si="18"/>
        <v>124.50487732781555</v>
      </c>
      <c r="Z129" s="214">
        <f t="shared" si="19"/>
        <v>101.10047846889951</v>
      </c>
      <c r="AA129" s="214">
        <f t="shared" si="20"/>
        <v>93.917851500789894</v>
      </c>
      <c r="AB129" s="214">
        <f t="shared" si="21"/>
        <v>109.98970455183603</v>
      </c>
    </row>
    <row r="130" spans="2:28" x14ac:dyDescent="0.25">
      <c r="B130" s="14">
        <v>43271</v>
      </c>
      <c r="C130" s="214">
        <v>153</v>
      </c>
      <c r="D130" s="214">
        <v>83.63</v>
      </c>
      <c r="E130" s="214">
        <v>60.62</v>
      </c>
      <c r="F130" s="214">
        <v>1081</v>
      </c>
      <c r="G130" s="214">
        <v>7448</v>
      </c>
      <c r="H130" s="214">
        <v>80.819999999999993</v>
      </c>
      <c r="I130" s="214">
        <v>20.96</v>
      </c>
      <c r="J130" s="214">
        <v>41.95</v>
      </c>
      <c r="K130" s="214">
        <v>11.87</v>
      </c>
      <c r="L130" s="30">
        <v>362.22</v>
      </c>
      <c r="R130" s="106">
        <f t="shared" si="11"/>
        <v>43270</v>
      </c>
      <c r="S130" s="214">
        <f t="shared" si="12"/>
        <v>89.508002371072919</v>
      </c>
      <c r="T130" s="214">
        <f t="shared" si="13"/>
        <v>96.943211193156131</v>
      </c>
      <c r="U130" s="214">
        <f t="shared" si="14"/>
        <v>85.860374205062101</v>
      </c>
      <c r="V130" s="214">
        <f t="shared" si="15"/>
        <v>96.217178460169123</v>
      </c>
      <c r="W130" s="214">
        <f t="shared" si="16"/>
        <v>103.25800637737419</v>
      </c>
      <c r="X130" s="214">
        <f t="shared" si="17"/>
        <v>96.443914081145579</v>
      </c>
      <c r="Y130" s="214">
        <f t="shared" si="18"/>
        <v>123.91368607744606</v>
      </c>
      <c r="Z130" s="214">
        <f t="shared" si="19"/>
        <v>100.35885167464116</v>
      </c>
      <c r="AA130" s="214">
        <f t="shared" si="20"/>
        <v>93.759873617693515</v>
      </c>
      <c r="AB130" s="214">
        <f t="shared" si="21"/>
        <v>113.00658284715941</v>
      </c>
    </row>
    <row r="131" spans="2:28" x14ac:dyDescent="0.25">
      <c r="B131" s="14">
        <v>43272</v>
      </c>
      <c r="C131" s="214">
        <v>148.19999999999999</v>
      </c>
      <c r="D131" s="214">
        <v>80.8</v>
      </c>
      <c r="E131" s="214">
        <v>57.65</v>
      </c>
      <c r="F131" s="214">
        <v>1079</v>
      </c>
      <c r="G131" s="214">
        <v>7396</v>
      </c>
      <c r="H131" s="214">
        <v>76.62</v>
      </c>
      <c r="I131" s="214">
        <v>20.37</v>
      </c>
      <c r="J131" s="214">
        <v>41.12</v>
      </c>
      <c r="K131" s="214">
        <v>11.71</v>
      </c>
      <c r="L131" s="30">
        <v>347.51</v>
      </c>
      <c r="R131" s="106">
        <f t="shared" si="11"/>
        <v>43271</v>
      </c>
      <c r="S131" s="214">
        <f t="shared" si="12"/>
        <v>90.693538826318914</v>
      </c>
      <c r="T131" s="214">
        <f t="shared" si="13"/>
        <v>93.662698366698734</v>
      </c>
      <c r="U131" s="214">
        <f t="shared" si="14"/>
        <v>81.653754089769564</v>
      </c>
      <c r="V131" s="214">
        <f t="shared" si="15"/>
        <v>96.039163328882964</v>
      </c>
      <c r="W131" s="214">
        <f t="shared" si="16"/>
        <v>102.53708581727436</v>
      </c>
      <c r="X131" s="214">
        <f t="shared" si="17"/>
        <v>91.431980906921254</v>
      </c>
      <c r="Y131" s="214">
        <f t="shared" si="18"/>
        <v>120.42565770026606</v>
      </c>
      <c r="Z131" s="214">
        <f t="shared" si="19"/>
        <v>98.373205741626791</v>
      </c>
      <c r="AA131" s="214">
        <f t="shared" si="20"/>
        <v>92.496050552922597</v>
      </c>
      <c r="AB131" s="214">
        <f t="shared" si="21"/>
        <v>108.4173088322466</v>
      </c>
    </row>
    <row r="132" spans="2:28" x14ac:dyDescent="0.25">
      <c r="B132" s="14">
        <v>43273</v>
      </c>
      <c r="C132" s="214">
        <v>148.1</v>
      </c>
      <c r="D132" s="214">
        <v>80.010000000000005</v>
      </c>
      <c r="E132" s="214">
        <v>57.67</v>
      </c>
      <c r="F132" s="214">
        <v>1078.5</v>
      </c>
      <c r="G132" s="214">
        <v>7199</v>
      </c>
      <c r="H132" s="214">
        <v>76.72</v>
      </c>
      <c r="I132" s="214">
        <v>20.45</v>
      </c>
      <c r="J132" s="214">
        <v>41.25</v>
      </c>
      <c r="K132" s="214">
        <v>11.65</v>
      </c>
      <c r="L132" s="30">
        <v>333.63</v>
      </c>
      <c r="R132" s="106">
        <f t="shared" si="11"/>
        <v>43272</v>
      </c>
      <c r="S132" s="214">
        <f t="shared" si="12"/>
        <v>87.848251333728513</v>
      </c>
      <c r="T132" s="214">
        <f t="shared" si="13"/>
        <v>92.746936835638209</v>
      </c>
      <c r="U132" s="214">
        <f t="shared" si="14"/>
        <v>81.682081497953348</v>
      </c>
      <c r="V132" s="214">
        <f t="shared" si="15"/>
        <v>95.994659546061413</v>
      </c>
      <c r="W132" s="214">
        <f t="shared" si="16"/>
        <v>99.805906003050055</v>
      </c>
      <c r="X132" s="214">
        <f t="shared" si="17"/>
        <v>91.551312649164686</v>
      </c>
      <c r="Y132" s="214">
        <f t="shared" si="18"/>
        <v>120.89861070056162</v>
      </c>
      <c r="Z132" s="214">
        <f t="shared" si="19"/>
        <v>98.684210526315795</v>
      </c>
      <c r="AA132" s="214">
        <f t="shared" si="20"/>
        <v>92.022116903633489</v>
      </c>
      <c r="AB132" s="214">
        <f t="shared" si="21"/>
        <v>104.08698093782174</v>
      </c>
    </row>
    <row r="133" spans="2:28" x14ac:dyDescent="0.25">
      <c r="B133" s="14">
        <v>43276</v>
      </c>
      <c r="C133" s="214">
        <v>144.69999999999999</v>
      </c>
      <c r="D133" s="214">
        <v>78.900000000000006</v>
      </c>
      <c r="E133" s="214">
        <v>56.25</v>
      </c>
      <c r="F133" s="214">
        <v>1067.5</v>
      </c>
      <c r="G133" s="214">
        <v>7091</v>
      </c>
      <c r="H133" s="214">
        <v>74.75</v>
      </c>
      <c r="I133" s="214">
        <v>20.13</v>
      </c>
      <c r="J133" s="214">
        <v>40.61</v>
      </c>
      <c r="K133" s="214">
        <v>11.5</v>
      </c>
      <c r="L133" s="30">
        <v>333.01</v>
      </c>
      <c r="R133" s="106">
        <f t="shared" si="11"/>
        <v>43273</v>
      </c>
      <c r="S133" s="214">
        <f t="shared" si="12"/>
        <v>87.788974510966213</v>
      </c>
      <c r="T133" s="214">
        <f t="shared" si="13"/>
        <v>91.46023392490757</v>
      </c>
      <c r="U133" s="214">
        <f t="shared" si="14"/>
        <v>79.67083551690439</v>
      </c>
      <c r="V133" s="214">
        <f t="shared" si="15"/>
        <v>95.015576323987545</v>
      </c>
      <c r="W133" s="214">
        <f t="shared" si="16"/>
        <v>98.308609455150417</v>
      </c>
      <c r="X133" s="214">
        <f t="shared" si="17"/>
        <v>89.200477326968979</v>
      </c>
      <c r="Y133" s="214">
        <f t="shared" si="18"/>
        <v>119.00679869937925</v>
      </c>
      <c r="Z133" s="214">
        <f t="shared" si="19"/>
        <v>97.153110047846894</v>
      </c>
      <c r="AA133" s="214">
        <f t="shared" si="20"/>
        <v>90.837282780410746</v>
      </c>
      <c r="AB133" s="214">
        <f t="shared" si="21"/>
        <v>103.89355130565004</v>
      </c>
    </row>
    <row r="134" spans="2:28" x14ac:dyDescent="0.25">
      <c r="B134" s="14">
        <v>43277</v>
      </c>
      <c r="C134" s="214">
        <v>144.1</v>
      </c>
      <c r="D134" s="214">
        <v>78.62</v>
      </c>
      <c r="E134" s="214">
        <v>55.88</v>
      </c>
      <c r="F134" s="214">
        <v>1070.5</v>
      </c>
      <c r="G134" s="214">
        <v>7081</v>
      </c>
      <c r="H134" s="214">
        <v>74.569999999999993</v>
      </c>
      <c r="I134" s="214">
        <v>20.29</v>
      </c>
      <c r="J134" s="214">
        <v>41.01</v>
      </c>
      <c r="K134" s="214">
        <v>11.52</v>
      </c>
      <c r="L134" s="30">
        <v>342</v>
      </c>
      <c r="R134" s="106">
        <f t="shared" si="11"/>
        <v>43276</v>
      </c>
      <c r="S134" s="214">
        <f t="shared" si="12"/>
        <v>85.773562537048008</v>
      </c>
      <c r="T134" s="214">
        <f t="shared" si="13"/>
        <v>91.135660217696241</v>
      </c>
      <c r="U134" s="214">
        <f t="shared" si="14"/>
        <v>79.146778465504312</v>
      </c>
      <c r="V134" s="214">
        <f t="shared" si="15"/>
        <v>95.282599020916777</v>
      </c>
      <c r="W134" s="214">
        <f t="shared" si="16"/>
        <v>98.169970885900455</v>
      </c>
      <c r="X134" s="214">
        <f t="shared" si="17"/>
        <v>88.985680190930779</v>
      </c>
      <c r="Y134" s="214">
        <f t="shared" si="18"/>
        <v>119.95270469997044</v>
      </c>
      <c r="Z134" s="214">
        <f t="shared" si="19"/>
        <v>98.110047846889955</v>
      </c>
      <c r="AA134" s="214">
        <f t="shared" si="20"/>
        <v>90.995260663507111</v>
      </c>
      <c r="AB134" s="214">
        <f t="shared" si="21"/>
        <v>106.6982809721399</v>
      </c>
    </row>
    <row r="135" spans="2:28" x14ac:dyDescent="0.25">
      <c r="B135" s="14">
        <v>43278</v>
      </c>
      <c r="C135" s="214">
        <v>145.19999999999999</v>
      </c>
      <c r="D135" s="214">
        <v>78.099999999999994</v>
      </c>
      <c r="E135" s="214">
        <v>55.35</v>
      </c>
      <c r="F135" s="214">
        <v>1072</v>
      </c>
      <c r="G135" s="214">
        <v>7039</v>
      </c>
      <c r="H135" s="214">
        <v>74.5</v>
      </c>
      <c r="I135" s="214">
        <v>20.18</v>
      </c>
      <c r="J135" s="214">
        <v>40.369999999999997</v>
      </c>
      <c r="K135" s="214">
        <v>11.42</v>
      </c>
      <c r="L135" s="30">
        <v>344.5</v>
      </c>
      <c r="R135" s="106">
        <f t="shared" si="11"/>
        <v>43277</v>
      </c>
      <c r="S135" s="214">
        <f t="shared" si="12"/>
        <v>85.417901600474224</v>
      </c>
      <c r="T135" s="214">
        <f t="shared" si="13"/>
        <v>90.532880475732313</v>
      </c>
      <c r="U135" s="214">
        <f t="shared" si="14"/>
        <v>78.396102148633915</v>
      </c>
      <c r="V135" s="214">
        <f t="shared" si="15"/>
        <v>95.4161103693814</v>
      </c>
      <c r="W135" s="214">
        <f t="shared" si="16"/>
        <v>97.587688895050604</v>
      </c>
      <c r="X135" s="214">
        <f t="shared" si="17"/>
        <v>88.902147971360392</v>
      </c>
      <c r="Y135" s="214">
        <f t="shared" si="18"/>
        <v>119.30239432456401</v>
      </c>
      <c r="Z135" s="214">
        <f t="shared" si="19"/>
        <v>96.578947368421055</v>
      </c>
      <c r="AA135" s="214">
        <f t="shared" si="20"/>
        <v>90.205371248025273</v>
      </c>
      <c r="AB135" s="214">
        <f t="shared" si="21"/>
        <v>107.47823916638069</v>
      </c>
    </row>
    <row r="136" spans="2:28" x14ac:dyDescent="0.25">
      <c r="B136" s="14">
        <v>43279</v>
      </c>
      <c r="C136" s="214">
        <v>143.19999999999999</v>
      </c>
      <c r="D136" s="214">
        <v>77.67</v>
      </c>
      <c r="E136" s="214">
        <v>55.53</v>
      </c>
      <c r="F136" s="214">
        <v>1074.5</v>
      </c>
      <c r="G136" s="214">
        <v>7116</v>
      </c>
      <c r="H136" s="214">
        <v>73.319999999999993</v>
      </c>
      <c r="I136" s="214">
        <v>19.405000000000001</v>
      </c>
      <c r="J136" s="214">
        <v>40.520000000000003</v>
      </c>
      <c r="K136" s="214">
        <v>11.28</v>
      </c>
      <c r="L136" s="30">
        <v>349.93</v>
      </c>
      <c r="R136" s="106">
        <f t="shared" si="11"/>
        <v>43278</v>
      </c>
      <c r="S136" s="214">
        <f t="shared" si="12"/>
        <v>86.069946650859507</v>
      </c>
      <c r="T136" s="214">
        <f t="shared" si="13"/>
        <v>90.03442799680063</v>
      </c>
      <c r="U136" s="214">
        <f t="shared" si="14"/>
        <v>78.651048822288018</v>
      </c>
      <c r="V136" s="214">
        <f t="shared" si="15"/>
        <v>95.638629283489095</v>
      </c>
      <c r="W136" s="214">
        <f t="shared" si="16"/>
        <v>98.655205878275325</v>
      </c>
      <c r="X136" s="214">
        <f t="shared" si="17"/>
        <v>87.494033412887831</v>
      </c>
      <c r="Y136" s="214">
        <f t="shared" si="18"/>
        <v>114.72066213420042</v>
      </c>
      <c r="Z136" s="214">
        <f t="shared" si="19"/>
        <v>96.937799043062213</v>
      </c>
      <c r="AA136" s="214">
        <f t="shared" si="20"/>
        <v>89.099526066350705</v>
      </c>
      <c r="AB136" s="214">
        <f t="shared" si="21"/>
        <v>109.1723083642717</v>
      </c>
    </row>
    <row r="137" spans="2:28" x14ac:dyDescent="0.25">
      <c r="B137" s="14">
        <v>43280</v>
      </c>
      <c r="C137" s="214">
        <v>141.5</v>
      </c>
      <c r="D137" s="214">
        <v>77.599999999999994</v>
      </c>
      <c r="E137" s="214">
        <v>55.13</v>
      </c>
      <c r="F137" s="214">
        <v>1078</v>
      </c>
      <c r="G137" s="214">
        <v>7170</v>
      </c>
      <c r="H137" s="214">
        <v>72.83</v>
      </c>
      <c r="I137" s="214">
        <v>19.559999999999999</v>
      </c>
      <c r="J137" s="214">
        <v>39.4</v>
      </c>
      <c r="K137" s="214">
        <v>11.07</v>
      </c>
      <c r="L137" s="30">
        <v>342.95</v>
      </c>
      <c r="R137" s="106">
        <f t="shared" si="11"/>
        <v>43279</v>
      </c>
      <c r="S137" s="214">
        <f t="shared" si="12"/>
        <v>84.884410195613512</v>
      </c>
      <c r="T137" s="214">
        <f t="shared" si="13"/>
        <v>89.953284569997791</v>
      </c>
      <c r="U137" s="214">
        <f t="shared" si="14"/>
        <v>78.084500658612257</v>
      </c>
      <c r="V137" s="214">
        <f t="shared" si="15"/>
        <v>95.950155763239877</v>
      </c>
      <c r="W137" s="214">
        <f t="shared" si="16"/>
        <v>99.403854152225151</v>
      </c>
      <c r="X137" s="214">
        <f t="shared" si="17"/>
        <v>86.909307875894996</v>
      </c>
      <c r="Y137" s="214">
        <f t="shared" si="18"/>
        <v>115.63700857227313</v>
      </c>
      <c r="Z137" s="214">
        <f t="shared" si="19"/>
        <v>94.258373205741634</v>
      </c>
      <c r="AA137" s="214">
        <f t="shared" si="20"/>
        <v>87.440758293838854</v>
      </c>
      <c r="AB137" s="214">
        <f t="shared" si="21"/>
        <v>106.9946650859514</v>
      </c>
    </row>
    <row r="138" spans="2:28" x14ac:dyDescent="0.25">
      <c r="B138" s="14">
        <v>43283</v>
      </c>
      <c r="C138" s="214">
        <v>140.4</v>
      </c>
      <c r="D138" s="214">
        <v>78.25</v>
      </c>
      <c r="E138" s="214">
        <v>55.86</v>
      </c>
      <c r="F138" s="214">
        <v>1053</v>
      </c>
      <c r="G138" s="214">
        <v>7068</v>
      </c>
      <c r="H138" s="214">
        <v>72.28</v>
      </c>
      <c r="I138" s="214">
        <v>19.510000000000002</v>
      </c>
      <c r="J138" s="214">
        <v>39.5</v>
      </c>
      <c r="K138" s="214">
        <v>11.1</v>
      </c>
      <c r="L138" s="30">
        <v>335.07</v>
      </c>
      <c r="R138" s="106">
        <f t="shared" ref="R138:R201" si="22">B137</f>
        <v>43280</v>
      </c>
      <c r="S138" s="214">
        <f t="shared" ref="S138:S201" si="23">C137/C$8*100</f>
        <v>83.876704208654417</v>
      </c>
      <c r="T138" s="214">
        <f t="shared" ref="T138:T201" si="24">D138/D$9*100</f>
        <v>90.70675924745268</v>
      </c>
      <c r="U138" s="214">
        <f t="shared" ref="U138:U201" si="25">E138/E$9*100</f>
        <v>79.118451057320513</v>
      </c>
      <c r="V138" s="214">
        <f t="shared" ref="V138:V201" si="26">F138/F$9*100</f>
        <v>93.724966622162881</v>
      </c>
      <c r="W138" s="214">
        <f t="shared" ref="W138:W201" si="27">G138/G$9*100</f>
        <v>97.989740745875494</v>
      </c>
      <c r="X138" s="214">
        <f t="shared" ref="X138:X201" si="28">H138/H$9*100</f>
        <v>86.252983293556085</v>
      </c>
      <c r="Y138" s="214">
        <f t="shared" ref="Y138:Y201" si="29">I138/I$9*100</f>
        <v>115.3414129470884</v>
      </c>
      <c r="Z138" s="214">
        <f t="shared" ref="Z138:Z201" si="30">J138/J$9*100</f>
        <v>94.497607655502406</v>
      </c>
      <c r="AA138" s="214">
        <f t="shared" ref="AA138:AA201" si="31">K138/K$9*100</f>
        <v>87.677725118483409</v>
      </c>
      <c r="AB138" s="214">
        <f t="shared" ref="AB138:AB201" si="32">L138/L$9*100</f>
        <v>104.53623685770444</v>
      </c>
    </row>
    <row r="139" spans="2:28" x14ac:dyDescent="0.25">
      <c r="B139" s="14">
        <v>43284</v>
      </c>
      <c r="C139" s="214">
        <v>139.5</v>
      </c>
      <c r="D139" s="214">
        <v>77.66</v>
      </c>
      <c r="E139" s="214">
        <v>56</v>
      </c>
      <c r="F139" s="214">
        <v>1043</v>
      </c>
      <c r="G139" s="214">
        <v>7075</v>
      </c>
      <c r="H139" s="214">
        <v>72.400000000000006</v>
      </c>
      <c r="I139" s="214">
        <v>20.03</v>
      </c>
      <c r="J139" s="214">
        <v>38.97</v>
      </c>
      <c r="K139" s="214">
        <v>10.99</v>
      </c>
      <c r="L139" s="30">
        <v>310.86</v>
      </c>
      <c r="R139" s="106">
        <f t="shared" si="22"/>
        <v>43283</v>
      </c>
      <c r="S139" s="214">
        <f t="shared" si="23"/>
        <v>83.22465915826912</v>
      </c>
      <c r="T139" s="214">
        <f t="shared" si="24"/>
        <v>90.022836078685941</v>
      </c>
      <c r="U139" s="214">
        <f t="shared" si="25"/>
        <v>79.316742914607033</v>
      </c>
      <c r="V139" s="214">
        <f t="shared" si="26"/>
        <v>92.834890965732086</v>
      </c>
      <c r="W139" s="214">
        <f t="shared" si="27"/>
        <v>98.086787744350474</v>
      </c>
      <c r="X139" s="214">
        <f t="shared" si="28"/>
        <v>86.396181384248223</v>
      </c>
      <c r="Y139" s="214">
        <f t="shared" si="29"/>
        <v>118.41560744900977</v>
      </c>
      <c r="Z139" s="214">
        <f t="shared" si="30"/>
        <v>93.229665071770341</v>
      </c>
      <c r="AA139" s="214">
        <f t="shared" si="31"/>
        <v>86.808846761453395</v>
      </c>
      <c r="AB139" s="214">
        <f t="shared" si="32"/>
        <v>96.983121704676648</v>
      </c>
    </row>
    <row r="140" spans="2:28" x14ac:dyDescent="0.25">
      <c r="B140" s="14">
        <v>43285</v>
      </c>
      <c r="C140" s="214">
        <v>141.80000000000001</v>
      </c>
      <c r="D140" s="214">
        <v>79.349999999999994</v>
      </c>
      <c r="E140" s="214">
        <v>57.15</v>
      </c>
      <c r="F140" s="214">
        <v>1045.5</v>
      </c>
      <c r="G140" s="214">
        <v>7098</v>
      </c>
      <c r="H140" s="214">
        <v>73.36</v>
      </c>
      <c r="I140" s="214">
        <v>20.03</v>
      </c>
      <c r="J140" s="214">
        <v>38.97</v>
      </c>
      <c r="K140" s="214">
        <v>10.99</v>
      </c>
      <c r="L140" s="30">
        <v>310.86</v>
      </c>
      <c r="R140" s="106">
        <f t="shared" si="22"/>
        <v>43284</v>
      </c>
      <c r="S140" s="214">
        <f t="shared" si="23"/>
        <v>82.691167753408422</v>
      </c>
      <c r="T140" s="214">
        <f t="shared" si="24"/>
        <v>91.981870240068616</v>
      </c>
      <c r="U140" s="214">
        <f t="shared" si="25"/>
        <v>80.94556888517485</v>
      </c>
      <c r="V140" s="214">
        <f t="shared" si="26"/>
        <v>93.057409879839781</v>
      </c>
      <c r="W140" s="214">
        <f t="shared" si="27"/>
        <v>98.405656453625397</v>
      </c>
      <c r="X140" s="214">
        <f t="shared" si="28"/>
        <v>87.5417661097852</v>
      </c>
      <c r="Y140" s="214">
        <f t="shared" si="29"/>
        <v>118.41560744900977</v>
      </c>
      <c r="Z140" s="214">
        <f t="shared" si="30"/>
        <v>93.229665071770341</v>
      </c>
      <c r="AA140" s="214">
        <f t="shared" si="31"/>
        <v>86.808846761453395</v>
      </c>
      <c r="AB140" s="214">
        <f t="shared" si="32"/>
        <v>96.983121704676648</v>
      </c>
    </row>
    <row r="141" spans="2:28" x14ac:dyDescent="0.25">
      <c r="B141" s="14">
        <v>43286</v>
      </c>
      <c r="C141" s="214">
        <v>146.4</v>
      </c>
      <c r="D141" s="214">
        <v>80.7</v>
      </c>
      <c r="E141" s="214">
        <v>58.55</v>
      </c>
      <c r="F141" s="214">
        <v>1042</v>
      </c>
      <c r="G141" s="214">
        <v>7086</v>
      </c>
      <c r="H141" s="214">
        <v>75.489999999999995</v>
      </c>
      <c r="I141" s="214">
        <v>20.74</v>
      </c>
      <c r="J141" s="214">
        <v>39.47</v>
      </c>
      <c r="K141" s="214">
        <v>11.05</v>
      </c>
      <c r="L141" s="30">
        <v>309.16000000000003</v>
      </c>
      <c r="R141" s="106">
        <f t="shared" si="22"/>
        <v>43285</v>
      </c>
      <c r="S141" s="214">
        <f t="shared" si="23"/>
        <v>84.05453467694133</v>
      </c>
      <c r="T141" s="214">
        <f t="shared" si="24"/>
        <v>93.546779185551841</v>
      </c>
      <c r="U141" s="214">
        <f t="shared" si="25"/>
        <v>82.928487458040038</v>
      </c>
      <c r="V141" s="214">
        <f t="shared" si="26"/>
        <v>92.745883400089014</v>
      </c>
      <c r="W141" s="214">
        <f t="shared" si="27"/>
        <v>98.239290170525436</v>
      </c>
      <c r="X141" s="214">
        <f t="shared" si="28"/>
        <v>90.083532219570401</v>
      </c>
      <c r="Y141" s="214">
        <f t="shared" si="29"/>
        <v>122.61306532663316</v>
      </c>
      <c r="Z141" s="214">
        <f t="shared" si="30"/>
        <v>94.425837320574175</v>
      </c>
      <c r="AA141" s="214">
        <f t="shared" si="31"/>
        <v>87.282780410742504</v>
      </c>
      <c r="AB141" s="214">
        <f t="shared" si="32"/>
        <v>96.452750132592911</v>
      </c>
    </row>
    <row r="142" spans="2:28" x14ac:dyDescent="0.25">
      <c r="B142" s="14">
        <v>43287</v>
      </c>
      <c r="C142" s="214">
        <v>144.9</v>
      </c>
      <c r="D142" s="214">
        <v>80.25</v>
      </c>
      <c r="E142" s="214">
        <v>58.13</v>
      </c>
      <c r="F142" s="214">
        <v>1051.5</v>
      </c>
      <c r="G142" s="214">
        <v>7162</v>
      </c>
      <c r="H142" s="214">
        <v>74.45</v>
      </c>
      <c r="I142" s="214">
        <v>20.65</v>
      </c>
      <c r="J142" s="214">
        <v>39.159999999999997</v>
      </c>
      <c r="K142" s="214">
        <v>11.06</v>
      </c>
      <c r="L142" s="30">
        <v>308.89999999999998</v>
      </c>
      <c r="R142" s="106">
        <f t="shared" si="22"/>
        <v>43286</v>
      </c>
      <c r="S142" s="214">
        <f t="shared" si="23"/>
        <v>86.781268524007132</v>
      </c>
      <c r="T142" s="214">
        <f t="shared" si="24"/>
        <v>93.025142870390766</v>
      </c>
      <c r="U142" s="214">
        <f t="shared" si="25"/>
        <v>82.333611886180478</v>
      </c>
      <c r="V142" s="214">
        <f t="shared" si="26"/>
        <v>93.591455273698259</v>
      </c>
      <c r="W142" s="214">
        <f t="shared" si="27"/>
        <v>99.292943296825172</v>
      </c>
      <c r="X142" s="214">
        <f t="shared" si="28"/>
        <v>88.842482100238669</v>
      </c>
      <c r="Y142" s="214">
        <f t="shared" si="29"/>
        <v>122.08099320130061</v>
      </c>
      <c r="Z142" s="214">
        <f t="shared" si="30"/>
        <v>93.684210526315795</v>
      </c>
      <c r="AA142" s="214">
        <f t="shared" si="31"/>
        <v>87.361769352290679</v>
      </c>
      <c r="AB142" s="214">
        <f t="shared" si="32"/>
        <v>96.371634480391862</v>
      </c>
    </row>
    <row r="143" spans="2:28" x14ac:dyDescent="0.25">
      <c r="B143" s="14">
        <v>43290</v>
      </c>
      <c r="C143" s="214">
        <v>144.19999999999999</v>
      </c>
      <c r="D143" s="214">
        <v>80.180000000000007</v>
      </c>
      <c r="E143" s="214">
        <v>58.26</v>
      </c>
      <c r="F143" s="214">
        <v>1003.5</v>
      </c>
      <c r="G143" s="214">
        <v>7210</v>
      </c>
      <c r="H143" s="214">
        <v>74.09</v>
      </c>
      <c r="I143" s="214">
        <v>20.84</v>
      </c>
      <c r="J143" s="214">
        <v>39.75</v>
      </c>
      <c r="K143" s="214">
        <v>11.2</v>
      </c>
      <c r="L143" s="30">
        <v>318.51</v>
      </c>
      <c r="R143" s="106">
        <f t="shared" si="22"/>
        <v>43287</v>
      </c>
      <c r="S143" s="214">
        <f t="shared" si="23"/>
        <v>85.892116182572622</v>
      </c>
      <c r="T143" s="214">
        <f t="shared" si="24"/>
        <v>92.943999443587941</v>
      </c>
      <c r="U143" s="214">
        <f t="shared" si="25"/>
        <v>82.517740039375099</v>
      </c>
      <c r="V143" s="214">
        <f t="shared" si="26"/>
        <v>89.31909212283044</v>
      </c>
      <c r="W143" s="214">
        <f t="shared" si="27"/>
        <v>99.958408429225017</v>
      </c>
      <c r="X143" s="214">
        <f t="shared" si="28"/>
        <v>88.412887828162297</v>
      </c>
      <c r="Y143" s="214">
        <f t="shared" si="29"/>
        <v>123.20425657700267</v>
      </c>
      <c r="Z143" s="214">
        <f t="shared" si="30"/>
        <v>95.095693779904309</v>
      </c>
      <c r="AA143" s="214">
        <f t="shared" si="31"/>
        <v>88.467614533965232</v>
      </c>
      <c r="AB143" s="214">
        <f t="shared" si="32"/>
        <v>99.369793779053452</v>
      </c>
    </row>
    <row r="144" spans="2:28" x14ac:dyDescent="0.25">
      <c r="B144" s="14">
        <v>43291</v>
      </c>
      <c r="C144" s="214">
        <v>144.19999999999999</v>
      </c>
      <c r="D144" s="214">
        <v>80.09</v>
      </c>
      <c r="E144" s="214">
        <v>58.26</v>
      </c>
      <c r="F144" s="214">
        <v>1041.5</v>
      </c>
      <c r="G144" s="214">
        <v>7151</v>
      </c>
      <c r="H144" s="214">
        <v>75.13</v>
      </c>
      <c r="I144" s="214">
        <v>21.22</v>
      </c>
      <c r="J144" s="214">
        <v>40.090000000000003</v>
      </c>
      <c r="K144" s="214">
        <v>11.25</v>
      </c>
      <c r="L144" s="30">
        <v>322.47000000000003</v>
      </c>
      <c r="R144" s="106">
        <f t="shared" si="22"/>
        <v>43290</v>
      </c>
      <c r="S144" s="214">
        <f t="shared" si="23"/>
        <v>85.477178423236509</v>
      </c>
      <c r="T144" s="214">
        <f t="shared" si="24"/>
        <v>92.839672180555723</v>
      </c>
      <c r="U144" s="214">
        <f t="shared" si="25"/>
        <v>82.517740039375099</v>
      </c>
      <c r="V144" s="214">
        <f t="shared" si="26"/>
        <v>92.701379617267463</v>
      </c>
      <c r="W144" s="214">
        <f t="shared" si="27"/>
        <v>99.14044087065021</v>
      </c>
      <c r="X144" s="214">
        <f t="shared" si="28"/>
        <v>89.653937947494029</v>
      </c>
      <c r="Y144" s="214">
        <f t="shared" si="29"/>
        <v>125.45078332840673</v>
      </c>
      <c r="Z144" s="214">
        <f t="shared" si="30"/>
        <v>95.909090909090921</v>
      </c>
      <c r="AA144" s="214">
        <f t="shared" si="31"/>
        <v>88.862559241706165</v>
      </c>
      <c r="AB144" s="214">
        <f t="shared" si="32"/>
        <v>100.60524755873087</v>
      </c>
    </row>
    <row r="145" spans="2:28" x14ac:dyDescent="0.25">
      <c r="B145" s="14">
        <v>43292</v>
      </c>
      <c r="C145" s="214">
        <v>140.69999999999999</v>
      </c>
      <c r="D145" s="214">
        <v>78.790000000000006</v>
      </c>
      <c r="E145" s="214">
        <v>57.23</v>
      </c>
      <c r="F145" s="214">
        <v>1020</v>
      </c>
      <c r="G145" s="214">
        <v>7132</v>
      </c>
      <c r="H145" s="214">
        <v>73.38</v>
      </c>
      <c r="I145" s="214">
        <v>21.01</v>
      </c>
      <c r="J145" s="214">
        <v>39.299999999999997</v>
      </c>
      <c r="K145" s="214">
        <v>11.07</v>
      </c>
      <c r="L145" s="30">
        <v>318.95999999999998</v>
      </c>
      <c r="R145" s="106">
        <f t="shared" si="22"/>
        <v>43291</v>
      </c>
      <c r="S145" s="214">
        <f t="shared" si="23"/>
        <v>85.477178423236509</v>
      </c>
      <c r="T145" s="214">
        <f t="shared" si="24"/>
        <v>91.332722825645973</v>
      </c>
      <c r="U145" s="214">
        <f t="shared" si="25"/>
        <v>81.058878517910003</v>
      </c>
      <c r="V145" s="214">
        <f t="shared" si="26"/>
        <v>90.787716955941249</v>
      </c>
      <c r="W145" s="214">
        <f t="shared" si="27"/>
        <v>98.877027589075283</v>
      </c>
      <c r="X145" s="214">
        <f t="shared" si="28"/>
        <v>87.565632458233893</v>
      </c>
      <c r="Y145" s="214">
        <f t="shared" si="29"/>
        <v>124.20928170263082</v>
      </c>
      <c r="Z145" s="214">
        <f t="shared" si="30"/>
        <v>94.019138755980862</v>
      </c>
      <c r="AA145" s="214">
        <f t="shared" si="31"/>
        <v>87.440758293838854</v>
      </c>
      <c r="AB145" s="214">
        <f t="shared" si="32"/>
        <v>99.510186254016787</v>
      </c>
    </row>
    <row r="146" spans="2:28" x14ac:dyDescent="0.25">
      <c r="B146" s="14">
        <v>43293</v>
      </c>
      <c r="C146" s="214">
        <v>141.4</v>
      </c>
      <c r="D146" s="214">
        <v>79.36</v>
      </c>
      <c r="E146" s="214">
        <v>57.17</v>
      </c>
      <c r="F146" s="214">
        <v>1022</v>
      </c>
      <c r="G146" s="214">
        <v>7234</v>
      </c>
      <c r="H146" s="214">
        <v>73.260000000000005</v>
      </c>
      <c r="I146" s="214">
        <v>20.97</v>
      </c>
      <c r="J146" s="214">
        <v>39.270000000000003</v>
      </c>
      <c r="K146" s="214">
        <v>11.05</v>
      </c>
      <c r="L146" s="30">
        <v>316.70999999999998</v>
      </c>
      <c r="R146" s="106">
        <f t="shared" si="22"/>
        <v>43292</v>
      </c>
      <c r="S146" s="214">
        <f t="shared" si="23"/>
        <v>83.402489626556019</v>
      </c>
      <c r="T146" s="214">
        <f t="shared" si="24"/>
        <v>91.99346215818332</v>
      </c>
      <c r="U146" s="214">
        <f t="shared" si="25"/>
        <v>80.973896293358649</v>
      </c>
      <c r="V146" s="214">
        <f t="shared" si="26"/>
        <v>90.965732087227408</v>
      </c>
      <c r="W146" s="214">
        <f t="shared" si="27"/>
        <v>100.29114099542494</v>
      </c>
      <c r="X146" s="214">
        <f t="shared" si="28"/>
        <v>87.422434367541783</v>
      </c>
      <c r="Y146" s="214">
        <f t="shared" si="29"/>
        <v>123.97280520248299</v>
      </c>
      <c r="Z146" s="214">
        <f t="shared" si="30"/>
        <v>93.947368421052644</v>
      </c>
      <c r="AA146" s="214">
        <f t="shared" si="31"/>
        <v>87.282780410742504</v>
      </c>
      <c r="AB146" s="214">
        <f t="shared" si="32"/>
        <v>98.808223879200071</v>
      </c>
    </row>
    <row r="147" spans="2:28" x14ac:dyDescent="0.25">
      <c r="B147" s="14">
        <v>43294</v>
      </c>
      <c r="C147" s="214">
        <v>142.19999999999999</v>
      </c>
      <c r="D147" s="214">
        <v>79.81</v>
      </c>
      <c r="E147" s="214">
        <v>57.31</v>
      </c>
      <c r="F147" s="214">
        <v>1028.5</v>
      </c>
      <c r="G147" s="214">
        <v>7278</v>
      </c>
      <c r="H147" s="214">
        <v>73.599999999999994</v>
      </c>
      <c r="I147" s="214">
        <v>21.05</v>
      </c>
      <c r="J147" s="214">
        <v>39.36</v>
      </c>
      <c r="K147" s="214">
        <v>10.98</v>
      </c>
      <c r="L147" s="30">
        <v>318.87</v>
      </c>
      <c r="R147" s="106">
        <f t="shared" si="22"/>
        <v>43293</v>
      </c>
      <c r="S147" s="214">
        <f t="shared" si="23"/>
        <v>83.817427385892131</v>
      </c>
      <c r="T147" s="214">
        <f t="shared" si="24"/>
        <v>92.515098473344395</v>
      </c>
      <c r="U147" s="214">
        <f t="shared" si="25"/>
        <v>81.172188150645169</v>
      </c>
      <c r="V147" s="214">
        <f t="shared" si="26"/>
        <v>91.544281263907436</v>
      </c>
      <c r="W147" s="214">
        <f t="shared" si="27"/>
        <v>100.90115070012477</v>
      </c>
      <c r="X147" s="214">
        <f t="shared" si="28"/>
        <v>87.828162291169448</v>
      </c>
      <c r="Y147" s="214">
        <f t="shared" si="29"/>
        <v>124.44575820277861</v>
      </c>
      <c r="Z147" s="214">
        <f t="shared" si="30"/>
        <v>94.162679425837325</v>
      </c>
      <c r="AA147" s="214">
        <f t="shared" si="31"/>
        <v>86.72985781990522</v>
      </c>
      <c r="AB147" s="214">
        <f t="shared" si="32"/>
        <v>99.482107759024132</v>
      </c>
    </row>
    <row r="148" spans="2:28" x14ac:dyDescent="0.25">
      <c r="B148" s="14">
        <v>43297</v>
      </c>
      <c r="C148" s="214">
        <v>141.69999999999999</v>
      </c>
      <c r="D148" s="214">
        <v>79.28</v>
      </c>
      <c r="E148" s="214">
        <v>57.14</v>
      </c>
      <c r="F148" s="214">
        <v>1028.5</v>
      </c>
      <c r="G148" s="214">
        <v>7278</v>
      </c>
      <c r="H148" s="214">
        <v>73.64</v>
      </c>
      <c r="I148" s="214">
        <v>20.95</v>
      </c>
      <c r="J148" s="214">
        <v>39.56</v>
      </c>
      <c r="K148" s="214">
        <v>10.85</v>
      </c>
      <c r="L148" s="30">
        <v>310.10000000000002</v>
      </c>
      <c r="R148" s="106">
        <f t="shared" si="22"/>
        <v>43294</v>
      </c>
      <c r="S148" s="214">
        <f t="shared" si="23"/>
        <v>84.291641967990515</v>
      </c>
      <c r="T148" s="214">
        <f t="shared" si="24"/>
        <v>91.900726813265806</v>
      </c>
      <c r="U148" s="214">
        <f t="shared" si="25"/>
        <v>80.931405181082965</v>
      </c>
      <c r="V148" s="214">
        <f t="shared" si="26"/>
        <v>91.544281263907436</v>
      </c>
      <c r="W148" s="214">
        <f t="shared" si="27"/>
        <v>100.90115070012477</v>
      </c>
      <c r="X148" s="214">
        <f t="shared" si="28"/>
        <v>87.875894988066833</v>
      </c>
      <c r="Y148" s="214">
        <f t="shared" si="29"/>
        <v>123.8545669524091</v>
      </c>
      <c r="Z148" s="214">
        <f t="shared" si="30"/>
        <v>94.641148325358856</v>
      </c>
      <c r="AA148" s="214">
        <f t="shared" si="31"/>
        <v>85.703001579778828</v>
      </c>
      <c r="AB148" s="214">
        <f t="shared" si="32"/>
        <v>96.746014413627449</v>
      </c>
    </row>
    <row r="149" spans="2:28" x14ac:dyDescent="0.25">
      <c r="B149" s="14">
        <v>43298</v>
      </c>
      <c r="C149" s="214">
        <v>144.69999999999999</v>
      </c>
      <c r="D149" s="214">
        <v>80.41</v>
      </c>
      <c r="E149" s="214">
        <v>57.99</v>
      </c>
      <c r="F149" s="214">
        <v>1037</v>
      </c>
      <c r="G149" s="214">
        <v>7373</v>
      </c>
      <c r="H149" s="214">
        <v>73.709999999999994</v>
      </c>
      <c r="I149" s="214">
        <v>20.97</v>
      </c>
      <c r="J149" s="214">
        <v>40.03</v>
      </c>
      <c r="K149" s="214">
        <v>10.86</v>
      </c>
      <c r="L149" s="30">
        <v>322.69</v>
      </c>
      <c r="R149" s="106">
        <f t="shared" si="22"/>
        <v>43297</v>
      </c>
      <c r="S149" s="214">
        <f t="shared" si="23"/>
        <v>83.995257854179016</v>
      </c>
      <c r="T149" s="214">
        <f t="shared" si="24"/>
        <v>93.210613560225809</v>
      </c>
      <c r="U149" s="214">
        <f t="shared" si="25"/>
        <v>82.135320028893972</v>
      </c>
      <c r="V149" s="214">
        <f t="shared" si="26"/>
        <v>92.300845571873609</v>
      </c>
      <c r="W149" s="214">
        <f t="shared" si="27"/>
        <v>102.21821710799945</v>
      </c>
      <c r="X149" s="214">
        <f t="shared" si="28"/>
        <v>87.959427207637233</v>
      </c>
      <c r="Y149" s="214">
        <f t="shared" si="29"/>
        <v>123.97280520248299</v>
      </c>
      <c r="Z149" s="214">
        <f t="shared" si="30"/>
        <v>95.765550239234457</v>
      </c>
      <c r="AA149" s="214">
        <f t="shared" si="31"/>
        <v>85.781990521327018</v>
      </c>
      <c r="AB149" s="214">
        <f t="shared" si="32"/>
        <v>100.67388387982406</v>
      </c>
    </row>
    <row r="150" spans="2:28" x14ac:dyDescent="0.25">
      <c r="B150" s="14">
        <v>43299</v>
      </c>
      <c r="C150" s="214">
        <v>145.69999999999999</v>
      </c>
      <c r="D150" s="214">
        <v>80.94</v>
      </c>
      <c r="E150" s="214">
        <v>58.26</v>
      </c>
      <c r="F150" s="214">
        <v>1038.5</v>
      </c>
      <c r="G150" s="214">
        <v>7473</v>
      </c>
      <c r="H150" s="214">
        <v>74.569999999999993</v>
      </c>
      <c r="I150" s="214">
        <v>21.21</v>
      </c>
      <c r="J150" s="214">
        <v>39.869999999999997</v>
      </c>
      <c r="K150" s="214">
        <v>10.87</v>
      </c>
      <c r="L150" s="30">
        <v>323.85000000000002</v>
      </c>
      <c r="R150" s="106">
        <f t="shared" si="22"/>
        <v>43298</v>
      </c>
      <c r="S150" s="214">
        <f t="shared" si="23"/>
        <v>85.773562537048008</v>
      </c>
      <c r="T150" s="214">
        <f t="shared" si="24"/>
        <v>93.824985220304399</v>
      </c>
      <c r="U150" s="214">
        <f t="shared" si="25"/>
        <v>82.517740039375099</v>
      </c>
      <c r="V150" s="214">
        <f t="shared" si="26"/>
        <v>92.434356920338232</v>
      </c>
      <c r="W150" s="214">
        <f t="shared" si="27"/>
        <v>103.60460280049909</v>
      </c>
      <c r="X150" s="214">
        <f t="shared" si="28"/>
        <v>88.985680190930779</v>
      </c>
      <c r="Y150" s="214">
        <f t="shared" si="29"/>
        <v>125.3916642033698</v>
      </c>
      <c r="Z150" s="214">
        <f t="shared" si="30"/>
        <v>95.382775119617222</v>
      </c>
      <c r="AA150" s="214">
        <f t="shared" si="31"/>
        <v>85.860979462875193</v>
      </c>
      <c r="AB150" s="214">
        <f t="shared" si="32"/>
        <v>101.03578448195178</v>
      </c>
    </row>
    <row r="151" spans="2:28" x14ac:dyDescent="0.25">
      <c r="B151" s="14">
        <v>43300</v>
      </c>
      <c r="C151" s="214">
        <v>145.80000000000001</v>
      </c>
      <c r="D151" s="214">
        <v>80.760000000000005</v>
      </c>
      <c r="E151" s="214">
        <v>58.67</v>
      </c>
      <c r="F151" s="214">
        <v>1039.5</v>
      </c>
      <c r="G151" s="214">
        <v>7457</v>
      </c>
      <c r="H151" s="214">
        <v>74.12</v>
      </c>
      <c r="I151" s="214">
        <v>21.18</v>
      </c>
      <c r="J151" s="214">
        <v>39.31</v>
      </c>
      <c r="K151" s="214">
        <v>10.82</v>
      </c>
      <c r="L151" s="30">
        <v>320.23</v>
      </c>
      <c r="R151" s="106">
        <f t="shared" si="22"/>
        <v>43299</v>
      </c>
      <c r="S151" s="214">
        <f t="shared" si="23"/>
        <v>86.366330764671019</v>
      </c>
      <c r="T151" s="214">
        <f t="shared" si="24"/>
        <v>93.616330694239991</v>
      </c>
      <c r="U151" s="214">
        <f t="shared" si="25"/>
        <v>83.098451907142774</v>
      </c>
      <c r="V151" s="214">
        <f t="shared" si="26"/>
        <v>92.523364485981304</v>
      </c>
      <c r="W151" s="214">
        <f t="shared" si="27"/>
        <v>103.38278108969917</v>
      </c>
      <c r="X151" s="214">
        <f t="shared" si="28"/>
        <v>88.448687350835328</v>
      </c>
      <c r="Y151" s="214">
        <f t="shared" si="29"/>
        <v>125.21430682825894</v>
      </c>
      <c r="Z151" s="214">
        <f t="shared" si="30"/>
        <v>94.043062200956953</v>
      </c>
      <c r="AA151" s="214">
        <f t="shared" si="31"/>
        <v>85.466034755134274</v>
      </c>
      <c r="AB151" s="214">
        <f t="shared" si="32"/>
        <v>99.906405016691124</v>
      </c>
    </row>
    <row r="152" spans="2:28" x14ac:dyDescent="0.25">
      <c r="B152" s="14">
        <v>43301</v>
      </c>
      <c r="C152" s="214">
        <v>142</v>
      </c>
      <c r="D152" s="214">
        <v>79.010000000000005</v>
      </c>
      <c r="E152" s="214">
        <v>57.12</v>
      </c>
      <c r="F152" s="214">
        <v>1034.5</v>
      </c>
      <c r="G152" s="214">
        <v>7440</v>
      </c>
      <c r="H152" s="214">
        <v>73.239999999999995</v>
      </c>
      <c r="I152" s="214">
        <v>20.67</v>
      </c>
      <c r="J152" s="214">
        <v>39.4</v>
      </c>
      <c r="K152" s="214">
        <v>10.56</v>
      </c>
      <c r="L152" s="30">
        <v>313.58</v>
      </c>
      <c r="R152" s="106">
        <f t="shared" si="22"/>
        <v>43300</v>
      </c>
      <c r="S152" s="214">
        <f t="shared" si="23"/>
        <v>86.425607587433333</v>
      </c>
      <c r="T152" s="214">
        <f t="shared" si="24"/>
        <v>91.587745024169166</v>
      </c>
      <c r="U152" s="214">
        <f t="shared" si="25"/>
        <v>80.903077772899167</v>
      </c>
      <c r="V152" s="214">
        <f t="shared" si="26"/>
        <v>92.078326657765913</v>
      </c>
      <c r="W152" s="214">
        <f t="shared" si="27"/>
        <v>103.14709552197421</v>
      </c>
      <c r="X152" s="214">
        <f t="shared" si="28"/>
        <v>87.398568019093076</v>
      </c>
      <c r="Y152" s="214">
        <f t="shared" si="29"/>
        <v>122.19923145137454</v>
      </c>
      <c r="Z152" s="214">
        <f t="shared" si="30"/>
        <v>94.258373205741634</v>
      </c>
      <c r="AA152" s="214">
        <f t="shared" si="31"/>
        <v>83.412322274881518</v>
      </c>
      <c r="AB152" s="214">
        <f t="shared" si="32"/>
        <v>97.831716220010605</v>
      </c>
    </row>
    <row r="153" spans="2:28" x14ac:dyDescent="0.25">
      <c r="B153" s="14">
        <v>43304</v>
      </c>
      <c r="C153" s="214">
        <v>144.1</v>
      </c>
      <c r="D153" s="214">
        <v>80.06</v>
      </c>
      <c r="E153" s="214">
        <v>57.9</v>
      </c>
      <c r="F153" s="214">
        <v>1027.5</v>
      </c>
      <c r="G153" s="214">
        <v>7311</v>
      </c>
      <c r="H153" s="214">
        <v>73.260000000000005</v>
      </c>
      <c r="I153" s="214">
        <v>20.43</v>
      </c>
      <c r="J153" s="214">
        <v>39.270000000000003</v>
      </c>
      <c r="K153" s="214">
        <v>10.47</v>
      </c>
      <c r="L153" s="30">
        <v>303.2</v>
      </c>
      <c r="R153" s="106">
        <f t="shared" si="22"/>
        <v>43301</v>
      </c>
      <c r="S153" s="214">
        <f t="shared" si="23"/>
        <v>84.173088322465915</v>
      </c>
      <c r="T153" s="214">
        <f t="shared" si="24"/>
        <v>92.804896426211641</v>
      </c>
      <c r="U153" s="214">
        <f t="shared" si="25"/>
        <v>82.007846692066906</v>
      </c>
      <c r="V153" s="214">
        <f t="shared" si="26"/>
        <v>91.455273698264349</v>
      </c>
      <c r="W153" s="214">
        <f t="shared" si="27"/>
        <v>101.35865797864967</v>
      </c>
      <c r="X153" s="214">
        <f t="shared" si="28"/>
        <v>87.422434367541783</v>
      </c>
      <c r="Y153" s="214">
        <f t="shared" si="29"/>
        <v>120.78037245048773</v>
      </c>
      <c r="Z153" s="214">
        <f t="shared" si="30"/>
        <v>93.947368421052644</v>
      </c>
      <c r="AA153" s="214">
        <f t="shared" si="31"/>
        <v>82.70142180094787</v>
      </c>
      <c r="AB153" s="214">
        <f t="shared" si="32"/>
        <v>94.59332979752287</v>
      </c>
    </row>
    <row r="154" spans="2:28" x14ac:dyDescent="0.25">
      <c r="B154" s="14">
        <v>43305</v>
      </c>
      <c r="C154" s="214">
        <v>147</v>
      </c>
      <c r="D154" s="214">
        <v>81.33</v>
      </c>
      <c r="E154" s="214">
        <v>59.09</v>
      </c>
      <c r="F154" s="214">
        <v>1032</v>
      </c>
      <c r="G154" s="214">
        <v>7365</v>
      </c>
      <c r="H154" s="214">
        <v>73.709999999999994</v>
      </c>
      <c r="I154" s="214">
        <v>23.47</v>
      </c>
      <c r="J154" s="214">
        <v>39.479999999999997</v>
      </c>
      <c r="K154" s="214">
        <v>10.57</v>
      </c>
      <c r="L154" s="30">
        <v>297.43</v>
      </c>
      <c r="R154" s="106">
        <f t="shared" si="22"/>
        <v>43304</v>
      </c>
      <c r="S154" s="214">
        <f t="shared" si="23"/>
        <v>85.417901600474224</v>
      </c>
      <c r="T154" s="214">
        <f t="shared" si="24"/>
        <v>94.277070026777338</v>
      </c>
      <c r="U154" s="214">
        <f t="shared" si="25"/>
        <v>83.693327479002321</v>
      </c>
      <c r="V154" s="214">
        <f t="shared" si="26"/>
        <v>91.855807743658218</v>
      </c>
      <c r="W154" s="214">
        <f t="shared" si="27"/>
        <v>102.10730625259947</v>
      </c>
      <c r="X154" s="214">
        <f t="shared" si="28"/>
        <v>87.959427207637233</v>
      </c>
      <c r="Y154" s="214">
        <f t="shared" si="29"/>
        <v>138.75258646172037</v>
      </c>
      <c r="Z154" s="214">
        <f t="shared" si="30"/>
        <v>94.449760765550238</v>
      </c>
      <c r="AA154" s="214">
        <f t="shared" si="31"/>
        <v>83.491311216429693</v>
      </c>
      <c r="AB154" s="214">
        <f t="shared" si="32"/>
        <v>92.793186285215128</v>
      </c>
    </row>
    <row r="155" spans="2:28" x14ac:dyDescent="0.25">
      <c r="B155" s="14">
        <v>43306</v>
      </c>
      <c r="C155" s="214">
        <v>145.80000000000001</v>
      </c>
      <c r="D155" s="214">
        <v>80.86</v>
      </c>
      <c r="E155" s="214">
        <v>59.01</v>
      </c>
      <c r="F155" s="214">
        <v>1035</v>
      </c>
      <c r="G155" s="214">
        <v>7323</v>
      </c>
      <c r="H155" s="214">
        <v>72.13</v>
      </c>
      <c r="I155" s="214">
        <v>23.74</v>
      </c>
      <c r="J155" s="214">
        <v>37.65</v>
      </c>
      <c r="K155" s="214">
        <v>10.52</v>
      </c>
      <c r="L155" s="30">
        <v>308.74</v>
      </c>
      <c r="R155" s="106">
        <f t="shared" si="22"/>
        <v>43305</v>
      </c>
      <c r="S155" s="214">
        <f t="shared" si="23"/>
        <v>87.136929460580916</v>
      </c>
      <c r="T155" s="214">
        <f t="shared" si="24"/>
        <v>93.732249875386884</v>
      </c>
      <c r="U155" s="214">
        <f t="shared" si="25"/>
        <v>83.580017846267168</v>
      </c>
      <c r="V155" s="214">
        <f t="shared" si="26"/>
        <v>92.12283044058745</v>
      </c>
      <c r="W155" s="214">
        <f t="shared" si="27"/>
        <v>101.52502426174961</v>
      </c>
      <c r="X155" s="214">
        <f t="shared" si="28"/>
        <v>86.07398568019093</v>
      </c>
      <c r="Y155" s="214">
        <f t="shared" si="29"/>
        <v>140.34880283771801</v>
      </c>
      <c r="Z155" s="214">
        <f t="shared" si="30"/>
        <v>90.071770334928232</v>
      </c>
      <c r="AA155" s="214">
        <f t="shared" si="31"/>
        <v>83.096366508688774</v>
      </c>
      <c r="AB155" s="214">
        <f t="shared" si="32"/>
        <v>96.321717155960457</v>
      </c>
    </row>
    <row r="156" spans="2:28" x14ac:dyDescent="0.25">
      <c r="B156" s="14">
        <v>43307</v>
      </c>
      <c r="C156" s="214">
        <v>147.9</v>
      </c>
      <c r="D156" s="214">
        <v>82.87</v>
      </c>
      <c r="E156" s="214">
        <v>59.21</v>
      </c>
      <c r="F156" s="214">
        <v>1039</v>
      </c>
      <c r="G156" s="214">
        <v>7384</v>
      </c>
      <c r="H156" s="214">
        <v>73.209999999999994</v>
      </c>
      <c r="I156" s="214">
        <v>24.18</v>
      </c>
      <c r="J156" s="214">
        <v>36.75</v>
      </c>
      <c r="K156" s="214">
        <v>9.89</v>
      </c>
      <c r="L156" s="30">
        <v>306.64999999999998</v>
      </c>
      <c r="R156" s="106">
        <f t="shared" si="22"/>
        <v>43306</v>
      </c>
      <c r="S156" s="214">
        <f t="shared" si="23"/>
        <v>86.425607587433333</v>
      </c>
      <c r="T156" s="214">
        <f t="shared" si="24"/>
        <v>96.062225416439674</v>
      </c>
      <c r="U156" s="214">
        <f t="shared" si="25"/>
        <v>83.863291928105042</v>
      </c>
      <c r="V156" s="214">
        <f t="shared" si="26"/>
        <v>92.478860703159768</v>
      </c>
      <c r="W156" s="214">
        <f t="shared" si="27"/>
        <v>102.3707195341744</v>
      </c>
      <c r="X156" s="214">
        <f t="shared" si="28"/>
        <v>87.362768496420045</v>
      </c>
      <c r="Y156" s="214">
        <f t="shared" si="29"/>
        <v>142.95004433934378</v>
      </c>
      <c r="Z156" s="214">
        <f t="shared" si="30"/>
        <v>87.918660287081337</v>
      </c>
      <c r="AA156" s="214">
        <f t="shared" si="31"/>
        <v>78.12006319115325</v>
      </c>
      <c r="AB156" s="214">
        <f t="shared" si="32"/>
        <v>95.669672105575145</v>
      </c>
    </row>
    <row r="157" spans="2:28" x14ac:dyDescent="0.25">
      <c r="B157" s="14">
        <v>43308</v>
      </c>
      <c r="C157" s="214">
        <v>146.9</v>
      </c>
      <c r="D157" s="214">
        <v>82.51</v>
      </c>
      <c r="E157" s="214">
        <v>59.06</v>
      </c>
      <c r="F157" s="214">
        <v>1036.5</v>
      </c>
      <c r="G157" s="214">
        <v>7456</v>
      </c>
      <c r="H157" s="214">
        <v>74.58</v>
      </c>
      <c r="I157" s="214">
        <v>24.02</v>
      </c>
      <c r="J157" s="214">
        <v>37.53</v>
      </c>
      <c r="K157" s="214">
        <v>9.93</v>
      </c>
      <c r="L157" s="30">
        <v>297.18</v>
      </c>
      <c r="R157" s="106">
        <f t="shared" si="22"/>
        <v>43307</v>
      </c>
      <c r="S157" s="214">
        <f t="shared" si="23"/>
        <v>87.670420865441628</v>
      </c>
      <c r="T157" s="214">
        <f t="shared" si="24"/>
        <v>95.644916364310816</v>
      </c>
      <c r="U157" s="214">
        <f t="shared" si="25"/>
        <v>83.650836366726637</v>
      </c>
      <c r="V157" s="214">
        <f t="shared" si="26"/>
        <v>92.256341789052072</v>
      </c>
      <c r="W157" s="214">
        <f t="shared" si="27"/>
        <v>103.36891723277415</v>
      </c>
      <c r="X157" s="214">
        <f t="shared" si="28"/>
        <v>88.997613365155132</v>
      </c>
      <c r="Y157" s="214">
        <f t="shared" si="29"/>
        <v>142.0041383387526</v>
      </c>
      <c r="Z157" s="214">
        <f t="shared" si="30"/>
        <v>89.784688995215319</v>
      </c>
      <c r="AA157" s="214">
        <f t="shared" si="31"/>
        <v>78.436018957345965</v>
      </c>
      <c r="AB157" s="214">
        <f t="shared" si="32"/>
        <v>92.715190465791039</v>
      </c>
    </row>
    <row r="158" spans="2:28" x14ac:dyDescent="0.25">
      <c r="B158" s="14">
        <v>43311</v>
      </c>
      <c r="C158" s="214">
        <v>147.80000000000001</v>
      </c>
      <c r="D158" s="214">
        <v>82.85</v>
      </c>
      <c r="E158" s="214">
        <v>59.25</v>
      </c>
      <c r="F158" s="214">
        <v>1055</v>
      </c>
      <c r="G158" s="214">
        <v>7493</v>
      </c>
      <c r="H158" s="214">
        <v>74.959999999999994</v>
      </c>
      <c r="I158" s="214">
        <v>24.54</v>
      </c>
      <c r="J158" s="214">
        <v>37.67</v>
      </c>
      <c r="K158" s="214">
        <v>10.07</v>
      </c>
      <c r="L158" s="30">
        <v>290.17</v>
      </c>
      <c r="R158" s="106">
        <f t="shared" si="22"/>
        <v>43308</v>
      </c>
      <c r="S158" s="214">
        <f t="shared" si="23"/>
        <v>87.07765263781863</v>
      </c>
      <c r="T158" s="214">
        <f t="shared" si="24"/>
        <v>96.039041580210267</v>
      </c>
      <c r="U158" s="214">
        <f t="shared" si="25"/>
        <v>83.919946744472611</v>
      </c>
      <c r="V158" s="214">
        <f t="shared" si="26"/>
        <v>93.902981753449041</v>
      </c>
      <c r="W158" s="214">
        <f t="shared" si="27"/>
        <v>103.88187993899902</v>
      </c>
      <c r="X158" s="214">
        <f t="shared" si="28"/>
        <v>89.451073985680182</v>
      </c>
      <c r="Y158" s="214">
        <f t="shared" si="29"/>
        <v>145.07833284067397</v>
      </c>
      <c r="Z158" s="214">
        <f t="shared" si="30"/>
        <v>90.119617224880386</v>
      </c>
      <c r="AA158" s="214">
        <f t="shared" si="31"/>
        <v>79.541864139020532</v>
      </c>
      <c r="AB158" s="214">
        <f t="shared" si="32"/>
        <v>90.52818768913987</v>
      </c>
    </row>
    <row r="159" spans="2:28" x14ac:dyDescent="0.25">
      <c r="B159" s="14">
        <v>43312</v>
      </c>
      <c r="C159" s="214">
        <v>147.6</v>
      </c>
      <c r="D159" s="214">
        <v>82.95</v>
      </c>
      <c r="E159" s="214">
        <v>59.2</v>
      </c>
      <c r="F159" s="214">
        <v>1055.5</v>
      </c>
      <c r="G159" s="214">
        <v>7305</v>
      </c>
      <c r="H159" s="214">
        <v>75.290000000000006</v>
      </c>
      <c r="I159" s="214">
        <v>24.61</v>
      </c>
      <c r="J159" s="214">
        <v>37.909999999999997</v>
      </c>
      <c r="K159" s="214">
        <v>10.039999999999999</v>
      </c>
      <c r="L159" s="30">
        <v>298.14</v>
      </c>
      <c r="R159" s="106">
        <f t="shared" si="22"/>
        <v>43311</v>
      </c>
      <c r="S159" s="214">
        <f t="shared" si="23"/>
        <v>87.611144042679328</v>
      </c>
      <c r="T159" s="214">
        <f t="shared" si="24"/>
        <v>96.154960761357188</v>
      </c>
      <c r="U159" s="214">
        <f t="shared" si="25"/>
        <v>83.849128224013157</v>
      </c>
      <c r="V159" s="214">
        <f t="shared" si="26"/>
        <v>93.947485536270577</v>
      </c>
      <c r="W159" s="214">
        <f t="shared" si="27"/>
        <v>101.27547483709969</v>
      </c>
      <c r="X159" s="214">
        <f t="shared" si="28"/>
        <v>89.844868735083537</v>
      </c>
      <c r="Y159" s="214">
        <f t="shared" si="29"/>
        <v>145.49216671593263</v>
      </c>
      <c r="Z159" s="214">
        <f t="shared" si="30"/>
        <v>90.693779904306211</v>
      </c>
      <c r="AA159" s="214">
        <f t="shared" si="31"/>
        <v>79.304897314375978</v>
      </c>
      <c r="AB159" s="214">
        <f t="shared" si="32"/>
        <v>93.014694412379498</v>
      </c>
    </row>
    <row r="160" spans="2:28" x14ac:dyDescent="0.25">
      <c r="B160" s="14">
        <v>43313</v>
      </c>
      <c r="C160" s="214">
        <v>143</v>
      </c>
      <c r="D160" s="214">
        <v>81.52</v>
      </c>
      <c r="E160" s="214">
        <v>58.27</v>
      </c>
      <c r="F160" s="214">
        <v>1064</v>
      </c>
      <c r="G160" s="214">
        <v>7399</v>
      </c>
      <c r="H160" s="214">
        <v>73.739999999999995</v>
      </c>
      <c r="I160" s="214">
        <v>24.62</v>
      </c>
      <c r="J160" s="214">
        <v>37.14</v>
      </c>
      <c r="K160" s="214">
        <v>9.9</v>
      </c>
      <c r="L160" s="30">
        <v>300.83999999999997</v>
      </c>
      <c r="R160" s="106">
        <f t="shared" si="22"/>
        <v>43312</v>
      </c>
      <c r="S160" s="214">
        <f t="shared" si="23"/>
        <v>87.492590397154714</v>
      </c>
      <c r="T160" s="214">
        <f t="shared" si="24"/>
        <v>94.497316470956449</v>
      </c>
      <c r="U160" s="214">
        <f t="shared" si="25"/>
        <v>82.531903743467012</v>
      </c>
      <c r="V160" s="214">
        <f t="shared" si="26"/>
        <v>94.704049844236764</v>
      </c>
      <c r="W160" s="214">
        <f t="shared" si="27"/>
        <v>102.57867738804936</v>
      </c>
      <c r="X160" s="214">
        <f t="shared" si="28"/>
        <v>87.995226730310264</v>
      </c>
      <c r="Y160" s="214">
        <f t="shared" si="29"/>
        <v>145.55128584096957</v>
      </c>
      <c r="Z160" s="214">
        <f t="shared" si="30"/>
        <v>88.851674641148335</v>
      </c>
      <c r="AA160" s="214">
        <f t="shared" si="31"/>
        <v>78.199052132701425</v>
      </c>
      <c r="AB160" s="214">
        <f t="shared" si="32"/>
        <v>93.857049262159549</v>
      </c>
    </row>
    <row r="161" spans="2:28" x14ac:dyDescent="0.25">
      <c r="B161" s="14">
        <v>43314</v>
      </c>
      <c r="C161" s="214">
        <v>142.6</v>
      </c>
      <c r="D161" s="214">
        <v>81.48</v>
      </c>
      <c r="E161" s="214">
        <v>57.68</v>
      </c>
      <c r="F161" s="214">
        <v>1047</v>
      </c>
      <c r="G161" s="214">
        <v>7282</v>
      </c>
      <c r="H161" s="214">
        <v>72.400000000000006</v>
      </c>
      <c r="I161" s="214">
        <v>24.06</v>
      </c>
      <c r="J161" s="214">
        <v>36.619999999999997</v>
      </c>
      <c r="K161" s="214">
        <v>9.92</v>
      </c>
      <c r="L161" s="30">
        <v>349.54</v>
      </c>
      <c r="R161" s="106">
        <f t="shared" si="22"/>
        <v>43313</v>
      </c>
      <c r="S161" s="214">
        <f t="shared" si="23"/>
        <v>84.765856550088927</v>
      </c>
      <c r="T161" s="214">
        <f t="shared" si="24"/>
        <v>94.450948798497691</v>
      </c>
      <c r="U161" s="214">
        <f t="shared" si="25"/>
        <v>81.696245202045247</v>
      </c>
      <c r="V161" s="214">
        <f t="shared" si="26"/>
        <v>93.190921228304404</v>
      </c>
      <c r="W161" s="214">
        <f t="shared" si="27"/>
        <v>100.95660612782476</v>
      </c>
      <c r="X161" s="214">
        <f t="shared" si="28"/>
        <v>86.396181384248223</v>
      </c>
      <c r="Y161" s="214">
        <f t="shared" si="29"/>
        <v>142.24061483890037</v>
      </c>
      <c r="Z161" s="214">
        <f t="shared" si="30"/>
        <v>87.607655502392348</v>
      </c>
      <c r="AA161" s="214">
        <f t="shared" si="31"/>
        <v>78.35703001579779</v>
      </c>
      <c r="AB161" s="214">
        <f t="shared" si="32"/>
        <v>109.05063488597013</v>
      </c>
    </row>
    <row r="162" spans="2:28" x14ac:dyDescent="0.25">
      <c r="B162" s="14">
        <v>43315</v>
      </c>
      <c r="C162" s="214">
        <v>143</v>
      </c>
      <c r="D162" s="214">
        <v>82.39</v>
      </c>
      <c r="E162" s="214">
        <v>58.2</v>
      </c>
      <c r="F162" s="214">
        <v>1043</v>
      </c>
      <c r="G162" s="214">
        <v>7220</v>
      </c>
      <c r="H162" s="214">
        <v>72.37</v>
      </c>
      <c r="I162" s="214">
        <v>24.23</v>
      </c>
      <c r="J162" s="214">
        <v>37.729999999999997</v>
      </c>
      <c r="K162" s="214">
        <v>10.039999999999999</v>
      </c>
      <c r="L162" s="30">
        <v>348.17</v>
      </c>
      <c r="R162" s="106">
        <f t="shared" si="22"/>
        <v>43314</v>
      </c>
      <c r="S162" s="214">
        <f t="shared" si="23"/>
        <v>84.528749259039714</v>
      </c>
      <c r="T162" s="214">
        <f t="shared" si="24"/>
        <v>95.505813346934517</v>
      </c>
      <c r="U162" s="214">
        <f t="shared" si="25"/>
        <v>82.432757814823745</v>
      </c>
      <c r="V162" s="214">
        <f t="shared" si="26"/>
        <v>92.834890965732086</v>
      </c>
      <c r="W162" s="214">
        <f t="shared" si="27"/>
        <v>100.09704699847497</v>
      </c>
      <c r="X162" s="214">
        <f t="shared" si="28"/>
        <v>86.360381861575192</v>
      </c>
      <c r="Y162" s="214">
        <f t="shared" si="29"/>
        <v>143.24563996452852</v>
      </c>
      <c r="Z162" s="214">
        <f t="shared" si="30"/>
        <v>90.26315789473685</v>
      </c>
      <c r="AA162" s="214">
        <f t="shared" si="31"/>
        <v>79.304897314375978</v>
      </c>
      <c r="AB162" s="214">
        <f t="shared" si="32"/>
        <v>108.62321779552617</v>
      </c>
    </row>
    <row r="163" spans="2:28" x14ac:dyDescent="0.25">
      <c r="B163" s="14">
        <v>43318</v>
      </c>
      <c r="C163" s="214">
        <v>143.69999999999999</v>
      </c>
      <c r="D163" s="214">
        <v>83.6</v>
      </c>
      <c r="E163" s="214">
        <v>58.27</v>
      </c>
      <c r="F163" s="214">
        <v>1049</v>
      </c>
      <c r="G163" s="214">
        <v>7133</v>
      </c>
      <c r="H163" s="214">
        <v>72.2</v>
      </c>
      <c r="I163" s="214">
        <v>24.37</v>
      </c>
      <c r="J163" s="214">
        <v>37.6</v>
      </c>
      <c r="K163" s="214">
        <v>10.029999999999999</v>
      </c>
      <c r="L163" s="30">
        <v>341.99</v>
      </c>
      <c r="R163" s="106">
        <f t="shared" si="22"/>
        <v>43315</v>
      </c>
      <c r="S163" s="214">
        <f t="shared" si="23"/>
        <v>84.765856550088927</v>
      </c>
      <c r="T163" s="214">
        <f t="shared" si="24"/>
        <v>96.908435438812063</v>
      </c>
      <c r="U163" s="214">
        <f t="shared" si="25"/>
        <v>82.531903743467012</v>
      </c>
      <c r="V163" s="214">
        <f t="shared" si="26"/>
        <v>93.368936359590563</v>
      </c>
      <c r="W163" s="214">
        <f t="shared" si="27"/>
        <v>98.890891446000268</v>
      </c>
      <c r="X163" s="214">
        <f t="shared" si="28"/>
        <v>86.157517899761331</v>
      </c>
      <c r="Y163" s="214">
        <f t="shared" si="29"/>
        <v>144.07330771504581</v>
      </c>
      <c r="Z163" s="214">
        <f t="shared" si="30"/>
        <v>89.95215311004786</v>
      </c>
      <c r="AA163" s="214">
        <f t="shared" si="31"/>
        <v>79.225908372827803</v>
      </c>
      <c r="AB163" s="214">
        <f t="shared" si="32"/>
        <v>106.69516113936295</v>
      </c>
    </row>
    <row r="164" spans="2:28" x14ac:dyDescent="0.25">
      <c r="B164" s="14">
        <v>43319</v>
      </c>
      <c r="C164" s="214">
        <v>143.80000000000001</v>
      </c>
      <c r="D164" s="214">
        <v>84.11</v>
      </c>
      <c r="E164" s="214">
        <v>58.93</v>
      </c>
      <c r="F164" s="214">
        <v>1055</v>
      </c>
      <c r="G164" s="214">
        <v>7146</v>
      </c>
      <c r="H164" s="214">
        <v>72.73</v>
      </c>
      <c r="I164" s="214">
        <v>24.66</v>
      </c>
      <c r="J164" s="214">
        <v>37.58</v>
      </c>
      <c r="K164" s="214">
        <v>10.08</v>
      </c>
      <c r="L164" s="30">
        <v>379.57</v>
      </c>
      <c r="R164" s="106">
        <f t="shared" si="22"/>
        <v>43318</v>
      </c>
      <c r="S164" s="214">
        <f t="shared" si="23"/>
        <v>85.180794309425011</v>
      </c>
      <c r="T164" s="214">
        <f t="shared" si="24"/>
        <v>97.499623262661274</v>
      </c>
      <c r="U164" s="214">
        <f t="shared" si="25"/>
        <v>83.466708213532002</v>
      </c>
      <c r="V164" s="214">
        <f t="shared" si="26"/>
        <v>93.902981753449041</v>
      </c>
      <c r="W164" s="214">
        <f t="shared" si="27"/>
        <v>99.071121586025228</v>
      </c>
      <c r="X164" s="214">
        <f t="shared" si="28"/>
        <v>86.789976133651564</v>
      </c>
      <c r="Y164" s="214">
        <f t="shared" si="29"/>
        <v>145.78776234111737</v>
      </c>
      <c r="Z164" s="214">
        <f t="shared" si="30"/>
        <v>89.904306220095691</v>
      </c>
      <c r="AA164" s="214">
        <f t="shared" si="31"/>
        <v>79.620853080568722</v>
      </c>
      <c r="AB164" s="214">
        <f t="shared" si="32"/>
        <v>118.41949271519047</v>
      </c>
    </row>
    <row r="165" spans="2:28" x14ac:dyDescent="0.25">
      <c r="B165" s="14">
        <v>43320</v>
      </c>
      <c r="C165" s="214">
        <v>144.5</v>
      </c>
      <c r="D165" s="214">
        <v>84.23</v>
      </c>
      <c r="E165" s="214">
        <v>58.89</v>
      </c>
      <c r="F165" s="214">
        <v>1054</v>
      </c>
      <c r="G165" s="214">
        <v>7061</v>
      </c>
      <c r="H165" s="214">
        <v>73.25</v>
      </c>
      <c r="I165" s="214">
        <v>24.79</v>
      </c>
      <c r="J165" s="214">
        <v>37.659999999999997</v>
      </c>
      <c r="K165" s="214">
        <v>10.050000000000001</v>
      </c>
      <c r="L165" s="30">
        <v>370.34</v>
      </c>
      <c r="R165" s="106">
        <f t="shared" si="22"/>
        <v>43319</v>
      </c>
      <c r="S165" s="214">
        <f t="shared" si="23"/>
        <v>85.240071132187325</v>
      </c>
      <c r="T165" s="214">
        <f t="shared" si="24"/>
        <v>97.638726280037574</v>
      </c>
      <c r="U165" s="214">
        <f t="shared" si="25"/>
        <v>83.410053397164432</v>
      </c>
      <c r="V165" s="214">
        <f t="shared" si="26"/>
        <v>93.813974187805954</v>
      </c>
      <c r="W165" s="214">
        <f t="shared" si="27"/>
        <v>97.892693747400529</v>
      </c>
      <c r="X165" s="214">
        <f t="shared" si="28"/>
        <v>87.41050119331743</v>
      </c>
      <c r="Y165" s="214">
        <f t="shared" si="29"/>
        <v>146.55631096659769</v>
      </c>
      <c r="Z165" s="214">
        <f t="shared" si="30"/>
        <v>90.095693779904309</v>
      </c>
      <c r="AA165" s="214">
        <f t="shared" si="31"/>
        <v>79.383886255924168</v>
      </c>
      <c r="AB165" s="214">
        <f t="shared" si="32"/>
        <v>115.53988706205347</v>
      </c>
    </row>
    <row r="166" spans="2:28" x14ac:dyDescent="0.25">
      <c r="B166" s="14">
        <v>43321</v>
      </c>
      <c r="C166" s="214">
        <v>145.1</v>
      </c>
      <c r="D166" s="214">
        <v>84.69</v>
      </c>
      <c r="E166" s="214">
        <v>59.03</v>
      </c>
      <c r="F166" s="214">
        <v>1045.5</v>
      </c>
      <c r="G166" s="214">
        <v>6990</v>
      </c>
      <c r="H166" s="214">
        <v>72.89</v>
      </c>
      <c r="I166" s="214">
        <v>25.23</v>
      </c>
      <c r="J166" s="214">
        <v>37.51</v>
      </c>
      <c r="K166" s="214">
        <v>9.91</v>
      </c>
      <c r="L166" s="30">
        <v>352.45</v>
      </c>
      <c r="R166" s="106">
        <f t="shared" si="22"/>
        <v>43320</v>
      </c>
      <c r="S166" s="214">
        <f t="shared" si="23"/>
        <v>85.655008891523423</v>
      </c>
      <c r="T166" s="214">
        <f t="shared" si="24"/>
        <v>98.171954513313324</v>
      </c>
      <c r="U166" s="214">
        <f t="shared" si="25"/>
        <v>83.608345254450953</v>
      </c>
      <c r="V166" s="214">
        <f t="shared" si="26"/>
        <v>93.057409879839781</v>
      </c>
      <c r="W166" s="214">
        <f t="shared" si="27"/>
        <v>96.908359905725774</v>
      </c>
      <c r="X166" s="214">
        <f t="shared" si="28"/>
        <v>86.980906921241058</v>
      </c>
      <c r="Y166" s="214">
        <f t="shared" si="29"/>
        <v>149.15755246822349</v>
      </c>
      <c r="Z166" s="214">
        <f t="shared" si="30"/>
        <v>89.736842105263165</v>
      </c>
      <c r="AA166" s="214">
        <f t="shared" si="31"/>
        <v>78.2780410742496</v>
      </c>
      <c r="AB166" s="214">
        <f t="shared" si="32"/>
        <v>109.9585062240664</v>
      </c>
    </row>
    <row r="167" spans="2:28" x14ac:dyDescent="0.25">
      <c r="B167" s="14">
        <v>43322</v>
      </c>
      <c r="C167" s="214">
        <v>141.80000000000001</v>
      </c>
      <c r="D167" s="214">
        <v>83.5</v>
      </c>
      <c r="E167" s="214">
        <v>57.31</v>
      </c>
      <c r="F167" s="214">
        <v>1042</v>
      </c>
      <c r="G167" s="214">
        <v>6951</v>
      </c>
      <c r="H167" s="214">
        <v>72.88</v>
      </c>
      <c r="I167" s="214">
        <v>24.95</v>
      </c>
      <c r="J167" s="214">
        <v>36.590000000000003</v>
      </c>
      <c r="K167" s="214">
        <v>9.74</v>
      </c>
      <c r="L167" s="30">
        <v>355.49</v>
      </c>
      <c r="R167" s="106">
        <f t="shared" si="22"/>
        <v>43321</v>
      </c>
      <c r="S167" s="214">
        <f t="shared" si="23"/>
        <v>86.010669828097221</v>
      </c>
      <c r="T167" s="214">
        <f t="shared" si="24"/>
        <v>96.792516257665156</v>
      </c>
      <c r="U167" s="214">
        <f t="shared" si="25"/>
        <v>81.172188150645169</v>
      </c>
      <c r="V167" s="214">
        <f t="shared" si="26"/>
        <v>92.745883400089014</v>
      </c>
      <c r="W167" s="214">
        <f t="shared" si="27"/>
        <v>96.367669485650907</v>
      </c>
      <c r="X167" s="214">
        <f t="shared" si="28"/>
        <v>86.968973747016705</v>
      </c>
      <c r="Y167" s="214">
        <f t="shared" si="29"/>
        <v>147.50221696718887</v>
      </c>
      <c r="Z167" s="214">
        <f t="shared" si="30"/>
        <v>87.53588516746413</v>
      </c>
      <c r="AA167" s="214">
        <f t="shared" si="31"/>
        <v>76.935229067930493</v>
      </c>
      <c r="AB167" s="214">
        <f t="shared" si="32"/>
        <v>110.90693538826319</v>
      </c>
    </row>
    <row r="168" spans="2:28" x14ac:dyDescent="0.25">
      <c r="B168" s="14">
        <v>43325</v>
      </c>
      <c r="C168" s="214">
        <v>141.4</v>
      </c>
      <c r="D168" s="214">
        <v>83.14</v>
      </c>
      <c r="E168" s="214">
        <v>57.26</v>
      </c>
      <c r="F168" s="214">
        <v>1030</v>
      </c>
      <c r="G168" s="214">
        <v>6805</v>
      </c>
      <c r="H168" s="214">
        <v>71.900000000000006</v>
      </c>
      <c r="I168" s="214">
        <v>24.82</v>
      </c>
      <c r="J168" s="214">
        <v>36.159999999999997</v>
      </c>
      <c r="K168" s="214">
        <v>9.4600000000000009</v>
      </c>
      <c r="L168" s="30">
        <v>356.41</v>
      </c>
      <c r="R168" s="106">
        <f t="shared" si="22"/>
        <v>43322</v>
      </c>
      <c r="S168" s="214">
        <f t="shared" si="23"/>
        <v>84.05453467694133</v>
      </c>
      <c r="T168" s="214">
        <f t="shared" si="24"/>
        <v>96.375207205536313</v>
      </c>
      <c r="U168" s="214">
        <f t="shared" si="25"/>
        <v>81.101369630185687</v>
      </c>
      <c r="V168" s="214">
        <f t="shared" si="26"/>
        <v>91.677792612372059</v>
      </c>
      <c r="W168" s="214">
        <f t="shared" si="27"/>
        <v>94.343546374601416</v>
      </c>
      <c r="X168" s="214">
        <f t="shared" si="28"/>
        <v>85.799522673031035</v>
      </c>
      <c r="Y168" s="214">
        <f t="shared" si="29"/>
        <v>146.73366834170855</v>
      </c>
      <c r="Z168" s="214">
        <f t="shared" si="30"/>
        <v>86.507177033492823</v>
      </c>
      <c r="AA168" s="214">
        <f t="shared" si="31"/>
        <v>74.723538704581358</v>
      </c>
      <c r="AB168" s="214">
        <f t="shared" si="32"/>
        <v>111.19396000374383</v>
      </c>
    </row>
    <row r="169" spans="2:28" x14ac:dyDescent="0.25">
      <c r="B169" s="14">
        <v>43326</v>
      </c>
      <c r="C169" s="214">
        <v>141.30000000000001</v>
      </c>
      <c r="D169" s="214">
        <v>82.67</v>
      </c>
      <c r="E169" s="214">
        <v>56.74</v>
      </c>
      <c r="F169" s="214">
        <v>1037.5</v>
      </c>
      <c r="G169" s="214">
        <v>6864</v>
      </c>
      <c r="H169" s="214">
        <v>71.28</v>
      </c>
      <c r="I169" s="214">
        <v>24.81</v>
      </c>
      <c r="J169" s="214">
        <v>36.200000000000003</v>
      </c>
      <c r="K169" s="214">
        <v>9.5</v>
      </c>
      <c r="L169" s="30">
        <v>347.64</v>
      </c>
      <c r="R169" s="106">
        <f t="shared" si="22"/>
        <v>43325</v>
      </c>
      <c r="S169" s="214">
        <f t="shared" si="23"/>
        <v>83.817427385892131</v>
      </c>
      <c r="T169" s="214">
        <f t="shared" si="24"/>
        <v>95.830387054145859</v>
      </c>
      <c r="U169" s="214">
        <f t="shared" si="25"/>
        <v>80.364857017407203</v>
      </c>
      <c r="V169" s="214">
        <f t="shared" si="26"/>
        <v>92.345349354695145</v>
      </c>
      <c r="W169" s="214">
        <f t="shared" si="27"/>
        <v>95.161513933176209</v>
      </c>
      <c r="X169" s="214">
        <f t="shared" si="28"/>
        <v>85.059665871121723</v>
      </c>
      <c r="Y169" s="214">
        <f t="shared" si="29"/>
        <v>146.67454921667161</v>
      </c>
      <c r="Z169" s="214">
        <f t="shared" si="30"/>
        <v>86.602870813397132</v>
      </c>
      <c r="AA169" s="214">
        <f t="shared" si="31"/>
        <v>75.039494470774088</v>
      </c>
      <c r="AB169" s="214">
        <f t="shared" si="32"/>
        <v>108.45786665834711</v>
      </c>
    </row>
    <row r="170" spans="2:28" x14ac:dyDescent="0.25">
      <c r="B170" s="14">
        <v>43327</v>
      </c>
      <c r="C170" s="214">
        <v>137.1</v>
      </c>
      <c r="D170" s="214">
        <v>81.349999999999994</v>
      </c>
      <c r="E170" s="214">
        <v>55.53</v>
      </c>
      <c r="F170" s="214">
        <v>1033.5</v>
      </c>
      <c r="G170" s="214">
        <v>6815</v>
      </c>
      <c r="H170" s="214">
        <v>70.709999999999994</v>
      </c>
      <c r="I170" s="214">
        <v>24.33</v>
      </c>
      <c r="J170" s="214">
        <v>35.94</v>
      </c>
      <c r="K170" s="214">
        <v>9.4499999999999993</v>
      </c>
      <c r="L170" s="30">
        <v>338.69</v>
      </c>
      <c r="R170" s="106">
        <f t="shared" si="22"/>
        <v>43326</v>
      </c>
      <c r="S170" s="214">
        <f t="shared" si="23"/>
        <v>83.758150563129831</v>
      </c>
      <c r="T170" s="214">
        <f t="shared" si="24"/>
        <v>94.300253863006716</v>
      </c>
      <c r="U170" s="214">
        <f t="shared" si="25"/>
        <v>78.651048822288018</v>
      </c>
      <c r="V170" s="214">
        <f t="shared" si="26"/>
        <v>91.989319092122841</v>
      </c>
      <c r="W170" s="214">
        <f t="shared" si="27"/>
        <v>94.482184943851379</v>
      </c>
      <c r="X170" s="214">
        <f t="shared" si="28"/>
        <v>84.37947494033412</v>
      </c>
      <c r="Y170" s="214">
        <f t="shared" si="29"/>
        <v>143.83683121489801</v>
      </c>
      <c r="Z170" s="214">
        <f t="shared" si="30"/>
        <v>85.980861244019138</v>
      </c>
      <c r="AA170" s="214">
        <f t="shared" si="31"/>
        <v>74.644549763033169</v>
      </c>
      <c r="AB170" s="214">
        <f t="shared" si="32"/>
        <v>105.66561632296509</v>
      </c>
    </row>
    <row r="171" spans="2:28" x14ac:dyDescent="0.25">
      <c r="B171" s="14">
        <v>43328</v>
      </c>
      <c r="C171" s="214">
        <v>136.80000000000001</v>
      </c>
      <c r="D171" s="214">
        <v>81.83</v>
      </c>
      <c r="E171" s="214">
        <v>55.38</v>
      </c>
      <c r="F171" s="214">
        <v>1040</v>
      </c>
      <c r="G171" s="214">
        <v>6775</v>
      </c>
      <c r="H171" s="214">
        <v>71.19</v>
      </c>
      <c r="I171" s="214">
        <v>24.35</v>
      </c>
      <c r="J171" s="214">
        <v>36.29</v>
      </c>
      <c r="K171" s="214">
        <v>9.51</v>
      </c>
      <c r="L171" s="30">
        <v>335.45</v>
      </c>
      <c r="R171" s="106">
        <f t="shared" si="22"/>
        <v>43327</v>
      </c>
      <c r="S171" s="214">
        <f t="shared" si="23"/>
        <v>81.268524007113214</v>
      </c>
      <c r="T171" s="214">
        <f t="shared" si="24"/>
        <v>94.856665932511845</v>
      </c>
      <c r="U171" s="214">
        <f t="shared" si="25"/>
        <v>78.438593260909613</v>
      </c>
      <c r="V171" s="214">
        <f t="shared" si="26"/>
        <v>92.56786826880284</v>
      </c>
      <c r="W171" s="214">
        <f t="shared" si="27"/>
        <v>93.927630666851513</v>
      </c>
      <c r="X171" s="214">
        <f t="shared" si="28"/>
        <v>84.95226730310263</v>
      </c>
      <c r="Y171" s="214">
        <f t="shared" si="29"/>
        <v>143.95506946497193</v>
      </c>
      <c r="Z171" s="214">
        <f t="shared" si="30"/>
        <v>86.818181818181813</v>
      </c>
      <c r="AA171" s="214">
        <f t="shared" si="31"/>
        <v>75.118483412322263</v>
      </c>
      <c r="AB171" s="214">
        <f t="shared" si="32"/>
        <v>104.65479050322904</v>
      </c>
    </row>
    <row r="172" spans="2:28" x14ac:dyDescent="0.25">
      <c r="B172" s="14">
        <v>43329</v>
      </c>
      <c r="C172" s="214">
        <v>137.5</v>
      </c>
      <c r="D172" s="214">
        <v>81.459999999999994</v>
      </c>
      <c r="E172" s="214">
        <v>55.24</v>
      </c>
      <c r="F172" s="214">
        <v>1038</v>
      </c>
      <c r="G172" s="214">
        <v>6770</v>
      </c>
      <c r="H172" s="214">
        <v>72.2</v>
      </c>
      <c r="I172" s="214">
        <v>24.41</v>
      </c>
      <c r="J172" s="214">
        <v>36.380000000000003</v>
      </c>
      <c r="K172" s="214">
        <v>9.5500000000000007</v>
      </c>
      <c r="L172" s="30">
        <v>305.5</v>
      </c>
      <c r="R172" s="106">
        <f t="shared" si="22"/>
        <v>43328</v>
      </c>
      <c r="S172" s="214">
        <f t="shared" si="23"/>
        <v>81.090693538826329</v>
      </c>
      <c r="T172" s="214">
        <f t="shared" si="24"/>
        <v>94.427764962268299</v>
      </c>
      <c r="U172" s="214">
        <f t="shared" si="25"/>
        <v>78.240301403623079</v>
      </c>
      <c r="V172" s="214">
        <f t="shared" si="26"/>
        <v>92.389853137516681</v>
      </c>
      <c r="W172" s="214">
        <f t="shared" si="27"/>
        <v>93.858311382226532</v>
      </c>
      <c r="X172" s="214">
        <f t="shared" si="28"/>
        <v>86.157517899761331</v>
      </c>
      <c r="Y172" s="214">
        <f t="shared" si="29"/>
        <v>144.30978421519362</v>
      </c>
      <c r="Z172" s="214">
        <f t="shared" si="30"/>
        <v>87.033492822966522</v>
      </c>
      <c r="AA172" s="214">
        <f t="shared" si="31"/>
        <v>75.434439178515007</v>
      </c>
      <c r="AB172" s="214">
        <f t="shared" si="32"/>
        <v>95.310891336224387</v>
      </c>
    </row>
    <row r="173" spans="2:28" x14ac:dyDescent="0.25">
      <c r="B173" s="14">
        <v>43332</v>
      </c>
      <c r="C173" s="214">
        <v>137.9</v>
      </c>
      <c r="D173" s="214">
        <v>81.75</v>
      </c>
      <c r="E173" s="214">
        <v>55.35</v>
      </c>
      <c r="F173" s="214">
        <v>1040</v>
      </c>
      <c r="G173" s="214">
        <v>6760</v>
      </c>
      <c r="H173" s="214">
        <v>72.8</v>
      </c>
      <c r="I173" s="214">
        <v>24.55</v>
      </c>
      <c r="J173" s="214">
        <v>36.770000000000003</v>
      </c>
      <c r="K173" s="214">
        <v>9.7200000000000006</v>
      </c>
      <c r="L173" s="30">
        <v>308.44</v>
      </c>
      <c r="R173" s="106">
        <f t="shared" si="22"/>
        <v>43329</v>
      </c>
      <c r="S173" s="214">
        <f t="shared" si="23"/>
        <v>81.505631298162427</v>
      </c>
      <c r="T173" s="214">
        <f t="shared" si="24"/>
        <v>94.763930587594331</v>
      </c>
      <c r="U173" s="214">
        <f t="shared" si="25"/>
        <v>78.396102148633915</v>
      </c>
      <c r="V173" s="214">
        <f t="shared" si="26"/>
        <v>92.56786826880284</v>
      </c>
      <c r="W173" s="214">
        <f t="shared" si="27"/>
        <v>93.719672812976569</v>
      </c>
      <c r="X173" s="214">
        <f t="shared" si="28"/>
        <v>86.873508353221965</v>
      </c>
      <c r="Y173" s="214">
        <f t="shared" si="29"/>
        <v>145.13745196571094</v>
      </c>
      <c r="Z173" s="214">
        <f t="shared" si="30"/>
        <v>87.966507177033506</v>
      </c>
      <c r="AA173" s="214">
        <f t="shared" si="31"/>
        <v>76.777251184834128</v>
      </c>
      <c r="AB173" s="214">
        <f t="shared" si="32"/>
        <v>96.228122172651553</v>
      </c>
    </row>
    <row r="174" spans="2:28" x14ac:dyDescent="0.25">
      <c r="B174" s="14">
        <v>43333</v>
      </c>
      <c r="C174" s="214">
        <v>139.6</v>
      </c>
      <c r="D174" s="214">
        <v>82.83</v>
      </c>
      <c r="E174" s="214">
        <v>55.83</v>
      </c>
      <c r="F174" s="214">
        <v>1042.5</v>
      </c>
      <c r="G174" s="214">
        <v>6724</v>
      </c>
      <c r="H174" s="214">
        <v>73.45</v>
      </c>
      <c r="I174" s="214">
        <v>24.8</v>
      </c>
      <c r="J174" s="214">
        <v>36.909999999999997</v>
      </c>
      <c r="K174" s="214">
        <v>9.86</v>
      </c>
      <c r="L174" s="30">
        <v>321.89999999999998</v>
      </c>
      <c r="R174" s="106">
        <f t="shared" si="22"/>
        <v>43332</v>
      </c>
      <c r="S174" s="214">
        <f t="shared" si="23"/>
        <v>81.742738589211626</v>
      </c>
      <c r="T174" s="214">
        <f t="shared" si="24"/>
        <v>96.015857743980902</v>
      </c>
      <c r="U174" s="214">
        <f t="shared" si="25"/>
        <v>79.075959945044829</v>
      </c>
      <c r="V174" s="214">
        <f t="shared" si="26"/>
        <v>92.79038718291055</v>
      </c>
      <c r="W174" s="214">
        <f t="shared" si="27"/>
        <v>93.220573963676685</v>
      </c>
      <c r="X174" s="214">
        <f t="shared" si="28"/>
        <v>87.649164677804308</v>
      </c>
      <c r="Y174" s="214">
        <f t="shared" si="29"/>
        <v>146.61543009163464</v>
      </c>
      <c r="Z174" s="214">
        <f t="shared" si="30"/>
        <v>88.301435406698559</v>
      </c>
      <c r="AA174" s="214">
        <f t="shared" si="31"/>
        <v>77.883096366508681</v>
      </c>
      <c r="AB174" s="214">
        <f t="shared" si="32"/>
        <v>100.42741709044395</v>
      </c>
    </row>
    <row r="175" spans="2:28" x14ac:dyDescent="0.25">
      <c r="B175" s="14">
        <v>43334</v>
      </c>
      <c r="C175" s="214">
        <v>137.1</v>
      </c>
      <c r="D175" s="214">
        <v>82.09</v>
      </c>
      <c r="E175" s="214">
        <v>55.31</v>
      </c>
      <c r="F175" s="214">
        <v>1057</v>
      </c>
      <c r="G175" s="214">
        <v>6879</v>
      </c>
      <c r="H175" s="214">
        <v>72.88</v>
      </c>
      <c r="I175" s="214">
        <v>24.27</v>
      </c>
      <c r="J175" s="214">
        <v>36.130000000000003</v>
      </c>
      <c r="K175" s="214">
        <v>9.69</v>
      </c>
      <c r="L175" s="30">
        <v>321.64</v>
      </c>
      <c r="R175" s="106">
        <f t="shared" si="22"/>
        <v>43333</v>
      </c>
      <c r="S175" s="214">
        <f t="shared" si="23"/>
        <v>82.750444576170722</v>
      </c>
      <c r="T175" s="214">
        <f t="shared" si="24"/>
        <v>95.158055803493809</v>
      </c>
      <c r="U175" s="214">
        <f t="shared" si="25"/>
        <v>78.339447332266346</v>
      </c>
      <c r="V175" s="214">
        <f t="shared" si="26"/>
        <v>94.0809968847352</v>
      </c>
      <c r="W175" s="214">
        <f t="shared" si="27"/>
        <v>95.369471787051154</v>
      </c>
      <c r="X175" s="214">
        <f t="shared" si="28"/>
        <v>86.968973747016705</v>
      </c>
      <c r="Y175" s="214">
        <f t="shared" si="29"/>
        <v>143.48211646467632</v>
      </c>
      <c r="Z175" s="214">
        <f t="shared" si="30"/>
        <v>86.435406698564606</v>
      </c>
      <c r="AA175" s="214">
        <f t="shared" si="31"/>
        <v>76.540284360189574</v>
      </c>
      <c r="AB175" s="214">
        <f t="shared" si="32"/>
        <v>100.34630143824292</v>
      </c>
    </row>
    <row r="176" spans="2:28" x14ac:dyDescent="0.25">
      <c r="B176" s="14">
        <v>43335</v>
      </c>
      <c r="C176" s="214">
        <v>135.69999999999999</v>
      </c>
      <c r="D176" s="214">
        <v>81.06</v>
      </c>
      <c r="E176" s="214">
        <v>54.52</v>
      </c>
      <c r="F176" s="214">
        <v>1036</v>
      </c>
      <c r="G176" s="214">
        <v>6802</v>
      </c>
      <c r="H176" s="214">
        <v>71.55</v>
      </c>
      <c r="I176" s="214">
        <v>23.49</v>
      </c>
      <c r="J176" s="214">
        <v>35.67</v>
      </c>
      <c r="K176" s="214">
        <v>9.6300000000000008</v>
      </c>
      <c r="L176" s="30">
        <v>320.10000000000002</v>
      </c>
      <c r="R176" s="106">
        <f t="shared" si="22"/>
        <v>43334</v>
      </c>
      <c r="S176" s="214">
        <f t="shared" si="23"/>
        <v>81.268524007113214</v>
      </c>
      <c r="T176" s="214">
        <f t="shared" si="24"/>
        <v>93.964088237680699</v>
      </c>
      <c r="U176" s="214">
        <f t="shared" si="25"/>
        <v>77.220514709006707</v>
      </c>
      <c r="V176" s="214">
        <f t="shared" si="26"/>
        <v>92.211838006230522</v>
      </c>
      <c r="W176" s="214">
        <f t="shared" si="27"/>
        <v>94.301954803826433</v>
      </c>
      <c r="X176" s="214">
        <f t="shared" si="28"/>
        <v>85.381861575179002</v>
      </c>
      <c r="Y176" s="214">
        <f t="shared" si="29"/>
        <v>138.87082471179426</v>
      </c>
      <c r="Z176" s="214">
        <f t="shared" si="30"/>
        <v>85.334928229665081</v>
      </c>
      <c r="AA176" s="214">
        <f t="shared" si="31"/>
        <v>76.06635071090048</v>
      </c>
      <c r="AB176" s="214">
        <f t="shared" si="32"/>
        <v>99.8658471905906</v>
      </c>
    </row>
    <row r="177" spans="2:28" x14ac:dyDescent="0.25">
      <c r="B177" s="14">
        <v>43336</v>
      </c>
      <c r="C177" s="214">
        <v>136.4</v>
      </c>
      <c r="D177" s="214">
        <v>81.14</v>
      </c>
      <c r="E177" s="214">
        <v>54.76</v>
      </c>
      <c r="F177" s="214">
        <v>1031.5</v>
      </c>
      <c r="G177" s="214">
        <v>6830</v>
      </c>
      <c r="H177" s="214">
        <v>72.03</v>
      </c>
      <c r="I177" s="214">
        <v>23.38</v>
      </c>
      <c r="J177" s="214">
        <v>35.950000000000003</v>
      </c>
      <c r="K177" s="214">
        <v>9.68</v>
      </c>
      <c r="L177" s="30">
        <v>322.82</v>
      </c>
      <c r="R177" s="106">
        <f t="shared" si="22"/>
        <v>43335</v>
      </c>
      <c r="S177" s="214">
        <f t="shared" si="23"/>
        <v>80.438648488441018</v>
      </c>
      <c r="T177" s="214">
        <f t="shared" si="24"/>
        <v>94.056823582598213</v>
      </c>
      <c r="U177" s="214">
        <f t="shared" si="25"/>
        <v>77.560443607212164</v>
      </c>
      <c r="V177" s="214">
        <f t="shared" si="26"/>
        <v>91.811303960836682</v>
      </c>
      <c r="W177" s="214">
        <f t="shared" si="27"/>
        <v>94.690142797726324</v>
      </c>
      <c r="X177" s="214">
        <f t="shared" si="28"/>
        <v>85.954653937947498</v>
      </c>
      <c r="Y177" s="214">
        <f t="shared" si="29"/>
        <v>138.22051433638782</v>
      </c>
      <c r="Z177" s="214">
        <f t="shared" si="30"/>
        <v>86.00478468899523</v>
      </c>
      <c r="AA177" s="214">
        <f t="shared" si="31"/>
        <v>76.461295418641384</v>
      </c>
      <c r="AB177" s="214">
        <f t="shared" si="32"/>
        <v>100.71444170592456</v>
      </c>
    </row>
    <row r="178" spans="2:28" x14ac:dyDescent="0.25">
      <c r="B178" s="14">
        <v>43339</v>
      </c>
      <c r="C178" s="214">
        <v>140</v>
      </c>
      <c r="D178" s="214">
        <v>83.19</v>
      </c>
      <c r="E178" s="214">
        <v>56.1</v>
      </c>
      <c r="F178" s="214">
        <v>1039</v>
      </c>
      <c r="G178" s="214">
        <v>6966</v>
      </c>
      <c r="H178" s="214">
        <v>73.09</v>
      </c>
      <c r="I178" s="214">
        <v>23.9</v>
      </c>
      <c r="J178" s="214">
        <v>37.69</v>
      </c>
      <c r="K178" s="214">
        <v>9.99</v>
      </c>
      <c r="L178" s="30">
        <v>319.27</v>
      </c>
      <c r="R178" s="106">
        <f t="shared" si="22"/>
        <v>43336</v>
      </c>
      <c r="S178" s="214">
        <f t="shared" si="23"/>
        <v>80.85358624777713</v>
      </c>
      <c r="T178" s="214">
        <f t="shared" si="24"/>
        <v>96.433166796109759</v>
      </c>
      <c r="U178" s="214">
        <f t="shared" si="25"/>
        <v>79.458379955525984</v>
      </c>
      <c r="V178" s="214">
        <f t="shared" si="26"/>
        <v>92.478860703159768</v>
      </c>
      <c r="W178" s="214">
        <f t="shared" si="27"/>
        <v>96.575627339525866</v>
      </c>
      <c r="X178" s="214">
        <f t="shared" si="28"/>
        <v>87.219570405727936</v>
      </c>
      <c r="Y178" s="214">
        <f t="shared" si="29"/>
        <v>141.29470883830919</v>
      </c>
      <c r="Z178" s="214">
        <f t="shared" si="30"/>
        <v>90.167464114832541</v>
      </c>
      <c r="AA178" s="214">
        <f t="shared" si="31"/>
        <v>78.909952606635073</v>
      </c>
      <c r="AB178" s="214">
        <f t="shared" si="32"/>
        <v>99.606901070102651</v>
      </c>
    </row>
    <row r="179" spans="2:28" x14ac:dyDescent="0.25">
      <c r="B179" s="14">
        <v>43340</v>
      </c>
      <c r="C179" s="214">
        <v>141.69999999999999</v>
      </c>
      <c r="D179" s="214">
        <v>84.36</v>
      </c>
      <c r="E179" s="214">
        <v>56.41</v>
      </c>
      <c r="F179" s="214">
        <v>1052.5</v>
      </c>
      <c r="G179" s="214">
        <v>7026</v>
      </c>
      <c r="H179" s="214">
        <v>74.52</v>
      </c>
      <c r="I179" s="214">
        <v>24.12</v>
      </c>
      <c r="J179" s="214">
        <v>37.32</v>
      </c>
      <c r="K179" s="214">
        <v>10.01</v>
      </c>
      <c r="L179" s="30">
        <v>311.86</v>
      </c>
      <c r="R179" s="106">
        <f t="shared" si="22"/>
        <v>43339</v>
      </c>
      <c r="S179" s="214">
        <f t="shared" si="23"/>
        <v>82.987551867219921</v>
      </c>
      <c r="T179" s="214">
        <f t="shared" si="24"/>
        <v>97.789421215528535</v>
      </c>
      <c r="U179" s="214">
        <f t="shared" si="25"/>
        <v>79.897454782374695</v>
      </c>
      <c r="V179" s="214">
        <f t="shared" si="26"/>
        <v>93.680462839341345</v>
      </c>
      <c r="W179" s="214">
        <f t="shared" si="27"/>
        <v>97.407458755025644</v>
      </c>
      <c r="X179" s="214">
        <f t="shared" si="28"/>
        <v>88.92601431980907</v>
      </c>
      <c r="Y179" s="214">
        <f t="shared" si="29"/>
        <v>142.59532958912209</v>
      </c>
      <c r="Z179" s="214">
        <f t="shared" si="30"/>
        <v>89.282296650717711</v>
      </c>
      <c r="AA179" s="214">
        <f t="shared" si="31"/>
        <v>79.067930489731424</v>
      </c>
      <c r="AB179" s="214">
        <f t="shared" si="32"/>
        <v>97.295104982372962</v>
      </c>
    </row>
    <row r="180" spans="2:28" x14ac:dyDescent="0.25">
      <c r="B180" s="14">
        <v>43341</v>
      </c>
      <c r="C180" s="214">
        <v>140.30000000000001</v>
      </c>
      <c r="D180" s="214">
        <v>84.28</v>
      </c>
      <c r="E180" s="214">
        <v>56.77</v>
      </c>
      <c r="F180" s="214">
        <v>1052</v>
      </c>
      <c r="G180" s="214">
        <v>7070</v>
      </c>
      <c r="H180" s="214">
        <v>74.64</v>
      </c>
      <c r="I180" s="214">
        <v>24.24</v>
      </c>
      <c r="J180" s="214">
        <v>37.119999999999997</v>
      </c>
      <c r="K180" s="214">
        <v>9.9700000000000006</v>
      </c>
      <c r="L180" s="30">
        <v>305.01</v>
      </c>
      <c r="R180" s="106">
        <f t="shared" si="22"/>
        <v>43340</v>
      </c>
      <c r="S180" s="214">
        <f t="shared" si="23"/>
        <v>83.995257854179016</v>
      </c>
      <c r="T180" s="214">
        <f t="shared" si="24"/>
        <v>97.696685870611006</v>
      </c>
      <c r="U180" s="214">
        <f t="shared" si="25"/>
        <v>80.407348129682887</v>
      </c>
      <c r="V180" s="214">
        <f t="shared" si="26"/>
        <v>93.635959056519795</v>
      </c>
      <c r="W180" s="214">
        <f t="shared" si="27"/>
        <v>98.017468459725492</v>
      </c>
      <c r="X180" s="214">
        <f t="shared" si="28"/>
        <v>89.069212410501194</v>
      </c>
      <c r="Y180" s="214">
        <f t="shared" si="29"/>
        <v>143.30475908956549</v>
      </c>
      <c r="Z180" s="214">
        <f t="shared" si="30"/>
        <v>88.803827751196167</v>
      </c>
      <c r="AA180" s="214">
        <f t="shared" si="31"/>
        <v>78.751974723538709</v>
      </c>
      <c r="AB180" s="214">
        <f t="shared" si="32"/>
        <v>95.158019530153197</v>
      </c>
    </row>
    <row r="181" spans="2:28" x14ac:dyDescent="0.25">
      <c r="B181" s="14">
        <v>43342</v>
      </c>
      <c r="C181" s="214">
        <v>139.5</v>
      </c>
      <c r="D181" s="214">
        <v>84.15</v>
      </c>
      <c r="E181" s="214">
        <v>56.31</v>
      </c>
      <c r="F181" s="214">
        <v>1048</v>
      </c>
      <c r="G181" s="214">
        <v>7003</v>
      </c>
      <c r="H181" s="214">
        <v>74.7</v>
      </c>
      <c r="I181" s="214">
        <v>24.08</v>
      </c>
      <c r="J181" s="214">
        <v>36.36</v>
      </c>
      <c r="K181" s="214">
        <v>9.6999999999999993</v>
      </c>
      <c r="L181" s="30">
        <v>303.14999999999998</v>
      </c>
      <c r="R181" s="106">
        <f t="shared" si="22"/>
        <v>43341</v>
      </c>
      <c r="S181" s="214">
        <f t="shared" si="23"/>
        <v>83.165382335506834</v>
      </c>
      <c r="T181" s="214">
        <f t="shared" si="24"/>
        <v>97.545990935120045</v>
      </c>
      <c r="U181" s="214">
        <f t="shared" si="25"/>
        <v>79.755817741455758</v>
      </c>
      <c r="V181" s="214">
        <f t="shared" si="26"/>
        <v>93.279928793947491</v>
      </c>
      <c r="W181" s="214">
        <f t="shared" si="27"/>
        <v>97.088590045750735</v>
      </c>
      <c r="X181" s="214">
        <f t="shared" si="28"/>
        <v>89.140811455847256</v>
      </c>
      <c r="Y181" s="214">
        <f t="shared" si="29"/>
        <v>142.35885308897429</v>
      </c>
      <c r="Z181" s="214">
        <f t="shared" si="30"/>
        <v>86.985645933014354</v>
      </c>
      <c r="AA181" s="214">
        <f t="shared" si="31"/>
        <v>76.619273301737749</v>
      </c>
      <c r="AB181" s="214">
        <f t="shared" si="32"/>
        <v>94.577730633638041</v>
      </c>
    </row>
    <row r="182" spans="2:28" x14ac:dyDescent="0.25">
      <c r="B182" s="14">
        <v>43343</v>
      </c>
      <c r="C182" s="214">
        <v>138.69999999999999</v>
      </c>
      <c r="D182" s="214">
        <v>83.32</v>
      </c>
      <c r="E182" s="214">
        <v>55.66</v>
      </c>
      <c r="F182" s="214">
        <v>1040</v>
      </c>
      <c r="G182" s="214">
        <v>6930</v>
      </c>
      <c r="H182" s="214">
        <v>74.2</v>
      </c>
      <c r="I182" s="214">
        <v>23.7</v>
      </c>
      <c r="J182" s="214">
        <v>36.049999999999997</v>
      </c>
      <c r="K182" s="214">
        <v>9.48</v>
      </c>
      <c r="L182" s="30">
        <v>301.66000000000003</v>
      </c>
      <c r="R182" s="106">
        <f t="shared" si="22"/>
        <v>43342</v>
      </c>
      <c r="S182" s="214">
        <f t="shared" si="23"/>
        <v>82.691167753408422</v>
      </c>
      <c r="T182" s="214">
        <f t="shared" si="24"/>
        <v>96.583861731600734</v>
      </c>
      <c r="U182" s="214">
        <f t="shared" si="25"/>
        <v>78.835176975482639</v>
      </c>
      <c r="V182" s="214">
        <f t="shared" si="26"/>
        <v>92.56786826880284</v>
      </c>
      <c r="W182" s="214">
        <f t="shared" si="27"/>
        <v>96.076528490225982</v>
      </c>
      <c r="X182" s="214">
        <f t="shared" si="28"/>
        <v>88.544152744630082</v>
      </c>
      <c r="Y182" s="214">
        <f t="shared" si="29"/>
        <v>140.11232633757021</v>
      </c>
      <c r="Z182" s="214">
        <f t="shared" si="30"/>
        <v>86.244019138755974</v>
      </c>
      <c r="AA182" s="214">
        <f t="shared" si="31"/>
        <v>74.881516587677737</v>
      </c>
      <c r="AB182" s="214">
        <f t="shared" si="32"/>
        <v>94.112875549870552</v>
      </c>
    </row>
    <row r="183" spans="2:28" x14ac:dyDescent="0.25">
      <c r="B183" s="14">
        <v>43346</v>
      </c>
      <c r="C183" s="214">
        <v>135.9</v>
      </c>
      <c r="D183" s="214">
        <v>82.78</v>
      </c>
      <c r="E183" s="214">
        <v>55.06</v>
      </c>
      <c r="F183" s="214">
        <v>1037</v>
      </c>
      <c r="G183" s="214">
        <v>6816</v>
      </c>
      <c r="H183" s="214">
        <v>73.39</v>
      </c>
      <c r="I183" s="214">
        <v>23.7</v>
      </c>
      <c r="J183" s="214">
        <v>36.049999999999997</v>
      </c>
      <c r="K183" s="214">
        <v>9.48</v>
      </c>
      <c r="L183" s="30">
        <v>301.66000000000003</v>
      </c>
      <c r="R183" s="106">
        <f t="shared" si="22"/>
        <v>43343</v>
      </c>
      <c r="S183" s="214">
        <f t="shared" si="23"/>
        <v>82.21695317131001</v>
      </c>
      <c r="T183" s="214">
        <f t="shared" si="24"/>
        <v>95.957898153407456</v>
      </c>
      <c r="U183" s="214">
        <f t="shared" si="25"/>
        <v>77.985354729968989</v>
      </c>
      <c r="V183" s="214">
        <f t="shared" si="26"/>
        <v>92.300845571873609</v>
      </c>
      <c r="W183" s="214">
        <f t="shared" si="27"/>
        <v>94.496048800776379</v>
      </c>
      <c r="X183" s="214">
        <f t="shared" si="28"/>
        <v>87.577565632458246</v>
      </c>
      <c r="Y183" s="214">
        <f t="shared" si="29"/>
        <v>140.11232633757021</v>
      </c>
      <c r="Z183" s="214">
        <f t="shared" si="30"/>
        <v>86.244019138755974</v>
      </c>
      <c r="AA183" s="214">
        <f t="shared" si="31"/>
        <v>74.881516587677737</v>
      </c>
      <c r="AB183" s="214">
        <f t="shared" si="32"/>
        <v>94.112875549870552</v>
      </c>
    </row>
    <row r="184" spans="2:28" x14ac:dyDescent="0.25">
      <c r="B184" s="14">
        <v>43347</v>
      </c>
      <c r="C184" s="214">
        <v>133.9</v>
      </c>
      <c r="D184" s="214">
        <v>82.07</v>
      </c>
      <c r="E184" s="214">
        <v>54.42</v>
      </c>
      <c r="F184" s="214">
        <v>1040.5</v>
      </c>
      <c r="G184" s="214">
        <v>6773</v>
      </c>
      <c r="H184" s="214">
        <v>72.37</v>
      </c>
      <c r="I184" s="214">
        <v>23.37</v>
      </c>
      <c r="J184" s="214">
        <v>35.6</v>
      </c>
      <c r="K184" s="214">
        <v>9.4700000000000006</v>
      </c>
      <c r="L184" s="30">
        <v>288.95</v>
      </c>
      <c r="R184" s="106">
        <f t="shared" si="22"/>
        <v>43346</v>
      </c>
      <c r="S184" s="214">
        <f t="shared" si="23"/>
        <v>80.557202133965632</v>
      </c>
      <c r="T184" s="214">
        <f t="shared" si="24"/>
        <v>95.134871967264417</v>
      </c>
      <c r="U184" s="214">
        <f t="shared" si="25"/>
        <v>77.07887766808777</v>
      </c>
      <c r="V184" s="214">
        <f t="shared" si="26"/>
        <v>92.612372051624391</v>
      </c>
      <c r="W184" s="214">
        <f t="shared" si="27"/>
        <v>93.899902953001529</v>
      </c>
      <c r="X184" s="214">
        <f t="shared" si="28"/>
        <v>86.360381861575192</v>
      </c>
      <c r="Y184" s="214">
        <f t="shared" si="29"/>
        <v>138.16139521135088</v>
      </c>
      <c r="Z184" s="214">
        <f t="shared" si="30"/>
        <v>85.167464114832541</v>
      </c>
      <c r="AA184" s="214">
        <f t="shared" si="31"/>
        <v>74.802527646129548</v>
      </c>
      <c r="AB184" s="214">
        <f t="shared" si="32"/>
        <v>90.147568090350362</v>
      </c>
    </row>
    <row r="185" spans="2:28" x14ac:dyDescent="0.25">
      <c r="B185" s="14">
        <v>43348</v>
      </c>
      <c r="C185" s="214">
        <v>133.69999999999999</v>
      </c>
      <c r="D185" s="214">
        <v>81.34</v>
      </c>
      <c r="E185" s="214">
        <v>54.4</v>
      </c>
      <c r="F185" s="214">
        <v>1030</v>
      </c>
      <c r="G185" s="214">
        <v>6721</v>
      </c>
      <c r="H185" s="214">
        <v>72.260000000000005</v>
      </c>
      <c r="I185" s="214">
        <v>23.19</v>
      </c>
      <c r="J185" s="214">
        <v>35.29</v>
      </c>
      <c r="K185" s="214">
        <v>9.49</v>
      </c>
      <c r="L185" s="30">
        <v>280.74</v>
      </c>
      <c r="R185" s="106">
        <f t="shared" si="22"/>
        <v>43347</v>
      </c>
      <c r="S185" s="214">
        <f t="shared" si="23"/>
        <v>79.371665678719623</v>
      </c>
      <c r="T185" s="214">
        <f t="shared" si="24"/>
        <v>94.288661944892027</v>
      </c>
      <c r="U185" s="214">
        <f t="shared" si="25"/>
        <v>77.050550259903972</v>
      </c>
      <c r="V185" s="214">
        <f t="shared" si="26"/>
        <v>91.677792612372059</v>
      </c>
      <c r="W185" s="214">
        <f t="shared" si="27"/>
        <v>93.178982392901716</v>
      </c>
      <c r="X185" s="214">
        <f t="shared" si="28"/>
        <v>86.229116945107407</v>
      </c>
      <c r="Y185" s="214">
        <f t="shared" si="29"/>
        <v>137.09725096068578</v>
      </c>
      <c r="Z185" s="214">
        <f t="shared" si="30"/>
        <v>84.425837320574175</v>
      </c>
      <c r="AA185" s="214">
        <f t="shared" si="31"/>
        <v>74.960505529225912</v>
      </c>
      <c r="AB185" s="214">
        <f t="shared" si="32"/>
        <v>87.586185380463618</v>
      </c>
    </row>
    <row r="186" spans="2:28" x14ac:dyDescent="0.25">
      <c r="B186" s="14">
        <v>43349</v>
      </c>
      <c r="C186" s="214">
        <v>134.19999999999999</v>
      </c>
      <c r="D186" s="214">
        <v>80.89</v>
      </c>
      <c r="E186" s="214">
        <v>54.48</v>
      </c>
      <c r="F186" s="214">
        <v>1027.5</v>
      </c>
      <c r="G186" s="214">
        <v>6667</v>
      </c>
      <c r="H186" s="214">
        <v>71.84</v>
      </c>
      <c r="I186" s="214">
        <v>22.97</v>
      </c>
      <c r="J186" s="214">
        <v>34.380000000000003</v>
      </c>
      <c r="K186" s="214">
        <v>9.43</v>
      </c>
      <c r="L186" s="30">
        <v>280.95</v>
      </c>
      <c r="R186" s="106">
        <f t="shared" si="22"/>
        <v>43348</v>
      </c>
      <c r="S186" s="214">
        <f t="shared" si="23"/>
        <v>79.253112033195023</v>
      </c>
      <c r="T186" s="214">
        <f t="shared" si="24"/>
        <v>93.767025629730966</v>
      </c>
      <c r="U186" s="214">
        <f t="shared" si="25"/>
        <v>77.163859892639124</v>
      </c>
      <c r="V186" s="214">
        <f t="shared" si="26"/>
        <v>91.455273698264349</v>
      </c>
      <c r="W186" s="214">
        <f t="shared" si="27"/>
        <v>92.43033411895189</v>
      </c>
      <c r="X186" s="214">
        <f t="shared" si="28"/>
        <v>85.727923627684973</v>
      </c>
      <c r="Y186" s="214">
        <f t="shared" si="29"/>
        <v>135.79663020987289</v>
      </c>
      <c r="Z186" s="214">
        <f t="shared" si="30"/>
        <v>82.248803827751203</v>
      </c>
      <c r="AA186" s="214">
        <f t="shared" si="31"/>
        <v>74.486571879936804</v>
      </c>
      <c r="AB186" s="214">
        <f t="shared" si="32"/>
        <v>87.651701868779838</v>
      </c>
    </row>
    <row r="187" spans="2:28" x14ac:dyDescent="0.25">
      <c r="B187" s="14">
        <v>43350</v>
      </c>
      <c r="C187" s="214">
        <v>133.4</v>
      </c>
      <c r="D187" s="214">
        <v>80.86</v>
      </c>
      <c r="E187" s="214">
        <v>54.41</v>
      </c>
      <c r="F187" s="214">
        <v>1021</v>
      </c>
      <c r="G187" s="214">
        <v>6596</v>
      </c>
      <c r="H187" s="214">
        <v>71.69</v>
      </c>
      <c r="I187" s="214">
        <v>23.31</v>
      </c>
      <c r="J187" s="214">
        <v>33.909999999999997</v>
      </c>
      <c r="K187" s="214">
        <v>9.27</v>
      </c>
      <c r="L187" s="30">
        <v>263.24</v>
      </c>
      <c r="R187" s="106">
        <f t="shared" si="22"/>
        <v>43349</v>
      </c>
      <c r="S187" s="214">
        <f t="shared" si="23"/>
        <v>79.549496147006522</v>
      </c>
      <c r="T187" s="214">
        <f t="shared" si="24"/>
        <v>93.732249875386884</v>
      </c>
      <c r="U187" s="214">
        <f t="shared" si="25"/>
        <v>77.064713963995871</v>
      </c>
      <c r="V187" s="214">
        <f t="shared" si="26"/>
        <v>90.876724521584336</v>
      </c>
      <c r="W187" s="214">
        <f t="shared" si="27"/>
        <v>91.446000277277136</v>
      </c>
      <c r="X187" s="214">
        <f t="shared" si="28"/>
        <v>85.548926014319804</v>
      </c>
      <c r="Y187" s="214">
        <f t="shared" si="29"/>
        <v>137.80668046112919</v>
      </c>
      <c r="Z187" s="214">
        <f t="shared" si="30"/>
        <v>81.124401913875602</v>
      </c>
      <c r="AA187" s="214">
        <f t="shared" si="31"/>
        <v>73.222748815165872</v>
      </c>
      <c r="AB187" s="214">
        <f t="shared" si="32"/>
        <v>82.126478020778094</v>
      </c>
    </row>
    <row r="188" spans="2:28" x14ac:dyDescent="0.25">
      <c r="B188" s="14">
        <v>43353</v>
      </c>
      <c r="C188" s="214">
        <v>135.5</v>
      </c>
      <c r="D188" s="214">
        <v>81.02</v>
      </c>
      <c r="E188" s="214">
        <v>54.59</v>
      </c>
      <c r="F188" s="214">
        <v>1025</v>
      </c>
      <c r="G188" s="214">
        <v>6594</v>
      </c>
      <c r="H188" s="214">
        <v>71.95</v>
      </c>
      <c r="I188" s="214">
        <v>23.22</v>
      </c>
      <c r="J188" s="214">
        <v>33.869999999999997</v>
      </c>
      <c r="K188" s="214">
        <v>9.3800000000000008</v>
      </c>
      <c r="L188" s="30">
        <v>285.5</v>
      </c>
      <c r="R188" s="106">
        <f t="shared" si="22"/>
        <v>43350</v>
      </c>
      <c r="S188" s="214">
        <f t="shared" si="23"/>
        <v>79.075281564908124</v>
      </c>
      <c r="T188" s="214">
        <f t="shared" si="24"/>
        <v>93.917720565221927</v>
      </c>
      <c r="U188" s="214">
        <f t="shared" si="25"/>
        <v>77.319660637649974</v>
      </c>
      <c r="V188" s="214">
        <f t="shared" si="26"/>
        <v>91.232754784156654</v>
      </c>
      <c r="W188" s="214">
        <f t="shared" si="27"/>
        <v>91.418272563427152</v>
      </c>
      <c r="X188" s="214">
        <f t="shared" si="28"/>
        <v>85.859188544152758</v>
      </c>
      <c r="Y188" s="214">
        <f t="shared" si="29"/>
        <v>137.27460833579664</v>
      </c>
      <c r="Z188" s="214">
        <f t="shared" si="30"/>
        <v>81.028708133971293</v>
      </c>
      <c r="AA188" s="214">
        <f t="shared" si="31"/>
        <v>74.091627172195899</v>
      </c>
      <c r="AB188" s="214">
        <f t="shared" si="32"/>
        <v>89.071225782298086</v>
      </c>
    </row>
    <row r="189" spans="2:28" x14ac:dyDescent="0.25">
      <c r="B189" s="14">
        <v>43354</v>
      </c>
      <c r="C189" s="214">
        <v>135.6</v>
      </c>
      <c r="D189" s="214">
        <v>80.72</v>
      </c>
      <c r="E189" s="214">
        <v>54.06</v>
      </c>
      <c r="F189" s="214">
        <v>1036.5</v>
      </c>
      <c r="G189" s="214">
        <v>6700</v>
      </c>
      <c r="H189" s="214">
        <v>70.180000000000007</v>
      </c>
      <c r="I189" s="214">
        <v>23</v>
      </c>
      <c r="J189" s="214">
        <v>33.770000000000003</v>
      </c>
      <c r="K189" s="214">
        <v>9.31</v>
      </c>
      <c r="L189" s="30">
        <v>279.44</v>
      </c>
      <c r="R189" s="106">
        <f t="shared" si="22"/>
        <v>43353</v>
      </c>
      <c r="S189" s="214">
        <f t="shared" si="23"/>
        <v>80.320094842916419</v>
      </c>
      <c r="T189" s="214">
        <f t="shared" si="24"/>
        <v>93.56996302178122</v>
      </c>
      <c r="U189" s="214">
        <f t="shared" si="25"/>
        <v>76.568984320779578</v>
      </c>
      <c r="V189" s="214">
        <f t="shared" si="26"/>
        <v>92.256341789052072</v>
      </c>
      <c r="W189" s="214">
        <f t="shared" si="27"/>
        <v>92.887841397476777</v>
      </c>
      <c r="X189" s="214">
        <f t="shared" si="28"/>
        <v>83.747016706443915</v>
      </c>
      <c r="Y189" s="214">
        <f t="shared" si="29"/>
        <v>135.97398758498375</v>
      </c>
      <c r="Z189" s="214">
        <f t="shared" si="30"/>
        <v>80.789473684210549</v>
      </c>
      <c r="AA189" s="214">
        <f t="shared" si="31"/>
        <v>73.538704581358616</v>
      </c>
      <c r="AB189" s="214">
        <f t="shared" si="32"/>
        <v>87.180607119458415</v>
      </c>
    </row>
    <row r="190" spans="2:28" x14ac:dyDescent="0.25">
      <c r="B190" s="14">
        <v>43355</v>
      </c>
      <c r="C190" s="214">
        <v>136.1</v>
      </c>
      <c r="D190" s="214">
        <v>81.069999999999993</v>
      </c>
      <c r="E190" s="214">
        <v>54.4</v>
      </c>
      <c r="F190" s="214">
        <v>1028</v>
      </c>
      <c r="G190" s="214">
        <v>6661</v>
      </c>
      <c r="H190" s="214">
        <v>70.5</v>
      </c>
      <c r="I190" s="214">
        <v>23.62</v>
      </c>
      <c r="J190" s="214">
        <v>34.06</v>
      </c>
      <c r="K190" s="214">
        <v>9.34</v>
      </c>
      <c r="L190" s="30">
        <v>290.54000000000002</v>
      </c>
      <c r="R190" s="106">
        <f t="shared" si="22"/>
        <v>43354</v>
      </c>
      <c r="S190" s="214">
        <f t="shared" si="23"/>
        <v>80.379371665678718</v>
      </c>
      <c r="T190" s="214">
        <f t="shared" si="24"/>
        <v>93.975680155795374</v>
      </c>
      <c r="U190" s="214">
        <f t="shared" si="25"/>
        <v>77.050550259903972</v>
      </c>
      <c r="V190" s="214">
        <f t="shared" si="26"/>
        <v>91.4997774810859</v>
      </c>
      <c r="W190" s="214">
        <f t="shared" si="27"/>
        <v>92.34715097740191</v>
      </c>
      <c r="X190" s="214">
        <f t="shared" si="28"/>
        <v>84.128878281622903</v>
      </c>
      <c r="Y190" s="214">
        <f t="shared" si="29"/>
        <v>139.63937333727463</v>
      </c>
      <c r="Z190" s="214">
        <f t="shared" si="30"/>
        <v>81.48325358851676</v>
      </c>
      <c r="AA190" s="214">
        <f t="shared" si="31"/>
        <v>73.77567140600317</v>
      </c>
      <c r="AB190" s="214">
        <f t="shared" si="32"/>
        <v>90.643621501887523</v>
      </c>
    </row>
    <row r="191" spans="2:28" x14ac:dyDescent="0.25">
      <c r="B191" s="14">
        <v>43356</v>
      </c>
      <c r="C191" s="214">
        <v>139.1</v>
      </c>
      <c r="D191" s="214">
        <v>82.66</v>
      </c>
      <c r="E191" s="214">
        <v>55.3</v>
      </c>
      <c r="F191" s="214">
        <v>1045.5</v>
      </c>
      <c r="G191" s="214">
        <v>6783</v>
      </c>
      <c r="H191" s="214">
        <v>71.680000000000007</v>
      </c>
      <c r="I191" s="214">
        <v>23.75</v>
      </c>
      <c r="J191" s="214">
        <v>34.25</v>
      </c>
      <c r="K191" s="214">
        <v>9.3699999999999992</v>
      </c>
      <c r="L191" s="30">
        <v>289.45999999999998</v>
      </c>
      <c r="R191" s="106">
        <f t="shared" si="22"/>
        <v>43355</v>
      </c>
      <c r="S191" s="214">
        <f t="shared" si="23"/>
        <v>80.675755779490217</v>
      </c>
      <c r="T191" s="214">
        <f t="shared" si="24"/>
        <v>95.81879513603117</v>
      </c>
      <c r="U191" s="214">
        <f t="shared" si="25"/>
        <v>78.325283628174446</v>
      </c>
      <c r="V191" s="214">
        <f t="shared" si="26"/>
        <v>93.057409879839781</v>
      </c>
      <c r="W191" s="214">
        <f t="shared" si="27"/>
        <v>94.038541522251492</v>
      </c>
      <c r="X191" s="214">
        <f t="shared" si="28"/>
        <v>85.536992840095465</v>
      </c>
      <c r="Y191" s="214">
        <f t="shared" si="29"/>
        <v>140.40792196275495</v>
      </c>
      <c r="Z191" s="214">
        <f t="shared" si="30"/>
        <v>81.937799043062213</v>
      </c>
      <c r="AA191" s="214">
        <f t="shared" si="31"/>
        <v>74.012638230647696</v>
      </c>
      <c r="AB191" s="214">
        <f t="shared" si="32"/>
        <v>90.306679561975471</v>
      </c>
    </row>
    <row r="192" spans="2:28" x14ac:dyDescent="0.25">
      <c r="B192" s="14">
        <v>43357</v>
      </c>
      <c r="C192" s="214">
        <v>140.6</v>
      </c>
      <c r="D192" s="214">
        <v>82.47</v>
      </c>
      <c r="E192" s="214">
        <v>55.23</v>
      </c>
      <c r="F192" s="214">
        <v>1060</v>
      </c>
      <c r="G192" s="214">
        <v>6848</v>
      </c>
      <c r="H192" s="214">
        <v>73.73</v>
      </c>
      <c r="I192" s="214">
        <v>23.79</v>
      </c>
      <c r="J192" s="214">
        <v>34.630000000000003</v>
      </c>
      <c r="K192" s="214">
        <v>9.4499999999999993</v>
      </c>
      <c r="L192" s="30">
        <v>295.2</v>
      </c>
      <c r="R192" s="106">
        <f t="shared" si="22"/>
        <v>43356</v>
      </c>
      <c r="S192" s="214">
        <f t="shared" si="23"/>
        <v>82.454060462359223</v>
      </c>
      <c r="T192" s="214">
        <f t="shared" si="24"/>
        <v>95.598548691852045</v>
      </c>
      <c r="U192" s="214">
        <f t="shared" si="25"/>
        <v>78.226137699531179</v>
      </c>
      <c r="V192" s="214">
        <f t="shared" si="26"/>
        <v>94.348019581664445</v>
      </c>
      <c r="W192" s="214">
        <f t="shared" si="27"/>
        <v>94.939692222376266</v>
      </c>
      <c r="X192" s="214">
        <f t="shared" si="28"/>
        <v>87.983293556085926</v>
      </c>
      <c r="Y192" s="214">
        <f t="shared" si="29"/>
        <v>140.64439846290276</v>
      </c>
      <c r="Z192" s="214">
        <f t="shared" si="30"/>
        <v>82.84688995215312</v>
      </c>
      <c r="AA192" s="214">
        <f t="shared" si="31"/>
        <v>74.644549763033169</v>
      </c>
      <c r="AB192" s="214">
        <f t="shared" si="32"/>
        <v>92.097463575952332</v>
      </c>
    </row>
    <row r="193" spans="2:28" x14ac:dyDescent="0.25">
      <c r="B193" s="14">
        <v>43360</v>
      </c>
      <c r="C193" s="214">
        <v>140.69999999999999</v>
      </c>
      <c r="D193" s="214">
        <v>82.19</v>
      </c>
      <c r="E193" s="214">
        <v>55.12</v>
      </c>
      <c r="F193" s="214">
        <v>1060</v>
      </c>
      <c r="G193" s="214">
        <v>6848</v>
      </c>
      <c r="H193" s="214">
        <v>73.84</v>
      </c>
      <c r="I193" s="214">
        <v>23.57</v>
      </c>
      <c r="J193" s="214">
        <v>35.020000000000003</v>
      </c>
      <c r="K193" s="214">
        <v>9.5500000000000007</v>
      </c>
      <c r="L193" s="30">
        <v>294.83999999999997</v>
      </c>
      <c r="R193" s="106">
        <f t="shared" si="22"/>
        <v>43357</v>
      </c>
      <c r="S193" s="214">
        <f t="shared" si="23"/>
        <v>83.343212803793719</v>
      </c>
      <c r="T193" s="214">
        <f t="shared" si="24"/>
        <v>95.273974984640702</v>
      </c>
      <c r="U193" s="214">
        <f t="shared" si="25"/>
        <v>78.070336954520343</v>
      </c>
      <c r="V193" s="214">
        <f t="shared" si="26"/>
        <v>94.348019581664445</v>
      </c>
      <c r="W193" s="214">
        <f t="shared" si="27"/>
        <v>94.939692222376266</v>
      </c>
      <c r="X193" s="214">
        <f t="shared" si="28"/>
        <v>88.114558472553711</v>
      </c>
      <c r="Y193" s="214">
        <f t="shared" si="29"/>
        <v>139.34377771208989</v>
      </c>
      <c r="Z193" s="214">
        <f t="shared" si="30"/>
        <v>83.779904306220104</v>
      </c>
      <c r="AA193" s="214">
        <f t="shared" si="31"/>
        <v>75.434439178515007</v>
      </c>
      <c r="AB193" s="214">
        <f t="shared" si="32"/>
        <v>91.985149595981653</v>
      </c>
    </row>
    <row r="194" spans="2:28" x14ac:dyDescent="0.25">
      <c r="B194" s="14">
        <v>43361</v>
      </c>
      <c r="C194" s="214">
        <v>145.80000000000001</v>
      </c>
      <c r="D194" s="214">
        <v>82.69</v>
      </c>
      <c r="E194" s="214">
        <v>55.82</v>
      </c>
      <c r="F194" s="214">
        <v>1074</v>
      </c>
      <c r="G194" s="214">
        <v>6960</v>
      </c>
      <c r="H194" s="214">
        <v>75.14</v>
      </c>
      <c r="I194" s="214">
        <v>24.39</v>
      </c>
      <c r="J194" s="214">
        <v>35.1</v>
      </c>
      <c r="K194" s="214">
        <v>9.58</v>
      </c>
      <c r="L194" s="30">
        <v>284.95999999999998</v>
      </c>
      <c r="R194" s="106">
        <f t="shared" si="22"/>
        <v>43360</v>
      </c>
      <c r="S194" s="214">
        <f t="shared" si="23"/>
        <v>83.402489626556019</v>
      </c>
      <c r="T194" s="214">
        <f t="shared" si="24"/>
        <v>95.853570890375224</v>
      </c>
      <c r="U194" s="214">
        <f t="shared" si="25"/>
        <v>79.061796240952944</v>
      </c>
      <c r="V194" s="214">
        <f t="shared" si="26"/>
        <v>95.594125500667559</v>
      </c>
      <c r="W194" s="214">
        <f t="shared" si="27"/>
        <v>96.492444197975885</v>
      </c>
      <c r="X194" s="214">
        <f t="shared" si="28"/>
        <v>89.665871121718382</v>
      </c>
      <c r="Y194" s="214">
        <f t="shared" si="29"/>
        <v>144.19154596511973</v>
      </c>
      <c r="Z194" s="214">
        <f t="shared" si="30"/>
        <v>83.971291866028722</v>
      </c>
      <c r="AA194" s="214">
        <f t="shared" si="31"/>
        <v>75.671406003159561</v>
      </c>
      <c r="AB194" s="214">
        <f t="shared" si="32"/>
        <v>88.902754812342053</v>
      </c>
    </row>
    <row r="195" spans="2:28" x14ac:dyDescent="0.25">
      <c r="B195" s="14">
        <v>43362</v>
      </c>
      <c r="C195" s="214">
        <v>147.80000000000001</v>
      </c>
      <c r="D195" s="214">
        <v>83.45</v>
      </c>
      <c r="E195" s="214">
        <v>56.34</v>
      </c>
      <c r="F195" s="214">
        <v>1086.5</v>
      </c>
      <c r="G195" s="214">
        <v>7019</v>
      </c>
      <c r="H195" s="214">
        <v>76.91</v>
      </c>
      <c r="I195" s="214">
        <v>25.14</v>
      </c>
      <c r="J195" s="214">
        <v>35.729999999999997</v>
      </c>
      <c r="K195" s="214">
        <v>9.7799999999999994</v>
      </c>
      <c r="L195" s="30">
        <v>299.02</v>
      </c>
      <c r="R195" s="106">
        <f t="shared" si="22"/>
        <v>43361</v>
      </c>
      <c r="S195" s="214">
        <f t="shared" si="23"/>
        <v>86.425607587433333</v>
      </c>
      <c r="T195" s="214">
        <f t="shared" si="24"/>
        <v>96.734556667091709</v>
      </c>
      <c r="U195" s="214">
        <f t="shared" si="25"/>
        <v>79.798308853731442</v>
      </c>
      <c r="V195" s="214">
        <f t="shared" si="26"/>
        <v>96.70672007120605</v>
      </c>
      <c r="W195" s="214">
        <f t="shared" si="27"/>
        <v>97.310411756550678</v>
      </c>
      <c r="X195" s="214">
        <f t="shared" si="28"/>
        <v>91.778042959427211</v>
      </c>
      <c r="Y195" s="214">
        <f t="shared" si="29"/>
        <v>148.62548034289094</v>
      </c>
      <c r="Z195" s="214">
        <f t="shared" si="30"/>
        <v>85.47846889952153</v>
      </c>
      <c r="AA195" s="214">
        <f t="shared" si="31"/>
        <v>77.251184834123222</v>
      </c>
      <c r="AB195" s="214">
        <f t="shared" si="32"/>
        <v>93.289239696752261</v>
      </c>
    </row>
    <row r="196" spans="2:28" x14ac:dyDescent="0.25">
      <c r="B196" s="14">
        <v>43363</v>
      </c>
      <c r="C196" s="214">
        <v>150.9</v>
      </c>
      <c r="D196" s="214">
        <v>85.37</v>
      </c>
      <c r="E196" s="214">
        <v>57.43</v>
      </c>
      <c r="F196" s="214">
        <v>1090.5</v>
      </c>
      <c r="G196" s="214">
        <v>6979</v>
      </c>
      <c r="H196" s="214">
        <v>77.989999999999995</v>
      </c>
      <c r="I196" s="214">
        <v>25.04</v>
      </c>
      <c r="J196" s="214">
        <v>36.08</v>
      </c>
      <c r="K196" s="214">
        <v>9.81</v>
      </c>
      <c r="L196" s="30">
        <v>298.33</v>
      </c>
      <c r="R196" s="106">
        <f t="shared" si="22"/>
        <v>43362</v>
      </c>
      <c r="S196" s="214">
        <f t="shared" si="23"/>
        <v>87.611144042679328</v>
      </c>
      <c r="T196" s="214">
        <f t="shared" si="24"/>
        <v>98.960204945112267</v>
      </c>
      <c r="U196" s="214">
        <f t="shared" si="25"/>
        <v>81.342152599747891</v>
      </c>
      <c r="V196" s="214">
        <f t="shared" si="26"/>
        <v>97.062750333778368</v>
      </c>
      <c r="W196" s="214">
        <f t="shared" si="27"/>
        <v>96.755857479550812</v>
      </c>
      <c r="X196" s="214">
        <f t="shared" si="28"/>
        <v>93.066825775656326</v>
      </c>
      <c r="Y196" s="214">
        <f t="shared" si="29"/>
        <v>148.03428909252142</v>
      </c>
      <c r="Z196" s="214">
        <f t="shared" si="30"/>
        <v>86.31578947368422</v>
      </c>
      <c r="AA196" s="214">
        <f t="shared" si="31"/>
        <v>77.488151658767777</v>
      </c>
      <c r="AB196" s="214">
        <f t="shared" si="32"/>
        <v>93.073971235141798</v>
      </c>
    </row>
    <row r="197" spans="2:28" x14ac:dyDescent="0.25">
      <c r="B197" s="14">
        <v>43364</v>
      </c>
      <c r="C197" s="214">
        <v>152.5</v>
      </c>
      <c r="D197" s="214">
        <v>85.73</v>
      </c>
      <c r="E197" s="214">
        <v>57.7</v>
      </c>
      <c r="F197" s="214">
        <v>1105.5</v>
      </c>
      <c r="G197" s="214">
        <v>7000</v>
      </c>
      <c r="H197" s="214">
        <v>76.33</v>
      </c>
      <c r="I197" s="214">
        <v>24.57</v>
      </c>
      <c r="J197" s="214">
        <v>35.32</v>
      </c>
      <c r="K197" s="214">
        <v>9.85</v>
      </c>
      <c r="L197" s="30">
        <v>299.10000000000002</v>
      </c>
      <c r="R197" s="106">
        <f t="shared" si="22"/>
        <v>43363</v>
      </c>
      <c r="S197" s="214">
        <f t="shared" si="23"/>
        <v>89.44872554831062</v>
      </c>
      <c r="T197" s="214">
        <f t="shared" si="24"/>
        <v>99.377513997241124</v>
      </c>
      <c r="U197" s="214">
        <f t="shared" si="25"/>
        <v>81.724572610229046</v>
      </c>
      <c r="V197" s="214">
        <f t="shared" si="26"/>
        <v>98.397863818424568</v>
      </c>
      <c r="W197" s="214">
        <f t="shared" si="27"/>
        <v>97.046998474975737</v>
      </c>
      <c r="X197" s="214">
        <f t="shared" si="28"/>
        <v>91.085918854415269</v>
      </c>
      <c r="Y197" s="214">
        <f t="shared" si="29"/>
        <v>145.25569021578482</v>
      </c>
      <c r="Z197" s="214">
        <f t="shared" si="30"/>
        <v>84.497607655502392</v>
      </c>
      <c r="AA197" s="214">
        <f t="shared" si="31"/>
        <v>77.804107424960506</v>
      </c>
      <c r="AB197" s="214">
        <f t="shared" si="32"/>
        <v>93.314198358967971</v>
      </c>
    </row>
    <row r="198" spans="2:28" x14ac:dyDescent="0.25">
      <c r="B198" s="14">
        <v>43367</v>
      </c>
      <c r="C198" s="214">
        <v>150.9</v>
      </c>
      <c r="D198" s="214">
        <v>83.5</v>
      </c>
      <c r="E198" s="214">
        <v>56.13</v>
      </c>
      <c r="F198" s="214">
        <v>1105.5</v>
      </c>
      <c r="G198" s="214">
        <v>7000</v>
      </c>
      <c r="H198" s="214">
        <v>75.569999999999993</v>
      </c>
      <c r="I198" s="214">
        <v>24.37</v>
      </c>
      <c r="J198" s="214">
        <v>34.75</v>
      </c>
      <c r="K198" s="214">
        <v>9.59</v>
      </c>
      <c r="L198" s="30">
        <v>299.68</v>
      </c>
      <c r="R198" s="106">
        <f t="shared" si="22"/>
        <v>43364</v>
      </c>
      <c r="S198" s="214">
        <f t="shared" si="23"/>
        <v>90.397154712507415</v>
      </c>
      <c r="T198" s="214">
        <f t="shared" si="24"/>
        <v>96.792516257665156</v>
      </c>
      <c r="U198" s="214">
        <f t="shared" si="25"/>
        <v>79.500871067801654</v>
      </c>
      <c r="V198" s="214">
        <f t="shared" si="26"/>
        <v>98.397863818424568</v>
      </c>
      <c r="W198" s="214">
        <f t="shared" si="27"/>
        <v>97.046998474975737</v>
      </c>
      <c r="X198" s="214">
        <f t="shared" si="28"/>
        <v>90.178997613365155</v>
      </c>
      <c r="Y198" s="214">
        <f t="shared" si="29"/>
        <v>144.07330771504581</v>
      </c>
      <c r="Z198" s="214">
        <f t="shared" si="30"/>
        <v>83.133971291866033</v>
      </c>
      <c r="AA198" s="214">
        <f t="shared" si="31"/>
        <v>75.75039494470775</v>
      </c>
      <c r="AB198" s="214">
        <f t="shared" si="32"/>
        <v>93.49514866003183</v>
      </c>
    </row>
    <row r="199" spans="2:28" x14ac:dyDescent="0.25">
      <c r="B199" s="14">
        <v>43368</v>
      </c>
      <c r="C199" s="214">
        <v>148.19999999999999</v>
      </c>
      <c r="D199" s="214">
        <v>78.900000000000006</v>
      </c>
      <c r="E199" s="214">
        <v>54.72</v>
      </c>
      <c r="F199" s="214">
        <v>1100</v>
      </c>
      <c r="G199" s="214">
        <v>7122</v>
      </c>
      <c r="H199" s="214">
        <v>74.069999999999993</v>
      </c>
      <c r="I199" s="214">
        <v>23.38</v>
      </c>
      <c r="J199" s="214">
        <v>33.549999999999997</v>
      </c>
      <c r="K199" s="214">
        <v>9.39</v>
      </c>
      <c r="L199" s="30">
        <v>300.99</v>
      </c>
      <c r="R199" s="106">
        <f t="shared" si="22"/>
        <v>43367</v>
      </c>
      <c r="S199" s="214">
        <f t="shared" si="23"/>
        <v>89.44872554831062</v>
      </c>
      <c r="T199" s="214">
        <f t="shared" si="24"/>
        <v>91.46023392490757</v>
      </c>
      <c r="U199" s="214">
        <f t="shared" si="25"/>
        <v>77.503788790844581</v>
      </c>
      <c r="V199" s="214">
        <f t="shared" si="26"/>
        <v>97.908322207387627</v>
      </c>
      <c r="W199" s="214">
        <f t="shared" si="27"/>
        <v>98.738389019825306</v>
      </c>
      <c r="X199" s="214">
        <f t="shared" si="28"/>
        <v>88.389021479713605</v>
      </c>
      <c r="Y199" s="214">
        <f t="shared" si="29"/>
        <v>138.22051433638782</v>
      </c>
      <c r="Z199" s="214">
        <f t="shared" si="30"/>
        <v>80.263157894736835</v>
      </c>
      <c r="AA199" s="214">
        <f t="shared" si="31"/>
        <v>74.170616113744074</v>
      </c>
      <c r="AB199" s="214">
        <f t="shared" si="32"/>
        <v>93.903846753814008</v>
      </c>
    </row>
    <row r="200" spans="2:28" x14ac:dyDescent="0.25">
      <c r="B200" s="14">
        <v>43369</v>
      </c>
      <c r="C200" s="214">
        <v>148.30000000000001</v>
      </c>
      <c r="D200" s="214">
        <v>78.64</v>
      </c>
      <c r="E200" s="214">
        <v>54.59</v>
      </c>
      <c r="F200" s="214">
        <v>1054.5</v>
      </c>
      <c r="G200" s="214">
        <v>7030</v>
      </c>
      <c r="H200" s="214">
        <v>74.37</v>
      </c>
      <c r="I200" s="214">
        <v>23.77</v>
      </c>
      <c r="J200" s="214">
        <v>33.729999999999997</v>
      </c>
      <c r="K200" s="214">
        <v>9.27</v>
      </c>
      <c r="L200" s="30">
        <v>309.58</v>
      </c>
      <c r="R200" s="106">
        <f t="shared" si="22"/>
        <v>43368</v>
      </c>
      <c r="S200" s="214">
        <f t="shared" si="23"/>
        <v>87.848251333728513</v>
      </c>
      <c r="T200" s="214">
        <f t="shared" si="24"/>
        <v>91.158844053925606</v>
      </c>
      <c r="U200" s="214">
        <f t="shared" si="25"/>
        <v>77.319660637649974</v>
      </c>
      <c r="V200" s="214">
        <f t="shared" si="26"/>
        <v>93.858477970627504</v>
      </c>
      <c r="W200" s="214">
        <f t="shared" si="27"/>
        <v>97.46291418272564</v>
      </c>
      <c r="X200" s="214">
        <f t="shared" si="28"/>
        <v>88.747016706443929</v>
      </c>
      <c r="Y200" s="214">
        <f t="shared" si="29"/>
        <v>140.52616021282887</v>
      </c>
      <c r="Z200" s="214">
        <f t="shared" si="30"/>
        <v>80.693779904306211</v>
      </c>
      <c r="AA200" s="214">
        <f t="shared" si="31"/>
        <v>73.222748815165872</v>
      </c>
      <c r="AB200" s="214">
        <f t="shared" si="32"/>
        <v>96.583783109225351</v>
      </c>
    </row>
    <row r="201" spans="2:28" x14ac:dyDescent="0.25">
      <c r="B201" s="14">
        <v>43370</v>
      </c>
      <c r="C201" s="214">
        <v>151</v>
      </c>
      <c r="D201" s="214">
        <v>78.81</v>
      </c>
      <c r="E201" s="214">
        <v>55.46</v>
      </c>
      <c r="F201" s="214">
        <v>1053.5</v>
      </c>
      <c r="G201" s="214">
        <v>7008</v>
      </c>
      <c r="H201" s="214">
        <v>74.63</v>
      </c>
      <c r="I201" s="214">
        <v>23.63</v>
      </c>
      <c r="J201" s="214">
        <v>33.67</v>
      </c>
      <c r="K201" s="214">
        <v>9.23</v>
      </c>
      <c r="L201" s="30">
        <v>307.52</v>
      </c>
      <c r="R201" s="106">
        <f t="shared" si="22"/>
        <v>43369</v>
      </c>
      <c r="S201" s="214">
        <f t="shared" si="23"/>
        <v>87.907528156490827</v>
      </c>
      <c r="T201" s="214">
        <f t="shared" si="24"/>
        <v>91.355906661875352</v>
      </c>
      <c r="U201" s="214">
        <f t="shared" si="25"/>
        <v>78.551902893644751</v>
      </c>
      <c r="V201" s="214">
        <f t="shared" si="26"/>
        <v>93.769470404984418</v>
      </c>
      <c r="W201" s="214">
        <f t="shared" si="27"/>
        <v>97.157909330375716</v>
      </c>
      <c r="X201" s="214">
        <f t="shared" si="28"/>
        <v>89.057279236276841</v>
      </c>
      <c r="Y201" s="214">
        <f t="shared" si="29"/>
        <v>139.69849246231155</v>
      </c>
      <c r="Z201" s="214">
        <f t="shared" si="30"/>
        <v>80.550239234449776</v>
      </c>
      <c r="AA201" s="214">
        <f t="shared" si="31"/>
        <v>72.906793048973157</v>
      </c>
      <c r="AB201" s="214">
        <f t="shared" si="32"/>
        <v>95.941097557170934</v>
      </c>
    </row>
    <row r="202" spans="2:28" x14ac:dyDescent="0.25">
      <c r="B202" s="14">
        <v>43371</v>
      </c>
      <c r="C202" s="214">
        <v>149.30000000000001</v>
      </c>
      <c r="D202" s="214">
        <v>77.5</v>
      </c>
      <c r="E202" s="214">
        <v>54.4</v>
      </c>
      <c r="F202" s="214">
        <v>1063.5</v>
      </c>
      <c r="G202" s="214">
        <v>7095</v>
      </c>
      <c r="H202" s="214">
        <v>74.5</v>
      </c>
      <c r="I202" s="214">
        <v>23.23</v>
      </c>
      <c r="J202" s="214">
        <v>33.67</v>
      </c>
      <c r="K202" s="214">
        <v>9.25</v>
      </c>
      <c r="L202" s="30">
        <v>264.77</v>
      </c>
      <c r="R202" s="106">
        <f t="shared" ref="R202:R265" si="33">B201</f>
        <v>43370</v>
      </c>
      <c r="S202" s="214">
        <f t="shared" ref="S202:S265" si="34">C201/C$8*100</f>
        <v>89.508002371072919</v>
      </c>
      <c r="T202" s="214">
        <f t="shared" ref="T202:T265" si="35">D202/D$9*100</f>
        <v>89.837365388850898</v>
      </c>
      <c r="U202" s="214">
        <f t="shared" ref="U202:U265" si="36">E202/E$9*100</f>
        <v>77.050550259903972</v>
      </c>
      <c r="V202" s="214">
        <f t="shared" ref="V202:V265" si="37">F202/F$9*100</f>
        <v>94.659546061415227</v>
      </c>
      <c r="W202" s="214">
        <f t="shared" ref="W202:W265" si="38">G202/G$9*100</f>
        <v>98.364064882850414</v>
      </c>
      <c r="X202" s="214">
        <f t="shared" ref="X202:X265" si="39">H202/H$9*100</f>
        <v>88.902147971360392</v>
      </c>
      <c r="Y202" s="214">
        <f t="shared" ref="Y202:Y265" si="40">I202/I$9*100</f>
        <v>137.33372746083359</v>
      </c>
      <c r="Z202" s="214">
        <f t="shared" ref="Z202:Z265" si="41">J202/J$9*100</f>
        <v>80.550239234449776</v>
      </c>
      <c r="AA202" s="214">
        <f t="shared" ref="AA202:AA265" si="42">K202/K$9*100</f>
        <v>73.064770932069507</v>
      </c>
      <c r="AB202" s="214">
        <f t="shared" ref="AB202:AB265" si="43">L202/L$9*100</f>
        <v>82.603812435653452</v>
      </c>
    </row>
    <row r="203" spans="2:28" x14ac:dyDescent="0.25">
      <c r="B203" s="14">
        <v>43374</v>
      </c>
      <c r="C203" s="214">
        <v>150</v>
      </c>
      <c r="D203" s="214">
        <v>78.040000000000006</v>
      </c>
      <c r="E203" s="214">
        <v>54.82</v>
      </c>
      <c r="F203" s="214">
        <v>1051.5</v>
      </c>
      <c r="G203" s="214">
        <v>7060</v>
      </c>
      <c r="H203" s="214">
        <v>74.319999999999993</v>
      </c>
      <c r="I203" s="214">
        <v>22.81</v>
      </c>
      <c r="J203" s="214">
        <v>34.200000000000003</v>
      </c>
      <c r="K203" s="214">
        <v>9.32</v>
      </c>
      <c r="L203" s="30">
        <v>310.7</v>
      </c>
      <c r="R203" s="106">
        <f t="shared" si="33"/>
        <v>43371</v>
      </c>
      <c r="S203" s="214">
        <f t="shared" si="34"/>
        <v>88.500296384113824</v>
      </c>
      <c r="T203" s="214">
        <f t="shared" si="35"/>
        <v>90.463328967044191</v>
      </c>
      <c r="U203" s="214">
        <f t="shared" si="36"/>
        <v>77.645425831763532</v>
      </c>
      <c r="V203" s="214">
        <f t="shared" si="37"/>
        <v>93.591455273698259</v>
      </c>
      <c r="W203" s="214">
        <f t="shared" si="38"/>
        <v>97.878829890475529</v>
      </c>
      <c r="X203" s="214">
        <f t="shared" si="39"/>
        <v>88.687350835322192</v>
      </c>
      <c r="Y203" s="214">
        <f t="shared" si="40"/>
        <v>134.85072420928171</v>
      </c>
      <c r="Z203" s="214">
        <f t="shared" si="41"/>
        <v>81.818181818181841</v>
      </c>
      <c r="AA203" s="214">
        <f t="shared" si="42"/>
        <v>73.617693522906791</v>
      </c>
      <c r="AB203" s="214">
        <f t="shared" si="43"/>
        <v>96.933204380245215</v>
      </c>
    </row>
    <row r="204" spans="2:28" x14ac:dyDescent="0.25">
      <c r="B204" s="14">
        <v>43375</v>
      </c>
      <c r="C204" s="214">
        <v>151.1</v>
      </c>
      <c r="D204" s="214">
        <v>78.59</v>
      </c>
      <c r="E204" s="214">
        <v>55.86</v>
      </c>
      <c r="F204" s="214">
        <v>1056.5</v>
      </c>
      <c r="G204" s="214">
        <v>7175</v>
      </c>
      <c r="H204" s="214">
        <v>74.19</v>
      </c>
      <c r="I204" s="214">
        <v>22.26</v>
      </c>
      <c r="J204" s="214">
        <v>33.299999999999997</v>
      </c>
      <c r="K204" s="214">
        <v>9.1999999999999993</v>
      </c>
      <c r="L204" s="30">
        <v>301.02</v>
      </c>
      <c r="R204" s="106">
        <f t="shared" si="33"/>
        <v>43374</v>
      </c>
      <c r="S204" s="214">
        <f t="shared" si="34"/>
        <v>88.915234143449922</v>
      </c>
      <c r="T204" s="214">
        <f t="shared" si="35"/>
        <v>91.100884463352159</v>
      </c>
      <c r="U204" s="214">
        <f t="shared" si="36"/>
        <v>79.118451057320513</v>
      </c>
      <c r="V204" s="214">
        <f t="shared" si="37"/>
        <v>94.036493101913663</v>
      </c>
      <c r="W204" s="214">
        <f t="shared" si="38"/>
        <v>99.473173436850132</v>
      </c>
      <c r="X204" s="214">
        <f t="shared" si="39"/>
        <v>88.532219570405729</v>
      </c>
      <c r="Y204" s="214">
        <f t="shared" si="40"/>
        <v>131.59917233224948</v>
      </c>
      <c r="Z204" s="214">
        <f t="shared" si="41"/>
        <v>79.665071770334933</v>
      </c>
      <c r="AA204" s="214">
        <f t="shared" si="42"/>
        <v>72.669826224328588</v>
      </c>
      <c r="AB204" s="214">
        <f t="shared" si="43"/>
        <v>93.913206252144889</v>
      </c>
    </row>
    <row r="205" spans="2:28" x14ac:dyDescent="0.25">
      <c r="B205" s="14">
        <v>43376</v>
      </c>
      <c r="C205" s="214">
        <v>152</v>
      </c>
      <c r="D205" s="214">
        <v>79.209999999999994</v>
      </c>
      <c r="E205" s="214">
        <v>56.35</v>
      </c>
      <c r="F205" s="214">
        <v>1034.5</v>
      </c>
      <c r="G205" s="214">
        <v>6964</v>
      </c>
      <c r="H205" s="214">
        <v>73.739999999999995</v>
      </c>
      <c r="I205" s="214">
        <v>22.31</v>
      </c>
      <c r="J205" s="214">
        <v>34</v>
      </c>
      <c r="K205" s="214">
        <v>9.1300000000000008</v>
      </c>
      <c r="L205" s="30">
        <v>294.8</v>
      </c>
      <c r="R205" s="106">
        <f t="shared" si="33"/>
        <v>43375</v>
      </c>
      <c r="S205" s="214">
        <f t="shared" si="34"/>
        <v>89.567279193835219</v>
      </c>
      <c r="T205" s="214">
        <f t="shared" si="35"/>
        <v>91.819583386462952</v>
      </c>
      <c r="U205" s="214">
        <f t="shared" si="36"/>
        <v>79.812472557823327</v>
      </c>
      <c r="V205" s="214">
        <f t="shared" si="37"/>
        <v>92.078326657765913</v>
      </c>
      <c r="W205" s="214">
        <f t="shared" si="38"/>
        <v>96.547899625675853</v>
      </c>
      <c r="X205" s="214">
        <f t="shared" si="39"/>
        <v>87.995226730310264</v>
      </c>
      <c r="Y205" s="214">
        <f t="shared" si="40"/>
        <v>131.89476795743423</v>
      </c>
      <c r="Z205" s="214">
        <f t="shared" si="41"/>
        <v>81.339712918660297</v>
      </c>
      <c r="AA205" s="214">
        <f t="shared" si="42"/>
        <v>72.116903633491319</v>
      </c>
      <c r="AB205" s="214">
        <f t="shared" si="43"/>
        <v>91.972670264873813</v>
      </c>
    </row>
    <row r="206" spans="2:28" x14ac:dyDescent="0.25">
      <c r="B206" s="14">
        <v>43377</v>
      </c>
      <c r="C206" s="214">
        <v>150.4</v>
      </c>
      <c r="D206" s="214">
        <v>78.25</v>
      </c>
      <c r="E206" s="214">
        <v>56.34</v>
      </c>
      <c r="F206" s="214">
        <v>1038.5</v>
      </c>
      <c r="G206" s="214">
        <v>7005</v>
      </c>
      <c r="H206" s="214">
        <v>72.959999999999994</v>
      </c>
      <c r="I206" s="214">
        <v>22.05</v>
      </c>
      <c r="J206" s="214">
        <v>34.25</v>
      </c>
      <c r="K206" s="214">
        <v>9.15</v>
      </c>
      <c r="L206" s="30">
        <v>281.83</v>
      </c>
      <c r="R206" s="106">
        <f t="shared" si="33"/>
        <v>43376</v>
      </c>
      <c r="S206" s="214">
        <f t="shared" si="34"/>
        <v>90.100770598695917</v>
      </c>
      <c r="T206" s="214">
        <f t="shared" si="35"/>
        <v>90.70675924745268</v>
      </c>
      <c r="U206" s="214">
        <f t="shared" si="36"/>
        <v>79.798308853731442</v>
      </c>
      <c r="V206" s="214">
        <f t="shared" si="37"/>
        <v>92.434356920338232</v>
      </c>
      <c r="W206" s="214">
        <f t="shared" si="38"/>
        <v>97.116317759600719</v>
      </c>
      <c r="X206" s="214">
        <f t="shared" si="39"/>
        <v>87.064439140811459</v>
      </c>
      <c r="Y206" s="214">
        <f t="shared" si="40"/>
        <v>130.35767070647356</v>
      </c>
      <c r="Z206" s="214">
        <f t="shared" si="41"/>
        <v>81.937799043062213</v>
      </c>
      <c r="AA206" s="214">
        <f t="shared" si="42"/>
        <v>72.274881516587669</v>
      </c>
      <c r="AB206" s="214">
        <f t="shared" si="43"/>
        <v>87.926247153152588</v>
      </c>
    </row>
    <row r="207" spans="2:28" x14ac:dyDescent="0.25">
      <c r="B207" s="14">
        <v>43378</v>
      </c>
      <c r="C207" s="214">
        <v>147.19999999999999</v>
      </c>
      <c r="D207" s="214">
        <v>77.55</v>
      </c>
      <c r="E207" s="214">
        <v>55.49</v>
      </c>
      <c r="F207" s="214">
        <v>1037</v>
      </c>
      <c r="G207" s="214">
        <v>7002</v>
      </c>
      <c r="H207" s="214">
        <v>72.31</v>
      </c>
      <c r="I207" s="214">
        <v>21.91</v>
      </c>
      <c r="J207" s="214">
        <v>34.119999999999997</v>
      </c>
      <c r="K207" s="214">
        <v>9.1199999999999992</v>
      </c>
      <c r="L207" s="30">
        <v>261.95</v>
      </c>
      <c r="R207" s="106">
        <f t="shared" si="33"/>
        <v>43377</v>
      </c>
      <c r="S207" s="214">
        <f t="shared" si="34"/>
        <v>89.152341434499121</v>
      </c>
      <c r="T207" s="214">
        <f t="shared" si="35"/>
        <v>89.895324979424345</v>
      </c>
      <c r="U207" s="214">
        <f t="shared" si="36"/>
        <v>78.594394005920449</v>
      </c>
      <c r="V207" s="214">
        <f t="shared" si="37"/>
        <v>92.300845571873609</v>
      </c>
      <c r="W207" s="214">
        <f t="shared" si="38"/>
        <v>97.074726188825736</v>
      </c>
      <c r="X207" s="214">
        <f t="shared" si="39"/>
        <v>86.28878281622913</v>
      </c>
      <c r="Y207" s="214">
        <f t="shared" si="40"/>
        <v>129.53000295595626</v>
      </c>
      <c r="Z207" s="214">
        <f t="shared" si="41"/>
        <v>81.626794258373209</v>
      </c>
      <c r="AA207" s="214">
        <f t="shared" si="42"/>
        <v>72.037914691943115</v>
      </c>
      <c r="AB207" s="214">
        <f t="shared" si="43"/>
        <v>81.724019592549851</v>
      </c>
    </row>
    <row r="208" spans="2:28" x14ac:dyDescent="0.25">
      <c r="B208" s="14">
        <v>43381</v>
      </c>
      <c r="C208" s="214">
        <v>145.9</v>
      </c>
      <c r="D208" s="214">
        <v>76.81</v>
      </c>
      <c r="E208" s="214">
        <v>54.85</v>
      </c>
      <c r="F208" s="214">
        <v>1037</v>
      </c>
      <c r="G208" s="214">
        <v>7002</v>
      </c>
      <c r="H208" s="214">
        <v>71.87</v>
      </c>
      <c r="I208" s="214">
        <v>21.7</v>
      </c>
      <c r="J208" s="214">
        <v>34.25</v>
      </c>
      <c r="K208" s="214">
        <v>9.26</v>
      </c>
      <c r="L208" s="30">
        <v>250.56</v>
      </c>
      <c r="R208" s="106">
        <f t="shared" si="33"/>
        <v>43378</v>
      </c>
      <c r="S208" s="214">
        <f t="shared" si="34"/>
        <v>87.255483106105515</v>
      </c>
      <c r="T208" s="214">
        <f t="shared" si="35"/>
        <v>89.037523038937266</v>
      </c>
      <c r="U208" s="214">
        <f t="shared" si="36"/>
        <v>77.687916944039216</v>
      </c>
      <c r="V208" s="214">
        <f t="shared" si="37"/>
        <v>92.300845571873609</v>
      </c>
      <c r="W208" s="214">
        <f t="shared" si="38"/>
        <v>97.074726188825736</v>
      </c>
      <c r="X208" s="214">
        <f t="shared" si="39"/>
        <v>85.763723150358004</v>
      </c>
      <c r="Y208" s="214">
        <f t="shared" si="40"/>
        <v>128.28850133018031</v>
      </c>
      <c r="Z208" s="214">
        <f t="shared" si="41"/>
        <v>81.937799043062213</v>
      </c>
      <c r="AA208" s="214">
        <f t="shared" si="42"/>
        <v>73.143759873617682</v>
      </c>
      <c r="AB208" s="214">
        <f t="shared" si="43"/>
        <v>78.170530059588813</v>
      </c>
    </row>
    <row r="209" spans="2:28" x14ac:dyDescent="0.25">
      <c r="B209" s="14">
        <v>43382</v>
      </c>
      <c r="C209" s="214">
        <v>144.5</v>
      </c>
      <c r="D209" s="214">
        <v>76.23</v>
      </c>
      <c r="E209" s="214">
        <v>54.36</v>
      </c>
      <c r="F209" s="214">
        <v>1029</v>
      </c>
      <c r="G209" s="214">
        <v>6786</v>
      </c>
      <c r="H209" s="214">
        <v>71.59</v>
      </c>
      <c r="I209" s="214">
        <v>21.65</v>
      </c>
      <c r="J209" s="214">
        <v>32.65</v>
      </c>
      <c r="K209" s="214">
        <v>8.9499999999999993</v>
      </c>
      <c r="L209" s="30">
        <v>262.8</v>
      </c>
      <c r="R209" s="106">
        <f t="shared" si="33"/>
        <v>43381</v>
      </c>
      <c r="S209" s="214">
        <f t="shared" si="34"/>
        <v>86.484884410195633</v>
      </c>
      <c r="T209" s="214">
        <f t="shared" si="35"/>
        <v>88.365191788285216</v>
      </c>
      <c r="U209" s="214">
        <f t="shared" si="36"/>
        <v>76.993895443536402</v>
      </c>
      <c r="V209" s="214">
        <f t="shared" si="37"/>
        <v>91.588785046728972</v>
      </c>
      <c r="W209" s="214">
        <f t="shared" si="38"/>
        <v>94.080133093026475</v>
      </c>
      <c r="X209" s="214">
        <f t="shared" si="39"/>
        <v>85.429594272076386</v>
      </c>
      <c r="Y209" s="214">
        <f t="shared" si="40"/>
        <v>127.99290570499558</v>
      </c>
      <c r="Z209" s="214">
        <f t="shared" si="41"/>
        <v>78.110047846889955</v>
      </c>
      <c r="AA209" s="214">
        <f t="shared" si="42"/>
        <v>70.695102685624008</v>
      </c>
      <c r="AB209" s="214">
        <f t="shared" si="43"/>
        <v>81.98920537859172</v>
      </c>
    </row>
    <row r="210" spans="2:28" x14ac:dyDescent="0.25">
      <c r="B210" s="14">
        <v>43383</v>
      </c>
      <c r="C210" s="214">
        <v>138.80000000000001</v>
      </c>
      <c r="D210" s="214">
        <v>74.599999999999994</v>
      </c>
      <c r="E210" s="214">
        <v>53.37</v>
      </c>
      <c r="F210" s="214">
        <v>1029</v>
      </c>
      <c r="G210" s="214">
        <v>6760</v>
      </c>
      <c r="H210" s="214">
        <v>71.12</v>
      </c>
      <c r="I210" s="214">
        <v>20.62</v>
      </c>
      <c r="J210" s="214">
        <v>32.6</v>
      </c>
      <c r="K210" s="214">
        <v>8.82</v>
      </c>
      <c r="L210" s="30">
        <v>256.88</v>
      </c>
      <c r="R210" s="106">
        <f t="shared" si="33"/>
        <v>43382</v>
      </c>
      <c r="S210" s="214">
        <f t="shared" si="34"/>
        <v>85.655008891523423</v>
      </c>
      <c r="T210" s="214">
        <f t="shared" si="35"/>
        <v>86.475709135590662</v>
      </c>
      <c r="U210" s="214">
        <f t="shared" si="36"/>
        <v>75.591688738438876</v>
      </c>
      <c r="V210" s="214">
        <f t="shared" si="37"/>
        <v>91.588785046728972</v>
      </c>
      <c r="W210" s="214">
        <f t="shared" si="38"/>
        <v>93.719672812976569</v>
      </c>
      <c r="X210" s="214">
        <f t="shared" si="39"/>
        <v>84.868735083532229</v>
      </c>
      <c r="Y210" s="214">
        <f t="shared" si="40"/>
        <v>121.9036358261898</v>
      </c>
      <c r="Z210" s="214">
        <f t="shared" si="41"/>
        <v>77.990430622009583</v>
      </c>
      <c r="AA210" s="214">
        <f t="shared" si="42"/>
        <v>69.66824644549763</v>
      </c>
      <c r="AB210" s="214">
        <f t="shared" si="43"/>
        <v>80.142264374629519</v>
      </c>
    </row>
    <row r="211" spans="2:28" x14ac:dyDescent="0.25">
      <c r="B211" s="14">
        <v>43384</v>
      </c>
      <c r="C211" s="214">
        <v>136.19999999999999</v>
      </c>
      <c r="D211" s="214">
        <v>74.05</v>
      </c>
      <c r="E211" s="214">
        <v>52.3</v>
      </c>
      <c r="F211" s="214">
        <v>1007</v>
      </c>
      <c r="G211" s="214">
        <v>6597</v>
      </c>
      <c r="H211" s="214">
        <v>70.650000000000006</v>
      </c>
      <c r="I211" s="214">
        <v>20.75</v>
      </c>
      <c r="J211" s="214">
        <v>32.31</v>
      </c>
      <c r="K211" s="214">
        <v>8.81</v>
      </c>
      <c r="L211" s="30">
        <v>252.23</v>
      </c>
      <c r="R211" s="106">
        <f t="shared" si="33"/>
        <v>43383</v>
      </c>
      <c r="S211" s="214">
        <f t="shared" si="34"/>
        <v>82.276229994072324</v>
      </c>
      <c r="T211" s="214">
        <f t="shared" si="35"/>
        <v>85.838153639282694</v>
      </c>
      <c r="U211" s="214">
        <f t="shared" si="36"/>
        <v>74.076172400606211</v>
      </c>
      <c r="V211" s="214">
        <f t="shared" si="37"/>
        <v>89.630618602581222</v>
      </c>
      <c r="W211" s="214">
        <f t="shared" si="38"/>
        <v>91.459864134202135</v>
      </c>
      <c r="X211" s="214">
        <f t="shared" si="39"/>
        <v>84.307875894988072</v>
      </c>
      <c r="Y211" s="214">
        <f t="shared" si="40"/>
        <v>122.67218445167012</v>
      </c>
      <c r="Z211" s="214">
        <f t="shared" si="41"/>
        <v>77.296650717703358</v>
      </c>
      <c r="AA211" s="214">
        <f t="shared" si="42"/>
        <v>69.589257503949455</v>
      </c>
      <c r="AB211" s="214">
        <f t="shared" si="43"/>
        <v>78.691542133341656</v>
      </c>
    </row>
    <row r="212" spans="2:28" x14ac:dyDescent="0.25">
      <c r="B212" s="14">
        <v>43385</v>
      </c>
      <c r="C212" s="214">
        <v>138.1</v>
      </c>
      <c r="D212" s="214">
        <v>74.7</v>
      </c>
      <c r="E212" s="214">
        <v>52.98</v>
      </c>
      <c r="F212" s="214">
        <v>1007</v>
      </c>
      <c r="G212" s="214">
        <v>6608</v>
      </c>
      <c r="H212" s="214">
        <v>71.12</v>
      </c>
      <c r="I212" s="214">
        <v>21.15</v>
      </c>
      <c r="J212" s="214">
        <v>31.79</v>
      </c>
      <c r="K212" s="214">
        <v>8.64</v>
      </c>
      <c r="L212" s="30">
        <v>258.77999999999997</v>
      </c>
      <c r="R212" s="106">
        <f t="shared" si="33"/>
        <v>43384</v>
      </c>
      <c r="S212" s="214">
        <f t="shared" si="34"/>
        <v>80.735032602252517</v>
      </c>
      <c r="T212" s="214">
        <f t="shared" si="35"/>
        <v>86.591628316737584</v>
      </c>
      <c r="U212" s="214">
        <f t="shared" si="36"/>
        <v>75.039304278855013</v>
      </c>
      <c r="V212" s="214">
        <f t="shared" si="37"/>
        <v>89.630618602581222</v>
      </c>
      <c r="W212" s="214">
        <f t="shared" si="38"/>
        <v>91.612366560377097</v>
      </c>
      <c r="X212" s="214">
        <f t="shared" si="39"/>
        <v>84.868735083532229</v>
      </c>
      <c r="Y212" s="214">
        <f t="shared" si="40"/>
        <v>125.0369494531481</v>
      </c>
      <c r="Z212" s="214">
        <f t="shared" si="41"/>
        <v>76.05263157894737</v>
      </c>
      <c r="AA212" s="214">
        <f t="shared" si="42"/>
        <v>68.246445497630333</v>
      </c>
      <c r="AB212" s="214">
        <f t="shared" si="43"/>
        <v>80.735032602252517</v>
      </c>
    </row>
    <row r="213" spans="2:28" x14ac:dyDescent="0.25">
      <c r="B213" s="14">
        <v>43388</v>
      </c>
      <c r="C213" s="214">
        <v>141</v>
      </c>
      <c r="D213" s="214">
        <v>75.37</v>
      </c>
      <c r="E213" s="214">
        <v>52.89</v>
      </c>
      <c r="F213" s="214">
        <v>1000.5</v>
      </c>
      <c r="G213" s="214">
        <v>6450</v>
      </c>
      <c r="H213" s="214">
        <v>71.13</v>
      </c>
      <c r="I213" s="214">
        <v>21.2</v>
      </c>
      <c r="J213" s="214">
        <v>32.119999999999997</v>
      </c>
      <c r="K213" s="214">
        <v>8.81</v>
      </c>
      <c r="L213" s="30">
        <v>259.58999999999997</v>
      </c>
      <c r="R213" s="106">
        <f t="shared" si="33"/>
        <v>43385</v>
      </c>
      <c r="S213" s="214">
        <f t="shared" si="34"/>
        <v>81.861292234736212</v>
      </c>
      <c r="T213" s="214">
        <f t="shared" si="35"/>
        <v>87.368286830421837</v>
      </c>
      <c r="U213" s="214">
        <f t="shared" si="36"/>
        <v>74.911830942027962</v>
      </c>
      <c r="V213" s="214">
        <f t="shared" si="37"/>
        <v>89.052069425901209</v>
      </c>
      <c r="W213" s="214">
        <f t="shared" si="38"/>
        <v>89.421877166227645</v>
      </c>
      <c r="X213" s="214">
        <f t="shared" si="39"/>
        <v>84.880668257756568</v>
      </c>
      <c r="Y213" s="214">
        <f t="shared" si="40"/>
        <v>125.33254507833284</v>
      </c>
      <c r="Z213" s="214">
        <f t="shared" si="41"/>
        <v>76.84210526315789</v>
      </c>
      <c r="AA213" s="214">
        <f t="shared" si="42"/>
        <v>69.589257503949455</v>
      </c>
      <c r="AB213" s="214">
        <f t="shared" si="43"/>
        <v>80.987739057186531</v>
      </c>
    </row>
    <row r="214" spans="2:28" x14ac:dyDescent="0.25">
      <c r="B214" s="14">
        <v>43389</v>
      </c>
      <c r="C214" s="214">
        <v>145</v>
      </c>
      <c r="D214" s="214">
        <v>76.099999999999994</v>
      </c>
      <c r="E214" s="214">
        <v>53.51</v>
      </c>
      <c r="F214" s="214">
        <v>1010.5</v>
      </c>
      <c r="G214" s="214">
        <v>6522</v>
      </c>
      <c r="H214" s="214">
        <v>71.36</v>
      </c>
      <c r="I214" s="214">
        <v>21.65</v>
      </c>
      <c r="J214" s="214">
        <v>32.340000000000003</v>
      </c>
      <c r="K214" s="214">
        <v>8.8000000000000007</v>
      </c>
      <c r="L214" s="30">
        <v>276.58999999999997</v>
      </c>
      <c r="R214" s="106">
        <f t="shared" si="33"/>
        <v>43388</v>
      </c>
      <c r="S214" s="214">
        <f t="shared" si="34"/>
        <v>83.580320094842918</v>
      </c>
      <c r="T214" s="214">
        <f t="shared" si="35"/>
        <v>88.214496852794227</v>
      </c>
      <c r="U214" s="214">
        <f t="shared" si="36"/>
        <v>75.789980595725396</v>
      </c>
      <c r="V214" s="214">
        <f t="shared" si="37"/>
        <v>89.942145082332004</v>
      </c>
      <c r="W214" s="214">
        <f t="shared" si="38"/>
        <v>90.420074864827399</v>
      </c>
      <c r="X214" s="214">
        <f t="shared" si="39"/>
        <v>85.155131264916477</v>
      </c>
      <c r="Y214" s="214">
        <f t="shared" si="40"/>
        <v>127.99290570499558</v>
      </c>
      <c r="Z214" s="214">
        <f t="shared" si="41"/>
        <v>77.368421052631604</v>
      </c>
      <c r="AA214" s="214">
        <f t="shared" si="42"/>
        <v>69.510268562401265</v>
      </c>
      <c r="AB214" s="214">
        <f t="shared" si="43"/>
        <v>86.291454778023905</v>
      </c>
    </row>
    <row r="215" spans="2:28" x14ac:dyDescent="0.25">
      <c r="B215" s="14">
        <v>43390</v>
      </c>
      <c r="C215" s="214">
        <v>143.80000000000001</v>
      </c>
      <c r="D215" s="214">
        <v>75.38</v>
      </c>
      <c r="E215" s="214">
        <v>52.92</v>
      </c>
      <c r="F215" s="214">
        <v>1009.5</v>
      </c>
      <c r="G215" s="214">
        <v>6612</v>
      </c>
      <c r="H215" s="214">
        <v>69.11</v>
      </c>
      <c r="I215" s="214">
        <v>20.65</v>
      </c>
      <c r="J215" s="214">
        <v>31.93</v>
      </c>
      <c r="K215" s="214">
        <v>8.76</v>
      </c>
      <c r="L215" s="30">
        <v>271.77999999999997</v>
      </c>
      <c r="R215" s="106">
        <f t="shared" si="33"/>
        <v>43389</v>
      </c>
      <c r="S215" s="214">
        <f t="shared" si="34"/>
        <v>85.951393005334921</v>
      </c>
      <c r="T215" s="214">
        <f t="shared" si="35"/>
        <v>87.379878748536527</v>
      </c>
      <c r="U215" s="214">
        <f t="shared" si="36"/>
        <v>74.954322054303645</v>
      </c>
      <c r="V215" s="214">
        <f t="shared" si="37"/>
        <v>89.853137516688918</v>
      </c>
      <c r="W215" s="214">
        <f t="shared" si="38"/>
        <v>91.66782198807708</v>
      </c>
      <c r="X215" s="214">
        <f t="shared" si="39"/>
        <v>82.470167064439153</v>
      </c>
      <c r="Y215" s="214">
        <f t="shared" si="40"/>
        <v>122.08099320130061</v>
      </c>
      <c r="Z215" s="214">
        <f t="shared" si="41"/>
        <v>76.387559808612451</v>
      </c>
      <c r="AA215" s="214">
        <f t="shared" si="42"/>
        <v>69.194312796208521</v>
      </c>
      <c r="AB215" s="214">
        <f t="shared" si="43"/>
        <v>84.790815212304622</v>
      </c>
    </row>
    <row r="216" spans="2:28" x14ac:dyDescent="0.25">
      <c r="B216" s="14">
        <v>43391</v>
      </c>
      <c r="C216" s="214">
        <v>140.69999999999999</v>
      </c>
      <c r="D216" s="214">
        <v>74.61</v>
      </c>
      <c r="E216" s="214">
        <v>52.3</v>
      </c>
      <c r="F216" s="214">
        <v>1006.5</v>
      </c>
      <c r="G216" s="214">
        <v>6641</v>
      </c>
      <c r="H216" s="214">
        <v>68.900000000000006</v>
      </c>
      <c r="I216" s="214">
        <v>20.68</v>
      </c>
      <c r="J216" s="214">
        <v>31.08</v>
      </c>
      <c r="K216" s="214">
        <v>8.51</v>
      </c>
      <c r="L216" s="30">
        <v>263.91000000000003</v>
      </c>
      <c r="R216" s="106">
        <f t="shared" si="33"/>
        <v>43390</v>
      </c>
      <c r="S216" s="214">
        <f t="shared" si="34"/>
        <v>85.240071132187325</v>
      </c>
      <c r="T216" s="214">
        <f t="shared" si="35"/>
        <v>86.487301053705352</v>
      </c>
      <c r="U216" s="214">
        <f t="shared" si="36"/>
        <v>74.076172400606211</v>
      </c>
      <c r="V216" s="214">
        <f t="shared" si="37"/>
        <v>89.586114819759672</v>
      </c>
      <c r="W216" s="214">
        <f t="shared" si="38"/>
        <v>92.069873838901984</v>
      </c>
      <c r="X216" s="214">
        <f t="shared" si="39"/>
        <v>82.219570405727936</v>
      </c>
      <c r="Y216" s="214">
        <f t="shared" si="40"/>
        <v>122.25835057641147</v>
      </c>
      <c r="Z216" s="214">
        <f t="shared" si="41"/>
        <v>74.354066985645943</v>
      </c>
      <c r="AA216" s="214">
        <f t="shared" si="42"/>
        <v>67.219589257503941</v>
      </c>
      <c r="AB216" s="214">
        <f t="shared" si="43"/>
        <v>82.335506816834638</v>
      </c>
    </row>
    <row r="217" spans="2:28" x14ac:dyDescent="0.25">
      <c r="B217" s="14">
        <v>43392</v>
      </c>
      <c r="C217" s="214">
        <v>138.9</v>
      </c>
      <c r="D217" s="214">
        <v>74.53</v>
      </c>
      <c r="E217" s="214">
        <v>51.49</v>
      </c>
      <c r="F217" s="214">
        <v>1001.5</v>
      </c>
      <c r="G217" s="214">
        <v>6577</v>
      </c>
      <c r="H217" s="214">
        <v>66.77</v>
      </c>
      <c r="I217" s="214">
        <v>20.16</v>
      </c>
      <c r="J217" s="214">
        <v>31.2</v>
      </c>
      <c r="K217" s="214">
        <v>8.5</v>
      </c>
      <c r="L217" s="30">
        <v>260</v>
      </c>
      <c r="R217" s="106">
        <f t="shared" si="33"/>
        <v>43391</v>
      </c>
      <c r="S217" s="214">
        <f t="shared" si="34"/>
        <v>83.402489626556019</v>
      </c>
      <c r="T217" s="214">
        <f t="shared" si="35"/>
        <v>86.394565708787837</v>
      </c>
      <c r="U217" s="214">
        <f t="shared" si="36"/>
        <v>72.928912369162788</v>
      </c>
      <c r="V217" s="214">
        <f t="shared" si="37"/>
        <v>89.141076991544281</v>
      </c>
      <c r="W217" s="214">
        <f t="shared" si="38"/>
        <v>91.182586995702209</v>
      </c>
      <c r="X217" s="214">
        <f t="shared" si="39"/>
        <v>79.677804295942721</v>
      </c>
      <c r="Y217" s="214">
        <f t="shared" si="40"/>
        <v>119.1841560744901</v>
      </c>
      <c r="Z217" s="214">
        <f t="shared" si="41"/>
        <v>74.641148325358856</v>
      </c>
      <c r="AA217" s="214">
        <f t="shared" si="42"/>
        <v>67.140600315955766</v>
      </c>
      <c r="AB217" s="214">
        <f t="shared" si="43"/>
        <v>81.115652201042039</v>
      </c>
    </row>
    <row r="218" spans="2:28" x14ac:dyDescent="0.25">
      <c r="B218" s="14">
        <v>43395</v>
      </c>
      <c r="C218" s="214">
        <v>139</v>
      </c>
      <c r="D218" s="214">
        <v>74.48</v>
      </c>
      <c r="E218" s="214">
        <v>50.7</v>
      </c>
      <c r="F218" s="214">
        <v>1003.5</v>
      </c>
      <c r="G218" s="214">
        <v>6549</v>
      </c>
      <c r="H218" s="214">
        <v>65.760000000000005</v>
      </c>
      <c r="I218" s="214">
        <v>19.75</v>
      </c>
      <c r="J218" s="214">
        <v>31.34</v>
      </c>
      <c r="K218" s="214">
        <v>8.41</v>
      </c>
      <c r="L218" s="30">
        <v>260.95</v>
      </c>
      <c r="R218" s="106">
        <f t="shared" si="33"/>
        <v>43392</v>
      </c>
      <c r="S218" s="214">
        <f t="shared" si="34"/>
        <v>82.335506816834624</v>
      </c>
      <c r="T218" s="214">
        <f t="shared" si="35"/>
        <v>86.336606118214391</v>
      </c>
      <c r="U218" s="214">
        <f t="shared" si="36"/>
        <v>71.809979745903163</v>
      </c>
      <c r="V218" s="214">
        <f t="shared" si="37"/>
        <v>89.31909212283044</v>
      </c>
      <c r="W218" s="214">
        <f t="shared" si="38"/>
        <v>90.794399001802304</v>
      </c>
      <c r="X218" s="214">
        <f t="shared" si="39"/>
        <v>78.47255369928402</v>
      </c>
      <c r="Y218" s="214">
        <f t="shared" si="40"/>
        <v>116.76027194797518</v>
      </c>
      <c r="Z218" s="214">
        <f t="shared" si="41"/>
        <v>74.976076555023923</v>
      </c>
      <c r="AA218" s="214">
        <f t="shared" si="42"/>
        <v>66.429699842022117</v>
      </c>
      <c r="AB218" s="214">
        <f t="shared" si="43"/>
        <v>81.412036314853538</v>
      </c>
    </row>
    <row r="219" spans="2:28" x14ac:dyDescent="0.25">
      <c r="B219" s="14">
        <v>43396</v>
      </c>
      <c r="C219" s="214">
        <v>138.30000000000001</v>
      </c>
      <c r="D219" s="214">
        <v>74.489999999999995</v>
      </c>
      <c r="E219" s="214">
        <v>51.07</v>
      </c>
      <c r="F219" s="214">
        <v>994</v>
      </c>
      <c r="G219" s="214">
        <v>6544</v>
      </c>
      <c r="H219" s="214">
        <v>65.099999999999994</v>
      </c>
      <c r="I219" s="214">
        <v>20.03</v>
      </c>
      <c r="J219" s="214">
        <v>32.119999999999997</v>
      </c>
      <c r="K219" s="214">
        <v>8.59</v>
      </c>
      <c r="L219" s="30">
        <v>294.14</v>
      </c>
      <c r="R219" s="106">
        <f t="shared" si="33"/>
        <v>43395</v>
      </c>
      <c r="S219" s="214">
        <f t="shared" si="34"/>
        <v>82.394783639596923</v>
      </c>
      <c r="T219" s="214">
        <f t="shared" si="35"/>
        <v>86.348198036329066</v>
      </c>
      <c r="U219" s="214">
        <f t="shared" si="36"/>
        <v>72.334036797303241</v>
      </c>
      <c r="V219" s="214">
        <f t="shared" si="37"/>
        <v>88.473520249221181</v>
      </c>
      <c r="W219" s="214">
        <f t="shared" si="38"/>
        <v>90.725079717177309</v>
      </c>
      <c r="X219" s="214">
        <f t="shared" si="39"/>
        <v>77.684964200477324</v>
      </c>
      <c r="Y219" s="214">
        <f t="shared" si="40"/>
        <v>118.41560744900977</v>
      </c>
      <c r="Z219" s="214">
        <f t="shared" si="41"/>
        <v>76.84210526315789</v>
      </c>
      <c r="AA219" s="214">
        <f t="shared" si="42"/>
        <v>67.851500789889414</v>
      </c>
      <c r="AB219" s="214">
        <f t="shared" si="43"/>
        <v>91.766761301594229</v>
      </c>
    </row>
    <row r="220" spans="2:28" x14ac:dyDescent="0.25">
      <c r="B220" s="14">
        <v>43397</v>
      </c>
      <c r="C220" s="214">
        <v>128.6</v>
      </c>
      <c r="D220" s="214">
        <v>72.010000000000005</v>
      </c>
      <c r="E220" s="214">
        <v>49.505000000000003</v>
      </c>
      <c r="F220" s="214">
        <v>998.3</v>
      </c>
      <c r="G220" s="214">
        <v>6578</v>
      </c>
      <c r="H220" s="214">
        <v>63.06</v>
      </c>
      <c r="I220" s="214">
        <v>19.055</v>
      </c>
      <c r="J220" s="214">
        <v>30.56</v>
      </c>
      <c r="K220" s="214">
        <v>8.18</v>
      </c>
      <c r="L220" s="30">
        <v>288.5</v>
      </c>
      <c r="R220" s="106">
        <f t="shared" si="33"/>
        <v>43396</v>
      </c>
      <c r="S220" s="214">
        <f t="shared" si="34"/>
        <v>81.979845880260825</v>
      </c>
      <c r="T220" s="214">
        <f t="shared" si="35"/>
        <v>83.473402343885851</v>
      </c>
      <c r="U220" s="214">
        <f t="shared" si="36"/>
        <v>70.117417106921806</v>
      </c>
      <c r="V220" s="214">
        <f t="shared" si="37"/>
        <v>88.856252781486418</v>
      </c>
      <c r="W220" s="214">
        <f t="shared" si="38"/>
        <v>91.196450852627194</v>
      </c>
      <c r="X220" s="214">
        <f t="shared" si="39"/>
        <v>75.250596658711217</v>
      </c>
      <c r="Y220" s="214">
        <f t="shared" si="40"/>
        <v>112.65149275790718</v>
      </c>
      <c r="Z220" s="214">
        <f t="shared" si="41"/>
        <v>73.110047846889955</v>
      </c>
      <c r="AA220" s="214">
        <f t="shared" si="42"/>
        <v>64.612954186413901</v>
      </c>
      <c r="AB220" s="214">
        <f t="shared" si="43"/>
        <v>90.007175615387027</v>
      </c>
    </row>
    <row r="221" spans="2:28" x14ac:dyDescent="0.25">
      <c r="B221" s="14">
        <v>43398</v>
      </c>
      <c r="C221" s="214">
        <v>134</v>
      </c>
      <c r="D221" s="214">
        <v>74.489999999999995</v>
      </c>
      <c r="E221" s="214">
        <v>51.3</v>
      </c>
      <c r="F221" s="214">
        <v>979.7</v>
      </c>
      <c r="G221" s="214">
        <v>6402</v>
      </c>
      <c r="H221" s="214">
        <v>64.47</v>
      </c>
      <c r="I221" s="214">
        <v>20.329999999999998</v>
      </c>
      <c r="J221" s="214">
        <v>32</v>
      </c>
      <c r="K221" s="214">
        <v>8.99</v>
      </c>
      <c r="L221" s="30">
        <v>314.86</v>
      </c>
      <c r="R221" s="106">
        <f t="shared" si="33"/>
        <v>43397</v>
      </c>
      <c r="S221" s="214">
        <f t="shared" si="34"/>
        <v>76.229994072317737</v>
      </c>
      <c r="T221" s="214">
        <f t="shared" si="35"/>
        <v>86.348198036329066</v>
      </c>
      <c r="U221" s="214">
        <f t="shared" si="36"/>
        <v>72.659801991416799</v>
      </c>
      <c r="V221" s="214">
        <f t="shared" si="37"/>
        <v>87.200712060525149</v>
      </c>
      <c r="W221" s="214">
        <f t="shared" si="38"/>
        <v>88.756412033827814</v>
      </c>
      <c r="X221" s="214">
        <f t="shared" si="39"/>
        <v>76.933174224343688</v>
      </c>
      <c r="Y221" s="214">
        <f t="shared" si="40"/>
        <v>120.18918120011823</v>
      </c>
      <c r="Z221" s="214">
        <f t="shared" si="41"/>
        <v>76.555023923444978</v>
      </c>
      <c r="AA221" s="214">
        <f t="shared" si="42"/>
        <v>71.011058451816751</v>
      </c>
      <c r="AB221" s="214">
        <f t="shared" si="43"/>
        <v>98.231054815461903</v>
      </c>
    </row>
    <row r="222" spans="2:28" x14ac:dyDescent="0.25">
      <c r="B222" s="14">
        <v>43399</v>
      </c>
      <c r="C222" s="214">
        <v>134.6</v>
      </c>
      <c r="D222" s="214">
        <v>74.900000000000006</v>
      </c>
      <c r="E222" s="214">
        <v>51.41</v>
      </c>
      <c r="F222" s="214">
        <v>990.9</v>
      </c>
      <c r="G222" s="214">
        <v>6534</v>
      </c>
      <c r="H222" s="214">
        <v>64.5</v>
      </c>
      <c r="I222" s="214">
        <v>20.57</v>
      </c>
      <c r="J222" s="214">
        <v>32.65</v>
      </c>
      <c r="K222" s="214">
        <v>8.98</v>
      </c>
      <c r="L222" s="30">
        <v>330.9</v>
      </c>
      <c r="R222" s="106">
        <f t="shared" si="33"/>
        <v>43398</v>
      </c>
      <c r="S222" s="214">
        <f t="shared" si="34"/>
        <v>79.430942501481923</v>
      </c>
      <c r="T222" s="214">
        <f t="shared" si="35"/>
        <v>86.823466679031398</v>
      </c>
      <c r="U222" s="214">
        <f t="shared" si="36"/>
        <v>72.815602736427635</v>
      </c>
      <c r="V222" s="214">
        <f t="shared" si="37"/>
        <v>88.197596795727634</v>
      </c>
      <c r="W222" s="214">
        <f t="shared" si="38"/>
        <v>90.58644114792736</v>
      </c>
      <c r="X222" s="214">
        <f t="shared" si="39"/>
        <v>76.968973747016705</v>
      </c>
      <c r="Y222" s="214">
        <f t="shared" si="40"/>
        <v>121.60804020100504</v>
      </c>
      <c r="Z222" s="214">
        <f t="shared" si="41"/>
        <v>78.110047846889955</v>
      </c>
      <c r="AA222" s="214">
        <f t="shared" si="42"/>
        <v>70.932069510268576</v>
      </c>
      <c r="AB222" s="214">
        <f t="shared" si="43"/>
        <v>103.23526658971079</v>
      </c>
    </row>
    <row r="223" spans="2:28" x14ac:dyDescent="0.25">
      <c r="B223" s="14">
        <v>43402</v>
      </c>
      <c r="C223" s="214">
        <v>136.9</v>
      </c>
      <c r="D223" s="214">
        <v>75.73</v>
      </c>
      <c r="E223" s="214">
        <v>52.08</v>
      </c>
      <c r="F223" s="214">
        <v>994.3</v>
      </c>
      <c r="G223" s="214">
        <v>6426</v>
      </c>
      <c r="H223" s="214">
        <v>65.650000000000006</v>
      </c>
      <c r="I223" s="214">
        <v>20.86</v>
      </c>
      <c r="J223" s="214">
        <v>33.130000000000003</v>
      </c>
      <c r="K223" s="214">
        <v>9.2799999999999994</v>
      </c>
      <c r="L223" s="30">
        <v>334.85</v>
      </c>
      <c r="R223" s="106">
        <f t="shared" si="33"/>
        <v>43399</v>
      </c>
      <c r="S223" s="214">
        <f t="shared" si="34"/>
        <v>79.786603438055721</v>
      </c>
      <c r="T223" s="214">
        <f t="shared" si="35"/>
        <v>87.785595882550695</v>
      </c>
      <c r="U223" s="214">
        <f t="shared" si="36"/>
        <v>73.764570910584538</v>
      </c>
      <c r="V223" s="214">
        <f t="shared" si="37"/>
        <v>88.5002225189141</v>
      </c>
      <c r="W223" s="214">
        <f t="shared" si="38"/>
        <v>89.089144600027723</v>
      </c>
      <c r="X223" s="214">
        <f t="shared" si="39"/>
        <v>78.34128878281625</v>
      </c>
      <c r="Y223" s="214">
        <f t="shared" si="40"/>
        <v>123.32249482707655</v>
      </c>
      <c r="Z223" s="214">
        <f t="shared" si="41"/>
        <v>79.258373205741634</v>
      </c>
      <c r="AA223" s="214">
        <f t="shared" si="42"/>
        <v>73.301737756714061</v>
      </c>
      <c r="AB223" s="214">
        <f t="shared" si="43"/>
        <v>104.46760053661126</v>
      </c>
    </row>
    <row r="224" spans="2:28" x14ac:dyDescent="0.25">
      <c r="B224" s="14">
        <v>43403</v>
      </c>
      <c r="C224" s="214">
        <v>145.19999999999999</v>
      </c>
      <c r="D224" s="214">
        <v>76.87</v>
      </c>
      <c r="E224" s="214">
        <v>52.53</v>
      </c>
      <c r="F224" s="214">
        <v>1009</v>
      </c>
      <c r="G224" s="214">
        <v>6485</v>
      </c>
      <c r="H224" s="214">
        <v>65.87</v>
      </c>
      <c r="I224" s="214">
        <v>20.7</v>
      </c>
      <c r="J224" s="214">
        <v>33.54</v>
      </c>
      <c r="K224" s="214">
        <v>9.4600000000000009</v>
      </c>
      <c r="L224" s="30">
        <v>329.9</v>
      </c>
      <c r="R224" s="106">
        <f t="shared" si="33"/>
        <v>43402</v>
      </c>
      <c r="S224" s="214">
        <f t="shared" si="34"/>
        <v>81.149970361588629</v>
      </c>
      <c r="T224" s="214">
        <f t="shared" si="35"/>
        <v>89.107074547625416</v>
      </c>
      <c r="U224" s="214">
        <f t="shared" si="36"/>
        <v>74.401937594719783</v>
      </c>
      <c r="V224" s="214">
        <f t="shared" si="37"/>
        <v>89.808633733867381</v>
      </c>
      <c r="W224" s="214">
        <f t="shared" si="38"/>
        <v>89.907112158602516</v>
      </c>
      <c r="X224" s="214">
        <f t="shared" si="39"/>
        <v>78.603818615751791</v>
      </c>
      <c r="Y224" s="214">
        <f t="shared" si="40"/>
        <v>122.37658882648536</v>
      </c>
      <c r="Z224" s="214">
        <f t="shared" si="41"/>
        <v>80.239234449760772</v>
      </c>
      <c r="AA224" s="214">
        <f t="shared" si="42"/>
        <v>74.723538704581358</v>
      </c>
      <c r="AB224" s="214">
        <f t="shared" si="43"/>
        <v>102.92328331201448</v>
      </c>
    </row>
    <row r="225" spans="2:28" x14ac:dyDescent="0.25">
      <c r="B225" s="14">
        <v>43404</v>
      </c>
      <c r="C225" s="214">
        <v>145</v>
      </c>
      <c r="D225" s="214">
        <v>76.08</v>
      </c>
      <c r="E225" s="214">
        <v>52.39</v>
      </c>
      <c r="F225" s="214">
        <v>1027.5</v>
      </c>
      <c r="G225" s="214">
        <v>6615</v>
      </c>
      <c r="H225" s="214">
        <v>66.069999999999993</v>
      </c>
      <c r="I225" s="214">
        <v>21.03</v>
      </c>
      <c r="J225" s="214">
        <v>36.590000000000003</v>
      </c>
      <c r="K225" s="214">
        <v>9.5500000000000007</v>
      </c>
      <c r="L225" s="30">
        <v>337.32</v>
      </c>
      <c r="R225" s="106">
        <f t="shared" si="33"/>
        <v>43403</v>
      </c>
      <c r="S225" s="214">
        <f t="shared" si="34"/>
        <v>86.069946650859507</v>
      </c>
      <c r="T225" s="214">
        <f t="shared" si="35"/>
        <v>88.191313016564848</v>
      </c>
      <c r="U225" s="214">
        <f t="shared" si="36"/>
        <v>74.203645737433249</v>
      </c>
      <c r="V225" s="214">
        <f t="shared" si="37"/>
        <v>91.455273698264349</v>
      </c>
      <c r="W225" s="214">
        <f t="shared" si="38"/>
        <v>91.709413558852077</v>
      </c>
      <c r="X225" s="214">
        <f t="shared" si="39"/>
        <v>78.842482100238655</v>
      </c>
      <c r="Y225" s="214">
        <f t="shared" si="40"/>
        <v>124.32751995270472</v>
      </c>
      <c r="Z225" s="214">
        <f t="shared" si="41"/>
        <v>87.53588516746413</v>
      </c>
      <c r="AA225" s="214">
        <f t="shared" si="42"/>
        <v>75.434439178515007</v>
      </c>
      <c r="AB225" s="214">
        <f t="shared" si="43"/>
        <v>105.23819923252114</v>
      </c>
    </row>
    <row r="226" spans="2:28" x14ac:dyDescent="0.25">
      <c r="B226" s="14">
        <v>43405</v>
      </c>
      <c r="C226" s="214">
        <v>147.69999999999999</v>
      </c>
      <c r="D226" s="214">
        <v>76.63</v>
      </c>
      <c r="E226" s="214">
        <v>52.65</v>
      </c>
      <c r="F226" s="214">
        <v>1024.5</v>
      </c>
      <c r="G226" s="214">
        <v>6576</v>
      </c>
      <c r="H226" s="214">
        <v>65.97</v>
      </c>
      <c r="I226" s="214">
        <v>20.81</v>
      </c>
      <c r="J226" s="214">
        <v>36.47</v>
      </c>
      <c r="K226" s="214">
        <v>9.2899999999999991</v>
      </c>
      <c r="L226" s="30">
        <v>344.28</v>
      </c>
      <c r="R226" s="106">
        <f t="shared" si="33"/>
        <v>43404</v>
      </c>
      <c r="S226" s="214">
        <f t="shared" si="34"/>
        <v>85.951393005334921</v>
      </c>
      <c r="T226" s="214">
        <f t="shared" si="35"/>
        <v>88.82886851287283</v>
      </c>
      <c r="U226" s="214">
        <f t="shared" si="36"/>
        <v>74.571902043822504</v>
      </c>
      <c r="V226" s="214">
        <f t="shared" si="37"/>
        <v>91.188251001335118</v>
      </c>
      <c r="W226" s="214">
        <f t="shared" si="38"/>
        <v>91.16872313877721</v>
      </c>
      <c r="X226" s="214">
        <f t="shared" si="39"/>
        <v>78.723150357995237</v>
      </c>
      <c r="Y226" s="214">
        <f t="shared" si="40"/>
        <v>123.02689920189181</v>
      </c>
      <c r="Z226" s="214">
        <f t="shared" si="41"/>
        <v>87.248803827751203</v>
      </c>
      <c r="AA226" s="214">
        <f t="shared" si="42"/>
        <v>73.380726698262237</v>
      </c>
      <c r="AB226" s="214">
        <f t="shared" si="43"/>
        <v>107.40960284528749</v>
      </c>
    </row>
    <row r="227" spans="2:28" x14ac:dyDescent="0.25">
      <c r="B227" s="14">
        <v>43406</v>
      </c>
      <c r="C227" s="214">
        <v>152.19999999999999</v>
      </c>
      <c r="D227" s="214">
        <v>77.78</v>
      </c>
      <c r="E227" s="214">
        <v>53.46</v>
      </c>
      <c r="F227" s="214">
        <v>1027.5</v>
      </c>
      <c r="G227" s="214">
        <v>6557</v>
      </c>
      <c r="H227" s="214">
        <v>66.27</v>
      </c>
      <c r="I227" s="214">
        <v>21.06</v>
      </c>
      <c r="J227" s="214">
        <v>36.03</v>
      </c>
      <c r="K227" s="214">
        <v>9.3800000000000008</v>
      </c>
      <c r="L227" s="30">
        <v>346.41</v>
      </c>
      <c r="R227" s="106">
        <f t="shared" si="33"/>
        <v>43405</v>
      </c>
      <c r="S227" s="214">
        <f t="shared" si="34"/>
        <v>87.551867219917014</v>
      </c>
      <c r="T227" s="214">
        <f t="shared" si="35"/>
        <v>90.161939096062227</v>
      </c>
      <c r="U227" s="214">
        <f t="shared" si="36"/>
        <v>75.719162075265928</v>
      </c>
      <c r="V227" s="214">
        <f t="shared" si="37"/>
        <v>91.455273698264349</v>
      </c>
      <c r="W227" s="214">
        <f t="shared" si="38"/>
        <v>90.905309857202283</v>
      </c>
      <c r="X227" s="214">
        <f t="shared" si="39"/>
        <v>79.081145584725533</v>
      </c>
      <c r="Y227" s="214">
        <f t="shared" si="40"/>
        <v>124.50487732781555</v>
      </c>
      <c r="Z227" s="214">
        <f t="shared" si="41"/>
        <v>86.196172248803833</v>
      </c>
      <c r="AA227" s="214">
        <f t="shared" si="42"/>
        <v>74.091627172195899</v>
      </c>
      <c r="AB227" s="214">
        <f t="shared" si="43"/>
        <v>108.07412722678067</v>
      </c>
    </row>
    <row r="228" spans="2:28" x14ac:dyDescent="0.25">
      <c r="B228" s="14">
        <v>43409</v>
      </c>
      <c r="C228" s="214">
        <v>152.1</v>
      </c>
      <c r="D228" s="214">
        <v>77.22</v>
      </c>
      <c r="E228" s="214">
        <v>52.78</v>
      </c>
      <c r="F228" s="214">
        <v>1016.5</v>
      </c>
      <c r="G228" s="214">
        <v>6494</v>
      </c>
      <c r="H228" s="214">
        <v>65.930000000000007</v>
      </c>
      <c r="I228" s="214">
        <v>20.83</v>
      </c>
      <c r="J228" s="214">
        <v>36.25</v>
      </c>
      <c r="K228" s="214">
        <v>9.5299999999999994</v>
      </c>
      <c r="L228" s="30">
        <v>341.4</v>
      </c>
      <c r="R228" s="106">
        <f t="shared" si="33"/>
        <v>43406</v>
      </c>
      <c r="S228" s="214">
        <f t="shared" si="34"/>
        <v>90.219324244220516</v>
      </c>
      <c r="T228" s="214">
        <f t="shared" si="35"/>
        <v>89.512791681639555</v>
      </c>
      <c r="U228" s="214">
        <f t="shared" si="36"/>
        <v>74.756030197017125</v>
      </c>
      <c r="V228" s="214">
        <f t="shared" si="37"/>
        <v>90.476190476190482</v>
      </c>
      <c r="W228" s="214">
        <f t="shared" si="38"/>
        <v>90.031886870927494</v>
      </c>
      <c r="X228" s="214">
        <f t="shared" si="39"/>
        <v>78.675417661097867</v>
      </c>
      <c r="Y228" s="214">
        <f t="shared" si="40"/>
        <v>123.14513745196571</v>
      </c>
      <c r="Z228" s="214">
        <f t="shared" si="41"/>
        <v>86.722488038277518</v>
      </c>
      <c r="AA228" s="214">
        <f t="shared" si="42"/>
        <v>75.276461295418642</v>
      </c>
      <c r="AB228" s="214">
        <f t="shared" si="43"/>
        <v>106.51109100552209</v>
      </c>
    </row>
    <row r="229" spans="2:28" x14ac:dyDescent="0.25">
      <c r="B229" s="14">
        <v>43410</v>
      </c>
      <c r="C229" s="214">
        <v>151.69999999999999</v>
      </c>
      <c r="D229" s="214">
        <v>77.09</v>
      </c>
      <c r="E229" s="214">
        <v>52.28</v>
      </c>
      <c r="F229" s="214">
        <v>1032.5</v>
      </c>
      <c r="G229" s="214">
        <v>6630</v>
      </c>
      <c r="H229" s="214">
        <v>65.23</v>
      </c>
      <c r="I229" s="214">
        <v>20.83</v>
      </c>
      <c r="J229" s="214">
        <v>36.46</v>
      </c>
      <c r="K229" s="214">
        <v>9.5399999999999991</v>
      </c>
      <c r="L229" s="30">
        <v>341.06</v>
      </c>
      <c r="R229" s="106">
        <f t="shared" si="33"/>
        <v>43409</v>
      </c>
      <c r="S229" s="214">
        <f t="shared" si="34"/>
        <v>90.160047421458216</v>
      </c>
      <c r="T229" s="214">
        <f t="shared" si="35"/>
        <v>89.362096746148595</v>
      </c>
      <c r="U229" s="214">
        <f t="shared" si="36"/>
        <v>74.047844992422426</v>
      </c>
      <c r="V229" s="214">
        <f t="shared" si="37"/>
        <v>91.900311526479754</v>
      </c>
      <c r="W229" s="214">
        <f t="shared" si="38"/>
        <v>91.917371412727022</v>
      </c>
      <c r="X229" s="214">
        <f t="shared" si="39"/>
        <v>77.840095465393802</v>
      </c>
      <c r="Y229" s="214">
        <f t="shared" si="40"/>
        <v>123.14513745196571</v>
      </c>
      <c r="Z229" s="214">
        <f t="shared" si="41"/>
        <v>87.224880382775126</v>
      </c>
      <c r="AA229" s="214">
        <f t="shared" si="42"/>
        <v>75.355450236966817</v>
      </c>
      <c r="AB229" s="214">
        <f t="shared" si="43"/>
        <v>106.40501669110536</v>
      </c>
    </row>
    <row r="230" spans="2:28" x14ac:dyDescent="0.25">
      <c r="B230" s="14">
        <v>43411</v>
      </c>
      <c r="C230" s="214">
        <v>152.30000000000001</v>
      </c>
      <c r="D230" s="214">
        <v>74.75</v>
      </c>
      <c r="E230" s="214">
        <v>52.74</v>
      </c>
      <c r="F230" s="214">
        <v>1021</v>
      </c>
      <c r="G230" s="214">
        <v>6639</v>
      </c>
      <c r="H230" s="214">
        <v>64.989999999999995</v>
      </c>
      <c r="I230" s="214">
        <v>21.21</v>
      </c>
      <c r="J230" s="214">
        <v>36.880000000000003</v>
      </c>
      <c r="K230" s="214">
        <v>9.6</v>
      </c>
      <c r="L230" s="30">
        <v>348.16</v>
      </c>
      <c r="R230" s="106">
        <f t="shared" si="33"/>
        <v>43410</v>
      </c>
      <c r="S230" s="214">
        <f t="shared" si="34"/>
        <v>89.922940130409017</v>
      </c>
      <c r="T230" s="214">
        <f t="shared" si="35"/>
        <v>86.64958790731103</v>
      </c>
      <c r="U230" s="214">
        <f t="shared" si="36"/>
        <v>74.699375380649556</v>
      </c>
      <c r="V230" s="214">
        <f t="shared" si="37"/>
        <v>90.876724521584336</v>
      </c>
      <c r="W230" s="214">
        <f t="shared" si="38"/>
        <v>92.042146125052</v>
      </c>
      <c r="X230" s="214">
        <f t="shared" si="39"/>
        <v>77.553699284009554</v>
      </c>
      <c r="Y230" s="214">
        <f t="shared" si="40"/>
        <v>125.3916642033698</v>
      </c>
      <c r="Z230" s="214">
        <f t="shared" si="41"/>
        <v>88.229665071770341</v>
      </c>
      <c r="AA230" s="214">
        <f t="shared" si="42"/>
        <v>75.829383886255926</v>
      </c>
      <c r="AB230" s="214">
        <f t="shared" si="43"/>
        <v>108.62009796274921</v>
      </c>
    </row>
    <row r="231" spans="2:28" x14ac:dyDescent="0.25">
      <c r="B231" s="14">
        <v>43412</v>
      </c>
      <c r="C231" s="214">
        <v>147.4</v>
      </c>
      <c r="D231" s="214">
        <v>73.75</v>
      </c>
      <c r="E231" s="214">
        <v>51.35</v>
      </c>
      <c r="F231" s="214">
        <v>1030</v>
      </c>
      <c r="G231" s="214">
        <v>6686</v>
      </c>
      <c r="H231" s="214">
        <v>65.52</v>
      </c>
      <c r="I231" s="214">
        <v>21.11</v>
      </c>
      <c r="J231" s="214">
        <v>36.57</v>
      </c>
      <c r="K231" s="214">
        <v>9.4600000000000009</v>
      </c>
      <c r="L231" s="30">
        <v>351.4</v>
      </c>
      <c r="R231" s="106">
        <f t="shared" si="33"/>
        <v>43411</v>
      </c>
      <c r="S231" s="214">
        <f t="shared" si="34"/>
        <v>90.278601066982816</v>
      </c>
      <c r="T231" s="214">
        <f t="shared" si="35"/>
        <v>85.490396095841987</v>
      </c>
      <c r="U231" s="214">
        <f t="shared" si="36"/>
        <v>72.730620511876282</v>
      </c>
      <c r="V231" s="214">
        <f t="shared" si="37"/>
        <v>91.677792612372059</v>
      </c>
      <c r="W231" s="214">
        <f t="shared" si="38"/>
        <v>92.693747400526831</v>
      </c>
      <c r="X231" s="214">
        <f t="shared" si="39"/>
        <v>78.186157517899758</v>
      </c>
      <c r="Y231" s="214">
        <f t="shared" si="40"/>
        <v>124.80047295300029</v>
      </c>
      <c r="Z231" s="214">
        <f t="shared" si="41"/>
        <v>87.488038277511976</v>
      </c>
      <c r="AA231" s="214">
        <f t="shared" si="42"/>
        <v>74.723538704581358</v>
      </c>
      <c r="AB231" s="214">
        <f t="shared" si="43"/>
        <v>109.63092378248527</v>
      </c>
    </row>
    <row r="232" spans="2:28" x14ac:dyDescent="0.25">
      <c r="B232" s="14">
        <v>43413</v>
      </c>
      <c r="C232" s="214">
        <v>143.19999999999999</v>
      </c>
      <c r="D232" s="214">
        <v>73.52</v>
      </c>
      <c r="E232" s="214">
        <v>50.86</v>
      </c>
      <c r="F232" s="214">
        <v>1027</v>
      </c>
      <c r="G232" s="214">
        <v>6696</v>
      </c>
      <c r="H232" s="214">
        <v>64.94</v>
      </c>
      <c r="I232" s="214">
        <v>20.68</v>
      </c>
      <c r="J232" s="214">
        <v>35.700000000000003</v>
      </c>
      <c r="K232" s="214">
        <v>9.3800000000000008</v>
      </c>
      <c r="L232" s="30">
        <v>350.51</v>
      </c>
      <c r="R232" s="106">
        <f t="shared" si="33"/>
        <v>43412</v>
      </c>
      <c r="S232" s="214">
        <f t="shared" si="34"/>
        <v>87.374036751630129</v>
      </c>
      <c r="T232" s="214">
        <f t="shared" si="35"/>
        <v>85.223781979204091</v>
      </c>
      <c r="U232" s="214">
        <f t="shared" si="36"/>
        <v>72.036599011373454</v>
      </c>
      <c r="V232" s="214">
        <f t="shared" si="37"/>
        <v>91.410769915442813</v>
      </c>
      <c r="W232" s="214">
        <f t="shared" si="38"/>
        <v>92.832385969776794</v>
      </c>
      <c r="X232" s="214">
        <f t="shared" si="39"/>
        <v>77.494033412887831</v>
      </c>
      <c r="Y232" s="214">
        <f t="shared" si="40"/>
        <v>122.25835057641147</v>
      </c>
      <c r="Z232" s="214">
        <f t="shared" si="41"/>
        <v>85.406698564593313</v>
      </c>
      <c r="AA232" s="214">
        <f t="shared" si="42"/>
        <v>74.091627172195899</v>
      </c>
      <c r="AB232" s="214">
        <f t="shared" si="43"/>
        <v>109.35325866533555</v>
      </c>
    </row>
    <row r="233" spans="2:28" x14ac:dyDescent="0.25">
      <c r="B233" s="14">
        <v>43416</v>
      </c>
      <c r="C233" s="214">
        <v>141.69999999999999</v>
      </c>
      <c r="D233" s="214">
        <v>72.37</v>
      </c>
      <c r="E233" s="214">
        <v>50.2</v>
      </c>
      <c r="F233" s="214">
        <v>1029</v>
      </c>
      <c r="G233" s="214">
        <v>6709</v>
      </c>
      <c r="H233" s="214">
        <v>64.73</v>
      </c>
      <c r="I233" s="214">
        <v>20.57</v>
      </c>
      <c r="J233" s="214">
        <v>35.69</v>
      </c>
      <c r="K233" s="214">
        <v>9.49</v>
      </c>
      <c r="L233" s="30">
        <v>331.28</v>
      </c>
      <c r="R233" s="106">
        <f t="shared" si="33"/>
        <v>43413</v>
      </c>
      <c r="S233" s="214">
        <f t="shared" si="34"/>
        <v>84.884410195613512</v>
      </c>
      <c r="T233" s="214">
        <f t="shared" si="35"/>
        <v>83.890711396014709</v>
      </c>
      <c r="U233" s="214">
        <f t="shared" si="36"/>
        <v>71.10179454130845</v>
      </c>
      <c r="V233" s="214">
        <f t="shared" si="37"/>
        <v>91.588785046728972</v>
      </c>
      <c r="W233" s="214">
        <f t="shared" si="38"/>
        <v>93.012616109801755</v>
      </c>
      <c r="X233" s="214">
        <f t="shared" si="39"/>
        <v>77.243436754176614</v>
      </c>
      <c r="Y233" s="214">
        <f t="shared" si="40"/>
        <v>121.60804020100504</v>
      </c>
      <c r="Z233" s="214">
        <f t="shared" si="41"/>
        <v>85.382775119617222</v>
      </c>
      <c r="AA233" s="214">
        <f t="shared" si="42"/>
        <v>74.960505529225912</v>
      </c>
      <c r="AB233" s="214">
        <f t="shared" si="43"/>
        <v>103.35382023523539</v>
      </c>
    </row>
    <row r="234" spans="2:28" x14ac:dyDescent="0.25">
      <c r="B234" s="14">
        <v>43417</v>
      </c>
      <c r="C234" s="214">
        <v>143.4</v>
      </c>
      <c r="D234" s="214">
        <v>73.5</v>
      </c>
      <c r="E234" s="214">
        <v>51.64</v>
      </c>
      <c r="F234" s="214">
        <v>1008.5</v>
      </c>
      <c r="G234" s="214">
        <v>6287</v>
      </c>
      <c r="H234" s="214">
        <v>65.78</v>
      </c>
      <c r="I234" s="214">
        <v>20.64</v>
      </c>
      <c r="J234" s="214">
        <v>35.93</v>
      </c>
      <c r="K234" s="214">
        <v>9.5399999999999991</v>
      </c>
      <c r="L234" s="30">
        <v>338.73</v>
      </c>
      <c r="R234" s="106">
        <f t="shared" si="33"/>
        <v>43416</v>
      </c>
      <c r="S234" s="214">
        <f t="shared" si="34"/>
        <v>83.995257854179016</v>
      </c>
      <c r="T234" s="214">
        <f t="shared" si="35"/>
        <v>85.200598142974727</v>
      </c>
      <c r="U234" s="214">
        <f t="shared" si="36"/>
        <v>73.141367930541207</v>
      </c>
      <c r="V234" s="214">
        <f t="shared" si="37"/>
        <v>89.764129951045831</v>
      </c>
      <c r="W234" s="214">
        <f t="shared" si="38"/>
        <v>87.162068487453212</v>
      </c>
      <c r="X234" s="214">
        <f t="shared" si="39"/>
        <v>78.496420047732698</v>
      </c>
      <c r="Y234" s="214">
        <f t="shared" si="40"/>
        <v>122.02187407626369</v>
      </c>
      <c r="Z234" s="214">
        <f t="shared" si="41"/>
        <v>85.956937799043061</v>
      </c>
      <c r="AA234" s="214">
        <f t="shared" si="42"/>
        <v>75.355450236966817</v>
      </c>
      <c r="AB234" s="214">
        <f t="shared" si="43"/>
        <v>105.67809565407296</v>
      </c>
    </row>
    <row r="235" spans="2:28" x14ac:dyDescent="0.25">
      <c r="B235" s="14">
        <v>43418</v>
      </c>
      <c r="C235" s="214">
        <v>144.69999999999999</v>
      </c>
      <c r="D235" s="214">
        <v>74.75</v>
      </c>
      <c r="E235" s="214">
        <v>51.61</v>
      </c>
      <c r="F235" s="214">
        <v>1022.5</v>
      </c>
      <c r="G235" s="214">
        <v>6667</v>
      </c>
      <c r="H235" s="214">
        <v>65.69</v>
      </c>
      <c r="I235" s="214">
        <v>20.88</v>
      </c>
      <c r="J235" s="214">
        <v>35.229999999999997</v>
      </c>
      <c r="K235" s="214">
        <v>9.5399999999999991</v>
      </c>
      <c r="L235" s="30">
        <v>344</v>
      </c>
      <c r="R235" s="106">
        <f t="shared" si="33"/>
        <v>43417</v>
      </c>
      <c r="S235" s="214">
        <f t="shared" si="34"/>
        <v>85.002963841138126</v>
      </c>
      <c r="T235" s="214">
        <f t="shared" si="35"/>
        <v>86.64958790731103</v>
      </c>
      <c r="U235" s="214">
        <f t="shared" si="36"/>
        <v>73.098876818265509</v>
      </c>
      <c r="V235" s="214">
        <f t="shared" si="37"/>
        <v>91.010235870048945</v>
      </c>
      <c r="W235" s="214">
        <f t="shared" si="38"/>
        <v>92.43033411895189</v>
      </c>
      <c r="X235" s="214">
        <f t="shared" si="39"/>
        <v>78.389021479713605</v>
      </c>
      <c r="Y235" s="214">
        <f t="shared" si="40"/>
        <v>123.44073307715047</v>
      </c>
      <c r="Z235" s="214">
        <f t="shared" si="41"/>
        <v>84.282296650717697</v>
      </c>
      <c r="AA235" s="214">
        <f t="shared" si="42"/>
        <v>75.355450236966817</v>
      </c>
      <c r="AB235" s="214">
        <f t="shared" si="43"/>
        <v>107.32224752753254</v>
      </c>
    </row>
    <row r="236" spans="2:28" x14ac:dyDescent="0.25">
      <c r="B236" s="14">
        <v>43419</v>
      </c>
      <c r="C236" s="214">
        <v>145.6</v>
      </c>
      <c r="D236" s="214">
        <v>74.650000000000006</v>
      </c>
      <c r="E236" s="214">
        <v>51.32</v>
      </c>
      <c r="F236" s="214">
        <v>1015.5</v>
      </c>
      <c r="G236" s="214">
        <v>6640</v>
      </c>
      <c r="H236" s="214">
        <v>65.23</v>
      </c>
      <c r="I236" s="214">
        <v>19.785</v>
      </c>
      <c r="J236" s="214">
        <v>35.549999999999997</v>
      </c>
      <c r="K236" s="214">
        <v>9.31</v>
      </c>
      <c r="L236" s="30">
        <v>348.44</v>
      </c>
      <c r="R236" s="106">
        <f t="shared" si="33"/>
        <v>43418</v>
      </c>
      <c r="S236" s="214">
        <f t="shared" si="34"/>
        <v>85.773562537048008</v>
      </c>
      <c r="T236" s="214">
        <f t="shared" si="35"/>
        <v>86.533668726164123</v>
      </c>
      <c r="U236" s="214">
        <f t="shared" si="36"/>
        <v>72.688129399600584</v>
      </c>
      <c r="V236" s="214">
        <f t="shared" si="37"/>
        <v>90.387182910547395</v>
      </c>
      <c r="W236" s="214">
        <f t="shared" si="38"/>
        <v>92.056009981976985</v>
      </c>
      <c r="X236" s="214">
        <f t="shared" si="39"/>
        <v>77.840095465393802</v>
      </c>
      <c r="Y236" s="214">
        <f t="shared" si="40"/>
        <v>116.96718888560449</v>
      </c>
      <c r="Z236" s="214">
        <f t="shared" si="41"/>
        <v>85.047846889952154</v>
      </c>
      <c r="AA236" s="214">
        <f t="shared" si="42"/>
        <v>73.538704581358616</v>
      </c>
      <c r="AB236" s="214">
        <f t="shared" si="43"/>
        <v>108.70745328050417</v>
      </c>
    </row>
    <row r="237" spans="2:28" x14ac:dyDescent="0.25">
      <c r="B237" s="14">
        <v>43420</v>
      </c>
      <c r="C237" s="214">
        <v>142.30000000000001</v>
      </c>
      <c r="D237" s="214">
        <v>73.94</v>
      </c>
      <c r="E237" s="214">
        <v>50.55</v>
      </c>
      <c r="F237" s="214">
        <v>1010</v>
      </c>
      <c r="G237" s="214">
        <v>6591</v>
      </c>
      <c r="H237" s="214">
        <v>64.5</v>
      </c>
      <c r="I237" s="214">
        <v>19.82</v>
      </c>
      <c r="J237" s="214">
        <v>35.75</v>
      </c>
      <c r="K237" s="214">
        <v>9.0500000000000007</v>
      </c>
      <c r="L237" s="30">
        <v>354.31</v>
      </c>
      <c r="R237" s="106">
        <f t="shared" si="33"/>
        <v>43419</v>
      </c>
      <c r="S237" s="214">
        <f t="shared" si="34"/>
        <v>86.30705394190872</v>
      </c>
      <c r="T237" s="214">
        <f t="shared" si="35"/>
        <v>85.710642540021098</v>
      </c>
      <c r="U237" s="214">
        <f t="shared" si="36"/>
        <v>71.597524184524744</v>
      </c>
      <c r="V237" s="214">
        <f t="shared" si="37"/>
        <v>89.897641299510454</v>
      </c>
      <c r="W237" s="214">
        <f t="shared" si="38"/>
        <v>91.376680992652155</v>
      </c>
      <c r="X237" s="214">
        <f t="shared" si="39"/>
        <v>76.968973747016705</v>
      </c>
      <c r="Y237" s="214">
        <f t="shared" si="40"/>
        <v>117.17410582323382</v>
      </c>
      <c r="Z237" s="214">
        <f t="shared" si="41"/>
        <v>85.526315789473699</v>
      </c>
      <c r="AA237" s="214">
        <f t="shared" si="42"/>
        <v>71.484992101105846</v>
      </c>
      <c r="AB237" s="214">
        <f t="shared" si="43"/>
        <v>110.53879512058155</v>
      </c>
    </row>
    <row r="238" spans="2:28" x14ac:dyDescent="0.25">
      <c r="B238" s="14">
        <v>43423</v>
      </c>
      <c r="C238" s="214">
        <v>142.19999999999999</v>
      </c>
      <c r="D238" s="214">
        <v>74.069999999999993</v>
      </c>
      <c r="E238" s="214">
        <v>50.24</v>
      </c>
      <c r="F238" s="214">
        <v>1005.5</v>
      </c>
      <c r="G238" s="214">
        <v>6612</v>
      </c>
      <c r="H238" s="214">
        <v>59.06</v>
      </c>
      <c r="I238" s="214">
        <v>19.754999999999999</v>
      </c>
      <c r="J238" s="214">
        <v>35.68</v>
      </c>
      <c r="K238" s="214">
        <v>9.25</v>
      </c>
      <c r="L238" s="30">
        <v>353.47</v>
      </c>
      <c r="R238" s="106">
        <f t="shared" si="33"/>
        <v>43420</v>
      </c>
      <c r="S238" s="214">
        <f t="shared" si="34"/>
        <v>84.350918790752829</v>
      </c>
      <c r="T238" s="214">
        <f t="shared" si="35"/>
        <v>85.861337475512073</v>
      </c>
      <c r="U238" s="214">
        <f t="shared" si="36"/>
        <v>71.15844935767602</v>
      </c>
      <c r="V238" s="214">
        <f t="shared" si="37"/>
        <v>89.4971072541166</v>
      </c>
      <c r="W238" s="214">
        <f t="shared" si="38"/>
        <v>91.66782198807708</v>
      </c>
      <c r="X238" s="214">
        <f t="shared" si="39"/>
        <v>70.477326968973756</v>
      </c>
      <c r="Y238" s="214">
        <f t="shared" si="40"/>
        <v>116.78983151049364</v>
      </c>
      <c r="Z238" s="214">
        <f t="shared" si="41"/>
        <v>85.358851674641159</v>
      </c>
      <c r="AA238" s="214">
        <f t="shared" si="42"/>
        <v>73.064770932069507</v>
      </c>
      <c r="AB238" s="214">
        <f t="shared" si="43"/>
        <v>110.27672916731666</v>
      </c>
    </row>
    <row r="239" spans="2:28" x14ac:dyDescent="0.25">
      <c r="B239" s="14">
        <v>43424</v>
      </c>
      <c r="C239" s="214">
        <v>141.1</v>
      </c>
      <c r="D239" s="214">
        <v>73.52</v>
      </c>
      <c r="E239" s="214">
        <v>49.805</v>
      </c>
      <c r="F239" s="214">
        <v>950.7</v>
      </c>
      <c r="G239" s="214">
        <v>6717</v>
      </c>
      <c r="H239" s="214">
        <v>58.36</v>
      </c>
      <c r="I239" s="214">
        <v>19.364999999999998</v>
      </c>
      <c r="J239" s="214">
        <v>35.090000000000003</v>
      </c>
      <c r="K239" s="214">
        <v>9.06</v>
      </c>
      <c r="L239" s="30">
        <v>347.49</v>
      </c>
      <c r="R239" s="106">
        <f t="shared" si="33"/>
        <v>43423</v>
      </c>
      <c r="S239" s="214">
        <f t="shared" si="34"/>
        <v>84.291641967990515</v>
      </c>
      <c r="T239" s="214">
        <f t="shared" si="35"/>
        <v>85.223781979204091</v>
      </c>
      <c r="U239" s="214">
        <f t="shared" si="36"/>
        <v>70.542328229678631</v>
      </c>
      <c r="V239" s="214">
        <f t="shared" si="37"/>
        <v>84.619492656875835</v>
      </c>
      <c r="W239" s="214">
        <f t="shared" si="38"/>
        <v>93.123526965201719</v>
      </c>
      <c r="X239" s="214">
        <f t="shared" si="39"/>
        <v>69.64200477326969</v>
      </c>
      <c r="Y239" s="214">
        <f t="shared" si="40"/>
        <v>114.48418563405261</v>
      </c>
      <c r="Z239" s="214">
        <f t="shared" si="41"/>
        <v>83.947368421052644</v>
      </c>
      <c r="AA239" s="214">
        <f t="shared" si="42"/>
        <v>71.563981042654035</v>
      </c>
      <c r="AB239" s="214">
        <f t="shared" si="43"/>
        <v>108.41106916669267</v>
      </c>
    </row>
    <row r="240" spans="2:28" x14ac:dyDescent="0.25">
      <c r="B240" s="14">
        <v>43425</v>
      </c>
      <c r="C240" s="214">
        <v>147.19999999999999</v>
      </c>
      <c r="D240" s="214">
        <v>74.25</v>
      </c>
      <c r="E240" s="214">
        <v>50.98</v>
      </c>
      <c r="F240" s="214">
        <v>954.1</v>
      </c>
      <c r="G240" s="214">
        <v>6715</v>
      </c>
      <c r="H240" s="214">
        <v>59</v>
      </c>
      <c r="I240" s="214">
        <v>19.510000000000002</v>
      </c>
      <c r="J240" s="214">
        <v>35.549999999999997</v>
      </c>
      <c r="K240" s="214">
        <v>9.11</v>
      </c>
      <c r="L240" s="30">
        <v>338.19</v>
      </c>
      <c r="R240" s="106">
        <f t="shared" si="33"/>
        <v>43424</v>
      </c>
      <c r="S240" s="214">
        <f t="shared" si="34"/>
        <v>83.639596917605218</v>
      </c>
      <c r="T240" s="214">
        <f t="shared" si="35"/>
        <v>86.069992001576495</v>
      </c>
      <c r="U240" s="214">
        <f t="shared" si="36"/>
        <v>72.206563460476175</v>
      </c>
      <c r="V240" s="214">
        <f t="shared" si="37"/>
        <v>84.922118380062301</v>
      </c>
      <c r="W240" s="214">
        <f t="shared" si="38"/>
        <v>93.095799251351735</v>
      </c>
      <c r="X240" s="214">
        <f t="shared" si="39"/>
        <v>70.405727923627694</v>
      </c>
      <c r="Y240" s="214">
        <f t="shared" si="40"/>
        <v>115.3414129470884</v>
      </c>
      <c r="Z240" s="214">
        <f t="shared" si="41"/>
        <v>85.047846889952154</v>
      </c>
      <c r="AA240" s="214">
        <f t="shared" si="42"/>
        <v>71.95892575039494</v>
      </c>
      <c r="AB240" s="214">
        <f t="shared" si="43"/>
        <v>105.50962468411693</v>
      </c>
    </row>
    <row r="241" spans="2:28" x14ac:dyDescent="0.25">
      <c r="B241" s="14">
        <v>43426</v>
      </c>
      <c r="C241" s="214">
        <v>146.5</v>
      </c>
      <c r="D241" s="214">
        <v>73.58</v>
      </c>
      <c r="E241" s="214">
        <v>50.28</v>
      </c>
      <c r="F241" s="214">
        <v>961.5</v>
      </c>
      <c r="G241" s="214">
        <v>6821</v>
      </c>
      <c r="H241" s="214">
        <v>59.1</v>
      </c>
      <c r="I241" s="214">
        <v>19.3</v>
      </c>
      <c r="J241" s="214">
        <v>35.549999999999997</v>
      </c>
      <c r="K241" s="214">
        <v>9.11</v>
      </c>
      <c r="L241" s="30">
        <v>338.19</v>
      </c>
      <c r="R241" s="106">
        <f t="shared" si="33"/>
        <v>43425</v>
      </c>
      <c r="S241" s="214">
        <f t="shared" si="34"/>
        <v>87.255483106105515</v>
      </c>
      <c r="T241" s="214">
        <f t="shared" si="35"/>
        <v>85.293333487892241</v>
      </c>
      <c r="U241" s="214">
        <f t="shared" si="36"/>
        <v>71.215104174043603</v>
      </c>
      <c r="V241" s="214">
        <f t="shared" si="37"/>
        <v>85.5807743658211</v>
      </c>
      <c r="W241" s="214">
        <f t="shared" si="38"/>
        <v>94.56536808540136</v>
      </c>
      <c r="X241" s="214">
        <f t="shared" si="39"/>
        <v>70.525059665871126</v>
      </c>
      <c r="Y241" s="214">
        <f t="shared" si="40"/>
        <v>114.09991132131245</v>
      </c>
      <c r="Z241" s="214">
        <f t="shared" si="41"/>
        <v>85.047846889952154</v>
      </c>
      <c r="AA241" s="214">
        <f t="shared" si="42"/>
        <v>71.95892575039494</v>
      </c>
      <c r="AB241" s="214">
        <f t="shared" si="43"/>
        <v>105.50962468411693</v>
      </c>
    </row>
    <row r="242" spans="2:28" x14ac:dyDescent="0.25">
      <c r="B242" s="14">
        <v>43427</v>
      </c>
      <c r="C242" s="214">
        <v>145.6</v>
      </c>
      <c r="D242" s="214">
        <v>73.319999999999993</v>
      </c>
      <c r="E242" s="214">
        <v>50.46</v>
      </c>
      <c r="F242" s="214">
        <v>961.5</v>
      </c>
      <c r="G242" s="214">
        <v>6821</v>
      </c>
      <c r="H242" s="214">
        <v>60.45</v>
      </c>
      <c r="I242" s="214">
        <v>19.3</v>
      </c>
      <c r="J242" s="214">
        <v>35.93</v>
      </c>
      <c r="K242" s="214">
        <v>9.1300000000000008</v>
      </c>
      <c r="L242" s="30">
        <v>325.83</v>
      </c>
      <c r="R242" s="106">
        <f t="shared" si="33"/>
        <v>43426</v>
      </c>
      <c r="S242" s="214">
        <f t="shared" si="34"/>
        <v>86.840545346769417</v>
      </c>
      <c r="T242" s="214">
        <f t="shared" si="35"/>
        <v>84.991943616910277</v>
      </c>
      <c r="U242" s="214">
        <f t="shared" si="36"/>
        <v>71.470050847697692</v>
      </c>
      <c r="V242" s="214">
        <f t="shared" si="37"/>
        <v>85.5807743658211</v>
      </c>
      <c r="W242" s="214">
        <f t="shared" si="38"/>
        <v>94.56536808540136</v>
      </c>
      <c r="X242" s="214">
        <f t="shared" si="39"/>
        <v>72.136038186157521</v>
      </c>
      <c r="Y242" s="214">
        <f t="shared" si="40"/>
        <v>114.09991132131245</v>
      </c>
      <c r="Z242" s="214">
        <f t="shared" si="41"/>
        <v>85.956937799043061</v>
      </c>
      <c r="AA242" s="214">
        <f t="shared" si="42"/>
        <v>72.116903633491319</v>
      </c>
      <c r="AB242" s="214">
        <f t="shared" si="43"/>
        <v>101.65351137179049</v>
      </c>
    </row>
    <row r="243" spans="2:28" x14ac:dyDescent="0.25">
      <c r="B243" s="14">
        <v>43430</v>
      </c>
      <c r="C243" s="214">
        <v>148.6</v>
      </c>
      <c r="D243" s="214">
        <v>75.02</v>
      </c>
      <c r="E243" s="214">
        <v>51.97</v>
      </c>
      <c r="F243" s="214">
        <v>978.4</v>
      </c>
      <c r="G243" s="214">
        <v>6805</v>
      </c>
      <c r="H243" s="214">
        <v>62.1</v>
      </c>
      <c r="I243" s="214">
        <v>19.28</v>
      </c>
      <c r="J243" s="214">
        <v>37.65</v>
      </c>
      <c r="K243" s="214">
        <v>9.4</v>
      </c>
      <c r="L243" s="30">
        <v>346</v>
      </c>
      <c r="R243" s="106">
        <f t="shared" si="33"/>
        <v>43427</v>
      </c>
      <c r="S243" s="214">
        <f t="shared" si="34"/>
        <v>86.30705394190872</v>
      </c>
      <c r="T243" s="214">
        <f t="shared" si="35"/>
        <v>86.96256969640767</v>
      </c>
      <c r="U243" s="214">
        <f t="shared" si="36"/>
        <v>73.608770165573702</v>
      </c>
      <c r="V243" s="214">
        <f t="shared" si="37"/>
        <v>87.085002225189129</v>
      </c>
      <c r="W243" s="214">
        <f t="shared" si="38"/>
        <v>94.343546374601416</v>
      </c>
      <c r="X243" s="214">
        <f t="shared" si="39"/>
        <v>74.105011933174225</v>
      </c>
      <c r="Y243" s="214">
        <f t="shared" si="40"/>
        <v>113.98167307123856</v>
      </c>
      <c r="Z243" s="214">
        <f t="shared" si="41"/>
        <v>90.071770334928232</v>
      </c>
      <c r="AA243" s="214">
        <f t="shared" si="42"/>
        <v>74.24960505529225</v>
      </c>
      <c r="AB243" s="214">
        <f t="shared" si="43"/>
        <v>107.94621408292517</v>
      </c>
    </row>
    <row r="244" spans="2:28" x14ac:dyDescent="0.25">
      <c r="B244" s="14">
        <v>43431</v>
      </c>
      <c r="C244" s="214">
        <v>145</v>
      </c>
      <c r="D244" s="214">
        <v>73.790000000000006</v>
      </c>
      <c r="E244" s="214">
        <v>50.79</v>
      </c>
      <c r="F244" s="214">
        <v>975.7</v>
      </c>
      <c r="G244" s="214">
        <v>6927</v>
      </c>
      <c r="H244" s="214">
        <v>61.59</v>
      </c>
      <c r="I244" s="214">
        <v>19.234999999999999</v>
      </c>
      <c r="J244" s="214">
        <v>36.69</v>
      </c>
      <c r="K244" s="214">
        <v>9.2799999999999994</v>
      </c>
      <c r="L244" s="30">
        <v>343.92</v>
      </c>
      <c r="R244" s="106">
        <f t="shared" si="33"/>
        <v>43430</v>
      </c>
      <c r="S244" s="214">
        <f t="shared" si="34"/>
        <v>88.085358624777712</v>
      </c>
      <c r="T244" s="214">
        <f t="shared" si="35"/>
        <v>85.536763768300744</v>
      </c>
      <c r="U244" s="214">
        <f t="shared" si="36"/>
        <v>71.937453082730201</v>
      </c>
      <c r="V244" s="214">
        <f t="shared" si="37"/>
        <v>86.84468179795283</v>
      </c>
      <c r="W244" s="214">
        <f t="shared" si="38"/>
        <v>96.034936919450985</v>
      </c>
      <c r="X244" s="214">
        <f t="shared" si="39"/>
        <v>73.496420047732698</v>
      </c>
      <c r="Y244" s="214">
        <f t="shared" si="40"/>
        <v>113.71563700857227</v>
      </c>
      <c r="Z244" s="214">
        <f t="shared" si="41"/>
        <v>87.775119617224888</v>
      </c>
      <c r="AA244" s="214">
        <f t="shared" si="42"/>
        <v>73.301737756714061</v>
      </c>
      <c r="AB244" s="214">
        <f t="shared" si="43"/>
        <v>107.29728886531684</v>
      </c>
    </row>
    <row r="245" spans="2:28" x14ac:dyDescent="0.25">
      <c r="B245" s="14">
        <v>43432</v>
      </c>
      <c r="C245" s="214">
        <v>147.5</v>
      </c>
      <c r="D245" s="214">
        <v>74.47</v>
      </c>
      <c r="E245" s="214">
        <v>51.01</v>
      </c>
      <c r="F245" s="214">
        <v>971.5</v>
      </c>
      <c r="G245" s="214">
        <v>6866</v>
      </c>
      <c r="H245" s="214">
        <v>61.98</v>
      </c>
      <c r="I245" s="214">
        <v>19.324999999999999</v>
      </c>
      <c r="J245" s="214">
        <v>36.950000000000003</v>
      </c>
      <c r="K245" s="214">
        <v>9.41</v>
      </c>
      <c r="L245" s="30">
        <v>347.87</v>
      </c>
      <c r="R245" s="106">
        <f t="shared" si="33"/>
        <v>43431</v>
      </c>
      <c r="S245" s="214">
        <f t="shared" si="34"/>
        <v>85.951393005334921</v>
      </c>
      <c r="T245" s="214">
        <f t="shared" si="35"/>
        <v>86.325014200099687</v>
      </c>
      <c r="U245" s="214">
        <f t="shared" si="36"/>
        <v>72.249054572751874</v>
      </c>
      <c r="V245" s="214">
        <f t="shared" si="37"/>
        <v>86.470850022251895</v>
      </c>
      <c r="W245" s="214">
        <f t="shared" si="38"/>
        <v>95.189241647026208</v>
      </c>
      <c r="X245" s="214">
        <f t="shared" si="39"/>
        <v>73.961813842482087</v>
      </c>
      <c r="Y245" s="214">
        <f t="shared" si="40"/>
        <v>114.24770913390483</v>
      </c>
      <c r="Z245" s="214">
        <f t="shared" si="41"/>
        <v>88.397129186602882</v>
      </c>
      <c r="AA245" s="214">
        <f t="shared" si="42"/>
        <v>74.328593996840439</v>
      </c>
      <c r="AB245" s="214">
        <f t="shared" si="43"/>
        <v>108.52962281221727</v>
      </c>
    </row>
    <row r="246" spans="2:28" x14ac:dyDescent="0.25">
      <c r="B246" s="14">
        <v>43433</v>
      </c>
      <c r="C246" s="214">
        <v>146.4</v>
      </c>
      <c r="D246" s="214">
        <v>72.819999999999993</v>
      </c>
      <c r="E246" s="214">
        <v>50.5</v>
      </c>
      <c r="F246" s="214">
        <v>984.7</v>
      </c>
      <c r="G246" s="214">
        <v>6894</v>
      </c>
      <c r="H246" s="214">
        <v>62.4</v>
      </c>
      <c r="I246" s="214">
        <v>19.47</v>
      </c>
      <c r="J246" s="214">
        <v>36.76</v>
      </c>
      <c r="K246" s="214">
        <v>9.3699999999999992</v>
      </c>
      <c r="L246" s="30">
        <v>341.17</v>
      </c>
      <c r="R246" s="106">
        <f t="shared" si="33"/>
        <v>43432</v>
      </c>
      <c r="S246" s="214">
        <f t="shared" si="34"/>
        <v>87.433313574392429</v>
      </c>
      <c r="T246" s="214">
        <f t="shared" si="35"/>
        <v>84.412347711175755</v>
      </c>
      <c r="U246" s="214">
        <f t="shared" si="36"/>
        <v>71.526705664065275</v>
      </c>
      <c r="V246" s="214">
        <f t="shared" si="37"/>
        <v>87.645749888740539</v>
      </c>
      <c r="W246" s="214">
        <f t="shared" si="38"/>
        <v>95.577429640926098</v>
      </c>
      <c r="X246" s="214">
        <f t="shared" si="39"/>
        <v>74.463007159904535</v>
      </c>
      <c r="Y246" s="214">
        <f t="shared" si="40"/>
        <v>115.10493644694057</v>
      </c>
      <c r="Z246" s="214">
        <f t="shared" si="41"/>
        <v>87.942583732057429</v>
      </c>
      <c r="AA246" s="214">
        <f t="shared" si="42"/>
        <v>74.012638230647696</v>
      </c>
      <c r="AB246" s="214">
        <f t="shared" si="43"/>
        <v>106.43933485165195</v>
      </c>
    </row>
    <row r="247" spans="2:28" x14ac:dyDescent="0.25">
      <c r="B247" s="14">
        <v>43434</v>
      </c>
      <c r="C247" s="214">
        <v>146.4</v>
      </c>
      <c r="D247" s="214">
        <v>72.260000000000005</v>
      </c>
      <c r="E247" s="214">
        <v>49.854999999999997</v>
      </c>
      <c r="F247" s="214">
        <v>994.3</v>
      </c>
      <c r="G247" s="214">
        <v>6845</v>
      </c>
      <c r="H247" s="214">
        <v>62.05</v>
      </c>
      <c r="I247" s="214">
        <v>19.399999999999999</v>
      </c>
      <c r="J247" s="214">
        <v>37.950000000000003</v>
      </c>
      <c r="K247" s="214">
        <v>9.41</v>
      </c>
      <c r="L247" s="30">
        <v>350.48</v>
      </c>
      <c r="R247" s="106">
        <f t="shared" si="33"/>
        <v>43433</v>
      </c>
      <c r="S247" s="214">
        <f t="shared" si="34"/>
        <v>86.781268524007132</v>
      </c>
      <c r="T247" s="214">
        <f t="shared" si="35"/>
        <v>83.763200296753112</v>
      </c>
      <c r="U247" s="214">
        <f t="shared" si="36"/>
        <v>70.6131467501381</v>
      </c>
      <c r="V247" s="214">
        <f t="shared" si="37"/>
        <v>88.5002225189141</v>
      </c>
      <c r="W247" s="214">
        <f t="shared" si="38"/>
        <v>94.898100651601283</v>
      </c>
      <c r="X247" s="214">
        <f t="shared" si="39"/>
        <v>74.045346062052502</v>
      </c>
      <c r="Y247" s="214">
        <f t="shared" si="40"/>
        <v>114.69110257168194</v>
      </c>
      <c r="Z247" s="214">
        <f t="shared" si="41"/>
        <v>90.789473684210549</v>
      </c>
      <c r="AA247" s="214">
        <f t="shared" si="42"/>
        <v>74.328593996840439</v>
      </c>
      <c r="AB247" s="214">
        <f t="shared" si="43"/>
        <v>109.34389916700466</v>
      </c>
    </row>
    <row r="248" spans="2:28" x14ac:dyDescent="0.25">
      <c r="B248" s="14">
        <v>43437</v>
      </c>
      <c r="C248" s="214">
        <v>148.80000000000001</v>
      </c>
      <c r="D248" s="214">
        <v>75.87</v>
      </c>
      <c r="E248" s="214">
        <v>51.9</v>
      </c>
      <c r="F248" s="214">
        <v>1006.5</v>
      </c>
      <c r="G248" s="214">
        <v>7032</v>
      </c>
      <c r="H248" s="214">
        <v>61.86</v>
      </c>
      <c r="I248" s="214">
        <v>19.22</v>
      </c>
      <c r="J248" s="214">
        <v>38.450000000000003</v>
      </c>
      <c r="K248" s="214">
        <v>9.6</v>
      </c>
      <c r="L248" s="30">
        <v>358.49</v>
      </c>
      <c r="R248" s="106">
        <f t="shared" si="33"/>
        <v>43434</v>
      </c>
      <c r="S248" s="214">
        <f t="shared" si="34"/>
        <v>86.781268524007132</v>
      </c>
      <c r="T248" s="214">
        <f t="shared" si="35"/>
        <v>87.947882736156359</v>
      </c>
      <c r="U248" s="214">
        <f t="shared" si="36"/>
        <v>73.509624236930449</v>
      </c>
      <c r="V248" s="214">
        <f t="shared" si="37"/>
        <v>89.586114819759672</v>
      </c>
      <c r="W248" s="214">
        <f t="shared" si="38"/>
        <v>97.490641896575625</v>
      </c>
      <c r="X248" s="214">
        <f t="shared" si="39"/>
        <v>73.818615751789977</v>
      </c>
      <c r="Y248" s="214">
        <f t="shared" si="40"/>
        <v>113.62695832101686</v>
      </c>
      <c r="Z248" s="214">
        <f t="shared" si="41"/>
        <v>91.985645933014368</v>
      </c>
      <c r="AA248" s="214">
        <f t="shared" si="42"/>
        <v>75.829383886255926</v>
      </c>
      <c r="AB248" s="214">
        <f t="shared" si="43"/>
        <v>111.84288522135215</v>
      </c>
    </row>
    <row r="249" spans="2:28" x14ac:dyDescent="0.25">
      <c r="B249" s="14">
        <v>43438</v>
      </c>
      <c r="C249" s="214">
        <v>141.6</v>
      </c>
      <c r="D249" s="214">
        <v>73.180000000000007</v>
      </c>
      <c r="E249" s="214">
        <v>49.85</v>
      </c>
      <c r="F249" s="214">
        <v>994.6</v>
      </c>
      <c r="G249" s="214">
        <v>6911</v>
      </c>
      <c r="H249" s="214">
        <v>60.5</v>
      </c>
      <c r="I249" s="214">
        <v>19.329999999999998</v>
      </c>
      <c r="J249" s="214">
        <v>36.520000000000003</v>
      </c>
      <c r="K249" s="214">
        <v>9.18</v>
      </c>
      <c r="L249" s="30">
        <v>359.7</v>
      </c>
      <c r="R249" s="106">
        <f t="shared" si="33"/>
        <v>43437</v>
      </c>
      <c r="S249" s="214">
        <f t="shared" si="34"/>
        <v>88.203912270302325</v>
      </c>
      <c r="T249" s="214">
        <f t="shared" si="35"/>
        <v>84.829656763304641</v>
      </c>
      <c r="U249" s="214">
        <f t="shared" si="36"/>
        <v>70.606064898092157</v>
      </c>
      <c r="V249" s="214">
        <f t="shared" si="37"/>
        <v>88.526924788607033</v>
      </c>
      <c r="W249" s="214">
        <f t="shared" si="38"/>
        <v>95.813115208651041</v>
      </c>
      <c r="X249" s="214">
        <f t="shared" si="39"/>
        <v>72.195704057279244</v>
      </c>
      <c r="Y249" s="214">
        <f t="shared" si="40"/>
        <v>114.27726869642329</v>
      </c>
      <c r="Z249" s="214">
        <f t="shared" si="41"/>
        <v>87.368421052631589</v>
      </c>
      <c r="AA249" s="214">
        <f t="shared" si="42"/>
        <v>72.511848341232223</v>
      </c>
      <c r="AB249" s="214">
        <f t="shared" si="43"/>
        <v>112.22038498736468</v>
      </c>
    </row>
    <row r="250" spans="2:28" x14ac:dyDescent="0.25">
      <c r="B250" s="14">
        <v>43439</v>
      </c>
      <c r="C250" s="214">
        <v>144.19999999999999</v>
      </c>
      <c r="D250" s="214">
        <v>74.459999999999994</v>
      </c>
      <c r="E250" s="214">
        <v>50.42</v>
      </c>
      <c r="F250" s="214">
        <v>995.2</v>
      </c>
      <c r="G250" s="214">
        <v>6910</v>
      </c>
      <c r="H250" s="214">
        <v>59.89</v>
      </c>
      <c r="I250" s="214">
        <v>18.664999999999999</v>
      </c>
      <c r="J250" s="214">
        <v>36.520000000000003</v>
      </c>
      <c r="K250" s="214">
        <v>9.18</v>
      </c>
      <c r="L250" s="30">
        <v>359.7</v>
      </c>
      <c r="R250" s="106">
        <f t="shared" si="33"/>
        <v>43438</v>
      </c>
      <c r="S250" s="214">
        <f t="shared" si="34"/>
        <v>83.935981031416716</v>
      </c>
      <c r="T250" s="214">
        <f t="shared" si="35"/>
        <v>86.313422281984998</v>
      </c>
      <c r="U250" s="214">
        <f t="shared" si="36"/>
        <v>71.413396031330123</v>
      </c>
      <c r="V250" s="214">
        <f t="shared" si="37"/>
        <v>88.580329327992885</v>
      </c>
      <c r="W250" s="214">
        <f t="shared" si="38"/>
        <v>95.799251351726042</v>
      </c>
      <c r="X250" s="214">
        <f t="shared" si="39"/>
        <v>71.467780429594271</v>
      </c>
      <c r="Y250" s="214">
        <f t="shared" si="40"/>
        <v>110.34584688146616</v>
      </c>
      <c r="Z250" s="214">
        <f t="shared" si="41"/>
        <v>87.368421052631589</v>
      </c>
      <c r="AA250" s="214">
        <f t="shared" si="42"/>
        <v>72.511848341232223</v>
      </c>
      <c r="AB250" s="214">
        <f t="shared" si="43"/>
        <v>112.22038498736468</v>
      </c>
    </row>
    <row r="251" spans="2:28" x14ac:dyDescent="0.25">
      <c r="B251" s="14">
        <v>43440</v>
      </c>
      <c r="C251" s="214">
        <v>140.4</v>
      </c>
      <c r="D251" s="214">
        <v>72.7</v>
      </c>
      <c r="E251" s="214">
        <v>47.96</v>
      </c>
      <c r="F251" s="214">
        <v>973.5</v>
      </c>
      <c r="G251" s="214">
        <v>6876</v>
      </c>
      <c r="H251" s="214">
        <v>57.39</v>
      </c>
      <c r="I251" s="214">
        <v>18.11</v>
      </c>
      <c r="J251" s="214">
        <v>35.700000000000003</v>
      </c>
      <c r="K251" s="214">
        <v>9.02</v>
      </c>
      <c r="L251" s="30">
        <v>363.06</v>
      </c>
      <c r="R251" s="106">
        <f t="shared" si="33"/>
        <v>43439</v>
      </c>
      <c r="S251" s="214">
        <f t="shared" si="34"/>
        <v>85.477178423236509</v>
      </c>
      <c r="T251" s="214">
        <f t="shared" si="35"/>
        <v>84.273244693799484</v>
      </c>
      <c r="U251" s="214">
        <f t="shared" si="36"/>
        <v>67.92912482472417</v>
      </c>
      <c r="V251" s="214">
        <f t="shared" si="37"/>
        <v>86.64886515353804</v>
      </c>
      <c r="W251" s="214">
        <f t="shared" si="38"/>
        <v>95.327880216276171</v>
      </c>
      <c r="X251" s="214">
        <f t="shared" si="39"/>
        <v>68.484486873508359</v>
      </c>
      <c r="Y251" s="214">
        <f t="shared" si="40"/>
        <v>107.06473544191546</v>
      </c>
      <c r="Z251" s="214">
        <f t="shared" si="41"/>
        <v>85.406698564593313</v>
      </c>
      <c r="AA251" s="214">
        <f t="shared" si="42"/>
        <v>71.248025276461291</v>
      </c>
      <c r="AB251" s="214">
        <f t="shared" si="43"/>
        <v>113.26864880042432</v>
      </c>
    </row>
    <row r="252" spans="2:28" x14ac:dyDescent="0.25">
      <c r="B252" s="14">
        <v>43441</v>
      </c>
      <c r="C252" s="214">
        <v>139.19999999999999</v>
      </c>
      <c r="D252" s="214">
        <v>71.41</v>
      </c>
      <c r="E252" s="214">
        <v>46.524999999999999</v>
      </c>
      <c r="F252" s="214">
        <v>973.3</v>
      </c>
      <c r="G252" s="214">
        <v>6858</v>
      </c>
      <c r="H252" s="214">
        <v>57.57</v>
      </c>
      <c r="I252" s="214">
        <v>17.914999999999999</v>
      </c>
      <c r="J252" s="214">
        <v>34.69</v>
      </c>
      <c r="K252" s="214">
        <v>8.82</v>
      </c>
      <c r="L252" s="30">
        <v>357.96499999999997</v>
      </c>
      <c r="R252" s="106">
        <f t="shared" si="33"/>
        <v>43440</v>
      </c>
      <c r="S252" s="214">
        <f t="shared" si="34"/>
        <v>83.22465915826912</v>
      </c>
      <c r="T252" s="214">
        <f t="shared" si="35"/>
        <v>82.777887257004409</v>
      </c>
      <c r="U252" s="214">
        <f t="shared" si="36"/>
        <v>65.896633287537369</v>
      </c>
      <c r="V252" s="214">
        <f t="shared" si="37"/>
        <v>86.631063640409437</v>
      </c>
      <c r="W252" s="214">
        <f t="shared" si="38"/>
        <v>95.078330791626229</v>
      </c>
      <c r="X252" s="214">
        <f t="shared" si="39"/>
        <v>68.699284009546545</v>
      </c>
      <c r="Y252" s="214">
        <f t="shared" si="40"/>
        <v>105.91191250369494</v>
      </c>
      <c r="Z252" s="214">
        <f t="shared" si="41"/>
        <v>82.990430622009569</v>
      </c>
      <c r="AA252" s="214">
        <f t="shared" si="42"/>
        <v>69.66824644549763</v>
      </c>
      <c r="AB252" s="214">
        <f t="shared" si="43"/>
        <v>111.67909400056158</v>
      </c>
    </row>
    <row r="253" spans="2:28" x14ac:dyDescent="0.25">
      <c r="B253" s="14">
        <v>43444</v>
      </c>
      <c r="C253" s="214">
        <v>140.80000000000001</v>
      </c>
      <c r="D253" s="214">
        <v>70.61</v>
      </c>
      <c r="E253" s="214">
        <v>46.1</v>
      </c>
      <c r="F253" s="214">
        <v>945</v>
      </c>
      <c r="G253" s="214">
        <v>6820</v>
      </c>
      <c r="H253" s="214">
        <v>55.28</v>
      </c>
      <c r="I253" s="214">
        <v>17.2</v>
      </c>
      <c r="J253" s="214">
        <v>34.42</v>
      </c>
      <c r="K253" s="214">
        <v>8.52</v>
      </c>
      <c r="L253" s="30">
        <v>365.15</v>
      </c>
      <c r="R253" s="106">
        <f t="shared" si="33"/>
        <v>43441</v>
      </c>
      <c r="S253" s="214">
        <f t="shared" si="34"/>
        <v>82.513337285121509</v>
      </c>
      <c r="T253" s="214">
        <f t="shared" si="35"/>
        <v>81.85053380782918</v>
      </c>
      <c r="U253" s="214">
        <f t="shared" si="36"/>
        <v>65.294675863631866</v>
      </c>
      <c r="V253" s="214">
        <f t="shared" si="37"/>
        <v>84.112149532710276</v>
      </c>
      <c r="W253" s="214">
        <f t="shared" si="38"/>
        <v>94.551504228476361</v>
      </c>
      <c r="X253" s="214">
        <f t="shared" si="39"/>
        <v>65.966587112171837</v>
      </c>
      <c r="Y253" s="214">
        <f t="shared" si="40"/>
        <v>101.68489506355307</v>
      </c>
      <c r="Z253" s="214">
        <f t="shared" si="41"/>
        <v>82.344497607655512</v>
      </c>
      <c r="AA253" s="214">
        <f t="shared" si="42"/>
        <v>67.29857819905213</v>
      </c>
      <c r="AB253" s="214">
        <f t="shared" si="43"/>
        <v>113.92069385080961</v>
      </c>
    </row>
    <row r="254" spans="2:28" x14ac:dyDescent="0.25">
      <c r="B254" s="14">
        <v>43445</v>
      </c>
      <c r="C254" s="214">
        <v>142.9</v>
      </c>
      <c r="D254" s="214">
        <v>71.489999999999995</v>
      </c>
      <c r="E254" s="214">
        <v>46.835000000000001</v>
      </c>
      <c r="F254" s="214">
        <v>915.7</v>
      </c>
      <c r="G254" s="214">
        <v>6745</v>
      </c>
      <c r="H254" s="214">
        <v>55.26</v>
      </c>
      <c r="I254" s="214">
        <v>17.425000000000001</v>
      </c>
      <c r="J254" s="214">
        <v>34.69</v>
      </c>
      <c r="K254" s="214">
        <v>8.5399999999999991</v>
      </c>
      <c r="L254" s="30">
        <v>366.76</v>
      </c>
      <c r="R254" s="106">
        <f t="shared" si="33"/>
        <v>43444</v>
      </c>
      <c r="S254" s="214">
        <f t="shared" si="34"/>
        <v>83.461766449318333</v>
      </c>
      <c r="T254" s="214">
        <f t="shared" si="35"/>
        <v>82.870622601921937</v>
      </c>
      <c r="U254" s="214">
        <f t="shared" si="36"/>
        <v>66.33570811438608</v>
      </c>
      <c r="V254" s="214">
        <f t="shared" si="37"/>
        <v>81.504227859368044</v>
      </c>
      <c r="W254" s="214">
        <f t="shared" si="38"/>
        <v>93.511714959101624</v>
      </c>
      <c r="X254" s="214">
        <f t="shared" si="39"/>
        <v>65.942720763723145</v>
      </c>
      <c r="Y254" s="214">
        <f t="shared" si="40"/>
        <v>103.01507537688444</v>
      </c>
      <c r="Z254" s="214">
        <f t="shared" si="41"/>
        <v>82.990430622009569</v>
      </c>
      <c r="AA254" s="214">
        <f t="shared" si="42"/>
        <v>67.456556082148495</v>
      </c>
      <c r="AB254" s="214">
        <f t="shared" si="43"/>
        <v>114.42298692790067</v>
      </c>
    </row>
    <row r="255" spans="2:28" x14ac:dyDescent="0.25">
      <c r="B255" s="14">
        <v>43446</v>
      </c>
      <c r="C255" s="214">
        <v>148</v>
      </c>
      <c r="D255" s="214">
        <v>72.72</v>
      </c>
      <c r="E255" s="214">
        <v>47.39</v>
      </c>
      <c r="F255" s="214">
        <v>924.4</v>
      </c>
      <c r="G255" s="214">
        <v>6895</v>
      </c>
      <c r="H255" s="214">
        <v>56.31</v>
      </c>
      <c r="I255" s="214">
        <v>18.234999999999999</v>
      </c>
      <c r="J255" s="214">
        <v>35.68</v>
      </c>
      <c r="K255" s="214">
        <v>8.64</v>
      </c>
      <c r="L255" s="30">
        <v>366.6</v>
      </c>
      <c r="R255" s="106">
        <f t="shared" si="33"/>
        <v>43445</v>
      </c>
      <c r="S255" s="214">
        <f t="shared" si="34"/>
        <v>84.706579727326627</v>
      </c>
      <c r="T255" s="214">
        <f t="shared" si="35"/>
        <v>84.296428530028862</v>
      </c>
      <c r="U255" s="214">
        <f t="shared" si="36"/>
        <v>67.121793691486204</v>
      </c>
      <c r="V255" s="214">
        <f t="shared" si="37"/>
        <v>82.278593680462848</v>
      </c>
      <c r="W255" s="214">
        <f t="shared" si="38"/>
        <v>95.591293497851098</v>
      </c>
      <c r="X255" s="214">
        <f t="shared" si="39"/>
        <v>67.195704057279244</v>
      </c>
      <c r="Y255" s="214">
        <f t="shared" si="40"/>
        <v>107.80372450487734</v>
      </c>
      <c r="Z255" s="214">
        <f t="shared" si="41"/>
        <v>85.358851674641159</v>
      </c>
      <c r="AA255" s="214">
        <f t="shared" si="42"/>
        <v>68.246445497630333</v>
      </c>
      <c r="AB255" s="214">
        <f t="shared" si="43"/>
        <v>114.37306960346928</v>
      </c>
    </row>
    <row r="256" spans="2:28" x14ac:dyDescent="0.25">
      <c r="B256" s="14">
        <v>43447</v>
      </c>
      <c r="C256" s="214">
        <v>149.30000000000001</v>
      </c>
      <c r="D256" s="214">
        <v>73.88</v>
      </c>
      <c r="E256" s="214">
        <v>47.465000000000003</v>
      </c>
      <c r="F256" s="214">
        <v>937</v>
      </c>
      <c r="G256" s="214">
        <v>6870</v>
      </c>
      <c r="H256" s="214">
        <v>57.07</v>
      </c>
      <c r="I256" s="214">
        <v>18.295000000000002</v>
      </c>
      <c r="J256" s="214">
        <v>35.11</v>
      </c>
      <c r="K256" s="214">
        <v>8.5</v>
      </c>
      <c r="L256" s="30">
        <v>376.79</v>
      </c>
      <c r="R256" s="106">
        <f t="shared" si="33"/>
        <v>43446</v>
      </c>
      <c r="S256" s="214">
        <f t="shared" si="34"/>
        <v>87.729697688203927</v>
      </c>
      <c r="T256" s="214">
        <f t="shared" si="35"/>
        <v>85.641091031332948</v>
      </c>
      <c r="U256" s="214">
        <f t="shared" si="36"/>
        <v>67.228021472175413</v>
      </c>
      <c r="V256" s="214">
        <f t="shared" si="37"/>
        <v>83.400089007565654</v>
      </c>
      <c r="W256" s="214">
        <f t="shared" si="38"/>
        <v>95.24469707472619</v>
      </c>
      <c r="X256" s="214">
        <f t="shared" si="39"/>
        <v>68.102625298329357</v>
      </c>
      <c r="Y256" s="214">
        <f t="shared" si="40"/>
        <v>108.15843925509905</v>
      </c>
      <c r="Z256" s="214">
        <f t="shared" si="41"/>
        <v>83.995215311004785</v>
      </c>
      <c r="AA256" s="214">
        <f t="shared" si="42"/>
        <v>67.140600315955766</v>
      </c>
      <c r="AB256" s="214">
        <f t="shared" si="43"/>
        <v>117.55217920319471</v>
      </c>
    </row>
    <row r="257" spans="2:28" x14ac:dyDescent="0.25">
      <c r="B257" s="14">
        <v>43448</v>
      </c>
      <c r="C257" s="214">
        <v>145.6</v>
      </c>
      <c r="D257" s="214">
        <v>73.680000000000007</v>
      </c>
      <c r="E257" s="214">
        <v>47.07</v>
      </c>
      <c r="F257" s="214">
        <v>932.5</v>
      </c>
      <c r="G257" s="214">
        <v>6829</v>
      </c>
      <c r="H257" s="214">
        <v>55.65</v>
      </c>
      <c r="I257" s="214">
        <v>18.234999999999999</v>
      </c>
      <c r="J257" s="214">
        <v>35.1</v>
      </c>
      <c r="K257" s="214">
        <v>8.52</v>
      </c>
      <c r="L257" s="30">
        <v>365.71</v>
      </c>
      <c r="R257" s="106">
        <f t="shared" si="33"/>
        <v>43447</v>
      </c>
      <c r="S257" s="214">
        <f t="shared" si="34"/>
        <v>88.500296384113824</v>
      </c>
      <c r="T257" s="214">
        <f t="shared" si="35"/>
        <v>85.409252669039162</v>
      </c>
      <c r="U257" s="214">
        <f t="shared" si="36"/>
        <v>66.668555160545594</v>
      </c>
      <c r="V257" s="214">
        <f t="shared" si="37"/>
        <v>82.999554962171786</v>
      </c>
      <c r="W257" s="214">
        <f t="shared" si="38"/>
        <v>94.676278940801325</v>
      </c>
      <c r="X257" s="214">
        <f t="shared" si="39"/>
        <v>66.408114558472548</v>
      </c>
      <c r="Y257" s="214">
        <f t="shared" si="40"/>
        <v>107.80372450487734</v>
      </c>
      <c r="Z257" s="214">
        <f t="shared" si="41"/>
        <v>83.971291866028722</v>
      </c>
      <c r="AA257" s="214">
        <f t="shared" si="42"/>
        <v>67.29857819905213</v>
      </c>
      <c r="AB257" s="214">
        <f t="shared" si="43"/>
        <v>114.09540448631954</v>
      </c>
    </row>
    <row r="258" spans="2:28" x14ac:dyDescent="0.25">
      <c r="B258" s="14">
        <v>43451</v>
      </c>
      <c r="C258" s="214">
        <v>143.9</v>
      </c>
      <c r="D258" s="214">
        <v>72.900000000000006</v>
      </c>
      <c r="E258" s="214">
        <v>46.954999999999998</v>
      </c>
      <c r="F258" s="214">
        <v>929.9</v>
      </c>
      <c r="G258" s="214">
        <v>6840</v>
      </c>
      <c r="H258" s="214">
        <v>54.66</v>
      </c>
      <c r="I258" s="214">
        <v>18.100000000000001</v>
      </c>
      <c r="J258" s="214">
        <v>34.659999999999997</v>
      </c>
      <c r="K258" s="214">
        <v>8.5</v>
      </c>
      <c r="L258" s="30">
        <v>348.42</v>
      </c>
      <c r="R258" s="106">
        <f t="shared" si="33"/>
        <v>43448</v>
      </c>
      <c r="S258" s="214">
        <f t="shared" si="34"/>
        <v>86.30705394190872</v>
      </c>
      <c r="T258" s="214">
        <f t="shared" si="35"/>
        <v>84.505083056093298</v>
      </c>
      <c r="U258" s="214">
        <f t="shared" si="36"/>
        <v>66.505672563488801</v>
      </c>
      <c r="V258" s="214">
        <f t="shared" si="37"/>
        <v>82.768135291499775</v>
      </c>
      <c r="W258" s="214">
        <f t="shared" si="38"/>
        <v>94.828781366976287</v>
      </c>
      <c r="X258" s="214">
        <f t="shared" si="39"/>
        <v>65.226730310262525</v>
      </c>
      <c r="Y258" s="214">
        <f t="shared" si="40"/>
        <v>107.00561631687853</v>
      </c>
      <c r="Z258" s="214">
        <f t="shared" si="41"/>
        <v>82.918660287081337</v>
      </c>
      <c r="AA258" s="214">
        <f t="shared" si="42"/>
        <v>67.140600315955766</v>
      </c>
      <c r="AB258" s="214">
        <f t="shared" si="43"/>
        <v>108.70121361495025</v>
      </c>
    </row>
    <row r="259" spans="2:28" x14ac:dyDescent="0.25">
      <c r="B259" s="14">
        <v>43452</v>
      </c>
      <c r="C259" s="214">
        <v>145.4</v>
      </c>
      <c r="D259" s="214">
        <v>73.67</v>
      </c>
      <c r="E259" s="214">
        <v>47.305</v>
      </c>
      <c r="F259" s="214">
        <v>927.9</v>
      </c>
      <c r="G259" s="214">
        <v>6775</v>
      </c>
      <c r="H259" s="214">
        <v>54.41</v>
      </c>
      <c r="I259" s="214">
        <v>18.36</v>
      </c>
      <c r="J259" s="214">
        <v>34.9</v>
      </c>
      <c r="K259" s="214">
        <v>8.4700000000000006</v>
      </c>
      <c r="L259" s="30">
        <v>337.03</v>
      </c>
      <c r="R259" s="106">
        <f t="shared" si="33"/>
        <v>43451</v>
      </c>
      <c r="S259" s="214">
        <f t="shared" si="34"/>
        <v>85.299347954949624</v>
      </c>
      <c r="T259" s="214">
        <f t="shared" si="35"/>
        <v>85.397660750924459</v>
      </c>
      <c r="U259" s="214">
        <f t="shared" si="36"/>
        <v>67.001402206705109</v>
      </c>
      <c r="V259" s="214">
        <f t="shared" si="37"/>
        <v>82.590120160213615</v>
      </c>
      <c r="W259" s="214">
        <f t="shared" si="38"/>
        <v>93.927630666851513</v>
      </c>
      <c r="X259" s="214">
        <f t="shared" si="39"/>
        <v>64.928400954653938</v>
      </c>
      <c r="Y259" s="214">
        <f t="shared" si="40"/>
        <v>108.5427135678392</v>
      </c>
      <c r="Z259" s="214">
        <f t="shared" si="41"/>
        <v>83.492822966507177</v>
      </c>
      <c r="AA259" s="214">
        <f t="shared" si="42"/>
        <v>66.903633491311226</v>
      </c>
      <c r="AB259" s="214">
        <f t="shared" si="43"/>
        <v>105.1477240819892</v>
      </c>
    </row>
    <row r="260" spans="2:28" x14ac:dyDescent="0.25">
      <c r="B260" s="14">
        <v>43453</v>
      </c>
      <c r="C260" s="214">
        <v>144.30000000000001</v>
      </c>
      <c r="D260" s="214">
        <v>72.709999999999994</v>
      </c>
      <c r="E260" s="214">
        <v>46.71</v>
      </c>
      <c r="F260" s="214">
        <v>921.5</v>
      </c>
      <c r="G260" s="214">
        <v>6762</v>
      </c>
      <c r="H260" s="214">
        <v>54.52</v>
      </c>
      <c r="I260" s="214">
        <v>18.645</v>
      </c>
      <c r="J260" s="214">
        <v>34.93</v>
      </c>
      <c r="K260" s="214">
        <v>8.32</v>
      </c>
      <c r="L260" s="30">
        <v>332.97</v>
      </c>
      <c r="R260" s="106">
        <f t="shared" si="33"/>
        <v>43452</v>
      </c>
      <c r="S260" s="214">
        <f t="shared" si="34"/>
        <v>86.18850029638412</v>
      </c>
      <c r="T260" s="214">
        <f t="shared" si="35"/>
        <v>84.284836611914173</v>
      </c>
      <c r="U260" s="214">
        <f t="shared" si="36"/>
        <v>66.158661813237401</v>
      </c>
      <c r="V260" s="214">
        <f t="shared" si="37"/>
        <v>82.020471740097918</v>
      </c>
      <c r="W260" s="214">
        <f t="shared" si="38"/>
        <v>93.747400526826567</v>
      </c>
      <c r="X260" s="214">
        <f t="shared" si="39"/>
        <v>65.059665871121723</v>
      </c>
      <c r="Y260" s="214">
        <f t="shared" si="40"/>
        <v>110.22760863139224</v>
      </c>
      <c r="Z260" s="214">
        <f t="shared" si="41"/>
        <v>83.564593301435409</v>
      </c>
      <c r="AA260" s="214">
        <f t="shared" si="42"/>
        <v>65.718799368088469</v>
      </c>
      <c r="AB260" s="214">
        <f t="shared" si="43"/>
        <v>103.88107197454217</v>
      </c>
    </row>
    <row r="261" spans="2:28" x14ac:dyDescent="0.25">
      <c r="B261" s="14">
        <v>43454</v>
      </c>
      <c r="C261" s="214">
        <v>141.30000000000001</v>
      </c>
      <c r="D261" s="214">
        <v>71.010000000000005</v>
      </c>
      <c r="E261" s="214">
        <v>46.015000000000001</v>
      </c>
      <c r="F261" s="214">
        <v>901.3</v>
      </c>
      <c r="G261" s="214">
        <v>6629</v>
      </c>
      <c r="H261" s="214">
        <v>54.45</v>
      </c>
      <c r="I261" s="214">
        <v>18.135000000000002</v>
      </c>
      <c r="J261" s="214">
        <v>34.270000000000003</v>
      </c>
      <c r="K261" s="214">
        <v>8.26</v>
      </c>
      <c r="L261" s="30">
        <v>315.38</v>
      </c>
      <c r="R261" s="106">
        <f t="shared" si="33"/>
        <v>43453</v>
      </c>
      <c r="S261" s="214">
        <f t="shared" si="34"/>
        <v>85.536455245998823</v>
      </c>
      <c r="T261" s="214">
        <f t="shared" si="35"/>
        <v>82.314210532416809</v>
      </c>
      <c r="U261" s="214">
        <f t="shared" si="36"/>
        <v>65.174284378850771</v>
      </c>
      <c r="V261" s="214">
        <f t="shared" si="37"/>
        <v>80.222518914107695</v>
      </c>
      <c r="W261" s="214">
        <f t="shared" si="38"/>
        <v>91.903507555802022</v>
      </c>
      <c r="X261" s="214">
        <f t="shared" si="39"/>
        <v>64.976133651551322</v>
      </c>
      <c r="Y261" s="214">
        <f t="shared" si="40"/>
        <v>107.21253325450786</v>
      </c>
      <c r="Z261" s="214">
        <f t="shared" si="41"/>
        <v>81.985645933014368</v>
      </c>
      <c r="AA261" s="214">
        <f t="shared" si="42"/>
        <v>65.24486571879936</v>
      </c>
      <c r="AB261" s="214">
        <f t="shared" si="43"/>
        <v>98.393286119863987</v>
      </c>
    </row>
    <row r="262" spans="2:28" x14ac:dyDescent="0.25">
      <c r="B262" s="14">
        <v>43455</v>
      </c>
      <c r="C262" s="214">
        <v>142</v>
      </c>
      <c r="D262" s="214">
        <v>70.930000000000007</v>
      </c>
      <c r="E262" s="214">
        <v>46.42</v>
      </c>
      <c r="F262" s="214">
        <v>882.9</v>
      </c>
      <c r="G262" s="214">
        <v>6416</v>
      </c>
      <c r="H262" s="214">
        <v>55.14</v>
      </c>
      <c r="I262" s="214">
        <v>18.600000000000001</v>
      </c>
      <c r="J262" s="214">
        <v>32.979999999999997</v>
      </c>
      <c r="K262" s="214">
        <v>8.0500000000000007</v>
      </c>
      <c r="L262" s="30">
        <v>319.77</v>
      </c>
      <c r="R262" s="106">
        <f t="shared" si="33"/>
        <v>43454</v>
      </c>
      <c r="S262" s="214">
        <f t="shared" si="34"/>
        <v>83.758150563129831</v>
      </c>
      <c r="T262" s="214">
        <f t="shared" si="35"/>
        <v>82.22147518749928</v>
      </c>
      <c r="U262" s="214">
        <f t="shared" si="36"/>
        <v>65.747914394572476</v>
      </c>
      <c r="V262" s="214">
        <f t="shared" si="37"/>
        <v>78.584779706275029</v>
      </c>
      <c r="W262" s="214">
        <f t="shared" si="38"/>
        <v>88.95050603077776</v>
      </c>
      <c r="X262" s="214">
        <f t="shared" si="39"/>
        <v>65.799522673031035</v>
      </c>
      <c r="Y262" s="214">
        <f t="shared" si="40"/>
        <v>109.96157256872601</v>
      </c>
      <c r="Z262" s="214">
        <f t="shared" si="41"/>
        <v>78.899521531100476</v>
      </c>
      <c r="AA262" s="214">
        <f t="shared" si="42"/>
        <v>63.586097946287524</v>
      </c>
      <c r="AB262" s="214">
        <f t="shared" si="43"/>
        <v>99.762892708950801</v>
      </c>
    </row>
    <row r="263" spans="2:28" x14ac:dyDescent="0.25">
      <c r="B263" s="14">
        <v>43458</v>
      </c>
      <c r="C263" s="214">
        <v>142</v>
      </c>
      <c r="D263" s="214">
        <v>70.930000000000007</v>
      </c>
      <c r="E263" s="214">
        <v>46.42</v>
      </c>
      <c r="F263" s="214">
        <v>882.9</v>
      </c>
      <c r="G263" s="214">
        <v>6416</v>
      </c>
      <c r="H263" s="214">
        <v>54.9</v>
      </c>
      <c r="I263" s="214">
        <v>18.164999999999999</v>
      </c>
      <c r="J263" s="214">
        <v>32.369999999999997</v>
      </c>
      <c r="K263" s="214">
        <v>7.63</v>
      </c>
      <c r="L263" s="30">
        <v>295.39</v>
      </c>
      <c r="R263" s="106">
        <f t="shared" si="33"/>
        <v>43455</v>
      </c>
      <c r="S263" s="214">
        <f t="shared" si="34"/>
        <v>84.173088322465915</v>
      </c>
      <c r="T263" s="214">
        <f t="shared" si="35"/>
        <v>82.22147518749928</v>
      </c>
      <c r="U263" s="214">
        <f t="shared" si="36"/>
        <v>65.747914394572476</v>
      </c>
      <c r="V263" s="214">
        <f t="shared" si="37"/>
        <v>78.584779706275029</v>
      </c>
      <c r="W263" s="214">
        <f t="shared" si="38"/>
        <v>88.95050603077776</v>
      </c>
      <c r="X263" s="214">
        <f t="shared" si="39"/>
        <v>65.513126491646773</v>
      </c>
      <c r="Y263" s="214">
        <f t="shared" si="40"/>
        <v>107.38989062961868</v>
      </c>
      <c r="Z263" s="214">
        <f t="shared" si="41"/>
        <v>77.440191387559807</v>
      </c>
      <c r="AA263" s="214">
        <f t="shared" si="42"/>
        <v>60.268562401263829</v>
      </c>
      <c r="AB263" s="214">
        <f t="shared" si="43"/>
        <v>92.156740398714632</v>
      </c>
    </row>
    <row r="264" spans="2:28" x14ac:dyDescent="0.25">
      <c r="B264" s="14">
        <v>43459</v>
      </c>
      <c r="C264" s="214">
        <v>142</v>
      </c>
      <c r="D264" s="214">
        <v>70.930000000000007</v>
      </c>
      <c r="E264" s="214">
        <v>46.42</v>
      </c>
      <c r="F264" s="214">
        <v>838.1</v>
      </c>
      <c r="G264" s="214">
        <v>6095</v>
      </c>
      <c r="H264" s="214">
        <v>54.9</v>
      </c>
      <c r="I264" s="214">
        <v>18.164999999999999</v>
      </c>
      <c r="J264" s="214">
        <v>32.369999999999997</v>
      </c>
      <c r="K264" s="214">
        <v>7.63</v>
      </c>
      <c r="L264" s="30">
        <v>295.39</v>
      </c>
      <c r="R264" s="106">
        <f t="shared" si="33"/>
        <v>43458</v>
      </c>
      <c r="S264" s="214">
        <f t="shared" si="34"/>
        <v>84.173088322465915</v>
      </c>
      <c r="T264" s="214">
        <f t="shared" si="35"/>
        <v>82.22147518749928</v>
      </c>
      <c r="U264" s="214">
        <f t="shared" si="36"/>
        <v>65.747914394572476</v>
      </c>
      <c r="V264" s="214">
        <f t="shared" si="37"/>
        <v>74.597240765465074</v>
      </c>
      <c r="W264" s="214">
        <f t="shared" si="38"/>
        <v>84.500207957853874</v>
      </c>
      <c r="X264" s="214">
        <f t="shared" si="39"/>
        <v>65.513126491646773</v>
      </c>
      <c r="Y264" s="214">
        <f t="shared" si="40"/>
        <v>107.38989062961868</v>
      </c>
      <c r="Z264" s="214">
        <f t="shared" si="41"/>
        <v>77.440191387559807</v>
      </c>
      <c r="AA264" s="214">
        <f t="shared" si="42"/>
        <v>60.268562401263829</v>
      </c>
      <c r="AB264" s="214">
        <f t="shared" si="43"/>
        <v>92.156740398714632</v>
      </c>
    </row>
    <row r="265" spans="2:28" x14ac:dyDescent="0.25">
      <c r="B265" s="14">
        <v>43460</v>
      </c>
      <c r="C265" s="214">
        <v>142</v>
      </c>
      <c r="D265" s="214">
        <v>70.930000000000007</v>
      </c>
      <c r="E265" s="214">
        <v>46.42</v>
      </c>
      <c r="F265" s="214">
        <v>856.9</v>
      </c>
      <c r="G265" s="214">
        <v>6146</v>
      </c>
      <c r="H265" s="214">
        <v>54.9</v>
      </c>
      <c r="I265" s="214">
        <v>18.164999999999999</v>
      </c>
      <c r="J265" s="214">
        <v>33.520000000000003</v>
      </c>
      <c r="K265" s="214">
        <v>7.85</v>
      </c>
      <c r="L265" s="30">
        <v>326.08999999999997</v>
      </c>
      <c r="R265" s="106">
        <f t="shared" si="33"/>
        <v>43459</v>
      </c>
      <c r="S265" s="214">
        <f t="shared" si="34"/>
        <v>84.173088322465915</v>
      </c>
      <c r="T265" s="214">
        <f t="shared" si="35"/>
        <v>82.22147518749928</v>
      </c>
      <c r="U265" s="214">
        <f t="shared" si="36"/>
        <v>65.747914394572476</v>
      </c>
      <c r="V265" s="214">
        <f t="shared" si="37"/>
        <v>76.270582999554961</v>
      </c>
      <c r="W265" s="214">
        <f t="shared" si="38"/>
        <v>85.207264661028702</v>
      </c>
      <c r="X265" s="214">
        <f t="shared" si="39"/>
        <v>65.513126491646773</v>
      </c>
      <c r="Y265" s="214">
        <f t="shared" si="40"/>
        <v>107.38989062961868</v>
      </c>
      <c r="Z265" s="214">
        <f t="shared" si="41"/>
        <v>80.191387559808618</v>
      </c>
      <c r="AA265" s="214">
        <f t="shared" si="42"/>
        <v>62.006319115323848</v>
      </c>
      <c r="AB265" s="214">
        <f t="shared" si="43"/>
        <v>101.73462702399152</v>
      </c>
    </row>
    <row r="266" spans="2:28" x14ac:dyDescent="0.25">
      <c r="B266" s="14">
        <v>43461</v>
      </c>
      <c r="C266" s="214">
        <v>137.1</v>
      </c>
      <c r="D266" s="214">
        <v>70.05</v>
      </c>
      <c r="E266" s="214">
        <v>45.685000000000002</v>
      </c>
      <c r="F266" s="214">
        <v>884.8</v>
      </c>
      <c r="G266" s="214">
        <v>6415</v>
      </c>
      <c r="H266" s="214">
        <v>53.68</v>
      </c>
      <c r="I266" s="214">
        <v>18.094999999999999</v>
      </c>
      <c r="J266" s="214">
        <v>33.96</v>
      </c>
      <c r="K266" s="214">
        <v>7.85</v>
      </c>
      <c r="L266" s="30">
        <v>316.13</v>
      </c>
      <c r="R266" s="106">
        <f t="shared" ref="R266:R329" si="44">B265</f>
        <v>43460</v>
      </c>
      <c r="S266" s="214">
        <f t="shared" ref="S266:S329" si="45">C265/C$8*100</f>
        <v>84.173088322465915</v>
      </c>
      <c r="T266" s="214">
        <f t="shared" ref="T266:T329" si="46">D266/D$9*100</f>
        <v>81.201386393406523</v>
      </c>
      <c r="U266" s="214">
        <f t="shared" ref="U266:U329" si="47">E266/E$9*100</f>
        <v>64.706882143818262</v>
      </c>
      <c r="V266" s="214">
        <f t="shared" ref="V266:V329" si="48">F266/F$9*100</f>
        <v>78.753894080996872</v>
      </c>
      <c r="W266" s="214">
        <f t="shared" ref="W266:W329" si="49">G266/G$9*100</f>
        <v>88.936642173852761</v>
      </c>
      <c r="X266" s="214">
        <f t="shared" ref="X266:X329" si="50">H266/H$9*100</f>
        <v>64.057279236276855</v>
      </c>
      <c r="Y266" s="214">
        <f t="shared" ref="Y266:Y329" si="51">I266/I$9*100</f>
        <v>106.97605675436004</v>
      </c>
      <c r="Z266" s="214">
        <f t="shared" ref="Z266:Z329" si="52">J266/J$9*100</f>
        <v>81.244019138755988</v>
      </c>
      <c r="AA266" s="214">
        <f t="shared" ref="AA266:AA329" si="53">K266/K$9*100</f>
        <v>62.006319115323848</v>
      </c>
      <c r="AB266" s="214">
        <f t="shared" ref="AB266:AB329" si="54">L266/L$9*100</f>
        <v>98.627273578136226</v>
      </c>
    </row>
    <row r="267" spans="2:28" x14ac:dyDescent="0.25">
      <c r="B267" s="14">
        <v>43462</v>
      </c>
      <c r="C267" s="214">
        <v>139.1</v>
      </c>
      <c r="D267" s="214">
        <v>70.7</v>
      </c>
      <c r="E267" s="214">
        <v>45.91</v>
      </c>
      <c r="F267" s="214">
        <v>880.3</v>
      </c>
      <c r="G267" s="214">
        <v>6406</v>
      </c>
      <c r="H267" s="214">
        <v>54.03</v>
      </c>
      <c r="I267" s="214">
        <v>18.260000000000002</v>
      </c>
      <c r="J267" s="214">
        <v>33.92</v>
      </c>
      <c r="K267" s="214">
        <v>7.8100000000000005</v>
      </c>
      <c r="L267" s="30">
        <v>333.87</v>
      </c>
      <c r="R267" s="106">
        <f t="shared" si="44"/>
        <v>43461</v>
      </c>
      <c r="S267" s="214">
        <f t="shared" si="45"/>
        <v>81.268524007113214</v>
      </c>
      <c r="T267" s="214">
        <f t="shared" si="46"/>
        <v>81.954861070861412</v>
      </c>
      <c r="U267" s="214">
        <f t="shared" si="47"/>
        <v>65.025565485885878</v>
      </c>
      <c r="V267" s="214">
        <f t="shared" si="48"/>
        <v>78.353360035603032</v>
      </c>
      <c r="W267" s="214">
        <f t="shared" si="49"/>
        <v>88.811867461527797</v>
      </c>
      <c r="X267" s="214">
        <f t="shared" si="50"/>
        <v>64.474940334128888</v>
      </c>
      <c r="Y267" s="214">
        <f t="shared" si="51"/>
        <v>107.95152231746971</v>
      </c>
      <c r="Z267" s="214">
        <f t="shared" si="52"/>
        <v>81.148325358851679</v>
      </c>
      <c r="AA267" s="214">
        <f t="shared" si="53"/>
        <v>61.690363349131125</v>
      </c>
      <c r="AB267" s="214">
        <f t="shared" si="54"/>
        <v>104.16185692446886</v>
      </c>
    </row>
    <row r="268" spans="2:28" x14ac:dyDescent="0.25">
      <c r="B268" s="14">
        <v>43465</v>
      </c>
      <c r="C268" s="214">
        <v>139.1</v>
      </c>
      <c r="D268" s="214">
        <v>70.7</v>
      </c>
      <c r="E268" s="214">
        <v>45.91</v>
      </c>
      <c r="F268" s="214">
        <v>880.3</v>
      </c>
      <c r="G268" s="214">
        <v>6406</v>
      </c>
      <c r="H268" s="214">
        <v>54.55</v>
      </c>
      <c r="I268" s="214">
        <v>18.645</v>
      </c>
      <c r="J268" s="214">
        <v>33.450000000000003</v>
      </c>
      <c r="K268" s="214">
        <v>7.65</v>
      </c>
      <c r="L268" s="30">
        <v>332.8</v>
      </c>
      <c r="R268" s="106">
        <f t="shared" si="44"/>
        <v>43462</v>
      </c>
      <c r="S268" s="214">
        <f t="shared" si="45"/>
        <v>82.454060462359223</v>
      </c>
      <c r="T268" s="214">
        <f t="shared" si="46"/>
        <v>81.954861070861412</v>
      </c>
      <c r="U268" s="214">
        <f t="shared" si="47"/>
        <v>65.025565485885878</v>
      </c>
      <c r="V268" s="214">
        <f t="shared" si="48"/>
        <v>78.353360035603032</v>
      </c>
      <c r="W268" s="214">
        <f t="shared" si="49"/>
        <v>88.811867461527797</v>
      </c>
      <c r="X268" s="214">
        <f t="shared" si="50"/>
        <v>65.095465393794754</v>
      </c>
      <c r="Y268" s="214">
        <f t="shared" si="51"/>
        <v>110.22760863139224</v>
      </c>
      <c r="Z268" s="214">
        <f t="shared" si="52"/>
        <v>80.023923444976091</v>
      </c>
      <c r="AA268" s="214">
        <f t="shared" si="53"/>
        <v>60.426540284360186</v>
      </c>
      <c r="AB268" s="214">
        <f t="shared" si="54"/>
        <v>103.8280348173338</v>
      </c>
    </row>
    <row r="269" spans="2:28" x14ac:dyDescent="0.25">
      <c r="B269" s="14">
        <v>43466</v>
      </c>
      <c r="C269" s="214">
        <v>139.1</v>
      </c>
      <c r="D269" s="214">
        <v>70.7</v>
      </c>
      <c r="E269" s="214">
        <v>45.91</v>
      </c>
      <c r="F269" s="214">
        <v>880.3</v>
      </c>
      <c r="G269" s="214">
        <v>6406</v>
      </c>
      <c r="H269" s="214">
        <v>54.55</v>
      </c>
      <c r="I269" s="214">
        <v>18.645</v>
      </c>
      <c r="J269" s="214">
        <v>33.450000000000003</v>
      </c>
      <c r="K269" s="214">
        <v>7.65</v>
      </c>
      <c r="L269" s="30">
        <v>332.8</v>
      </c>
      <c r="R269" s="106">
        <f t="shared" si="44"/>
        <v>43465</v>
      </c>
      <c r="S269" s="214">
        <f t="shared" si="45"/>
        <v>82.454060462359223</v>
      </c>
      <c r="T269" s="214">
        <f t="shared" si="46"/>
        <v>81.954861070861412</v>
      </c>
      <c r="U269" s="214">
        <f t="shared" si="47"/>
        <v>65.025565485885878</v>
      </c>
      <c r="V269" s="214">
        <f t="shared" si="48"/>
        <v>78.353360035603032</v>
      </c>
      <c r="W269" s="214">
        <f t="shared" si="49"/>
        <v>88.811867461527797</v>
      </c>
      <c r="X269" s="214">
        <f t="shared" si="50"/>
        <v>65.095465393794754</v>
      </c>
      <c r="Y269" s="214">
        <f t="shared" si="51"/>
        <v>110.22760863139224</v>
      </c>
      <c r="Z269" s="214">
        <f t="shared" si="52"/>
        <v>80.023923444976091</v>
      </c>
      <c r="AA269" s="214">
        <f t="shared" si="53"/>
        <v>60.426540284360186</v>
      </c>
      <c r="AB269" s="214">
        <f t="shared" si="54"/>
        <v>103.8280348173338</v>
      </c>
    </row>
    <row r="270" spans="2:28" x14ac:dyDescent="0.25">
      <c r="B270" s="14">
        <v>43467</v>
      </c>
      <c r="C270" s="214">
        <v>136.6</v>
      </c>
      <c r="D270" s="214">
        <v>69.989999999999995</v>
      </c>
      <c r="E270" s="214">
        <v>45.43</v>
      </c>
      <c r="F270" s="214">
        <v>880.3</v>
      </c>
      <c r="G270" s="214">
        <v>6406</v>
      </c>
      <c r="H270" s="214">
        <v>52.93</v>
      </c>
      <c r="I270" s="214">
        <v>18.12</v>
      </c>
      <c r="J270" s="214">
        <v>33.64</v>
      </c>
      <c r="K270" s="214">
        <v>7.9</v>
      </c>
      <c r="L270" s="30">
        <v>310.12</v>
      </c>
      <c r="R270" s="106">
        <f t="shared" si="44"/>
        <v>43466</v>
      </c>
      <c r="S270" s="214">
        <f t="shared" si="45"/>
        <v>82.454060462359223</v>
      </c>
      <c r="T270" s="214">
        <f t="shared" si="46"/>
        <v>81.131834884718373</v>
      </c>
      <c r="U270" s="214">
        <f t="shared" si="47"/>
        <v>64.345707689474949</v>
      </c>
      <c r="V270" s="214">
        <f t="shared" si="48"/>
        <v>78.353360035603032</v>
      </c>
      <c r="W270" s="214">
        <f t="shared" si="49"/>
        <v>88.811867461527797</v>
      </c>
      <c r="X270" s="214">
        <f t="shared" si="50"/>
        <v>63.16229116945108</v>
      </c>
      <c r="Y270" s="214">
        <f t="shared" si="51"/>
        <v>107.12385456695242</v>
      </c>
      <c r="Z270" s="214">
        <f t="shared" si="52"/>
        <v>80.478468899521545</v>
      </c>
      <c r="AA270" s="214">
        <f t="shared" si="53"/>
        <v>62.401263823064767</v>
      </c>
      <c r="AB270" s="214">
        <f t="shared" si="54"/>
        <v>96.75225407918137</v>
      </c>
    </row>
    <row r="271" spans="2:28" x14ac:dyDescent="0.25">
      <c r="B271" s="14">
        <v>43468</v>
      </c>
      <c r="C271" s="214">
        <v>135.4</v>
      </c>
      <c r="D271" s="214">
        <v>69.209999999999994</v>
      </c>
      <c r="E271" s="214">
        <v>44.905000000000001</v>
      </c>
      <c r="F271" s="214">
        <v>880.3</v>
      </c>
      <c r="G271" s="214">
        <v>6406</v>
      </c>
      <c r="H271" s="214">
        <v>52.6</v>
      </c>
      <c r="I271" s="214">
        <v>18.004999999999999</v>
      </c>
      <c r="J271" s="214">
        <v>32.25</v>
      </c>
      <c r="K271" s="214">
        <v>7.78</v>
      </c>
      <c r="L271" s="30">
        <v>300.36</v>
      </c>
      <c r="R271" s="106">
        <f t="shared" si="44"/>
        <v>43467</v>
      </c>
      <c r="S271" s="214">
        <f t="shared" si="45"/>
        <v>80.972139893301716</v>
      </c>
      <c r="T271" s="214">
        <f t="shared" si="46"/>
        <v>80.227665271772523</v>
      </c>
      <c r="U271" s="214">
        <f t="shared" si="47"/>
        <v>63.602113224650516</v>
      </c>
      <c r="V271" s="214">
        <f t="shared" si="48"/>
        <v>78.353360035603032</v>
      </c>
      <c r="W271" s="214">
        <f t="shared" si="49"/>
        <v>88.811867461527797</v>
      </c>
      <c r="X271" s="214">
        <f t="shared" si="50"/>
        <v>62.76849642004774</v>
      </c>
      <c r="Y271" s="214">
        <f t="shared" si="51"/>
        <v>106.44398462902748</v>
      </c>
      <c r="Z271" s="214">
        <f t="shared" si="52"/>
        <v>77.153110047846894</v>
      </c>
      <c r="AA271" s="214">
        <f t="shared" si="53"/>
        <v>61.453396524486571</v>
      </c>
      <c r="AB271" s="214">
        <f t="shared" si="54"/>
        <v>93.707297288865334</v>
      </c>
    </row>
    <row r="272" spans="2:28" x14ac:dyDescent="0.25">
      <c r="B272" s="14">
        <v>43469</v>
      </c>
      <c r="C272" s="214">
        <v>140.80000000000001</v>
      </c>
      <c r="D272" s="214">
        <v>71.959999999999994</v>
      </c>
      <c r="E272" s="214">
        <v>47.11</v>
      </c>
      <c r="F272" s="214">
        <v>869.8</v>
      </c>
      <c r="G272" s="214">
        <v>6346</v>
      </c>
      <c r="H272" s="214">
        <v>54.23</v>
      </c>
      <c r="I272" s="214">
        <v>18.905000000000001</v>
      </c>
      <c r="J272" s="214">
        <v>33.33</v>
      </c>
      <c r="K272" s="214">
        <v>8.08</v>
      </c>
      <c r="L272" s="30">
        <v>317.69</v>
      </c>
      <c r="R272" s="106">
        <f t="shared" si="44"/>
        <v>43468</v>
      </c>
      <c r="S272" s="214">
        <f t="shared" si="45"/>
        <v>80.260818020154119</v>
      </c>
      <c r="T272" s="214">
        <f t="shared" si="46"/>
        <v>83.415442753312391</v>
      </c>
      <c r="U272" s="214">
        <f t="shared" si="47"/>
        <v>66.725209976913163</v>
      </c>
      <c r="V272" s="214">
        <f t="shared" si="48"/>
        <v>77.418780596350686</v>
      </c>
      <c r="W272" s="214">
        <f t="shared" si="49"/>
        <v>87.980036046028005</v>
      </c>
      <c r="X272" s="214">
        <f t="shared" si="50"/>
        <v>64.713603818615752</v>
      </c>
      <c r="Y272" s="214">
        <f t="shared" si="51"/>
        <v>111.76470588235294</v>
      </c>
      <c r="Z272" s="214">
        <f t="shared" si="52"/>
        <v>79.736842105263165</v>
      </c>
      <c r="AA272" s="214">
        <f t="shared" si="53"/>
        <v>63.823064770932071</v>
      </c>
      <c r="AB272" s="214">
        <f t="shared" si="54"/>
        <v>99.113967491342464</v>
      </c>
    </row>
    <row r="273" spans="2:28" x14ac:dyDescent="0.25">
      <c r="B273" s="14">
        <v>43472</v>
      </c>
      <c r="C273" s="214">
        <v>142.1</v>
      </c>
      <c r="D273" s="214">
        <v>72.209999999999994</v>
      </c>
      <c r="E273" s="214">
        <v>47.384999999999998</v>
      </c>
      <c r="F273" s="214">
        <v>893.1</v>
      </c>
      <c r="G273" s="214">
        <v>6546</v>
      </c>
      <c r="H273" s="214">
        <v>54.47</v>
      </c>
      <c r="I273" s="214">
        <v>19.385000000000002</v>
      </c>
      <c r="J273" s="214">
        <v>34.36</v>
      </c>
      <c r="K273" s="214">
        <v>8.2899999999999991</v>
      </c>
      <c r="L273" s="30">
        <v>334.96</v>
      </c>
      <c r="R273" s="106">
        <f t="shared" si="44"/>
        <v>43469</v>
      </c>
      <c r="S273" s="214">
        <f t="shared" si="45"/>
        <v>83.461766449318333</v>
      </c>
      <c r="T273" s="214">
        <f t="shared" si="46"/>
        <v>83.705240706179652</v>
      </c>
      <c r="U273" s="214">
        <f t="shared" si="47"/>
        <v>67.114711839440261</v>
      </c>
      <c r="V273" s="214">
        <f t="shared" si="48"/>
        <v>79.492656875834442</v>
      </c>
      <c r="W273" s="214">
        <f t="shared" si="49"/>
        <v>90.752807431027321</v>
      </c>
      <c r="X273" s="214">
        <f t="shared" si="50"/>
        <v>65</v>
      </c>
      <c r="Y273" s="214">
        <f t="shared" si="51"/>
        <v>114.60242388412654</v>
      </c>
      <c r="Z273" s="214">
        <f t="shared" si="52"/>
        <v>82.200956937799049</v>
      </c>
      <c r="AA273" s="214">
        <f t="shared" si="53"/>
        <v>65.481832543443915</v>
      </c>
      <c r="AB273" s="214">
        <f t="shared" si="54"/>
        <v>104.50191869715783</v>
      </c>
    </row>
    <row r="274" spans="2:28" x14ac:dyDescent="0.25">
      <c r="B274" s="14">
        <v>43473</v>
      </c>
      <c r="C274" s="214">
        <v>144.30000000000001</v>
      </c>
      <c r="D274" s="214">
        <v>72.42</v>
      </c>
      <c r="E274" s="214">
        <v>47.805</v>
      </c>
      <c r="F274" s="214">
        <v>895</v>
      </c>
      <c r="G274" s="214">
        <v>6626</v>
      </c>
      <c r="H274" s="214">
        <v>55.95</v>
      </c>
      <c r="I274" s="214">
        <v>19.635000000000002</v>
      </c>
      <c r="J274" s="214">
        <v>34.81</v>
      </c>
      <c r="K274" s="214">
        <v>8.3699999999999992</v>
      </c>
      <c r="L274" s="30">
        <v>335.35</v>
      </c>
      <c r="R274" s="106">
        <f t="shared" si="44"/>
        <v>43472</v>
      </c>
      <c r="S274" s="214">
        <f t="shared" si="45"/>
        <v>84.232365145228215</v>
      </c>
      <c r="T274" s="214">
        <f t="shared" si="46"/>
        <v>83.948670986588155</v>
      </c>
      <c r="U274" s="214">
        <f t="shared" si="47"/>
        <v>67.709587411299808</v>
      </c>
      <c r="V274" s="214">
        <f t="shared" si="48"/>
        <v>79.661771250556299</v>
      </c>
      <c r="W274" s="214">
        <f t="shared" si="49"/>
        <v>91.861915985027025</v>
      </c>
      <c r="X274" s="214">
        <f t="shared" si="50"/>
        <v>66.766109785202872</v>
      </c>
      <c r="Y274" s="214">
        <f t="shared" si="51"/>
        <v>116.08040201005028</v>
      </c>
      <c r="Z274" s="214">
        <f t="shared" si="52"/>
        <v>83.277511961722496</v>
      </c>
      <c r="AA274" s="214">
        <f t="shared" si="53"/>
        <v>66.113744075829374</v>
      </c>
      <c r="AB274" s="214">
        <f t="shared" si="54"/>
        <v>104.62359217545941</v>
      </c>
    </row>
    <row r="275" spans="2:28" x14ac:dyDescent="0.25">
      <c r="B275" s="14">
        <v>43474</v>
      </c>
      <c r="C275" s="214">
        <v>147.19999999999999</v>
      </c>
      <c r="D275" s="214">
        <v>72.83</v>
      </c>
      <c r="E275" s="214">
        <v>49.145000000000003</v>
      </c>
      <c r="F275" s="214">
        <v>898.2</v>
      </c>
      <c r="G275" s="214">
        <v>6677</v>
      </c>
      <c r="H275" s="214">
        <v>56.64</v>
      </c>
      <c r="I275" s="214">
        <v>19.795000000000002</v>
      </c>
      <c r="J275" s="214">
        <v>35.18</v>
      </c>
      <c r="K275" s="214">
        <v>8.7200000000000006</v>
      </c>
      <c r="L275" s="30">
        <v>338.53</v>
      </c>
      <c r="R275" s="106">
        <f t="shared" si="44"/>
        <v>43473</v>
      </c>
      <c r="S275" s="214">
        <f t="shared" si="45"/>
        <v>85.536455245998823</v>
      </c>
      <c r="T275" s="214">
        <f t="shared" si="46"/>
        <v>84.423939629290459</v>
      </c>
      <c r="U275" s="214">
        <f t="shared" si="47"/>
        <v>69.607523759613628</v>
      </c>
      <c r="V275" s="214">
        <f t="shared" si="48"/>
        <v>79.946595460614162</v>
      </c>
      <c r="W275" s="214">
        <f t="shared" si="49"/>
        <v>92.568972688201853</v>
      </c>
      <c r="X275" s="214">
        <f t="shared" si="50"/>
        <v>67.589498806682585</v>
      </c>
      <c r="Y275" s="214">
        <f t="shared" si="51"/>
        <v>117.02630801064147</v>
      </c>
      <c r="Z275" s="214">
        <f t="shared" si="52"/>
        <v>84.162679425837325</v>
      </c>
      <c r="AA275" s="214">
        <f t="shared" si="53"/>
        <v>68.878357030015806</v>
      </c>
      <c r="AB275" s="214">
        <f t="shared" si="54"/>
        <v>105.61569899853367</v>
      </c>
    </row>
    <row r="276" spans="2:28" x14ac:dyDescent="0.25">
      <c r="B276" s="14">
        <v>43475</v>
      </c>
      <c r="C276" s="214">
        <v>147.1</v>
      </c>
      <c r="D276" s="214">
        <v>72.89</v>
      </c>
      <c r="E276" s="214">
        <v>49.524999999999999</v>
      </c>
      <c r="F276" s="214">
        <v>897.8</v>
      </c>
      <c r="G276" s="214">
        <v>6704</v>
      </c>
      <c r="H276" s="214">
        <v>56.61</v>
      </c>
      <c r="I276" s="214">
        <v>20.07</v>
      </c>
      <c r="J276" s="214">
        <v>34.729999999999997</v>
      </c>
      <c r="K276" s="214">
        <v>8.67</v>
      </c>
      <c r="L276" s="30">
        <v>344.97</v>
      </c>
      <c r="R276" s="106">
        <f t="shared" si="44"/>
        <v>43474</v>
      </c>
      <c r="S276" s="214">
        <f t="shared" si="45"/>
        <v>87.255483106105515</v>
      </c>
      <c r="T276" s="214">
        <f t="shared" si="46"/>
        <v>84.493491137978609</v>
      </c>
      <c r="U276" s="214">
        <f t="shared" si="47"/>
        <v>70.145744515105591</v>
      </c>
      <c r="V276" s="214">
        <f t="shared" si="48"/>
        <v>79.910992434356913</v>
      </c>
      <c r="W276" s="214">
        <f t="shared" si="49"/>
        <v>92.943296825176773</v>
      </c>
      <c r="X276" s="214">
        <f t="shared" si="50"/>
        <v>67.553699284009554</v>
      </c>
      <c r="Y276" s="214">
        <f t="shared" si="51"/>
        <v>118.65208394915756</v>
      </c>
      <c r="Z276" s="214">
        <f t="shared" si="52"/>
        <v>83.086124401913878</v>
      </c>
      <c r="AA276" s="214">
        <f t="shared" si="53"/>
        <v>68.483412322274887</v>
      </c>
      <c r="AB276" s="214">
        <f t="shared" si="54"/>
        <v>107.62487130689797</v>
      </c>
    </row>
    <row r="277" spans="2:28" x14ac:dyDescent="0.25">
      <c r="B277" s="14">
        <v>43476</v>
      </c>
      <c r="C277" s="214">
        <v>145.80000000000001</v>
      </c>
      <c r="D277" s="214">
        <v>71.709999999999994</v>
      </c>
      <c r="E277" s="214">
        <v>48.92</v>
      </c>
      <c r="F277" s="214">
        <v>905.5</v>
      </c>
      <c r="G277" s="214">
        <v>6821</v>
      </c>
      <c r="H277" s="214">
        <v>55.34</v>
      </c>
      <c r="I277" s="214">
        <v>20.309999999999999</v>
      </c>
      <c r="J277" s="214">
        <v>37.18</v>
      </c>
      <c r="K277" s="214">
        <v>8.82</v>
      </c>
      <c r="L277" s="30">
        <v>347.26</v>
      </c>
      <c r="R277" s="106">
        <f t="shared" si="44"/>
        <v>43475</v>
      </c>
      <c r="S277" s="214">
        <f t="shared" si="45"/>
        <v>87.196206283343216</v>
      </c>
      <c r="T277" s="214">
        <f t="shared" si="46"/>
        <v>83.12564480044513</v>
      </c>
      <c r="U277" s="214">
        <f t="shared" si="47"/>
        <v>69.288840417545998</v>
      </c>
      <c r="V277" s="214">
        <f t="shared" si="48"/>
        <v>80.596350689808645</v>
      </c>
      <c r="W277" s="214">
        <f t="shared" si="49"/>
        <v>94.56536808540136</v>
      </c>
      <c r="X277" s="214">
        <f t="shared" si="50"/>
        <v>66.038186157517913</v>
      </c>
      <c r="Y277" s="214">
        <f t="shared" si="51"/>
        <v>120.07094295004434</v>
      </c>
      <c r="Z277" s="214">
        <f t="shared" si="52"/>
        <v>88.947368421052644</v>
      </c>
      <c r="AA277" s="214">
        <f t="shared" si="53"/>
        <v>69.66824644549763</v>
      </c>
      <c r="AB277" s="214">
        <f t="shared" si="54"/>
        <v>108.33931301282252</v>
      </c>
    </row>
    <row r="278" spans="2:28" x14ac:dyDescent="0.25">
      <c r="B278" s="14">
        <v>43479</v>
      </c>
      <c r="C278" s="214">
        <v>147.1</v>
      </c>
      <c r="D278" s="214">
        <v>71.709999999999994</v>
      </c>
      <c r="E278" s="214">
        <v>49.3</v>
      </c>
      <c r="F278" s="214">
        <v>905.5</v>
      </c>
      <c r="G278" s="214">
        <v>6821</v>
      </c>
      <c r="H278" s="214">
        <v>56.1</v>
      </c>
      <c r="I278" s="214">
        <v>20.37</v>
      </c>
      <c r="J278" s="214">
        <v>37.659999999999997</v>
      </c>
      <c r="K278" s="214">
        <v>8.99</v>
      </c>
      <c r="L278" s="30">
        <v>334.4</v>
      </c>
      <c r="R278" s="106">
        <f t="shared" si="44"/>
        <v>43476</v>
      </c>
      <c r="S278" s="214">
        <f t="shared" si="45"/>
        <v>86.425607587433333</v>
      </c>
      <c r="T278" s="214">
        <f t="shared" si="46"/>
        <v>83.12564480044513</v>
      </c>
      <c r="U278" s="214">
        <f t="shared" si="47"/>
        <v>69.827061173037976</v>
      </c>
      <c r="V278" s="214">
        <f t="shared" si="48"/>
        <v>80.596350689808645</v>
      </c>
      <c r="W278" s="214">
        <f t="shared" si="49"/>
        <v>94.56536808540136</v>
      </c>
      <c r="X278" s="214">
        <f t="shared" si="50"/>
        <v>66.945107398568027</v>
      </c>
      <c r="Y278" s="214">
        <f t="shared" si="51"/>
        <v>120.42565770026606</v>
      </c>
      <c r="Z278" s="214">
        <f t="shared" si="52"/>
        <v>90.095693779904309</v>
      </c>
      <c r="AA278" s="214">
        <f t="shared" si="53"/>
        <v>71.011058451816751</v>
      </c>
      <c r="AB278" s="214">
        <f t="shared" si="54"/>
        <v>104.32720806164791</v>
      </c>
    </row>
    <row r="279" spans="2:28" x14ac:dyDescent="0.25">
      <c r="B279" s="14">
        <v>43480</v>
      </c>
      <c r="C279" s="214">
        <v>147.5</v>
      </c>
      <c r="D279" s="214">
        <v>71.61</v>
      </c>
      <c r="E279" s="214">
        <v>49.54</v>
      </c>
      <c r="F279" s="214">
        <v>903.7</v>
      </c>
      <c r="G279" s="214">
        <v>6892</v>
      </c>
      <c r="H279" s="214">
        <v>55.92</v>
      </c>
      <c r="I279" s="214">
        <v>20.64</v>
      </c>
      <c r="J279" s="214">
        <v>37.549999999999997</v>
      </c>
      <c r="K279" s="214">
        <v>8.84</v>
      </c>
      <c r="L279" s="30">
        <v>344.43</v>
      </c>
      <c r="R279" s="106">
        <f t="shared" si="44"/>
        <v>43479</v>
      </c>
      <c r="S279" s="214">
        <f t="shared" si="45"/>
        <v>87.196206283343216</v>
      </c>
      <c r="T279" s="214">
        <f t="shared" si="46"/>
        <v>83.009725619298223</v>
      </c>
      <c r="U279" s="214">
        <f t="shared" si="47"/>
        <v>70.166990071243447</v>
      </c>
      <c r="V279" s="214">
        <f t="shared" si="48"/>
        <v>80.436137071651089</v>
      </c>
      <c r="W279" s="214">
        <f t="shared" si="49"/>
        <v>95.549701927076114</v>
      </c>
      <c r="X279" s="214">
        <f t="shared" si="50"/>
        <v>66.730310262529841</v>
      </c>
      <c r="Y279" s="214">
        <f t="shared" si="51"/>
        <v>122.02187407626369</v>
      </c>
      <c r="Z279" s="214">
        <f t="shared" si="52"/>
        <v>89.832535885167459</v>
      </c>
      <c r="AA279" s="214">
        <f t="shared" si="53"/>
        <v>69.826224328593995</v>
      </c>
      <c r="AB279" s="214">
        <f t="shared" si="54"/>
        <v>107.45640033694195</v>
      </c>
    </row>
    <row r="280" spans="2:28" x14ac:dyDescent="0.25">
      <c r="B280" s="14">
        <v>43481</v>
      </c>
      <c r="C280" s="214">
        <v>146.9</v>
      </c>
      <c r="D280" s="214">
        <v>71.66</v>
      </c>
      <c r="E280" s="214">
        <v>49.895000000000003</v>
      </c>
      <c r="F280" s="214">
        <v>906.3</v>
      </c>
      <c r="G280" s="214">
        <v>6844</v>
      </c>
      <c r="H280" s="214">
        <v>56.88</v>
      </c>
      <c r="I280" s="214">
        <v>21.32</v>
      </c>
      <c r="J280" s="214">
        <v>37.67</v>
      </c>
      <c r="K280" s="214">
        <v>8.2899999999999991</v>
      </c>
      <c r="L280" s="30">
        <v>346.05</v>
      </c>
      <c r="R280" s="106">
        <f t="shared" si="44"/>
        <v>43480</v>
      </c>
      <c r="S280" s="214">
        <f t="shared" si="45"/>
        <v>87.433313574392429</v>
      </c>
      <c r="T280" s="214">
        <f t="shared" si="46"/>
        <v>83.067685209871684</v>
      </c>
      <c r="U280" s="214">
        <f t="shared" si="47"/>
        <v>70.669801566505683</v>
      </c>
      <c r="V280" s="214">
        <f t="shared" si="48"/>
        <v>80.6675567423231</v>
      </c>
      <c r="W280" s="214">
        <f t="shared" si="49"/>
        <v>94.884236794676283</v>
      </c>
      <c r="X280" s="214">
        <f t="shared" si="50"/>
        <v>67.875894988066833</v>
      </c>
      <c r="Y280" s="214">
        <f t="shared" si="51"/>
        <v>126.04197457877623</v>
      </c>
      <c r="Z280" s="214">
        <f t="shared" si="52"/>
        <v>90.119617224880386</v>
      </c>
      <c r="AA280" s="214">
        <f t="shared" si="53"/>
        <v>65.481832543443915</v>
      </c>
      <c r="AB280" s="214">
        <f t="shared" si="54"/>
        <v>107.96181324680998</v>
      </c>
    </row>
    <row r="281" spans="2:28" x14ac:dyDescent="0.25">
      <c r="B281" s="14">
        <v>43482</v>
      </c>
      <c r="C281" s="214">
        <v>145.9</v>
      </c>
      <c r="D281" s="214">
        <v>71.5</v>
      </c>
      <c r="E281" s="214">
        <v>49.104999999999997</v>
      </c>
      <c r="F281" s="214">
        <v>907.1</v>
      </c>
      <c r="G281" s="214">
        <v>6790</v>
      </c>
      <c r="H281" s="214">
        <v>56.13</v>
      </c>
      <c r="I281" s="214">
        <v>21.09</v>
      </c>
      <c r="J281" s="214">
        <v>38.26</v>
      </c>
      <c r="K281" s="214">
        <v>8.36</v>
      </c>
      <c r="L281" s="30">
        <v>347.31</v>
      </c>
      <c r="R281" s="106">
        <f t="shared" si="44"/>
        <v>43481</v>
      </c>
      <c r="S281" s="214">
        <f t="shared" si="45"/>
        <v>87.07765263781863</v>
      </c>
      <c r="T281" s="214">
        <f t="shared" si="46"/>
        <v>82.882214520036641</v>
      </c>
      <c r="U281" s="214">
        <f t="shared" si="47"/>
        <v>69.55086894324603</v>
      </c>
      <c r="V281" s="214">
        <f t="shared" si="48"/>
        <v>80.738762794837555</v>
      </c>
      <c r="W281" s="214">
        <f t="shared" si="49"/>
        <v>94.135588520726472</v>
      </c>
      <c r="X281" s="214">
        <f t="shared" si="50"/>
        <v>66.980906921241058</v>
      </c>
      <c r="Y281" s="214">
        <f t="shared" si="51"/>
        <v>124.68223470292641</v>
      </c>
      <c r="Z281" s="214">
        <f t="shared" si="52"/>
        <v>91.5311004784689</v>
      </c>
      <c r="AA281" s="214">
        <f t="shared" si="53"/>
        <v>66.034755134281198</v>
      </c>
      <c r="AB281" s="214">
        <f t="shared" si="54"/>
        <v>108.35491217670734</v>
      </c>
    </row>
    <row r="282" spans="2:28" x14ac:dyDescent="0.25">
      <c r="B282" s="14">
        <v>43483</v>
      </c>
      <c r="C282" s="214">
        <v>147.19999999999999</v>
      </c>
      <c r="D282" s="214">
        <v>73.290000000000006</v>
      </c>
      <c r="E282" s="214">
        <v>50.88</v>
      </c>
      <c r="F282" s="214">
        <v>913.5</v>
      </c>
      <c r="G282" s="214">
        <v>6798</v>
      </c>
      <c r="H282" s="214">
        <v>57.1</v>
      </c>
      <c r="I282" s="214">
        <v>21.33</v>
      </c>
      <c r="J282" s="214">
        <v>38.61</v>
      </c>
      <c r="K282" s="214">
        <v>8.58</v>
      </c>
      <c r="L282" s="30">
        <v>302.26</v>
      </c>
      <c r="R282" s="106">
        <f t="shared" si="44"/>
        <v>43482</v>
      </c>
      <c r="S282" s="214">
        <f t="shared" si="45"/>
        <v>86.484884410195633</v>
      </c>
      <c r="T282" s="214">
        <f t="shared" si="46"/>
        <v>84.957167862566223</v>
      </c>
      <c r="U282" s="214">
        <f t="shared" si="47"/>
        <v>72.064926419557253</v>
      </c>
      <c r="V282" s="214">
        <f t="shared" si="48"/>
        <v>81.308411214953267</v>
      </c>
      <c r="W282" s="214">
        <f t="shared" si="49"/>
        <v>94.246499376126437</v>
      </c>
      <c r="X282" s="214">
        <f t="shared" si="50"/>
        <v>68.138424821002388</v>
      </c>
      <c r="Y282" s="214">
        <f t="shared" si="51"/>
        <v>126.10109370381318</v>
      </c>
      <c r="Z282" s="214">
        <f t="shared" si="52"/>
        <v>92.368421052631589</v>
      </c>
      <c r="AA282" s="214">
        <f t="shared" si="53"/>
        <v>67.772511848341239</v>
      </c>
      <c r="AB282" s="214">
        <f t="shared" si="54"/>
        <v>94.300065516488317</v>
      </c>
    </row>
    <row r="283" spans="2:28" x14ac:dyDescent="0.25">
      <c r="B283" s="14">
        <v>43486</v>
      </c>
      <c r="C283" s="214">
        <v>147.19999999999999</v>
      </c>
      <c r="D283" s="214">
        <v>72.959999999999994</v>
      </c>
      <c r="E283" s="214">
        <v>50.8</v>
      </c>
      <c r="F283" s="214">
        <v>917.5</v>
      </c>
      <c r="G283" s="214">
        <v>6817</v>
      </c>
      <c r="H283" s="214">
        <v>56.91</v>
      </c>
      <c r="I283" s="214">
        <v>21.25</v>
      </c>
      <c r="J283" s="214">
        <v>38.61</v>
      </c>
      <c r="K283" s="214">
        <v>8.58</v>
      </c>
      <c r="L283" s="30">
        <v>302.26</v>
      </c>
      <c r="R283" s="106">
        <f t="shared" si="44"/>
        <v>43483</v>
      </c>
      <c r="S283" s="214">
        <f t="shared" si="45"/>
        <v>87.255483106105515</v>
      </c>
      <c r="T283" s="214">
        <f t="shared" si="46"/>
        <v>84.574634564781419</v>
      </c>
      <c r="U283" s="214">
        <f t="shared" si="47"/>
        <v>71.951616786822086</v>
      </c>
      <c r="V283" s="214">
        <f t="shared" si="48"/>
        <v>81.664441477525585</v>
      </c>
      <c r="W283" s="214">
        <f t="shared" si="49"/>
        <v>94.509912657701364</v>
      </c>
      <c r="X283" s="214">
        <f t="shared" si="50"/>
        <v>67.911694510739849</v>
      </c>
      <c r="Y283" s="214">
        <f t="shared" si="51"/>
        <v>125.6281407035176</v>
      </c>
      <c r="Z283" s="214">
        <f t="shared" si="52"/>
        <v>92.368421052631589</v>
      </c>
      <c r="AA283" s="214">
        <f t="shared" si="53"/>
        <v>67.772511848341239</v>
      </c>
      <c r="AB283" s="214">
        <f t="shared" si="54"/>
        <v>94.300065516488317</v>
      </c>
    </row>
    <row r="284" spans="2:28" x14ac:dyDescent="0.25">
      <c r="B284" s="14">
        <v>43487</v>
      </c>
      <c r="C284" s="214">
        <v>144.1</v>
      </c>
      <c r="D284" s="214">
        <v>72.209999999999994</v>
      </c>
      <c r="E284" s="214">
        <v>50.3</v>
      </c>
      <c r="F284" s="214">
        <v>913.8</v>
      </c>
      <c r="G284" s="214">
        <v>6784</v>
      </c>
      <c r="H284" s="214">
        <v>56.78</v>
      </c>
      <c r="I284" s="214">
        <v>21.34</v>
      </c>
      <c r="J284" s="214">
        <v>38.15</v>
      </c>
      <c r="K284" s="214">
        <v>8.5</v>
      </c>
      <c r="L284" s="30">
        <v>298.92</v>
      </c>
      <c r="R284" s="106">
        <f t="shared" si="44"/>
        <v>43486</v>
      </c>
      <c r="S284" s="214">
        <f t="shared" si="45"/>
        <v>87.255483106105515</v>
      </c>
      <c r="T284" s="214">
        <f t="shared" si="46"/>
        <v>83.705240706179652</v>
      </c>
      <c r="U284" s="214">
        <f t="shared" si="47"/>
        <v>71.243431582227387</v>
      </c>
      <c r="V284" s="214">
        <f t="shared" si="48"/>
        <v>81.3351134846462</v>
      </c>
      <c r="W284" s="214">
        <f t="shared" si="49"/>
        <v>94.052405379176491</v>
      </c>
      <c r="X284" s="214">
        <f t="shared" si="50"/>
        <v>67.756563245823401</v>
      </c>
      <c r="Y284" s="214">
        <f t="shared" si="51"/>
        <v>126.16021282885015</v>
      </c>
      <c r="Z284" s="214">
        <f t="shared" si="52"/>
        <v>91.267942583732065</v>
      </c>
      <c r="AA284" s="214">
        <f t="shared" si="53"/>
        <v>67.140600315955766</v>
      </c>
      <c r="AB284" s="214">
        <f t="shared" si="54"/>
        <v>93.258041368982632</v>
      </c>
    </row>
    <row r="285" spans="2:28" x14ac:dyDescent="0.25">
      <c r="B285" s="14">
        <v>43488</v>
      </c>
      <c r="C285" s="214">
        <v>144.4</v>
      </c>
      <c r="D285" s="214">
        <v>71.98</v>
      </c>
      <c r="E285" s="214">
        <v>50.29</v>
      </c>
      <c r="F285" s="214">
        <v>910.3</v>
      </c>
      <c r="G285" s="214">
        <v>6720</v>
      </c>
      <c r="H285" s="214">
        <v>57.41</v>
      </c>
      <c r="I285" s="214">
        <v>21</v>
      </c>
      <c r="J285" s="214">
        <v>37.67</v>
      </c>
      <c r="K285" s="214">
        <v>8.34</v>
      </c>
      <c r="L285" s="30">
        <v>287.58999999999997</v>
      </c>
      <c r="R285" s="106">
        <f t="shared" si="44"/>
        <v>43487</v>
      </c>
      <c r="S285" s="214">
        <f t="shared" si="45"/>
        <v>85.417901600474224</v>
      </c>
      <c r="T285" s="214">
        <f t="shared" si="46"/>
        <v>83.438626589541769</v>
      </c>
      <c r="U285" s="214">
        <f t="shared" si="47"/>
        <v>71.229267878135488</v>
      </c>
      <c r="V285" s="214">
        <f t="shared" si="48"/>
        <v>81.023587004895418</v>
      </c>
      <c r="W285" s="214">
        <f t="shared" si="49"/>
        <v>93.165118535976717</v>
      </c>
      <c r="X285" s="214">
        <f t="shared" si="50"/>
        <v>68.508353221957037</v>
      </c>
      <c r="Y285" s="214">
        <f t="shared" si="51"/>
        <v>124.15016257759386</v>
      </c>
      <c r="Z285" s="214">
        <f t="shared" si="52"/>
        <v>90.119617224880386</v>
      </c>
      <c r="AA285" s="214">
        <f t="shared" si="53"/>
        <v>65.876777251184834</v>
      </c>
      <c r="AB285" s="214">
        <f t="shared" si="54"/>
        <v>89.723270832683369</v>
      </c>
    </row>
    <row r="286" spans="2:28" x14ac:dyDescent="0.25">
      <c r="B286" s="14">
        <v>43489</v>
      </c>
      <c r="C286" s="214">
        <v>147.9</v>
      </c>
      <c r="D286" s="214">
        <v>73.040000000000006</v>
      </c>
      <c r="E286" s="214">
        <v>51.15</v>
      </c>
      <c r="F286" s="214">
        <v>905.5</v>
      </c>
      <c r="G286" s="214">
        <v>6725</v>
      </c>
      <c r="H286" s="214">
        <v>58.3</v>
      </c>
      <c r="I286" s="214">
        <v>21.57</v>
      </c>
      <c r="J286" s="214">
        <v>38.159999999999997</v>
      </c>
      <c r="K286" s="214">
        <v>8.6</v>
      </c>
      <c r="L286" s="30">
        <v>291.51</v>
      </c>
      <c r="R286" s="106">
        <f t="shared" si="44"/>
        <v>43488</v>
      </c>
      <c r="S286" s="214">
        <f t="shared" si="45"/>
        <v>85.595732068761123</v>
      </c>
      <c r="T286" s="214">
        <f t="shared" si="46"/>
        <v>84.667369909698962</v>
      </c>
      <c r="U286" s="214">
        <f t="shared" si="47"/>
        <v>72.44734643003838</v>
      </c>
      <c r="V286" s="214">
        <f t="shared" si="48"/>
        <v>80.596350689808645</v>
      </c>
      <c r="W286" s="214">
        <f t="shared" si="49"/>
        <v>93.234437820601684</v>
      </c>
      <c r="X286" s="214">
        <f t="shared" si="50"/>
        <v>69.570405727923628</v>
      </c>
      <c r="Y286" s="214">
        <f t="shared" si="51"/>
        <v>127.51995270469997</v>
      </c>
      <c r="Z286" s="214">
        <f t="shared" si="52"/>
        <v>91.291866028708142</v>
      </c>
      <c r="AA286" s="214">
        <f t="shared" si="53"/>
        <v>67.930489731437589</v>
      </c>
      <c r="AB286" s="214">
        <f t="shared" si="54"/>
        <v>90.946245281252928</v>
      </c>
    </row>
    <row r="287" spans="2:28" x14ac:dyDescent="0.25">
      <c r="B287" s="14">
        <v>43490</v>
      </c>
      <c r="C287" s="214">
        <v>153.4</v>
      </c>
      <c r="D287" s="214">
        <v>74.12</v>
      </c>
      <c r="E287" s="214">
        <v>52.35</v>
      </c>
      <c r="F287" s="214">
        <v>927.7</v>
      </c>
      <c r="G287" s="214">
        <v>6764</v>
      </c>
      <c r="H287" s="214">
        <v>61.16</v>
      </c>
      <c r="I287" s="214">
        <v>21.93</v>
      </c>
      <c r="J287" s="214">
        <v>38.64</v>
      </c>
      <c r="K287" s="214">
        <v>8.86</v>
      </c>
      <c r="L287" s="30">
        <v>297.04000000000002</v>
      </c>
      <c r="R287" s="106">
        <f t="shared" si="44"/>
        <v>43489</v>
      </c>
      <c r="S287" s="214">
        <f t="shared" si="45"/>
        <v>87.670420865441628</v>
      </c>
      <c r="T287" s="214">
        <f t="shared" si="46"/>
        <v>85.919297066085534</v>
      </c>
      <c r="U287" s="214">
        <f t="shared" si="47"/>
        <v>74.146990921065679</v>
      </c>
      <c r="V287" s="214">
        <f t="shared" si="48"/>
        <v>82.572318647085012</v>
      </c>
      <c r="W287" s="214">
        <f t="shared" si="49"/>
        <v>93.775128240676551</v>
      </c>
      <c r="X287" s="214">
        <f t="shared" si="50"/>
        <v>72.983293556085911</v>
      </c>
      <c r="Y287" s="214">
        <f t="shared" si="51"/>
        <v>129.64824120603015</v>
      </c>
      <c r="Z287" s="214">
        <f t="shared" si="52"/>
        <v>92.440191387559807</v>
      </c>
      <c r="AA287" s="214">
        <f t="shared" si="53"/>
        <v>69.984202211690359</v>
      </c>
      <c r="AB287" s="214">
        <f t="shared" si="54"/>
        <v>92.671512806913555</v>
      </c>
    </row>
    <row r="288" spans="2:28" x14ac:dyDescent="0.25">
      <c r="B288" s="14">
        <v>43493</v>
      </c>
      <c r="C288" s="214">
        <v>152.6</v>
      </c>
      <c r="D288" s="214">
        <v>74.2</v>
      </c>
      <c r="E288" s="214">
        <v>52.3</v>
      </c>
      <c r="F288" s="214">
        <v>920.3</v>
      </c>
      <c r="G288" s="214">
        <v>6689</v>
      </c>
      <c r="H288" s="214">
        <v>60.31</v>
      </c>
      <c r="I288" s="214">
        <v>21.58</v>
      </c>
      <c r="J288" s="214">
        <v>38.46</v>
      </c>
      <c r="K288" s="214">
        <v>8.66</v>
      </c>
      <c r="L288" s="30">
        <v>296.38</v>
      </c>
      <c r="R288" s="106">
        <f t="shared" si="44"/>
        <v>43490</v>
      </c>
      <c r="S288" s="214">
        <f t="shared" si="45"/>
        <v>90.930646117368113</v>
      </c>
      <c r="T288" s="214">
        <f t="shared" si="46"/>
        <v>86.012032411003062</v>
      </c>
      <c r="U288" s="214">
        <f t="shared" si="47"/>
        <v>74.076172400606211</v>
      </c>
      <c r="V288" s="214">
        <f t="shared" si="48"/>
        <v>81.913662661326214</v>
      </c>
      <c r="W288" s="214">
        <f t="shared" si="49"/>
        <v>92.735338971301815</v>
      </c>
      <c r="X288" s="214">
        <f t="shared" si="50"/>
        <v>71.968973747016705</v>
      </c>
      <c r="Y288" s="214">
        <f t="shared" si="51"/>
        <v>127.57907182973692</v>
      </c>
      <c r="Z288" s="214">
        <f t="shared" si="52"/>
        <v>92.009569377990445</v>
      </c>
      <c r="AA288" s="214">
        <f t="shared" si="53"/>
        <v>68.404423380726698</v>
      </c>
      <c r="AB288" s="214">
        <f t="shared" si="54"/>
        <v>92.465603843633986</v>
      </c>
    </row>
    <row r="289" spans="2:28" x14ac:dyDescent="0.25">
      <c r="B289" s="14">
        <v>43494</v>
      </c>
      <c r="C289" s="214">
        <v>150.30000000000001</v>
      </c>
      <c r="D289" s="214">
        <v>73.69</v>
      </c>
      <c r="E289" s="214">
        <v>52.01</v>
      </c>
      <c r="F289" s="214">
        <v>918.5</v>
      </c>
      <c r="G289" s="214">
        <v>6676</v>
      </c>
      <c r="H289" s="214">
        <v>61.31</v>
      </c>
      <c r="I289" s="214">
        <v>21.69</v>
      </c>
      <c r="J289" s="214">
        <v>38.47</v>
      </c>
      <c r="K289" s="214">
        <v>8.76</v>
      </c>
      <c r="L289" s="30">
        <v>297.45999999999998</v>
      </c>
      <c r="R289" s="106">
        <f t="shared" si="44"/>
        <v>43493</v>
      </c>
      <c r="S289" s="214">
        <f t="shared" si="45"/>
        <v>90.456431535269715</v>
      </c>
      <c r="T289" s="214">
        <f t="shared" si="46"/>
        <v>85.420844587153837</v>
      </c>
      <c r="U289" s="214">
        <f t="shared" si="47"/>
        <v>73.665424981941285</v>
      </c>
      <c r="V289" s="214">
        <f t="shared" si="48"/>
        <v>81.753449043168672</v>
      </c>
      <c r="W289" s="214">
        <f t="shared" si="49"/>
        <v>92.555108831276868</v>
      </c>
      <c r="X289" s="214">
        <f t="shared" si="50"/>
        <v>73.16229116945108</v>
      </c>
      <c r="Y289" s="214">
        <f t="shared" si="51"/>
        <v>128.22938220514337</v>
      </c>
      <c r="Z289" s="214">
        <f t="shared" si="52"/>
        <v>92.033492822966508</v>
      </c>
      <c r="AA289" s="214">
        <f t="shared" si="53"/>
        <v>69.194312796208521</v>
      </c>
      <c r="AB289" s="214">
        <f t="shared" si="54"/>
        <v>92.802545783546009</v>
      </c>
    </row>
    <row r="290" spans="2:28" x14ac:dyDescent="0.25">
      <c r="B290" s="14">
        <v>43495</v>
      </c>
      <c r="C290" s="214">
        <v>151.6</v>
      </c>
      <c r="D290" s="214">
        <v>73.599999999999994</v>
      </c>
      <c r="E290" s="214">
        <v>52.07</v>
      </c>
      <c r="F290" s="214">
        <v>913.6</v>
      </c>
      <c r="G290" s="214">
        <v>6639</v>
      </c>
      <c r="H290" s="214">
        <v>61.16</v>
      </c>
      <c r="I290" s="214">
        <v>21.86</v>
      </c>
      <c r="J290" s="214">
        <v>39.090000000000003</v>
      </c>
      <c r="K290" s="214">
        <v>8.7100000000000009</v>
      </c>
      <c r="L290" s="30">
        <v>308.77</v>
      </c>
      <c r="R290" s="106">
        <f t="shared" si="44"/>
        <v>43494</v>
      </c>
      <c r="S290" s="214">
        <f t="shared" si="45"/>
        <v>89.093064611736821</v>
      </c>
      <c r="T290" s="214">
        <f t="shared" si="46"/>
        <v>85.316517324121619</v>
      </c>
      <c r="U290" s="214">
        <f t="shared" si="47"/>
        <v>73.750407206492653</v>
      </c>
      <c r="V290" s="214">
        <f t="shared" si="48"/>
        <v>81.317311971517583</v>
      </c>
      <c r="W290" s="214">
        <f t="shared" si="49"/>
        <v>92.042146125052</v>
      </c>
      <c r="X290" s="214">
        <f t="shared" si="50"/>
        <v>72.983293556085911</v>
      </c>
      <c r="Y290" s="214">
        <f t="shared" si="51"/>
        <v>129.23440733077152</v>
      </c>
      <c r="Z290" s="214">
        <f t="shared" si="52"/>
        <v>93.516746411483268</v>
      </c>
      <c r="AA290" s="214">
        <f t="shared" si="53"/>
        <v>68.799368088467617</v>
      </c>
      <c r="AB290" s="214">
        <f t="shared" si="54"/>
        <v>96.331076654291337</v>
      </c>
    </row>
    <row r="291" spans="2:28" x14ac:dyDescent="0.25">
      <c r="B291" s="14">
        <v>43496</v>
      </c>
      <c r="C291" s="214">
        <v>152.1</v>
      </c>
      <c r="D291" s="214">
        <v>73.349999999999994</v>
      </c>
      <c r="E291" s="214">
        <v>51.65</v>
      </c>
      <c r="F291" s="214">
        <v>926.8</v>
      </c>
      <c r="G291" s="214">
        <v>6675</v>
      </c>
      <c r="H291" s="214">
        <v>61.85</v>
      </c>
      <c r="I291" s="214">
        <v>21.99</v>
      </c>
      <c r="J291" s="214">
        <v>39.020000000000003</v>
      </c>
      <c r="K291" s="214">
        <v>8.8000000000000007</v>
      </c>
      <c r="L291" s="30">
        <v>307.02</v>
      </c>
      <c r="R291" s="106">
        <f t="shared" si="44"/>
        <v>43495</v>
      </c>
      <c r="S291" s="214">
        <f t="shared" si="45"/>
        <v>89.863663307646718</v>
      </c>
      <c r="T291" s="214">
        <f t="shared" si="46"/>
        <v>85.026719371254359</v>
      </c>
      <c r="U291" s="214">
        <f t="shared" si="47"/>
        <v>73.155531634633093</v>
      </c>
      <c r="V291" s="214">
        <f t="shared" si="48"/>
        <v>82.492211838006227</v>
      </c>
      <c r="W291" s="214">
        <f t="shared" si="49"/>
        <v>92.541244974351869</v>
      </c>
      <c r="X291" s="214">
        <f t="shared" si="50"/>
        <v>73.806682577565638</v>
      </c>
      <c r="Y291" s="214">
        <f t="shared" si="51"/>
        <v>130.00295595625184</v>
      </c>
      <c r="Z291" s="214">
        <f t="shared" si="52"/>
        <v>93.349282296650728</v>
      </c>
      <c r="AA291" s="214">
        <f t="shared" si="53"/>
        <v>69.510268562401265</v>
      </c>
      <c r="AB291" s="214">
        <f t="shared" si="54"/>
        <v>95.78510591832277</v>
      </c>
    </row>
    <row r="292" spans="2:28" x14ac:dyDescent="0.25">
      <c r="B292" s="14">
        <v>43497</v>
      </c>
      <c r="C292" s="214">
        <v>152.80000000000001</v>
      </c>
      <c r="D292" s="214">
        <v>74.03</v>
      </c>
      <c r="E292" s="214">
        <v>52.86</v>
      </c>
      <c r="F292" s="214">
        <v>925.3</v>
      </c>
      <c r="G292" s="214">
        <v>6655</v>
      </c>
      <c r="H292" s="214">
        <v>61.41</v>
      </c>
      <c r="I292" s="214">
        <v>22.24</v>
      </c>
      <c r="J292" s="214">
        <v>38.78</v>
      </c>
      <c r="K292" s="214">
        <v>8.7200000000000006</v>
      </c>
      <c r="L292" s="30">
        <v>312.20999999999998</v>
      </c>
      <c r="R292" s="106">
        <f t="shared" si="44"/>
        <v>43496</v>
      </c>
      <c r="S292" s="214">
        <f t="shared" si="45"/>
        <v>90.160047421458216</v>
      </c>
      <c r="T292" s="214">
        <f t="shared" si="46"/>
        <v>85.814969803053316</v>
      </c>
      <c r="U292" s="214">
        <f t="shared" si="47"/>
        <v>74.869339829752278</v>
      </c>
      <c r="V292" s="214">
        <f t="shared" si="48"/>
        <v>82.358700489541604</v>
      </c>
      <c r="W292" s="214">
        <f t="shared" si="49"/>
        <v>92.263967835851929</v>
      </c>
      <c r="X292" s="214">
        <f t="shared" si="50"/>
        <v>73.281622911694512</v>
      </c>
      <c r="Y292" s="214">
        <f t="shared" si="51"/>
        <v>131.48093408217559</v>
      </c>
      <c r="Z292" s="214">
        <f t="shared" si="52"/>
        <v>92.775119617224888</v>
      </c>
      <c r="AA292" s="214">
        <f t="shared" si="53"/>
        <v>68.878357030015806</v>
      </c>
      <c r="AB292" s="214">
        <f t="shared" si="54"/>
        <v>97.404299129566652</v>
      </c>
    </row>
    <row r="293" spans="2:28" x14ac:dyDescent="0.25">
      <c r="B293" s="14">
        <v>43500</v>
      </c>
      <c r="C293" s="214">
        <v>150.6</v>
      </c>
      <c r="D293" s="214">
        <v>73.290000000000006</v>
      </c>
      <c r="E293" s="214">
        <v>52.3</v>
      </c>
      <c r="F293" s="214">
        <v>933.3</v>
      </c>
      <c r="G293" s="214">
        <v>6726</v>
      </c>
      <c r="H293" s="214">
        <v>60.14</v>
      </c>
      <c r="I293" s="214">
        <v>21.89</v>
      </c>
      <c r="J293" s="214">
        <v>38.93</v>
      </c>
      <c r="K293" s="214">
        <v>8.6999999999999993</v>
      </c>
      <c r="L293" s="30">
        <v>312.89</v>
      </c>
      <c r="R293" s="106">
        <f t="shared" si="44"/>
        <v>43497</v>
      </c>
      <c r="S293" s="214">
        <f t="shared" si="45"/>
        <v>90.574985180794314</v>
      </c>
      <c r="T293" s="214">
        <f t="shared" si="46"/>
        <v>84.957167862566223</v>
      </c>
      <c r="U293" s="214">
        <f t="shared" si="47"/>
        <v>74.076172400606211</v>
      </c>
      <c r="V293" s="214">
        <f t="shared" si="48"/>
        <v>83.070761014686241</v>
      </c>
      <c r="W293" s="214">
        <f t="shared" si="49"/>
        <v>93.248301677526683</v>
      </c>
      <c r="X293" s="214">
        <f t="shared" si="50"/>
        <v>71.766109785202872</v>
      </c>
      <c r="Y293" s="214">
        <f t="shared" si="51"/>
        <v>129.41176470588235</v>
      </c>
      <c r="Z293" s="214">
        <f t="shared" si="52"/>
        <v>93.133971291866033</v>
      </c>
      <c r="AA293" s="214">
        <f t="shared" si="53"/>
        <v>68.720379146919427</v>
      </c>
      <c r="AB293" s="214">
        <f t="shared" si="54"/>
        <v>97.616447758400142</v>
      </c>
    </row>
    <row r="294" spans="2:28" x14ac:dyDescent="0.25">
      <c r="B294" s="14">
        <v>43501</v>
      </c>
      <c r="C294" s="214">
        <v>151.5</v>
      </c>
      <c r="D294" s="214">
        <v>73.5</v>
      </c>
      <c r="E294" s="214">
        <v>52.85</v>
      </c>
      <c r="F294" s="214">
        <v>930.9</v>
      </c>
      <c r="G294" s="214">
        <v>6752</v>
      </c>
      <c r="H294" s="214">
        <v>60.49</v>
      </c>
      <c r="I294" s="214">
        <v>21.92</v>
      </c>
      <c r="J294" s="214">
        <v>39.299999999999997</v>
      </c>
      <c r="K294" s="214">
        <v>8.75</v>
      </c>
      <c r="L294" s="30">
        <v>321.35000000000002</v>
      </c>
      <c r="R294" s="106">
        <f t="shared" si="44"/>
        <v>43500</v>
      </c>
      <c r="S294" s="214">
        <f t="shared" si="45"/>
        <v>89.27089508002372</v>
      </c>
      <c r="T294" s="214">
        <f t="shared" si="46"/>
        <v>85.200598142974727</v>
      </c>
      <c r="U294" s="214">
        <f t="shared" si="47"/>
        <v>74.855176125660392</v>
      </c>
      <c r="V294" s="214">
        <f t="shared" si="48"/>
        <v>82.857142857142847</v>
      </c>
      <c r="W294" s="214">
        <f t="shared" si="49"/>
        <v>93.608761957576604</v>
      </c>
      <c r="X294" s="214">
        <f t="shared" si="50"/>
        <v>72.183770883054905</v>
      </c>
      <c r="Y294" s="214">
        <f t="shared" si="51"/>
        <v>129.58912208099323</v>
      </c>
      <c r="Z294" s="214">
        <f t="shared" si="52"/>
        <v>94.019138755980862</v>
      </c>
      <c r="AA294" s="214">
        <f t="shared" si="53"/>
        <v>69.115323854660346</v>
      </c>
      <c r="AB294" s="214">
        <f t="shared" si="54"/>
        <v>100.25582628771099</v>
      </c>
    </row>
    <row r="295" spans="2:28" x14ac:dyDescent="0.25">
      <c r="B295" s="14">
        <v>43502</v>
      </c>
      <c r="C295" s="214">
        <v>151.30000000000001</v>
      </c>
      <c r="D295" s="214">
        <v>73.62</v>
      </c>
      <c r="E295" s="214">
        <v>51.86</v>
      </c>
      <c r="F295" s="214">
        <v>930.3</v>
      </c>
      <c r="G295" s="214">
        <v>6703</v>
      </c>
      <c r="H295" s="214">
        <v>60.43</v>
      </c>
      <c r="I295" s="214">
        <v>21.56</v>
      </c>
      <c r="J295" s="214">
        <v>39.909999999999997</v>
      </c>
      <c r="K295" s="214">
        <v>8.7200000000000006</v>
      </c>
      <c r="L295" s="30">
        <v>317.22000000000003</v>
      </c>
      <c r="R295" s="106">
        <f t="shared" si="44"/>
        <v>43501</v>
      </c>
      <c r="S295" s="214">
        <f t="shared" si="45"/>
        <v>89.804386484884418</v>
      </c>
      <c r="T295" s="214">
        <f t="shared" si="46"/>
        <v>85.339701160351012</v>
      </c>
      <c r="U295" s="214">
        <f t="shared" si="47"/>
        <v>73.45296942056288</v>
      </c>
      <c r="V295" s="214">
        <f t="shared" si="48"/>
        <v>82.803738317757009</v>
      </c>
      <c r="W295" s="214">
        <f t="shared" si="49"/>
        <v>92.929432968251774</v>
      </c>
      <c r="X295" s="214">
        <f t="shared" si="50"/>
        <v>72.112171837708829</v>
      </c>
      <c r="Y295" s="214">
        <f t="shared" si="51"/>
        <v>127.46083357966302</v>
      </c>
      <c r="Z295" s="214">
        <f t="shared" si="52"/>
        <v>95.47846889952153</v>
      </c>
      <c r="AA295" s="214">
        <f t="shared" si="53"/>
        <v>68.878357030015806</v>
      </c>
      <c r="AB295" s="214">
        <f t="shared" si="54"/>
        <v>98.967335350825209</v>
      </c>
    </row>
    <row r="296" spans="2:28" x14ac:dyDescent="0.25">
      <c r="B296" s="14">
        <v>43503</v>
      </c>
      <c r="C296" s="214">
        <v>146.9</v>
      </c>
      <c r="D296" s="214">
        <v>71.400000000000006</v>
      </c>
      <c r="E296" s="214">
        <v>49.48</v>
      </c>
      <c r="F296" s="214">
        <v>928.1</v>
      </c>
      <c r="G296" s="214">
        <v>6575</v>
      </c>
      <c r="H296" s="214">
        <v>57.87</v>
      </c>
      <c r="I296" s="214">
        <v>20.92</v>
      </c>
      <c r="J296" s="214">
        <v>38.65</v>
      </c>
      <c r="K296" s="214">
        <v>8.31</v>
      </c>
      <c r="L296" s="30">
        <v>307.51</v>
      </c>
      <c r="R296" s="106">
        <f t="shared" si="44"/>
        <v>43502</v>
      </c>
      <c r="S296" s="214">
        <f t="shared" si="45"/>
        <v>89.685832839359819</v>
      </c>
      <c r="T296" s="214">
        <f t="shared" si="46"/>
        <v>82.766295338889734</v>
      </c>
      <c r="U296" s="214">
        <f t="shared" si="47"/>
        <v>70.082007846692065</v>
      </c>
      <c r="V296" s="214">
        <f t="shared" si="48"/>
        <v>82.607921673342233</v>
      </c>
      <c r="W296" s="214">
        <f t="shared" si="49"/>
        <v>91.154859281852211</v>
      </c>
      <c r="X296" s="214">
        <f t="shared" si="50"/>
        <v>69.057279236276841</v>
      </c>
      <c r="Y296" s="214">
        <f t="shared" si="51"/>
        <v>123.67720957729827</v>
      </c>
      <c r="Z296" s="214">
        <f t="shared" si="52"/>
        <v>92.464114832535898</v>
      </c>
      <c r="AA296" s="214">
        <f t="shared" si="53"/>
        <v>65.639810426540294</v>
      </c>
      <c r="AB296" s="214">
        <f t="shared" si="54"/>
        <v>95.937977724393974</v>
      </c>
    </row>
    <row r="297" spans="2:28" x14ac:dyDescent="0.25">
      <c r="B297" s="14">
        <v>43504</v>
      </c>
      <c r="C297" s="214">
        <v>144</v>
      </c>
      <c r="D297" s="214">
        <v>69.78</v>
      </c>
      <c r="E297" s="214">
        <v>48.305</v>
      </c>
      <c r="F297" s="214">
        <v>914.3</v>
      </c>
      <c r="G297" s="214">
        <v>6493</v>
      </c>
      <c r="H297" s="214">
        <v>56.61</v>
      </c>
      <c r="I297" s="214">
        <v>20.62</v>
      </c>
      <c r="J297" s="214">
        <v>38.700000000000003</v>
      </c>
      <c r="K297" s="214">
        <v>8.39</v>
      </c>
      <c r="L297" s="30">
        <v>305.8</v>
      </c>
      <c r="R297" s="106">
        <f t="shared" si="44"/>
        <v>43503</v>
      </c>
      <c r="S297" s="214">
        <f t="shared" si="45"/>
        <v>87.07765263781863</v>
      </c>
      <c r="T297" s="214">
        <f t="shared" si="46"/>
        <v>80.888404604309883</v>
      </c>
      <c r="U297" s="214">
        <f t="shared" si="47"/>
        <v>68.417772615894506</v>
      </c>
      <c r="V297" s="214">
        <f t="shared" si="48"/>
        <v>81.379617267467736</v>
      </c>
      <c r="W297" s="214">
        <f t="shared" si="49"/>
        <v>90.018023014002495</v>
      </c>
      <c r="X297" s="214">
        <f t="shared" si="50"/>
        <v>67.553699284009554</v>
      </c>
      <c r="Y297" s="214">
        <f t="shared" si="51"/>
        <v>121.9036358261898</v>
      </c>
      <c r="Z297" s="214">
        <f t="shared" si="52"/>
        <v>92.583732057416285</v>
      </c>
      <c r="AA297" s="214">
        <f t="shared" si="53"/>
        <v>66.271721958925752</v>
      </c>
      <c r="AB297" s="214">
        <f t="shared" si="54"/>
        <v>95.404486319533291</v>
      </c>
    </row>
    <row r="298" spans="2:28" x14ac:dyDescent="0.25">
      <c r="B298" s="14">
        <v>43507</v>
      </c>
      <c r="C298" s="214">
        <v>143.80000000000001</v>
      </c>
      <c r="D298" s="214">
        <v>69.36</v>
      </c>
      <c r="E298" s="214">
        <v>48.14</v>
      </c>
      <c r="F298" s="214">
        <v>914.3</v>
      </c>
      <c r="G298" s="214">
        <v>6493</v>
      </c>
      <c r="H298" s="214">
        <v>56.77</v>
      </c>
      <c r="I298" s="214">
        <v>21.08</v>
      </c>
      <c r="J298" s="214">
        <v>38.630000000000003</v>
      </c>
      <c r="K298" s="214">
        <v>8.33</v>
      </c>
      <c r="L298" s="30">
        <v>312.83999999999997</v>
      </c>
      <c r="R298" s="106">
        <f t="shared" si="44"/>
        <v>43504</v>
      </c>
      <c r="S298" s="214">
        <f t="shared" si="45"/>
        <v>85.358624777711924</v>
      </c>
      <c r="T298" s="214">
        <f t="shared" si="46"/>
        <v>80.401544043492876</v>
      </c>
      <c r="U298" s="214">
        <f t="shared" si="47"/>
        <v>68.184071498378259</v>
      </c>
      <c r="V298" s="214">
        <f t="shared" si="48"/>
        <v>81.379617267467736</v>
      </c>
      <c r="W298" s="214">
        <f t="shared" si="49"/>
        <v>90.018023014002495</v>
      </c>
      <c r="X298" s="214">
        <f t="shared" si="50"/>
        <v>67.744630071599062</v>
      </c>
      <c r="Y298" s="214">
        <f t="shared" si="51"/>
        <v>124.62311557788945</v>
      </c>
      <c r="Z298" s="214">
        <f t="shared" si="52"/>
        <v>92.416267942583744</v>
      </c>
      <c r="AA298" s="214">
        <f t="shared" si="53"/>
        <v>65.797788309636644</v>
      </c>
      <c r="AB298" s="214">
        <f t="shared" si="54"/>
        <v>97.600848594515327</v>
      </c>
    </row>
    <row r="299" spans="2:28" x14ac:dyDescent="0.25">
      <c r="B299" s="14">
        <v>43508</v>
      </c>
      <c r="C299" s="214">
        <v>146.80000000000001</v>
      </c>
      <c r="D299" s="214">
        <v>70.099999999999994</v>
      </c>
      <c r="E299" s="214">
        <v>49.5</v>
      </c>
      <c r="F299" s="214">
        <v>931.4</v>
      </c>
      <c r="G299" s="214">
        <v>6605</v>
      </c>
      <c r="H299" s="214">
        <v>56.62</v>
      </c>
      <c r="I299" s="214">
        <v>21.68</v>
      </c>
      <c r="J299" s="214">
        <v>39.03</v>
      </c>
      <c r="K299" s="214">
        <v>8.4600000000000009</v>
      </c>
      <c r="L299" s="30">
        <v>311.81</v>
      </c>
      <c r="R299" s="106">
        <f t="shared" si="44"/>
        <v>43507</v>
      </c>
      <c r="S299" s="214">
        <f t="shared" si="45"/>
        <v>85.240071132187325</v>
      </c>
      <c r="T299" s="214">
        <f t="shared" si="46"/>
        <v>81.259345983979969</v>
      </c>
      <c r="U299" s="214">
        <f t="shared" si="47"/>
        <v>70.110335254875849</v>
      </c>
      <c r="V299" s="214">
        <f t="shared" si="48"/>
        <v>82.901646639964397</v>
      </c>
      <c r="W299" s="214">
        <f t="shared" si="49"/>
        <v>91.570774989602114</v>
      </c>
      <c r="X299" s="214">
        <f t="shared" si="50"/>
        <v>67.565632458233893</v>
      </c>
      <c r="Y299" s="214">
        <f t="shared" si="51"/>
        <v>128.17026308010642</v>
      </c>
      <c r="Z299" s="214">
        <f t="shared" si="52"/>
        <v>93.373205741626805</v>
      </c>
      <c r="AA299" s="214">
        <f t="shared" si="53"/>
        <v>66.824644549763036</v>
      </c>
      <c r="AB299" s="214">
        <f t="shared" si="54"/>
        <v>97.279505818488147</v>
      </c>
    </row>
    <row r="300" spans="2:28" x14ac:dyDescent="0.25">
      <c r="B300" s="14">
        <v>43509</v>
      </c>
      <c r="C300" s="214">
        <v>146.69999999999999</v>
      </c>
      <c r="D300" s="214">
        <v>70.52</v>
      </c>
      <c r="E300" s="214">
        <v>50.38</v>
      </c>
      <c r="F300" s="214">
        <v>938.3</v>
      </c>
      <c r="G300" s="214">
        <v>6625</v>
      </c>
      <c r="H300" s="214">
        <v>56.67</v>
      </c>
      <c r="I300" s="214">
        <v>21.39</v>
      </c>
      <c r="J300" s="214">
        <v>39</v>
      </c>
      <c r="K300" s="214">
        <v>8.41</v>
      </c>
      <c r="L300" s="30">
        <v>308.17</v>
      </c>
      <c r="R300" s="106">
        <f t="shared" si="44"/>
        <v>43508</v>
      </c>
      <c r="S300" s="214">
        <f t="shared" si="45"/>
        <v>87.018375815056331</v>
      </c>
      <c r="T300" s="214">
        <f t="shared" si="46"/>
        <v>81.746206544796962</v>
      </c>
      <c r="U300" s="214">
        <f t="shared" si="47"/>
        <v>71.356741214962554</v>
      </c>
      <c r="V300" s="214">
        <f t="shared" si="48"/>
        <v>83.515798842901646</v>
      </c>
      <c r="W300" s="214">
        <f t="shared" si="49"/>
        <v>91.84805212810204</v>
      </c>
      <c r="X300" s="214">
        <f t="shared" si="50"/>
        <v>67.625298329355616</v>
      </c>
      <c r="Y300" s="214">
        <f t="shared" si="51"/>
        <v>126.45580845403488</v>
      </c>
      <c r="Z300" s="214">
        <f t="shared" si="52"/>
        <v>93.301435406698573</v>
      </c>
      <c r="AA300" s="214">
        <f t="shared" si="53"/>
        <v>66.429699842022117</v>
      </c>
      <c r="AB300" s="214">
        <f t="shared" si="54"/>
        <v>96.143886687673557</v>
      </c>
    </row>
    <row r="301" spans="2:28" x14ac:dyDescent="0.25">
      <c r="B301" s="14">
        <v>43510</v>
      </c>
      <c r="C301" s="214">
        <v>145.9</v>
      </c>
      <c r="D301" s="214">
        <v>69.64</v>
      </c>
      <c r="E301" s="214">
        <v>49.634999999999998</v>
      </c>
      <c r="F301" s="214">
        <v>944</v>
      </c>
      <c r="G301" s="214">
        <v>6618</v>
      </c>
      <c r="H301" s="214">
        <v>57.57</v>
      </c>
      <c r="I301" s="214">
        <v>20.93</v>
      </c>
      <c r="J301" s="214">
        <v>38.89</v>
      </c>
      <c r="K301" s="214">
        <v>8.42</v>
      </c>
      <c r="L301" s="30">
        <v>303.77</v>
      </c>
      <c r="R301" s="106">
        <f t="shared" si="44"/>
        <v>43509</v>
      </c>
      <c r="S301" s="214">
        <f t="shared" si="45"/>
        <v>86.959098992294017</v>
      </c>
      <c r="T301" s="214">
        <f t="shared" si="46"/>
        <v>80.726117750704219</v>
      </c>
      <c r="U301" s="214">
        <f t="shared" si="47"/>
        <v>70.301545260116427</v>
      </c>
      <c r="V301" s="214">
        <f t="shared" si="48"/>
        <v>84.023141967067204</v>
      </c>
      <c r="W301" s="214">
        <f t="shared" si="49"/>
        <v>91.75100512962706</v>
      </c>
      <c r="X301" s="214">
        <f t="shared" si="50"/>
        <v>68.699284009546545</v>
      </c>
      <c r="Y301" s="214">
        <f t="shared" si="51"/>
        <v>123.73632870233521</v>
      </c>
      <c r="Z301" s="214">
        <f t="shared" si="52"/>
        <v>93.038277511961738</v>
      </c>
      <c r="AA301" s="214">
        <f t="shared" si="53"/>
        <v>66.508688783570307</v>
      </c>
      <c r="AB301" s="214">
        <f t="shared" si="54"/>
        <v>94.771160265809755</v>
      </c>
    </row>
    <row r="302" spans="2:28" x14ac:dyDescent="0.25">
      <c r="B302" s="14">
        <v>43511</v>
      </c>
      <c r="C302" s="214">
        <v>147.5</v>
      </c>
      <c r="D302" s="214">
        <v>70.78</v>
      </c>
      <c r="E302" s="214">
        <v>50.5</v>
      </c>
      <c r="F302" s="214">
        <v>935</v>
      </c>
      <c r="G302" s="214">
        <v>6605</v>
      </c>
      <c r="H302" s="214">
        <v>59.63</v>
      </c>
      <c r="I302" s="214">
        <v>21.29</v>
      </c>
      <c r="J302" s="214">
        <v>39.090000000000003</v>
      </c>
      <c r="K302" s="214">
        <v>8.5399999999999991</v>
      </c>
      <c r="L302" s="30">
        <v>307.88</v>
      </c>
      <c r="R302" s="106">
        <f t="shared" si="44"/>
        <v>43510</v>
      </c>
      <c r="S302" s="214">
        <f t="shared" si="45"/>
        <v>86.484884410195633</v>
      </c>
      <c r="T302" s="214">
        <f t="shared" si="46"/>
        <v>82.047596415778926</v>
      </c>
      <c r="U302" s="214">
        <f t="shared" si="47"/>
        <v>71.526705664065275</v>
      </c>
      <c r="V302" s="214">
        <f t="shared" si="48"/>
        <v>83.222073876279481</v>
      </c>
      <c r="W302" s="214">
        <f t="shared" si="49"/>
        <v>91.570774989602114</v>
      </c>
      <c r="X302" s="214">
        <f t="shared" si="50"/>
        <v>71.157517899761345</v>
      </c>
      <c r="Y302" s="214">
        <f t="shared" si="51"/>
        <v>125.8646172036654</v>
      </c>
      <c r="Z302" s="214">
        <f t="shared" si="52"/>
        <v>93.516746411483268</v>
      </c>
      <c r="AA302" s="214">
        <f t="shared" si="53"/>
        <v>67.456556082148495</v>
      </c>
      <c r="AB302" s="214">
        <f t="shared" si="54"/>
        <v>96.053411537141614</v>
      </c>
    </row>
    <row r="303" spans="2:28" x14ac:dyDescent="0.25">
      <c r="B303" s="14">
        <v>43514</v>
      </c>
      <c r="C303" s="214">
        <v>146.4</v>
      </c>
      <c r="D303" s="214">
        <v>70.69</v>
      </c>
      <c r="E303" s="214">
        <v>50</v>
      </c>
      <c r="F303" s="214">
        <v>948.1</v>
      </c>
      <c r="G303" s="214">
        <v>6655</v>
      </c>
      <c r="H303" s="214">
        <v>58.91</v>
      </c>
      <c r="I303" s="214">
        <v>21.37</v>
      </c>
      <c r="J303" s="214">
        <v>39.090000000000003</v>
      </c>
      <c r="K303" s="214">
        <v>8.5399999999999991</v>
      </c>
      <c r="L303" s="30">
        <v>307.88</v>
      </c>
      <c r="R303" s="106">
        <f t="shared" si="44"/>
        <v>43511</v>
      </c>
      <c r="S303" s="214">
        <f t="shared" si="45"/>
        <v>87.433313574392429</v>
      </c>
      <c r="T303" s="214">
        <f t="shared" si="46"/>
        <v>81.943269152746709</v>
      </c>
      <c r="U303" s="214">
        <f t="shared" si="47"/>
        <v>70.818520459470562</v>
      </c>
      <c r="V303" s="214">
        <f t="shared" si="48"/>
        <v>84.388072986203838</v>
      </c>
      <c r="W303" s="214">
        <f t="shared" si="49"/>
        <v>92.263967835851929</v>
      </c>
      <c r="X303" s="214">
        <f t="shared" si="50"/>
        <v>70.298329355608587</v>
      </c>
      <c r="Y303" s="214">
        <f t="shared" si="51"/>
        <v>126.33757020396099</v>
      </c>
      <c r="Z303" s="214">
        <f t="shared" si="52"/>
        <v>93.516746411483268</v>
      </c>
      <c r="AA303" s="214">
        <f t="shared" si="53"/>
        <v>67.456556082148495</v>
      </c>
      <c r="AB303" s="214">
        <f t="shared" si="54"/>
        <v>96.053411537141614</v>
      </c>
    </row>
    <row r="304" spans="2:28" x14ac:dyDescent="0.25">
      <c r="B304" s="14">
        <v>43515</v>
      </c>
      <c r="C304" s="214">
        <v>146.5</v>
      </c>
      <c r="D304" s="214">
        <v>71.209999999999994</v>
      </c>
      <c r="E304" s="214">
        <v>50.52</v>
      </c>
      <c r="F304" s="214">
        <v>945.4</v>
      </c>
      <c r="G304" s="214">
        <v>6697</v>
      </c>
      <c r="H304" s="214">
        <v>58.92</v>
      </c>
      <c r="I304" s="214">
        <v>21.57</v>
      </c>
      <c r="J304" s="214">
        <v>39.53</v>
      </c>
      <c r="K304" s="214">
        <v>8.83</v>
      </c>
      <c r="L304" s="30">
        <v>305.64</v>
      </c>
      <c r="R304" s="106">
        <f t="shared" si="44"/>
        <v>43514</v>
      </c>
      <c r="S304" s="214">
        <f t="shared" si="45"/>
        <v>86.781268524007132</v>
      </c>
      <c r="T304" s="214">
        <f t="shared" si="46"/>
        <v>82.546048894710594</v>
      </c>
      <c r="U304" s="214">
        <f t="shared" si="47"/>
        <v>71.55503307224906</v>
      </c>
      <c r="V304" s="214">
        <f t="shared" si="48"/>
        <v>84.147752558967511</v>
      </c>
      <c r="W304" s="214">
        <f t="shared" si="49"/>
        <v>92.846249826701793</v>
      </c>
      <c r="X304" s="214">
        <f t="shared" si="50"/>
        <v>70.31026252983294</v>
      </c>
      <c r="Y304" s="214">
        <f t="shared" si="51"/>
        <v>127.51995270469997</v>
      </c>
      <c r="Z304" s="214">
        <f t="shared" si="52"/>
        <v>94.569377990430638</v>
      </c>
      <c r="AA304" s="214">
        <f t="shared" si="53"/>
        <v>69.747235387045819</v>
      </c>
      <c r="AB304" s="214">
        <f t="shared" si="54"/>
        <v>95.354568995101857</v>
      </c>
    </row>
    <row r="305" spans="2:28" x14ac:dyDescent="0.25">
      <c r="B305" s="14">
        <v>43516</v>
      </c>
      <c r="C305" s="214">
        <v>151.1</v>
      </c>
      <c r="D305" s="214">
        <v>72.459999999999994</v>
      </c>
      <c r="E305" s="214">
        <v>51.7</v>
      </c>
      <c r="F305" s="214">
        <v>948</v>
      </c>
      <c r="G305" s="214">
        <v>6790</v>
      </c>
      <c r="H305" s="214">
        <v>59.97</v>
      </c>
      <c r="I305" s="214">
        <v>22.18</v>
      </c>
      <c r="J305" s="214">
        <v>39.950000000000003</v>
      </c>
      <c r="K305" s="214">
        <v>8.94</v>
      </c>
      <c r="L305" s="30">
        <v>302.56</v>
      </c>
      <c r="R305" s="106">
        <f t="shared" si="44"/>
        <v>43515</v>
      </c>
      <c r="S305" s="214">
        <f t="shared" si="45"/>
        <v>86.840545346769417</v>
      </c>
      <c r="T305" s="214">
        <f t="shared" si="46"/>
        <v>83.995038659046912</v>
      </c>
      <c r="U305" s="214">
        <f t="shared" si="47"/>
        <v>73.226350155092561</v>
      </c>
      <c r="V305" s="214">
        <f t="shared" si="48"/>
        <v>84.379172229639522</v>
      </c>
      <c r="W305" s="214">
        <f t="shared" si="49"/>
        <v>94.135588520726472</v>
      </c>
      <c r="X305" s="214">
        <f t="shared" si="50"/>
        <v>71.563245823389025</v>
      </c>
      <c r="Y305" s="214">
        <f t="shared" si="51"/>
        <v>131.12621933195391</v>
      </c>
      <c r="Z305" s="214">
        <f t="shared" si="52"/>
        <v>95.574162679425854</v>
      </c>
      <c r="AA305" s="214">
        <f t="shared" si="53"/>
        <v>70.616113744075832</v>
      </c>
      <c r="AB305" s="214">
        <f t="shared" si="54"/>
        <v>94.393660499797221</v>
      </c>
    </row>
    <row r="306" spans="2:28" x14ac:dyDescent="0.25">
      <c r="B306" s="14">
        <v>43517</v>
      </c>
      <c r="C306" s="214">
        <v>150.5</v>
      </c>
      <c r="D306" s="214">
        <v>72.739999999999995</v>
      </c>
      <c r="E306" s="214">
        <v>51.76</v>
      </c>
      <c r="F306" s="214">
        <v>948.6</v>
      </c>
      <c r="G306" s="214">
        <v>6731</v>
      </c>
      <c r="H306" s="214">
        <v>59.93</v>
      </c>
      <c r="I306" s="214">
        <v>22.35</v>
      </c>
      <c r="J306" s="214">
        <v>39.619999999999997</v>
      </c>
      <c r="K306" s="214">
        <v>8.7100000000000009</v>
      </c>
      <c r="L306" s="30">
        <v>291.23</v>
      </c>
      <c r="R306" s="106">
        <f t="shared" si="44"/>
        <v>43516</v>
      </c>
      <c r="S306" s="214">
        <f t="shared" si="45"/>
        <v>89.567279193835219</v>
      </c>
      <c r="T306" s="214">
        <f t="shared" si="46"/>
        <v>84.319612366258241</v>
      </c>
      <c r="U306" s="214">
        <f t="shared" si="47"/>
        <v>73.311332379643929</v>
      </c>
      <c r="V306" s="214">
        <f t="shared" si="48"/>
        <v>84.432576769025374</v>
      </c>
      <c r="W306" s="214">
        <f t="shared" si="49"/>
        <v>93.317620962151665</v>
      </c>
      <c r="X306" s="214">
        <f t="shared" si="50"/>
        <v>71.515513126491641</v>
      </c>
      <c r="Y306" s="214">
        <f t="shared" si="51"/>
        <v>132.13124445758206</v>
      </c>
      <c r="Z306" s="214">
        <f t="shared" si="52"/>
        <v>94.784688995215319</v>
      </c>
      <c r="AA306" s="214">
        <f t="shared" si="53"/>
        <v>68.799368088467617</v>
      </c>
      <c r="AB306" s="214">
        <f t="shared" si="54"/>
        <v>90.858889963497973</v>
      </c>
    </row>
    <row r="307" spans="2:28" x14ac:dyDescent="0.25">
      <c r="B307" s="14">
        <v>43518</v>
      </c>
      <c r="C307" s="214">
        <v>151.69999999999999</v>
      </c>
      <c r="D307" s="214">
        <v>73.06</v>
      </c>
      <c r="E307" s="214">
        <v>52.23</v>
      </c>
      <c r="F307" s="214">
        <v>947.6</v>
      </c>
      <c r="G307" s="214">
        <v>6720</v>
      </c>
      <c r="H307" s="214">
        <v>59.74</v>
      </c>
      <c r="I307" s="214">
        <v>22.31</v>
      </c>
      <c r="J307" s="214">
        <v>39.99</v>
      </c>
      <c r="K307" s="214">
        <v>8.7100000000000009</v>
      </c>
      <c r="L307" s="30">
        <v>294.70999999999998</v>
      </c>
      <c r="R307" s="106">
        <f t="shared" si="44"/>
        <v>43517</v>
      </c>
      <c r="S307" s="214">
        <f t="shared" si="45"/>
        <v>89.211618257261421</v>
      </c>
      <c r="T307" s="214">
        <f t="shared" si="46"/>
        <v>84.690553745928341</v>
      </c>
      <c r="U307" s="214">
        <f t="shared" si="47"/>
        <v>73.977026471962944</v>
      </c>
      <c r="V307" s="214">
        <f t="shared" si="48"/>
        <v>84.343569203382287</v>
      </c>
      <c r="W307" s="214">
        <f t="shared" si="49"/>
        <v>93.165118535976717</v>
      </c>
      <c r="X307" s="214">
        <f t="shared" si="50"/>
        <v>71.28878281622913</v>
      </c>
      <c r="Y307" s="214">
        <f t="shared" si="51"/>
        <v>131.89476795743423</v>
      </c>
      <c r="Z307" s="214">
        <f t="shared" si="52"/>
        <v>95.669856459330148</v>
      </c>
      <c r="AA307" s="214">
        <f t="shared" si="53"/>
        <v>68.799368088467617</v>
      </c>
      <c r="AB307" s="214">
        <f t="shared" si="54"/>
        <v>91.944591769881129</v>
      </c>
    </row>
    <row r="308" spans="2:28" x14ac:dyDescent="0.25">
      <c r="B308" s="14">
        <v>43521</v>
      </c>
      <c r="C308" s="214">
        <v>154.9</v>
      </c>
      <c r="D308" s="214">
        <v>73.510000000000005</v>
      </c>
      <c r="E308" s="214">
        <v>53.41</v>
      </c>
      <c r="F308" s="214">
        <v>952.8</v>
      </c>
      <c r="G308" s="214">
        <v>6774</v>
      </c>
      <c r="H308" s="214">
        <v>60.79</v>
      </c>
      <c r="I308" s="214">
        <v>22.76</v>
      </c>
      <c r="J308" s="214">
        <v>40.14</v>
      </c>
      <c r="K308" s="214">
        <v>8.76</v>
      </c>
      <c r="L308" s="30">
        <v>298.77</v>
      </c>
      <c r="R308" s="106">
        <f t="shared" si="44"/>
        <v>43518</v>
      </c>
      <c r="S308" s="214">
        <f t="shared" si="45"/>
        <v>89.922940130409017</v>
      </c>
      <c r="T308" s="214">
        <f t="shared" si="46"/>
        <v>85.212190061089416</v>
      </c>
      <c r="U308" s="214">
        <f t="shared" si="47"/>
        <v>75.648343554806445</v>
      </c>
      <c r="V308" s="214">
        <f t="shared" si="48"/>
        <v>84.806408544726295</v>
      </c>
      <c r="W308" s="214">
        <f t="shared" si="49"/>
        <v>93.913766809926528</v>
      </c>
      <c r="X308" s="214">
        <f t="shared" si="50"/>
        <v>72.5417661097852</v>
      </c>
      <c r="Y308" s="214">
        <f t="shared" si="51"/>
        <v>134.55512858409696</v>
      </c>
      <c r="Z308" s="214">
        <f t="shared" si="52"/>
        <v>96.028708133971293</v>
      </c>
      <c r="AA308" s="214">
        <f t="shared" si="53"/>
        <v>69.194312796208521</v>
      </c>
      <c r="AB308" s="214">
        <f t="shared" si="54"/>
        <v>93.211243877328172</v>
      </c>
    </row>
    <row r="309" spans="2:28" x14ac:dyDescent="0.25">
      <c r="B309" s="14">
        <v>43522</v>
      </c>
      <c r="C309" s="214">
        <v>155.4</v>
      </c>
      <c r="D309" s="214">
        <v>73.94</v>
      </c>
      <c r="E309" s="214">
        <v>53.21</v>
      </c>
      <c r="F309" s="214">
        <v>958</v>
      </c>
      <c r="G309" s="214">
        <v>6795</v>
      </c>
      <c r="H309" s="214">
        <v>60.47</v>
      </c>
      <c r="I309" s="214">
        <v>22.09</v>
      </c>
      <c r="J309" s="214">
        <v>40.11</v>
      </c>
      <c r="K309" s="214">
        <v>8.8800000000000008</v>
      </c>
      <c r="L309" s="30">
        <v>297.86</v>
      </c>
      <c r="R309" s="106">
        <f t="shared" si="44"/>
        <v>43521</v>
      </c>
      <c r="S309" s="214">
        <f t="shared" si="45"/>
        <v>91.819798458802609</v>
      </c>
      <c r="T309" s="214">
        <f t="shared" si="46"/>
        <v>85.710642540021098</v>
      </c>
      <c r="U309" s="214">
        <f t="shared" si="47"/>
        <v>75.365069472968585</v>
      </c>
      <c r="V309" s="214">
        <f t="shared" si="48"/>
        <v>85.269247886070318</v>
      </c>
      <c r="W309" s="214">
        <f t="shared" si="49"/>
        <v>94.204907805351439</v>
      </c>
      <c r="X309" s="214">
        <f t="shared" si="50"/>
        <v>72.159904534606213</v>
      </c>
      <c r="Y309" s="214">
        <f t="shared" si="51"/>
        <v>130.59414720662136</v>
      </c>
      <c r="Z309" s="214">
        <f t="shared" si="52"/>
        <v>95.956937799043061</v>
      </c>
      <c r="AA309" s="214">
        <f t="shared" si="53"/>
        <v>70.142180094786738</v>
      </c>
      <c r="AB309" s="214">
        <f t="shared" si="54"/>
        <v>92.927339094624543</v>
      </c>
    </row>
    <row r="310" spans="2:28" x14ac:dyDescent="0.25">
      <c r="B310" s="14">
        <v>43523</v>
      </c>
      <c r="C310" s="214">
        <v>155.4</v>
      </c>
      <c r="D310" s="214">
        <v>74.010000000000005</v>
      </c>
      <c r="E310" s="214">
        <v>52.9</v>
      </c>
      <c r="F310" s="214">
        <v>966.2</v>
      </c>
      <c r="G310" s="214">
        <v>6780</v>
      </c>
      <c r="H310" s="214">
        <v>60.7</v>
      </c>
      <c r="I310" s="214">
        <v>22.5</v>
      </c>
      <c r="J310" s="214">
        <v>40</v>
      </c>
      <c r="K310" s="214">
        <v>8.7799999999999994</v>
      </c>
      <c r="L310" s="30">
        <v>314.74</v>
      </c>
      <c r="R310" s="106">
        <f t="shared" si="44"/>
        <v>43522</v>
      </c>
      <c r="S310" s="214">
        <f t="shared" si="45"/>
        <v>92.116182572614107</v>
      </c>
      <c r="T310" s="214">
        <f t="shared" si="46"/>
        <v>85.791785966823937</v>
      </c>
      <c r="U310" s="214">
        <f t="shared" si="47"/>
        <v>74.925994646119847</v>
      </c>
      <c r="V310" s="214">
        <f t="shared" si="48"/>
        <v>85.999109924343571</v>
      </c>
      <c r="W310" s="214">
        <f t="shared" si="49"/>
        <v>93.996949951476509</v>
      </c>
      <c r="X310" s="214">
        <f t="shared" si="50"/>
        <v>72.434367541766122</v>
      </c>
      <c r="Y310" s="214">
        <f t="shared" si="51"/>
        <v>133.01803133313626</v>
      </c>
      <c r="Z310" s="214">
        <f t="shared" si="52"/>
        <v>95.693779904306226</v>
      </c>
      <c r="AA310" s="214">
        <f t="shared" si="53"/>
        <v>69.3522906793049</v>
      </c>
      <c r="AB310" s="214">
        <f t="shared" si="54"/>
        <v>98.193616822138338</v>
      </c>
    </row>
    <row r="311" spans="2:28" x14ac:dyDescent="0.25">
      <c r="B311" s="14">
        <v>43524</v>
      </c>
      <c r="C311" s="214">
        <v>155.30000000000001</v>
      </c>
      <c r="D311" s="214">
        <v>74.239999999999995</v>
      </c>
      <c r="E311" s="214">
        <v>52.73</v>
      </c>
      <c r="F311" s="214">
        <v>962.4</v>
      </c>
      <c r="G311" s="214">
        <v>6697</v>
      </c>
      <c r="H311" s="214">
        <v>60.23</v>
      </c>
      <c r="I311" s="214">
        <v>22.36</v>
      </c>
      <c r="J311" s="214">
        <v>39.479999999999997</v>
      </c>
      <c r="K311" s="214">
        <v>8.77</v>
      </c>
      <c r="L311" s="30">
        <v>319.88</v>
      </c>
      <c r="R311" s="106">
        <f t="shared" si="44"/>
        <v>43523</v>
      </c>
      <c r="S311" s="214">
        <f t="shared" si="45"/>
        <v>92.116182572614107</v>
      </c>
      <c r="T311" s="214">
        <f t="shared" si="46"/>
        <v>86.058400083461805</v>
      </c>
      <c r="U311" s="214">
        <f t="shared" si="47"/>
        <v>74.685211676557657</v>
      </c>
      <c r="V311" s="214">
        <f t="shared" si="48"/>
        <v>85.660881174899856</v>
      </c>
      <c r="W311" s="214">
        <f t="shared" si="49"/>
        <v>92.846249826701793</v>
      </c>
      <c r="X311" s="214">
        <f t="shared" si="50"/>
        <v>71.873508353221965</v>
      </c>
      <c r="Y311" s="214">
        <f t="shared" si="51"/>
        <v>132.19036358261897</v>
      </c>
      <c r="Z311" s="214">
        <f t="shared" si="52"/>
        <v>94.449760765550238</v>
      </c>
      <c r="AA311" s="214">
        <f t="shared" si="53"/>
        <v>69.273301737756711</v>
      </c>
      <c r="AB311" s="214">
        <f t="shared" si="54"/>
        <v>99.797210869497405</v>
      </c>
    </row>
    <row r="312" spans="2:28" x14ac:dyDescent="0.25">
      <c r="B312" s="14">
        <v>43525</v>
      </c>
      <c r="C312" s="214">
        <v>157.69999999999999</v>
      </c>
      <c r="D312" s="214">
        <v>74.81</v>
      </c>
      <c r="E312" s="214">
        <v>53.39</v>
      </c>
      <c r="F312" s="214">
        <v>963.3</v>
      </c>
      <c r="G312" s="214">
        <v>6688</v>
      </c>
      <c r="H312" s="214">
        <v>60.65</v>
      </c>
      <c r="I312" s="214">
        <v>22.81</v>
      </c>
      <c r="J312" s="214">
        <v>39.53</v>
      </c>
      <c r="K312" s="214">
        <v>8.7899999999999991</v>
      </c>
      <c r="L312" s="30">
        <v>294.79000000000002</v>
      </c>
      <c r="R312" s="106">
        <f t="shared" si="44"/>
        <v>43524</v>
      </c>
      <c r="S312" s="214">
        <f t="shared" si="45"/>
        <v>92.056905749851822</v>
      </c>
      <c r="T312" s="214">
        <f t="shared" si="46"/>
        <v>86.719139415999166</v>
      </c>
      <c r="U312" s="214">
        <f t="shared" si="47"/>
        <v>75.620016146622675</v>
      </c>
      <c r="V312" s="214">
        <f t="shared" si="48"/>
        <v>85.740987983978627</v>
      </c>
      <c r="W312" s="214">
        <f t="shared" si="49"/>
        <v>92.721475114376815</v>
      </c>
      <c r="X312" s="214">
        <f t="shared" si="50"/>
        <v>72.374701670644399</v>
      </c>
      <c r="Y312" s="214">
        <f t="shared" si="51"/>
        <v>134.85072420928171</v>
      </c>
      <c r="Z312" s="214">
        <f t="shared" si="52"/>
        <v>94.569377990430638</v>
      </c>
      <c r="AA312" s="214">
        <f t="shared" si="53"/>
        <v>69.431279620853076</v>
      </c>
      <c r="AB312" s="214">
        <f t="shared" si="54"/>
        <v>91.969550432096852</v>
      </c>
    </row>
    <row r="313" spans="2:28" x14ac:dyDescent="0.25">
      <c r="B313" s="14">
        <v>43528</v>
      </c>
      <c r="C313" s="214">
        <v>156.69999999999999</v>
      </c>
      <c r="D313" s="214">
        <v>74.319999999999993</v>
      </c>
      <c r="E313" s="214">
        <v>53.26</v>
      </c>
      <c r="F313" s="214">
        <v>962.5</v>
      </c>
      <c r="G313" s="214">
        <v>6628</v>
      </c>
      <c r="H313" s="214">
        <v>60.33</v>
      </c>
      <c r="I313" s="214">
        <v>23.08</v>
      </c>
      <c r="J313" s="214">
        <v>39.25</v>
      </c>
      <c r="K313" s="214">
        <v>8.81</v>
      </c>
      <c r="L313" s="30">
        <v>285.36</v>
      </c>
      <c r="R313" s="106">
        <f t="shared" si="44"/>
        <v>43525</v>
      </c>
      <c r="S313" s="214">
        <f t="shared" si="45"/>
        <v>93.479549496147001</v>
      </c>
      <c r="T313" s="214">
        <f t="shared" si="46"/>
        <v>86.151135428379334</v>
      </c>
      <c r="U313" s="214">
        <f t="shared" si="47"/>
        <v>75.43588799342804</v>
      </c>
      <c r="V313" s="214">
        <f t="shared" si="48"/>
        <v>85.669781931464172</v>
      </c>
      <c r="W313" s="214">
        <f t="shared" si="49"/>
        <v>91.889643698877038</v>
      </c>
      <c r="X313" s="214">
        <f t="shared" si="50"/>
        <v>71.992840095465397</v>
      </c>
      <c r="Y313" s="214">
        <f t="shared" si="51"/>
        <v>136.44694058527932</v>
      </c>
      <c r="Z313" s="214">
        <f t="shared" si="52"/>
        <v>93.899521531100476</v>
      </c>
      <c r="AA313" s="214">
        <f t="shared" si="53"/>
        <v>69.589257503949455</v>
      </c>
      <c r="AB313" s="214">
        <f t="shared" si="54"/>
        <v>89.027548123420601</v>
      </c>
    </row>
    <row r="314" spans="2:28" x14ac:dyDescent="0.25">
      <c r="B314" s="14">
        <v>43529</v>
      </c>
      <c r="C314" s="214">
        <v>156.19999999999999</v>
      </c>
      <c r="D314" s="214">
        <v>74.569999999999993</v>
      </c>
      <c r="E314" s="214">
        <v>52.81</v>
      </c>
      <c r="F314" s="214">
        <v>940.1</v>
      </c>
      <c r="G314" s="214">
        <v>6608</v>
      </c>
      <c r="H314" s="214">
        <v>60.17</v>
      </c>
      <c r="I314" s="214">
        <v>22.8</v>
      </c>
      <c r="J314" s="214">
        <v>39.28</v>
      </c>
      <c r="K314" s="214">
        <v>8.77</v>
      </c>
      <c r="L314" s="30">
        <v>276.54000000000002</v>
      </c>
      <c r="R314" s="106">
        <f t="shared" si="44"/>
        <v>43528</v>
      </c>
      <c r="S314" s="214">
        <f t="shared" si="45"/>
        <v>92.886781268524004</v>
      </c>
      <c r="T314" s="214">
        <f t="shared" si="46"/>
        <v>86.440933381246595</v>
      </c>
      <c r="U314" s="214">
        <f t="shared" si="47"/>
        <v>74.798521309292823</v>
      </c>
      <c r="V314" s="214">
        <f t="shared" si="48"/>
        <v>83.676012461059187</v>
      </c>
      <c r="W314" s="214">
        <f t="shared" si="49"/>
        <v>91.612366560377097</v>
      </c>
      <c r="X314" s="214">
        <f t="shared" si="50"/>
        <v>71.801909307875903</v>
      </c>
      <c r="Y314" s="214">
        <f t="shared" si="51"/>
        <v>134.79160508424476</v>
      </c>
      <c r="Z314" s="214">
        <f t="shared" si="52"/>
        <v>93.971291866028722</v>
      </c>
      <c r="AA314" s="214">
        <f t="shared" si="53"/>
        <v>69.273301737756711</v>
      </c>
      <c r="AB314" s="214">
        <f t="shared" si="54"/>
        <v>86.27585561413909</v>
      </c>
    </row>
    <row r="315" spans="2:28" x14ac:dyDescent="0.25">
      <c r="B315" s="14">
        <v>43530</v>
      </c>
      <c r="C315" s="214">
        <v>154.30000000000001</v>
      </c>
      <c r="D315" s="214">
        <v>74.31</v>
      </c>
      <c r="E315" s="214">
        <v>52.05</v>
      </c>
      <c r="F315" s="214">
        <v>938.2</v>
      </c>
      <c r="G315" s="214">
        <v>6594</v>
      </c>
      <c r="H315" s="214">
        <v>59.44</v>
      </c>
      <c r="I315" s="214">
        <v>22.21</v>
      </c>
      <c r="J315" s="214">
        <v>38.67</v>
      </c>
      <c r="K315" s="214">
        <v>8.58</v>
      </c>
      <c r="L315" s="30">
        <v>276.24</v>
      </c>
      <c r="R315" s="106">
        <f t="shared" si="44"/>
        <v>43529</v>
      </c>
      <c r="S315" s="214">
        <f t="shared" si="45"/>
        <v>92.590397154712505</v>
      </c>
      <c r="T315" s="214">
        <f t="shared" si="46"/>
        <v>86.139543510264645</v>
      </c>
      <c r="U315" s="214">
        <f t="shared" si="47"/>
        <v>73.722079798308854</v>
      </c>
      <c r="V315" s="214">
        <f t="shared" si="48"/>
        <v>83.506898086337344</v>
      </c>
      <c r="W315" s="214">
        <f t="shared" si="49"/>
        <v>91.418272563427152</v>
      </c>
      <c r="X315" s="214">
        <f t="shared" si="50"/>
        <v>70.930787589498806</v>
      </c>
      <c r="Y315" s="214">
        <f t="shared" si="51"/>
        <v>131.30357670706474</v>
      </c>
      <c r="Z315" s="214">
        <f t="shared" si="52"/>
        <v>92.511961722488039</v>
      </c>
      <c r="AA315" s="214">
        <f t="shared" si="53"/>
        <v>67.772511848341239</v>
      </c>
      <c r="AB315" s="214">
        <f t="shared" si="54"/>
        <v>86.1822606308302</v>
      </c>
    </row>
    <row r="316" spans="2:28" x14ac:dyDescent="0.25">
      <c r="B316" s="14">
        <v>43531</v>
      </c>
      <c r="C316" s="214">
        <v>153</v>
      </c>
      <c r="D316" s="214">
        <v>72.89</v>
      </c>
      <c r="E316" s="214">
        <v>50.5</v>
      </c>
      <c r="F316" s="214">
        <v>918.9</v>
      </c>
      <c r="G316" s="214">
        <v>6584</v>
      </c>
      <c r="H316" s="214">
        <v>57.73</v>
      </c>
      <c r="I316" s="214">
        <v>21.35</v>
      </c>
      <c r="J316" s="214">
        <v>38.04</v>
      </c>
      <c r="K316" s="214">
        <v>8.48</v>
      </c>
      <c r="L316" s="30">
        <v>276.58999999999997</v>
      </c>
      <c r="R316" s="106">
        <f t="shared" si="44"/>
        <v>43530</v>
      </c>
      <c r="S316" s="214">
        <f t="shared" si="45"/>
        <v>91.46413752222881</v>
      </c>
      <c r="T316" s="214">
        <f t="shared" si="46"/>
        <v>84.493491137978609</v>
      </c>
      <c r="U316" s="214">
        <f t="shared" si="47"/>
        <v>71.526705664065275</v>
      </c>
      <c r="V316" s="214">
        <f t="shared" si="48"/>
        <v>81.789052069425892</v>
      </c>
      <c r="W316" s="214">
        <f t="shared" si="49"/>
        <v>91.279633994177175</v>
      </c>
      <c r="X316" s="214">
        <f t="shared" si="50"/>
        <v>68.890214797136039</v>
      </c>
      <c r="Y316" s="214">
        <f t="shared" si="51"/>
        <v>126.21933195388711</v>
      </c>
      <c r="Z316" s="214">
        <f t="shared" si="52"/>
        <v>91.004784688995215</v>
      </c>
      <c r="AA316" s="214">
        <f t="shared" si="53"/>
        <v>66.982622432859401</v>
      </c>
      <c r="AB316" s="214">
        <f t="shared" si="54"/>
        <v>86.291454778023905</v>
      </c>
    </row>
    <row r="317" spans="2:28" x14ac:dyDescent="0.25">
      <c r="B317" s="14">
        <v>43532</v>
      </c>
      <c r="C317" s="214">
        <v>151.80000000000001</v>
      </c>
      <c r="D317" s="214">
        <v>72.19</v>
      </c>
      <c r="E317" s="214">
        <v>50.24</v>
      </c>
      <c r="F317" s="214">
        <v>911.5</v>
      </c>
      <c r="G317" s="214">
        <v>6531</v>
      </c>
      <c r="H317" s="214">
        <v>57.19</v>
      </c>
      <c r="I317" s="214">
        <v>21.13</v>
      </c>
      <c r="J317" s="214">
        <v>37.99</v>
      </c>
      <c r="K317" s="214">
        <v>8.42</v>
      </c>
      <c r="L317" s="30">
        <v>284.14</v>
      </c>
      <c r="R317" s="106">
        <f t="shared" si="44"/>
        <v>43531</v>
      </c>
      <c r="S317" s="214">
        <f t="shared" si="45"/>
        <v>90.693538826318914</v>
      </c>
      <c r="T317" s="214">
        <f t="shared" si="46"/>
        <v>83.682056869950273</v>
      </c>
      <c r="U317" s="214">
        <f t="shared" si="47"/>
        <v>71.15844935767602</v>
      </c>
      <c r="V317" s="214">
        <f t="shared" si="48"/>
        <v>81.130396083667108</v>
      </c>
      <c r="W317" s="214">
        <f t="shared" si="49"/>
        <v>90.544849577152362</v>
      </c>
      <c r="X317" s="214">
        <f t="shared" si="50"/>
        <v>68.245823389021481</v>
      </c>
      <c r="Y317" s="214">
        <f t="shared" si="51"/>
        <v>124.91871120307418</v>
      </c>
      <c r="Z317" s="214">
        <f t="shared" si="52"/>
        <v>90.885167464114843</v>
      </c>
      <c r="AA317" s="214">
        <f t="shared" si="53"/>
        <v>66.508688783570307</v>
      </c>
      <c r="AB317" s="214">
        <f t="shared" si="54"/>
        <v>88.646928524631079</v>
      </c>
    </row>
    <row r="318" spans="2:28" x14ac:dyDescent="0.25">
      <c r="B318" s="14">
        <v>43535</v>
      </c>
      <c r="C318" s="214">
        <v>151.4</v>
      </c>
      <c r="D318" s="214">
        <v>73.38</v>
      </c>
      <c r="E318" s="214">
        <v>51.12</v>
      </c>
      <c r="F318" s="214">
        <v>921.6</v>
      </c>
      <c r="G318" s="214">
        <v>6578</v>
      </c>
      <c r="H318" s="214">
        <v>58.73</v>
      </c>
      <c r="I318" s="214">
        <v>21.55</v>
      </c>
      <c r="J318" s="214">
        <v>38.619999999999997</v>
      </c>
      <c r="K318" s="214">
        <v>8.61</v>
      </c>
      <c r="L318" s="30">
        <v>290.92</v>
      </c>
      <c r="R318" s="106">
        <f t="shared" si="44"/>
        <v>43532</v>
      </c>
      <c r="S318" s="214">
        <f t="shared" si="45"/>
        <v>89.982216953171317</v>
      </c>
      <c r="T318" s="214">
        <f t="shared" si="46"/>
        <v>85.061495125598427</v>
      </c>
      <c r="U318" s="214">
        <f t="shared" si="47"/>
        <v>72.40485531776271</v>
      </c>
      <c r="V318" s="214">
        <f t="shared" si="48"/>
        <v>82.029372496662219</v>
      </c>
      <c r="W318" s="214">
        <f t="shared" si="49"/>
        <v>91.196450852627194</v>
      </c>
      <c r="X318" s="214">
        <f t="shared" si="50"/>
        <v>70.083532219570401</v>
      </c>
      <c r="Y318" s="214">
        <f t="shared" si="51"/>
        <v>127.40171445462609</v>
      </c>
      <c r="Z318" s="214">
        <f t="shared" si="52"/>
        <v>92.392344497607652</v>
      </c>
      <c r="AA318" s="214">
        <f t="shared" si="53"/>
        <v>68.009478672985779</v>
      </c>
      <c r="AB318" s="214">
        <f t="shared" si="54"/>
        <v>90.762175147412123</v>
      </c>
    </row>
    <row r="319" spans="2:28" x14ac:dyDescent="0.25">
      <c r="B319" s="14">
        <v>43536</v>
      </c>
      <c r="C319" s="214">
        <v>149.30000000000001</v>
      </c>
      <c r="D319" s="214">
        <v>73</v>
      </c>
      <c r="E319" s="214">
        <v>50.73</v>
      </c>
      <c r="F319" s="214">
        <v>930.7</v>
      </c>
      <c r="G319" s="214">
        <v>6618</v>
      </c>
      <c r="H319" s="214">
        <v>58.56</v>
      </c>
      <c r="I319" s="214">
        <v>21.39</v>
      </c>
      <c r="J319" s="214">
        <v>38.619999999999997</v>
      </c>
      <c r="K319" s="214">
        <v>8.57</v>
      </c>
      <c r="L319" s="30">
        <v>283.36</v>
      </c>
      <c r="R319" s="106">
        <f t="shared" si="44"/>
        <v>43535</v>
      </c>
      <c r="S319" s="214">
        <f t="shared" si="45"/>
        <v>89.745109662122118</v>
      </c>
      <c r="T319" s="214">
        <f t="shared" si="46"/>
        <v>84.621002237240191</v>
      </c>
      <c r="U319" s="214">
        <f t="shared" si="47"/>
        <v>71.852470858178833</v>
      </c>
      <c r="V319" s="214">
        <f t="shared" si="48"/>
        <v>82.839341344014244</v>
      </c>
      <c r="W319" s="214">
        <f t="shared" si="49"/>
        <v>91.75100512962706</v>
      </c>
      <c r="X319" s="214">
        <f t="shared" si="50"/>
        <v>69.880668257756568</v>
      </c>
      <c r="Y319" s="214">
        <f t="shared" si="51"/>
        <v>126.45580845403488</v>
      </c>
      <c r="Z319" s="214">
        <f t="shared" si="52"/>
        <v>92.392344497607652</v>
      </c>
      <c r="AA319" s="214">
        <f t="shared" si="53"/>
        <v>67.693522906793049</v>
      </c>
      <c r="AB319" s="214">
        <f t="shared" si="54"/>
        <v>88.40358156802796</v>
      </c>
    </row>
    <row r="320" spans="2:28" x14ac:dyDescent="0.25">
      <c r="B320" s="14">
        <v>43537</v>
      </c>
      <c r="C320" s="214">
        <v>150</v>
      </c>
      <c r="D320" s="214">
        <v>73.75</v>
      </c>
      <c r="E320" s="214">
        <v>51.13</v>
      </c>
      <c r="F320" s="214">
        <v>929.3</v>
      </c>
      <c r="G320" s="214">
        <v>6585</v>
      </c>
      <c r="H320" s="214">
        <v>58.98</v>
      </c>
      <c r="I320" s="214">
        <v>21.65</v>
      </c>
      <c r="J320" s="214">
        <v>38.799999999999997</v>
      </c>
      <c r="K320" s="214">
        <v>8.5299999999999994</v>
      </c>
      <c r="L320" s="30">
        <v>288.95999999999998</v>
      </c>
      <c r="R320" s="106">
        <f t="shared" si="44"/>
        <v>43536</v>
      </c>
      <c r="S320" s="214">
        <f t="shared" si="45"/>
        <v>88.500296384113824</v>
      </c>
      <c r="T320" s="214">
        <f t="shared" si="46"/>
        <v>85.490396095841987</v>
      </c>
      <c r="U320" s="214">
        <f t="shared" si="47"/>
        <v>72.419019021854609</v>
      </c>
      <c r="V320" s="214">
        <f t="shared" si="48"/>
        <v>82.714730752113923</v>
      </c>
      <c r="W320" s="214">
        <f t="shared" si="49"/>
        <v>91.293497851102174</v>
      </c>
      <c r="X320" s="214">
        <f t="shared" si="50"/>
        <v>70.381861575178988</v>
      </c>
      <c r="Y320" s="214">
        <f t="shared" si="51"/>
        <v>127.99290570499558</v>
      </c>
      <c r="Z320" s="214">
        <f t="shared" si="52"/>
        <v>92.822966507177028</v>
      </c>
      <c r="AA320" s="214">
        <f t="shared" si="53"/>
        <v>67.37756714060032</v>
      </c>
      <c r="AB320" s="214">
        <f t="shared" si="54"/>
        <v>90.150687923127322</v>
      </c>
    </row>
    <row r="321" spans="2:28" x14ac:dyDescent="0.25">
      <c r="B321" s="14">
        <v>43538</v>
      </c>
      <c r="C321" s="214">
        <v>146.80000000000001</v>
      </c>
      <c r="D321" s="214">
        <v>73.64</v>
      </c>
      <c r="E321" s="214">
        <v>51.2</v>
      </c>
      <c r="F321" s="214">
        <v>930.9</v>
      </c>
      <c r="G321" s="214">
        <v>6543</v>
      </c>
      <c r="H321" s="214">
        <v>58.8</v>
      </c>
      <c r="I321" s="214">
        <v>21.87</v>
      </c>
      <c r="J321" s="214">
        <v>38.03</v>
      </c>
      <c r="K321" s="214">
        <v>8.41</v>
      </c>
      <c r="L321" s="30">
        <v>289.95999999999998</v>
      </c>
      <c r="R321" s="106">
        <f t="shared" si="44"/>
        <v>43537</v>
      </c>
      <c r="S321" s="214">
        <f t="shared" si="45"/>
        <v>88.915234143449922</v>
      </c>
      <c r="T321" s="214">
        <f t="shared" si="46"/>
        <v>85.362884996580391</v>
      </c>
      <c r="U321" s="214">
        <f t="shared" si="47"/>
        <v>72.518164950497862</v>
      </c>
      <c r="V321" s="214">
        <f t="shared" si="48"/>
        <v>82.857142857142847</v>
      </c>
      <c r="W321" s="214">
        <f t="shared" si="49"/>
        <v>90.711215860252324</v>
      </c>
      <c r="X321" s="214">
        <f t="shared" si="50"/>
        <v>70.167064439140816</v>
      </c>
      <c r="Y321" s="214">
        <f t="shared" si="51"/>
        <v>129.29352645580846</v>
      </c>
      <c r="Z321" s="214">
        <f t="shared" si="52"/>
        <v>90.980861244019152</v>
      </c>
      <c r="AA321" s="214">
        <f t="shared" si="53"/>
        <v>66.429699842022117</v>
      </c>
      <c r="AB321" s="214">
        <f t="shared" si="54"/>
        <v>90.462671200823635</v>
      </c>
    </row>
    <row r="322" spans="2:28" x14ac:dyDescent="0.25">
      <c r="B322" s="14">
        <v>43539</v>
      </c>
      <c r="C322" s="214">
        <v>147.6</v>
      </c>
      <c r="D322" s="214">
        <v>74.05</v>
      </c>
      <c r="E322" s="214">
        <v>51.51</v>
      </c>
      <c r="F322" s="214">
        <v>938.5</v>
      </c>
      <c r="G322" s="214">
        <v>6615</v>
      </c>
      <c r="H322" s="214">
        <v>59.68</v>
      </c>
      <c r="I322" s="214">
        <v>22.16</v>
      </c>
      <c r="J322" s="214">
        <v>38.07</v>
      </c>
      <c r="K322" s="214">
        <v>8.43</v>
      </c>
      <c r="L322" s="30">
        <v>275.43</v>
      </c>
      <c r="R322" s="106">
        <f t="shared" si="44"/>
        <v>43538</v>
      </c>
      <c r="S322" s="214">
        <f t="shared" si="45"/>
        <v>87.018375815056331</v>
      </c>
      <c r="T322" s="214">
        <f t="shared" si="46"/>
        <v>85.838153639282694</v>
      </c>
      <c r="U322" s="214">
        <f t="shared" si="47"/>
        <v>72.957239777346572</v>
      </c>
      <c r="V322" s="214">
        <f t="shared" si="48"/>
        <v>83.533600356030263</v>
      </c>
      <c r="W322" s="214">
        <f t="shared" si="49"/>
        <v>91.709413558852077</v>
      </c>
      <c r="X322" s="214">
        <f t="shared" si="50"/>
        <v>71.217183770883054</v>
      </c>
      <c r="Y322" s="214">
        <f t="shared" si="51"/>
        <v>131.00798108187999</v>
      </c>
      <c r="Z322" s="214">
        <f t="shared" si="52"/>
        <v>91.076555023923461</v>
      </c>
      <c r="AA322" s="214">
        <f t="shared" si="53"/>
        <v>66.587677725118482</v>
      </c>
      <c r="AB322" s="214">
        <f t="shared" si="54"/>
        <v>85.929554175896186</v>
      </c>
    </row>
    <row r="323" spans="2:28" x14ac:dyDescent="0.25">
      <c r="B323" s="14">
        <v>43542</v>
      </c>
      <c r="C323" s="214">
        <v>148.6</v>
      </c>
      <c r="D323" s="214">
        <v>74.16</v>
      </c>
      <c r="E323" s="214">
        <v>51.36</v>
      </c>
      <c r="F323" s="214">
        <v>950.4</v>
      </c>
      <c r="G323" s="214">
        <v>6650</v>
      </c>
      <c r="H323" s="214">
        <v>60.28</v>
      </c>
      <c r="I323" s="214">
        <v>22.28</v>
      </c>
      <c r="J323" s="214">
        <v>37.979999999999997</v>
      </c>
      <c r="K323" s="214">
        <v>8.57</v>
      </c>
      <c r="L323" s="30">
        <v>269.49</v>
      </c>
      <c r="R323" s="106">
        <f t="shared" si="44"/>
        <v>43539</v>
      </c>
      <c r="S323" s="214">
        <f t="shared" si="45"/>
        <v>87.492590397154714</v>
      </c>
      <c r="T323" s="214">
        <f t="shared" si="46"/>
        <v>85.965664738544291</v>
      </c>
      <c r="U323" s="214">
        <f t="shared" si="47"/>
        <v>72.744784215968167</v>
      </c>
      <c r="V323" s="214">
        <f t="shared" si="48"/>
        <v>84.592790387182902</v>
      </c>
      <c r="W323" s="214">
        <f t="shared" si="49"/>
        <v>92.194648551226948</v>
      </c>
      <c r="X323" s="214">
        <f t="shared" si="50"/>
        <v>71.933174224343674</v>
      </c>
      <c r="Y323" s="214">
        <f t="shared" si="51"/>
        <v>131.7174105823234</v>
      </c>
      <c r="Z323" s="214">
        <f t="shared" si="52"/>
        <v>90.861244019138752</v>
      </c>
      <c r="AA323" s="214">
        <f t="shared" si="53"/>
        <v>67.693522906793049</v>
      </c>
      <c r="AB323" s="214">
        <f t="shared" si="54"/>
        <v>84.076373506380065</v>
      </c>
    </row>
    <row r="324" spans="2:28" x14ac:dyDescent="0.25">
      <c r="B324" s="14">
        <v>43543</v>
      </c>
      <c r="C324" s="214">
        <v>151.9</v>
      </c>
      <c r="D324" s="214">
        <v>75.34</v>
      </c>
      <c r="E324" s="214">
        <v>52.36</v>
      </c>
      <c r="F324" s="214">
        <v>952</v>
      </c>
      <c r="G324" s="214">
        <v>6663</v>
      </c>
      <c r="H324" s="214">
        <v>61.6</v>
      </c>
      <c r="I324" s="214">
        <v>22.89</v>
      </c>
      <c r="J324" s="214">
        <v>38.270000000000003</v>
      </c>
      <c r="K324" s="214">
        <v>8.6999999999999993</v>
      </c>
      <c r="L324" s="30">
        <v>267.47000000000003</v>
      </c>
      <c r="R324" s="106">
        <f t="shared" si="44"/>
        <v>43542</v>
      </c>
      <c r="S324" s="214">
        <f t="shared" si="45"/>
        <v>88.085358624777712</v>
      </c>
      <c r="T324" s="214">
        <f t="shared" si="46"/>
        <v>87.33351107607777</v>
      </c>
      <c r="U324" s="214">
        <f t="shared" si="47"/>
        <v>74.161154625157579</v>
      </c>
      <c r="V324" s="214">
        <f t="shared" si="48"/>
        <v>84.73520249221184</v>
      </c>
      <c r="W324" s="214">
        <f t="shared" si="49"/>
        <v>92.374878691251908</v>
      </c>
      <c r="X324" s="214">
        <f t="shared" si="50"/>
        <v>73.508353221957051</v>
      </c>
      <c r="Y324" s="214">
        <f t="shared" si="51"/>
        <v>135.32367720957728</v>
      </c>
      <c r="Z324" s="214">
        <f t="shared" si="52"/>
        <v>91.555023923444992</v>
      </c>
      <c r="AA324" s="214">
        <f t="shared" si="53"/>
        <v>68.720379146919427</v>
      </c>
      <c r="AB324" s="214">
        <f t="shared" si="54"/>
        <v>83.446167285433518</v>
      </c>
    </row>
    <row r="325" spans="2:28" x14ac:dyDescent="0.25">
      <c r="B325" s="14">
        <v>43544</v>
      </c>
      <c r="C325" s="214">
        <v>148.6</v>
      </c>
      <c r="D325" s="214">
        <v>71.900000000000006</v>
      </c>
      <c r="E325" s="214">
        <v>51.73</v>
      </c>
      <c r="F325" s="214">
        <v>951.4</v>
      </c>
      <c r="G325" s="214">
        <v>6721</v>
      </c>
      <c r="H325" s="214">
        <v>60.56</v>
      </c>
      <c r="I325" s="214">
        <v>22.15</v>
      </c>
      <c r="J325" s="214">
        <v>37</v>
      </c>
      <c r="K325" s="214">
        <v>8.51</v>
      </c>
      <c r="L325" s="30">
        <v>273.60000000000002</v>
      </c>
      <c r="R325" s="106">
        <f t="shared" si="44"/>
        <v>43543</v>
      </c>
      <c r="S325" s="214">
        <f t="shared" si="45"/>
        <v>90.041493775933617</v>
      </c>
      <c r="T325" s="214">
        <f t="shared" si="46"/>
        <v>83.345891244624255</v>
      </c>
      <c r="U325" s="214">
        <f t="shared" si="47"/>
        <v>73.268841267368245</v>
      </c>
      <c r="V325" s="214">
        <f t="shared" si="48"/>
        <v>84.681797952825988</v>
      </c>
      <c r="W325" s="214">
        <f t="shared" si="49"/>
        <v>93.178982392901716</v>
      </c>
      <c r="X325" s="214">
        <f t="shared" si="50"/>
        <v>72.267303102625306</v>
      </c>
      <c r="Y325" s="214">
        <f t="shared" si="51"/>
        <v>130.94886195684302</v>
      </c>
      <c r="Z325" s="214">
        <f t="shared" si="52"/>
        <v>88.516746411483254</v>
      </c>
      <c r="AA325" s="214">
        <f t="shared" si="53"/>
        <v>67.219589257503941</v>
      </c>
      <c r="AB325" s="214">
        <f t="shared" si="54"/>
        <v>85.358624777711938</v>
      </c>
    </row>
    <row r="326" spans="2:28" x14ac:dyDescent="0.25">
      <c r="B326" s="14">
        <v>43545</v>
      </c>
      <c r="C326" s="214">
        <v>148.19999999999999</v>
      </c>
      <c r="D326" s="214">
        <v>71.260000000000005</v>
      </c>
      <c r="E326" s="214">
        <v>51.78</v>
      </c>
      <c r="F326" s="214">
        <v>951.4</v>
      </c>
      <c r="G326" s="214">
        <v>6721</v>
      </c>
      <c r="H326" s="214">
        <v>59.78</v>
      </c>
      <c r="I326" s="214">
        <v>22.2</v>
      </c>
      <c r="J326" s="214">
        <v>37.35</v>
      </c>
      <c r="K326" s="214">
        <v>8.69</v>
      </c>
      <c r="L326" s="30">
        <v>274.02</v>
      </c>
      <c r="R326" s="106">
        <f t="shared" si="44"/>
        <v>43544</v>
      </c>
      <c r="S326" s="214">
        <f t="shared" si="45"/>
        <v>88.085358624777712</v>
      </c>
      <c r="T326" s="214">
        <f t="shared" si="46"/>
        <v>82.604008485284069</v>
      </c>
      <c r="U326" s="214">
        <f t="shared" si="47"/>
        <v>73.339659787827713</v>
      </c>
      <c r="V326" s="214">
        <f t="shared" si="48"/>
        <v>84.681797952825988</v>
      </c>
      <c r="W326" s="214">
        <f t="shared" si="49"/>
        <v>93.178982392901716</v>
      </c>
      <c r="X326" s="214">
        <f t="shared" si="50"/>
        <v>71.3365155131265</v>
      </c>
      <c r="Y326" s="214">
        <f t="shared" si="51"/>
        <v>131.24445758202779</v>
      </c>
      <c r="Z326" s="214">
        <f t="shared" si="52"/>
        <v>89.354066985645943</v>
      </c>
      <c r="AA326" s="214">
        <f t="shared" si="53"/>
        <v>68.641390205371238</v>
      </c>
      <c r="AB326" s="214">
        <f t="shared" si="54"/>
        <v>85.489657754344378</v>
      </c>
    </row>
    <row r="327" spans="2:28" x14ac:dyDescent="0.25">
      <c r="B327" s="14">
        <v>43546</v>
      </c>
      <c r="C327" s="214">
        <v>143.1</v>
      </c>
      <c r="D327" s="214">
        <v>69.25</v>
      </c>
      <c r="E327" s="214">
        <v>50.51</v>
      </c>
      <c r="F327" s="214">
        <v>957.3</v>
      </c>
      <c r="G327" s="214">
        <v>6753</v>
      </c>
      <c r="H327" s="214">
        <v>57.58</v>
      </c>
      <c r="I327" s="214">
        <v>21.75</v>
      </c>
      <c r="J327" s="214">
        <v>36.44</v>
      </c>
      <c r="K327" s="214">
        <v>8.5399999999999991</v>
      </c>
      <c r="L327" s="30">
        <v>264.52999999999997</v>
      </c>
      <c r="R327" s="106">
        <f t="shared" si="44"/>
        <v>43545</v>
      </c>
      <c r="S327" s="214">
        <f t="shared" si="45"/>
        <v>87.848251333728513</v>
      </c>
      <c r="T327" s="214">
        <f t="shared" si="46"/>
        <v>80.274032944231294</v>
      </c>
      <c r="U327" s="214">
        <f t="shared" si="47"/>
        <v>71.540869368157161</v>
      </c>
      <c r="V327" s="214">
        <f t="shared" si="48"/>
        <v>85.206942590120164</v>
      </c>
      <c r="W327" s="214">
        <f t="shared" si="49"/>
        <v>93.622625814501589</v>
      </c>
      <c r="X327" s="214">
        <f t="shared" si="50"/>
        <v>68.711217183770884</v>
      </c>
      <c r="Y327" s="214">
        <f t="shared" si="51"/>
        <v>128.58409695536506</v>
      </c>
      <c r="Z327" s="214">
        <f t="shared" si="52"/>
        <v>87.177033492822957</v>
      </c>
      <c r="AA327" s="214">
        <f t="shared" si="53"/>
        <v>67.456556082148495</v>
      </c>
      <c r="AB327" s="214">
        <f t="shared" si="54"/>
        <v>82.528936449006324</v>
      </c>
    </row>
    <row r="328" spans="2:28" x14ac:dyDescent="0.25">
      <c r="B328" s="14">
        <v>43549</v>
      </c>
      <c r="C328" s="214">
        <v>144</v>
      </c>
      <c r="D328" s="214">
        <v>69.02</v>
      </c>
      <c r="E328" s="214">
        <v>50.79</v>
      </c>
      <c r="F328" s="214">
        <v>945.4</v>
      </c>
      <c r="G328" s="214">
        <v>6610</v>
      </c>
      <c r="H328" s="214">
        <v>56.5</v>
      </c>
      <c r="I328" s="214">
        <v>21.12</v>
      </c>
      <c r="J328" s="214">
        <v>36.75</v>
      </c>
      <c r="K328" s="214">
        <v>8.51</v>
      </c>
      <c r="L328" s="30">
        <v>260.42</v>
      </c>
      <c r="R328" s="106">
        <f t="shared" si="44"/>
        <v>43546</v>
      </c>
      <c r="S328" s="214">
        <f t="shared" si="45"/>
        <v>84.825133372851212</v>
      </c>
      <c r="T328" s="214">
        <f t="shared" si="46"/>
        <v>80.007418827593398</v>
      </c>
      <c r="U328" s="214">
        <f t="shared" si="47"/>
        <v>71.937453082730201</v>
      </c>
      <c r="V328" s="214">
        <f t="shared" si="48"/>
        <v>84.147752558967511</v>
      </c>
      <c r="W328" s="214">
        <f t="shared" si="49"/>
        <v>91.640094274227096</v>
      </c>
      <c r="X328" s="214">
        <f t="shared" si="50"/>
        <v>67.422434367541769</v>
      </c>
      <c r="Y328" s="214">
        <f t="shared" si="51"/>
        <v>124.85959207803725</v>
      </c>
      <c r="Z328" s="214">
        <f t="shared" si="52"/>
        <v>87.918660287081337</v>
      </c>
      <c r="AA328" s="214">
        <f t="shared" si="53"/>
        <v>67.219589257503941</v>
      </c>
      <c r="AB328" s="214">
        <f t="shared" si="54"/>
        <v>81.246685177674493</v>
      </c>
    </row>
    <row r="329" spans="2:28" x14ac:dyDescent="0.25">
      <c r="B329" s="14">
        <v>43550</v>
      </c>
      <c r="C329" s="214">
        <v>142.9</v>
      </c>
      <c r="D329" s="214">
        <v>68.3</v>
      </c>
      <c r="E329" s="214">
        <v>50.74</v>
      </c>
      <c r="F329" s="214">
        <v>958.5</v>
      </c>
      <c r="G329" s="214">
        <v>6760</v>
      </c>
      <c r="H329" s="214">
        <v>56.88</v>
      </c>
      <c r="I329" s="214">
        <v>21.06</v>
      </c>
      <c r="J329" s="214">
        <v>36.869999999999997</v>
      </c>
      <c r="K329" s="214">
        <v>8.76</v>
      </c>
      <c r="L329" s="30">
        <v>267.77</v>
      </c>
      <c r="R329" s="106">
        <f t="shared" si="44"/>
        <v>43549</v>
      </c>
      <c r="S329" s="214">
        <f t="shared" si="45"/>
        <v>85.358624777711924</v>
      </c>
      <c r="T329" s="214">
        <f t="shared" si="46"/>
        <v>79.172800723335683</v>
      </c>
      <c r="U329" s="214">
        <f t="shared" si="47"/>
        <v>71.866634562270733</v>
      </c>
      <c r="V329" s="214">
        <f t="shared" si="48"/>
        <v>85.313751668891854</v>
      </c>
      <c r="W329" s="214">
        <f t="shared" si="49"/>
        <v>93.719672812976569</v>
      </c>
      <c r="X329" s="214">
        <f t="shared" si="50"/>
        <v>67.875894988066833</v>
      </c>
      <c r="Y329" s="214">
        <f t="shared" si="51"/>
        <v>124.50487732781555</v>
      </c>
      <c r="Z329" s="214">
        <f t="shared" si="52"/>
        <v>88.20574162679425</v>
      </c>
      <c r="AA329" s="214">
        <f t="shared" si="53"/>
        <v>69.194312796208521</v>
      </c>
      <c r="AB329" s="214">
        <f t="shared" si="54"/>
        <v>83.539762268742408</v>
      </c>
    </row>
    <row r="330" spans="2:28" x14ac:dyDescent="0.25">
      <c r="B330" s="14">
        <v>43551</v>
      </c>
      <c r="C330" s="214">
        <v>143.4</v>
      </c>
      <c r="D330" s="214">
        <v>68.31</v>
      </c>
      <c r="E330" s="214">
        <v>51.43</v>
      </c>
      <c r="F330" s="214">
        <v>925</v>
      </c>
      <c r="G330" s="214">
        <v>6623</v>
      </c>
      <c r="H330" s="214">
        <v>58.49</v>
      </c>
      <c r="I330" s="214">
        <v>21.63</v>
      </c>
      <c r="J330" s="214">
        <v>36.61</v>
      </c>
      <c r="K330" s="214">
        <v>8.6199999999999992</v>
      </c>
      <c r="L330" s="30">
        <v>274.83</v>
      </c>
      <c r="R330" s="106">
        <f t="shared" ref="R330:R397" si="55">B329</f>
        <v>43550</v>
      </c>
      <c r="S330" s="214">
        <f t="shared" ref="S330:S397" si="56">C329/C$8*100</f>
        <v>84.706579727326627</v>
      </c>
      <c r="T330" s="214">
        <f t="shared" ref="T330:T397" si="57">D330/D$9*100</f>
        <v>79.184392641450387</v>
      </c>
      <c r="U330" s="214">
        <f t="shared" ref="U330:U397" si="58">E330/E$9*100</f>
        <v>72.84393014461142</v>
      </c>
      <c r="V330" s="214">
        <f t="shared" ref="V330:V397" si="59">F330/F$9*100</f>
        <v>82.331998219848685</v>
      </c>
      <c r="W330" s="214">
        <f t="shared" ref="W330:W397" si="60">G330/G$9*100</f>
        <v>91.820324414252042</v>
      </c>
      <c r="X330" s="214">
        <f t="shared" ref="X330:X397" si="61">H330/H$9*100</f>
        <v>69.797136038186153</v>
      </c>
      <c r="Y330" s="214">
        <f t="shared" ref="Y330:Y397" si="62">I330/I$9*100</f>
        <v>127.87466745492166</v>
      </c>
      <c r="Z330" s="214">
        <f t="shared" ref="Z330:Z397" si="63">J330/J$9*100</f>
        <v>87.58373205741627</v>
      </c>
      <c r="AA330" s="214">
        <f t="shared" ref="AA330:AA397" si="64">K330/K$9*100</f>
        <v>68.088467614533954</v>
      </c>
      <c r="AB330" s="214">
        <f t="shared" ref="AB330:AB397" si="65">L330/L$9*100</f>
        <v>85.742364209278392</v>
      </c>
    </row>
    <row r="331" spans="2:28" x14ac:dyDescent="0.25">
      <c r="B331" s="14">
        <v>43552</v>
      </c>
      <c r="C331" s="214">
        <v>143.6</v>
      </c>
      <c r="D331" s="214">
        <v>68.08</v>
      </c>
      <c r="E331" s="214">
        <v>51.22</v>
      </c>
      <c r="F331" s="214">
        <v>910.4</v>
      </c>
      <c r="G331" s="214">
        <v>6514</v>
      </c>
      <c r="H331" s="214">
        <v>57.89</v>
      </c>
      <c r="I331" s="214">
        <v>21.32</v>
      </c>
      <c r="J331" s="214">
        <v>37.06</v>
      </c>
      <c r="K331" s="214">
        <v>8.77</v>
      </c>
      <c r="L331" s="30">
        <v>278.62</v>
      </c>
      <c r="R331" s="106">
        <f t="shared" si="55"/>
        <v>43551</v>
      </c>
      <c r="S331" s="214">
        <f t="shared" si="56"/>
        <v>85.002963841138126</v>
      </c>
      <c r="T331" s="214">
        <f t="shared" si="57"/>
        <v>78.917778524812505</v>
      </c>
      <c r="U331" s="214">
        <f t="shared" si="58"/>
        <v>72.546492358681647</v>
      </c>
      <c r="V331" s="214">
        <f t="shared" si="59"/>
        <v>81.03248776145972</v>
      </c>
      <c r="W331" s="214">
        <f t="shared" si="60"/>
        <v>90.30916400942742</v>
      </c>
      <c r="X331" s="214">
        <f t="shared" si="61"/>
        <v>69.081145584725547</v>
      </c>
      <c r="Y331" s="214">
        <f t="shared" si="62"/>
        <v>126.04197457877623</v>
      </c>
      <c r="Z331" s="214">
        <f t="shared" si="63"/>
        <v>88.660287081339732</v>
      </c>
      <c r="AA331" s="214">
        <f t="shared" si="64"/>
        <v>69.273301737756711</v>
      </c>
      <c r="AB331" s="214">
        <f t="shared" si="65"/>
        <v>86.924780831747427</v>
      </c>
    </row>
    <row r="332" spans="2:28" x14ac:dyDescent="0.25">
      <c r="B332" s="14">
        <v>43553</v>
      </c>
      <c r="C332" s="214">
        <v>145.1</v>
      </c>
      <c r="D332" s="214">
        <v>68.84</v>
      </c>
      <c r="E332" s="214">
        <v>52.12</v>
      </c>
      <c r="F332" s="214">
        <v>908.2</v>
      </c>
      <c r="G332" s="214">
        <v>6487</v>
      </c>
      <c r="H332" s="214">
        <v>58.91</v>
      </c>
      <c r="I332" s="214">
        <v>21.74</v>
      </c>
      <c r="J332" s="214">
        <v>37.1</v>
      </c>
      <c r="K332" s="214">
        <v>8.7799999999999994</v>
      </c>
      <c r="L332" s="30">
        <v>279.86</v>
      </c>
      <c r="R332" s="106">
        <f t="shared" si="55"/>
        <v>43552</v>
      </c>
      <c r="S332" s="214">
        <f t="shared" si="56"/>
        <v>85.121517486662711</v>
      </c>
      <c r="T332" s="214">
        <f t="shared" si="57"/>
        <v>79.798764301528976</v>
      </c>
      <c r="U332" s="214">
        <f t="shared" si="58"/>
        <v>73.821225726952107</v>
      </c>
      <c r="V332" s="214">
        <f t="shared" si="59"/>
        <v>80.836671117044958</v>
      </c>
      <c r="W332" s="214">
        <f t="shared" si="60"/>
        <v>89.934839872452528</v>
      </c>
      <c r="X332" s="214">
        <f t="shared" si="61"/>
        <v>70.298329355608587</v>
      </c>
      <c r="Y332" s="214">
        <f t="shared" si="62"/>
        <v>128.52497783032811</v>
      </c>
      <c r="Z332" s="214">
        <f t="shared" si="63"/>
        <v>88.755980861244026</v>
      </c>
      <c r="AA332" s="214">
        <f t="shared" si="64"/>
        <v>69.3522906793049</v>
      </c>
      <c r="AB332" s="214">
        <f t="shared" si="65"/>
        <v>87.311640096090855</v>
      </c>
    </row>
    <row r="333" spans="2:28" x14ac:dyDescent="0.25">
      <c r="B333" s="14">
        <v>43556</v>
      </c>
      <c r="C333" s="214">
        <v>149</v>
      </c>
      <c r="D333" s="214">
        <v>70</v>
      </c>
      <c r="E333" s="214">
        <v>54.4</v>
      </c>
      <c r="F333" s="214">
        <v>924.5</v>
      </c>
      <c r="G333" s="214">
        <v>6646</v>
      </c>
      <c r="H333" s="214">
        <v>60.65</v>
      </c>
      <c r="I333" s="214">
        <v>22.65</v>
      </c>
      <c r="J333" s="214">
        <v>37.76</v>
      </c>
      <c r="K333" s="214">
        <v>8.98</v>
      </c>
      <c r="L333" s="30">
        <v>289.18</v>
      </c>
      <c r="R333" s="106">
        <f t="shared" si="55"/>
        <v>43553</v>
      </c>
      <c r="S333" s="214">
        <f t="shared" si="56"/>
        <v>86.010669828097221</v>
      </c>
      <c r="T333" s="214">
        <f t="shared" si="57"/>
        <v>81.143426802833076</v>
      </c>
      <c r="U333" s="214">
        <f t="shared" si="58"/>
        <v>77.050550259903972</v>
      </c>
      <c r="V333" s="214">
        <f t="shared" si="59"/>
        <v>82.287494437027135</v>
      </c>
      <c r="W333" s="214">
        <f t="shared" si="60"/>
        <v>92.139193123526965</v>
      </c>
      <c r="X333" s="214">
        <f t="shared" si="61"/>
        <v>72.374701670644399</v>
      </c>
      <c r="Y333" s="214">
        <f t="shared" si="62"/>
        <v>133.9048182086905</v>
      </c>
      <c r="Z333" s="214">
        <f t="shared" si="63"/>
        <v>90.334928229665067</v>
      </c>
      <c r="AA333" s="214">
        <f t="shared" si="64"/>
        <v>70.932069510268576</v>
      </c>
      <c r="AB333" s="214">
        <f t="shared" si="65"/>
        <v>90.219324244220516</v>
      </c>
    </row>
    <row r="334" spans="2:28" x14ac:dyDescent="0.25">
      <c r="B334" s="14">
        <v>43557</v>
      </c>
      <c r="C334" s="214">
        <v>151.19999999999999</v>
      </c>
      <c r="D334" s="214">
        <v>71.66</v>
      </c>
      <c r="E334" s="214">
        <v>55.02</v>
      </c>
      <c r="F334" s="214">
        <v>932.7</v>
      </c>
      <c r="G334" s="214">
        <v>6689</v>
      </c>
      <c r="H334" s="214">
        <v>61.24</v>
      </c>
      <c r="I334" s="214">
        <v>23.03</v>
      </c>
      <c r="J334" s="214">
        <v>37.81</v>
      </c>
      <c r="K334" s="214">
        <v>9.01</v>
      </c>
      <c r="L334" s="30">
        <v>285.88</v>
      </c>
      <c r="R334" s="106">
        <f t="shared" si="55"/>
        <v>43556</v>
      </c>
      <c r="S334" s="214">
        <f t="shared" si="56"/>
        <v>88.322465915826925</v>
      </c>
      <c r="T334" s="214">
        <f t="shared" si="57"/>
        <v>83.067685209871684</v>
      </c>
      <c r="U334" s="214">
        <f t="shared" si="58"/>
        <v>77.92869991360142</v>
      </c>
      <c r="V334" s="214">
        <f t="shared" si="59"/>
        <v>83.017356475300403</v>
      </c>
      <c r="W334" s="214">
        <f t="shared" si="60"/>
        <v>92.735338971301815</v>
      </c>
      <c r="X334" s="214">
        <f t="shared" si="61"/>
        <v>73.07875894988068</v>
      </c>
      <c r="Y334" s="214">
        <f t="shared" si="62"/>
        <v>136.1513449600946</v>
      </c>
      <c r="Z334" s="214">
        <f t="shared" si="63"/>
        <v>90.454545454545467</v>
      </c>
      <c r="AA334" s="214">
        <f t="shared" si="64"/>
        <v>71.169036334913102</v>
      </c>
      <c r="AB334" s="214">
        <f t="shared" si="65"/>
        <v>89.189779427822685</v>
      </c>
    </row>
    <row r="335" spans="2:28" x14ac:dyDescent="0.25">
      <c r="B335" s="14">
        <v>43558</v>
      </c>
      <c r="C335" s="214">
        <v>152.1</v>
      </c>
      <c r="D335" s="214">
        <v>72.290000000000006</v>
      </c>
      <c r="E335" s="214">
        <v>55.51</v>
      </c>
      <c r="F335" s="214">
        <v>938.3</v>
      </c>
      <c r="G335" s="214">
        <v>6728</v>
      </c>
      <c r="H335" s="214">
        <v>62.03</v>
      </c>
      <c r="I335" s="214">
        <v>23.23</v>
      </c>
      <c r="J335" s="214">
        <v>38.39</v>
      </c>
      <c r="K335" s="214">
        <v>9.1300000000000008</v>
      </c>
      <c r="L335" s="30">
        <v>291.81</v>
      </c>
      <c r="R335" s="106">
        <f t="shared" si="55"/>
        <v>43557</v>
      </c>
      <c r="S335" s="214">
        <f t="shared" si="56"/>
        <v>89.626556016597519</v>
      </c>
      <c r="T335" s="214">
        <f t="shared" si="57"/>
        <v>83.797976051097194</v>
      </c>
      <c r="U335" s="214">
        <f t="shared" si="58"/>
        <v>78.62272141410422</v>
      </c>
      <c r="V335" s="214">
        <f t="shared" si="59"/>
        <v>83.515798842901646</v>
      </c>
      <c r="W335" s="214">
        <f t="shared" si="60"/>
        <v>93.276029391376682</v>
      </c>
      <c r="X335" s="214">
        <f t="shared" si="61"/>
        <v>74.021479713603824</v>
      </c>
      <c r="Y335" s="214">
        <f t="shared" si="62"/>
        <v>137.33372746083359</v>
      </c>
      <c r="Z335" s="214">
        <f t="shared" si="63"/>
        <v>91.842105263157904</v>
      </c>
      <c r="AA335" s="214">
        <f t="shared" si="64"/>
        <v>72.116903633491319</v>
      </c>
      <c r="AB335" s="214">
        <f t="shared" si="65"/>
        <v>91.039840264561832</v>
      </c>
    </row>
    <row r="336" spans="2:28" x14ac:dyDescent="0.25">
      <c r="B336" s="14">
        <v>43559</v>
      </c>
      <c r="C336" s="214">
        <v>154.15</v>
      </c>
      <c r="D336" s="214">
        <v>73.430000000000007</v>
      </c>
      <c r="E336" s="214">
        <v>56.11</v>
      </c>
      <c r="F336" s="214">
        <v>943.7</v>
      </c>
      <c r="G336" s="214">
        <v>6774</v>
      </c>
      <c r="H336" s="214">
        <v>62.37</v>
      </c>
      <c r="I336" s="214">
        <v>23.31</v>
      </c>
      <c r="J336" s="214">
        <v>38.79</v>
      </c>
      <c r="K336" s="214">
        <v>9.24</v>
      </c>
      <c r="L336" s="30">
        <v>267.77999999999997</v>
      </c>
      <c r="R336" s="106">
        <f t="shared" si="55"/>
        <v>43558</v>
      </c>
      <c r="S336" s="214">
        <f t="shared" si="56"/>
        <v>90.160047421458216</v>
      </c>
      <c r="T336" s="214">
        <f t="shared" si="57"/>
        <v>85.119454716171887</v>
      </c>
      <c r="U336" s="214">
        <f t="shared" si="58"/>
        <v>79.47254365961787</v>
      </c>
      <c r="V336" s="214">
        <f t="shared" si="59"/>
        <v>83.996439697374285</v>
      </c>
      <c r="W336" s="214">
        <f t="shared" si="60"/>
        <v>93.913766809926528</v>
      </c>
      <c r="X336" s="214">
        <f t="shared" si="61"/>
        <v>74.427207637231504</v>
      </c>
      <c r="Y336" s="214">
        <f t="shared" si="62"/>
        <v>137.80668046112919</v>
      </c>
      <c r="Z336" s="214">
        <f t="shared" si="63"/>
        <v>92.799043062200965</v>
      </c>
      <c r="AA336" s="214">
        <f t="shared" si="64"/>
        <v>72.985781990521332</v>
      </c>
      <c r="AB336" s="214">
        <f t="shared" si="65"/>
        <v>83.542882101519353</v>
      </c>
    </row>
    <row r="337" spans="2:28" x14ac:dyDescent="0.25">
      <c r="B337" s="14">
        <v>43560</v>
      </c>
      <c r="C337" s="214">
        <v>151</v>
      </c>
      <c r="D337" s="214">
        <v>71.8</v>
      </c>
      <c r="E337" s="214">
        <v>55.25</v>
      </c>
      <c r="F337" s="214">
        <v>944.1</v>
      </c>
      <c r="G337" s="214">
        <v>6840</v>
      </c>
      <c r="H337" s="214">
        <v>62.16</v>
      </c>
      <c r="I337" s="214">
        <v>23.23</v>
      </c>
      <c r="J337" s="214">
        <v>38.94</v>
      </c>
      <c r="K337" s="214">
        <v>9.25</v>
      </c>
      <c r="L337" s="30">
        <v>274.95999999999998</v>
      </c>
      <c r="R337" s="106">
        <f t="shared" si="55"/>
        <v>43559</v>
      </c>
      <c r="S337" s="214">
        <f t="shared" si="56"/>
        <v>91.375222288085368</v>
      </c>
      <c r="T337" s="214">
        <f t="shared" si="57"/>
        <v>83.229972063477348</v>
      </c>
      <c r="U337" s="214">
        <f t="shared" si="58"/>
        <v>78.254465107714978</v>
      </c>
      <c r="V337" s="214">
        <f t="shared" si="59"/>
        <v>84.032042723631506</v>
      </c>
      <c r="W337" s="214">
        <f t="shared" si="60"/>
        <v>94.828781366976287</v>
      </c>
      <c r="X337" s="214">
        <f t="shared" si="61"/>
        <v>74.176610978520287</v>
      </c>
      <c r="Y337" s="214">
        <f t="shared" si="62"/>
        <v>137.33372746083359</v>
      </c>
      <c r="Z337" s="214">
        <f t="shared" si="63"/>
        <v>93.15789473684211</v>
      </c>
      <c r="AA337" s="214">
        <f t="shared" si="64"/>
        <v>73.064770932069507</v>
      </c>
      <c r="AB337" s="214">
        <f t="shared" si="65"/>
        <v>85.782922035378903</v>
      </c>
    </row>
    <row r="338" spans="2:28" x14ac:dyDescent="0.25">
      <c r="B338" s="14">
        <v>43563</v>
      </c>
      <c r="C338" s="214">
        <v>153.94999999999999</v>
      </c>
      <c r="D338" s="214">
        <v>73.540000000000006</v>
      </c>
      <c r="E338" s="214">
        <v>55.88</v>
      </c>
      <c r="F338" s="214">
        <v>936.3</v>
      </c>
      <c r="G338" s="214">
        <v>6788</v>
      </c>
      <c r="H338" s="214">
        <v>61.7</v>
      </c>
      <c r="I338" s="214">
        <v>23.17</v>
      </c>
      <c r="J338" s="214">
        <v>39.06</v>
      </c>
      <c r="K338" s="214">
        <v>9.3000000000000007</v>
      </c>
      <c r="L338" s="30">
        <v>273.2</v>
      </c>
      <c r="R338" s="106">
        <f t="shared" si="55"/>
        <v>43560</v>
      </c>
      <c r="S338" s="214">
        <f t="shared" si="56"/>
        <v>89.508002371072919</v>
      </c>
      <c r="T338" s="214">
        <f t="shared" si="57"/>
        <v>85.246965815433498</v>
      </c>
      <c r="U338" s="214">
        <f t="shared" si="58"/>
        <v>79.146778465504312</v>
      </c>
      <c r="V338" s="214">
        <f t="shared" si="59"/>
        <v>83.337783711615486</v>
      </c>
      <c r="W338" s="214">
        <f t="shared" si="60"/>
        <v>94.107860806876474</v>
      </c>
      <c r="X338" s="214">
        <f t="shared" si="61"/>
        <v>73.627684964200483</v>
      </c>
      <c r="Y338" s="214">
        <f t="shared" si="62"/>
        <v>136.9790127106119</v>
      </c>
      <c r="Z338" s="214">
        <f t="shared" si="63"/>
        <v>93.444976076555037</v>
      </c>
      <c r="AA338" s="214">
        <f t="shared" si="64"/>
        <v>73.459715639810426</v>
      </c>
      <c r="AB338" s="214">
        <f t="shared" si="65"/>
        <v>85.23383146663339</v>
      </c>
    </row>
    <row r="339" spans="2:28" x14ac:dyDescent="0.25">
      <c r="B339" s="14">
        <v>43564</v>
      </c>
      <c r="C339" s="214">
        <v>151.75</v>
      </c>
      <c r="D339" s="214">
        <v>72.930000000000007</v>
      </c>
      <c r="E339" s="214">
        <v>55.14</v>
      </c>
      <c r="F339" s="214">
        <v>937.6</v>
      </c>
      <c r="G339" s="214">
        <v>6831</v>
      </c>
      <c r="H339" s="214">
        <v>60.99</v>
      </c>
      <c r="I339" s="214">
        <v>22.95</v>
      </c>
      <c r="J339" s="214">
        <v>38.86</v>
      </c>
      <c r="K339" s="214">
        <v>9.2100000000000009</v>
      </c>
      <c r="L339" s="30">
        <v>272.31</v>
      </c>
      <c r="R339" s="106">
        <f t="shared" si="55"/>
        <v>43563</v>
      </c>
      <c r="S339" s="214">
        <f t="shared" si="56"/>
        <v>91.256668642560754</v>
      </c>
      <c r="T339" s="214">
        <f t="shared" si="57"/>
        <v>84.53985881043738</v>
      </c>
      <c r="U339" s="214">
        <f t="shared" si="58"/>
        <v>78.098664362704142</v>
      </c>
      <c r="V339" s="214">
        <f t="shared" si="59"/>
        <v>83.453493546951492</v>
      </c>
      <c r="W339" s="214">
        <f t="shared" si="60"/>
        <v>94.704006654651323</v>
      </c>
      <c r="X339" s="214">
        <f t="shared" si="61"/>
        <v>72.780429594272078</v>
      </c>
      <c r="Y339" s="214">
        <f t="shared" si="62"/>
        <v>135.678391959799</v>
      </c>
      <c r="Z339" s="214">
        <f t="shared" si="63"/>
        <v>92.966507177033492</v>
      </c>
      <c r="AA339" s="214">
        <f t="shared" si="64"/>
        <v>72.748815165876778</v>
      </c>
      <c r="AB339" s="214">
        <f t="shared" si="65"/>
        <v>84.956166349483681</v>
      </c>
    </row>
    <row r="340" spans="2:28" x14ac:dyDescent="0.25">
      <c r="B340" s="14">
        <v>43565</v>
      </c>
      <c r="C340" s="214">
        <v>151.5</v>
      </c>
      <c r="D340" s="214">
        <v>73.08</v>
      </c>
      <c r="E340" s="214">
        <v>55.19</v>
      </c>
      <c r="F340" s="214">
        <v>926</v>
      </c>
      <c r="G340" s="214">
        <v>6795</v>
      </c>
      <c r="H340" s="214">
        <v>60.83</v>
      </c>
      <c r="I340" s="214">
        <v>22.91</v>
      </c>
      <c r="J340" s="214">
        <v>39.25</v>
      </c>
      <c r="K340" s="214">
        <v>9.33</v>
      </c>
      <c r="L340" s="30">
        <v>276.06</v>
      </c>
      <c r="R340" s="106">
        <f t="shared" si="55"/>
        <v>43564</v>
      </c>
      <c r="S340" s="214">
        <f t="shared" si="56"/>
        <v>89.95257854179016</v>
      </c>
      <c r="T340" s="214">
        <f t="shared" si="57"/>
        <v>84.713737582157719</v>
      </c>
      <c r="U340" s="214">
        <f t="shared" si="58"/>
        <v>78.16948288316361</v>
      </c>
      <c r="V340" s="214">
        <f t="shared" si="59"/>
        <v>82.421005785491758</v>
      </c>
      <c r="W340" s="214">
        <f t="shared" si="60"/>
        <v>94.204907805351439</v>
      </c>
      <c r="X340" s="214">
        <f t="shared" si="61"/>
        <v>72.58949880668257</v>
      </c>
      <c r="Y340" s="214">
        <f t="shared" si="62"/>
        <v>135.4419154596512</v>
      </c>
      <c r="Z340" s="214">
        <f t="shared" si="63"/>
        <v>93.899521531100476</v>
      </c>
      <c r="AA340" s="214">
        <f t="shared" si="64"/>
        <v>73.69668246445498</v>
      </c>
      <c r="AB340" s="214">
        <f t="shared" si="65"/>
        <v>86.12610364084486</v>
      </c>
    </row>
    <row r="341" spans="2:28" x14ac:dyDescent="0.25">
      <c r="B341" s="14">
        <v>43566</v>
      </c>
      <c r="C341" s="214">
        <v>154.30000000000001</v>
      </c>
      <c r="D341" s="214">
        <v>73.45</v>
      </c>
      <c r="E341" s="214">
        <v>55.36</v>
      </c>
      <c r="F341" s="214">
        <v>930.7</v>
      </c>
      <c r="G341" s="214">
        <v>6741</v>
      </c>
      <c r="H341" s="214">
        <v>61.33</v>
      </c>
      <c r="I341" s="214">
        <v>23.48</v>
      </c>
      <c r="J341" s="214">
        <v>39.33</v>
      </c>
      <c r="K341" s="214">
        <v>9.39</v>
      </c>
      <c r="L341" s="30">
        <v>268.42</v>
      </c>
      <c r="R341" s="106">
        <f t="shared" si="55"/>
        <v>43565</v>
      </c>
      <c r="S341" s="214">
        <f t="shared" si="56"/>
        <v>89.804386484884418</v>
      </c>
      <c r="T341" s="214">
        <f t="shared" si="57"/>
        <v>85.14263855240128</v>
      </c>
      <c r="U341" s="214">
        <f t="shared" si="58"/>
        <v>78.410265852725814</v>
      </c>
      <c r="V341" s="214">
        <f t="shared" si="59"/>
        <v>82.839341344014244</v>
      </c>
      <c r="W341" s="214">
        <f t="shared" si="60"/>
        <v>93.456259531401628</v>
      </c>
      <c r="X341" s="214">
        <f t="shared" si="61"/>
        <v>73.186157517899758</v>
      </c>
      <c r="Y341" s="214">
        <f t="shared" si="62"/>
        <v>138.81170558675734</v>
      </c>
      <c r="Z341" s="214">
        <f t="shared" si="63"/>
        <v>94.090909090909093</v>
      </c>
      <c r="AA341" s="214">
        <f t="shared" si="64"/>
        <v>74.170616113744074</v>
      </c>
      <c r="AB341" s="214">
        <f t="shared" si="65"/>
        <v>83.742551399245016</v>
      </c>
    </row>
    <row r="342" spans="2:28" x14ac:dyDescent="0.25">
      <c r="B342" s="14">
        <v>43567</v>
      </c>
      <c r="C342" s="214">
        <v>156.30000000000001</v>
      </c>
      <c r="D342" s="214">
        <v>75.319999999999993</v>
      </c>
      <c r="E342" s="214">
        <v>56.53</v>
      </c>
      <c r="F342" s="214">
        <v>929</v>
      </c>
      <c r="G342" s="214">
        <v>6789</v>
      </c>
      <c r="H342" s="214">
        <v>62.23</v>
      </c>
      <c r="I342" s="214">
        <v>23.93</v>
      </c>
      <c r="J342" s="214">
        <v>39.71</v>
      </c>
      <c r="K342" s="214">
        <v>9.4499999999999993</v>
      </c>
      <c r="L342" s="30">
        <v>267.7</v>
      </c>
      <c r="R342" s="106">
        <f t="shared" si="55"/>
        <v>43566</v>
      </c>
      <c r="S342" s="214">
        <f t="shared" si="56"/>
        <v>91.46413752222881</v>
      </c>
      <c r="T342" s="214">
        <f t="shared" si="57"/>
        <v>87.310327239848377</v>
      </c>
      <c r="U342" s="214">
        <f t="shared" si="58"/>
        <v>80.067419231477416</v>
      </c>
      <c r="V342" s="214">
        <f t="shared" si="59"/>
        <v>82.688028482421004</v>
      </c>
      <c r="W342" s="214">
        <f t="shared" si="60"/>
        <v>94.121724663801459</v>
      </c>
      <c r="X342" s="214">
        <f t="shared" si="61"/>
        <v>74.260143198090688</v>
      </c>
      <c r="Y342" s="214">
        <f t="shared" si="62"/>
        <v>141.47206621342005</v>
      </c>
      <c r="Z342" s="214">
        <f t="shared" si="63"/>
        <v>95</v>
      </c>
      <c r="AA342" s="214">
        <f t="shared" si="64"/>
        <v>74.644549763033169</v>
      </c>
      <c r="AB342" s="214">
        <f t="shared" si="65"/>
        <v>83.517923439303658</v>
      </c>
    </row>
    <row r="343" spans="2:28" x14ac:dyDescent="0.25">
      <c r="B343" s="14">
        <v>43570</v>
      </c>
      <c r="C343" s="214">
        <v>157.94999999999999</v>
      </c>
      <c r="D343" s="214">
        <v>75.55</v>
      </c>
      <c r="E343" s="214">
        <v>56.43</v>
      </c>
      <c r="F343" s="214">
        <v>936.4</v>
      </c>
      <c r="G343" s="214">
        <v>6831</v>
      </c>
      <c r="H343" s="214">
        <v>62.17</v>
      </c>
      <c r="I343" s="214">
        <v>24.09</v>
      </c>
      <c r="J343" s="214">
        <v>39.57</v>
      </c>
      <c r="K343" s="214">
        <v>9.33</v>
      </c>
      <c r="L343" s="30">
        <v>266.38</v>
      </c>
      <c r="R343" s="106">
        <f t="shared" si="55"/>
        <v>43567</v>
      </c>
      <c r="S343" s="214">
        <f t="shared" si="56"/>
        <v>92.649673977474819</v>
      </c>
      <c r="T343" s="214">
        <f t="shared" si="57"/>
        <v>87.576941356486259</v>
      </c>
      <c r="U343" s="214">
        <f t="shared" si="58"/>
        <v>79.925782190558479</v>
      </c>
      <c r="V343" s="214">
        <f t="shared" si="59"/>
        <v>83.346684468179788</v>
      </c>
      <c r="W343" s="214">
        <f t="shared" si="60"/>
        <v>94.704006654651323</v>
      </c>
      <c r="X343" s="214">
        <f t="shared" si="61"/>
        <v>74.18854415274464</v>
      </c>
      <c r="Y343" s="214">
        <f t="shared" si="62"/>
        <v>142.41797221401126</v>
      </c>
      <c r="Z343" s="214">
        <f t="shared" si="63"/>
        <v>94.665071770334933</v>
      </c>
      <c r="AA343" s="214">
        <f t="shared" si="64"/>
        <v>73.69668246445498</v>
      </c>
      <c r="AB343" s="214">
        <f t="shared" si="65"/>
        <v>83.10610551274452</v>
      </c>
    </row>
    <row r="344" spans="2:28" x14ac:dyDescent="0.25">
      <c r="B344" s="14">
        <v>43571</v>
      </c>
      <c r="C344" s="214">
        <v>159.85</v>
      </c>
      <c r="D344" s="214">
        <v>76.39</v>
      </c>
      <c r="E344" s="214">
        <v>56.93</v>
      </c>
      <c r="F344" s="214">
        <v>934.7</v>
      </c>
      <c r="G344" s="214">
        <v>6815</v>
      </c>
      <c r="H344" s="214">
        <v>62.03</v>
      </c>
      <c r="I344" s="214">
        <v>24.21</v>
      </c>
      <c r="J344" s="214">
        <v>39.659999999999997</v>
      </c>
      <c r="K344" s="214">
        <v>9.36</v>
      </c>
      <c r="L344" s="30">
        <v>273.36</v>
      </c>
      <c r="R344" s="106">
        <f t="shared" si="55"/>
        <v>43570</v>
      </c>
      <c r="S344" s="214">
        <f t="shared" si="56"/>
        <v>93.627741553052758</v>
      </c>
      <c r="T344" s="214">
        <f t="shared" si="57"/>
        <v>88.550662478120259</v>
      </c>
      <c r="U344" s="214">
        <f t="shared" si="58"/>
        <v>80.633967395153178</v>
      </c>
      <c r="V344" s="214">
        <f t="shared" si="59"/>
        <v>83.195371606586562</v>
      </c>
      <c r="W344" s="214">
        <f t="shared" si="60"/>
        <v>94.482184943851379</v>
      </c>
      <c r="X344" s="214">
        <f t="shared" si="61"/>
        <v>74.021479713603824</v>
      </c>
      <c r="Y344" s="214">
        <f t="shared" si="62"/>
        <v>143.12740171445463</v>
      </c>
      <c r="Z344" s="214">
        <f t="shared" si="63"/>
        <v>94.880382775119614</v>
      </c>
      <c r="AA344" s="214">
        <f t="shared" si="64"/>
        <v>73.93364928909952</v>
      </c>
      <c r="AB344" s="214">
        <f t="shared" si="65"/>
        <v>85.283748791064809</v>
      </c>
    </row>
    <row r="345" spans="2:28" x14ac:dyDescent="0.25">
      <c r="B345" s="14">
        <v>43572</v>
      </c>
      <c r="C345" s="214">
        <v>165.05</v>
      </c>
      <c r="D345" s="214">
        <v>77.42</v>
      </c>
      <c r="E345" s="214">
        <v>58.24</v>
      </c>
      <c r="F345" s="214">
        <v>957.5</v>
      </c>
      <c r="G345" s="214">
        <v>6953</v>
      </c>
      <c r="H345" s="214">
        <v>63.29</v>
      </c>
      <c r="I345" s="214">
        <v>24.55</v>
      </c>
      <c r="J345" s="214">
        <v>39.99</v>
      </c>
      <c r="K345" s="214">
        <v>9.5</v>
      </c>
      <c r="L345" s="30">
        <v>271.23</v>
      </c>
      <c r="R345" s="106">
        <f t="shared" si="55"/>
        <v>43571</v>
      </c>
      <c r="S345" s="214">
        <f t="shared" si="56"/>
        <v>94.754001185536467</v>
      </c>
      <c r="T345" s="214">
        <f t="shared" si="57"/>
        <v>89.74463004393337</v>
      </c>
      <c r="U345" s="214">
        <f t="shared" si="58"/>
        <v>82.489412631191314</v>
      </c>
      <c r="V345" s="214">
        <f t="shared" si="59"/>
        <v>85.224744103248767</v>
      </c>
      <c r="W345" s="214">
        <f t="shared" si="60"/>
        <v>96.395397199500906</v>
      </c>
      <c r="X345" s="214">
        <f t="shared" si="61"/>
        <v>75.525059665871126</v>
      </c>
      <c r="Y345" s="214">
        <f t="shared" si="62"/>
        <v>145.13745196571094</v>
      </c>
      <c r="Z345" s="214">
        <f t="shared" si="63"/>
        <v>95.669856459330148</v>
      </c>
      <c r="AA345" s="214">
        <f t="shared" si="64"/>
        <v>75.039494470774088</v>
      </c>
      <c r="AB345" s="214">
        <f t="shared" si="65"/>
        <v>84.619224409571657</v>
      </c>
    </row>
    <row r="346" spans="2:28" x14ac:dyDescent="0.25">
      <c r="B346" s="14">
        <v>43573</v>
      </c>
      <c r="C346" s="214">
        <v>166.25</v>
      </c>
      <c r="D346" s="214">
        <v>77.709999999999994</v>
      </c>
      <c r="E346" s="214">
        <v>59.1</v>
      </c>
      <c r="F346" s="214">
        <v>960.8</v>
      </c>
      <c r="G346" s="214">
        <v>6976</v>
      </c>
      <c r="H346" s="214">
        <v>63.87</v>
      </c>
      <c r="I346" s="214">
        <v>24.83</v>
      </c>
      <c r="J346" s="214">
        <v>40.299999999999997</v>
      </c>
      <c r="K346" s="214">
        <v>9.5500000000000007</v>
      </c>
      <c r="L346" s="30">
        <v>273.26</v>
      </c>
      <c r="R346" s="106">
        <f t="shared" si="55"/>
        <v>43572</v>
      </c>
      <c r="S346" s="214">
        <f t="shared" si="56"/>
        <v>97.836395969176067</v>
      </c>
      <c r="T346" s="214">
        <f t="shared" si="57"/>
        <v>90.080795669259402</v>
      </c>
      <c r="U346" s="214">
        <f t="shared" si="58"/>
        <v>83.707491183094206</v>
      </c>
      <c r="V346" s="214">
        <f t="shared" si="59"/>
        <v>85.518469069870946</v>
      </c>
      <c r="W346" s="214">
        <f t="shared" si="60"/>
        <v>96.714265908775815</v>
      </c>
      <c r="X346" s="214">
        <f t="shared" si="61"/>
        <v>76.217183770883054</v>
      </c>
      <c r="Y346" s="214">
        <f t="shared" si="62"/>
        <v>146.79278746674549</v>
      </c>
      <c r="Z346" s="214">
        <f t="shared" si="63"/>
        <v>96.411483253588514</v>
      </c>
      <c r="AA346" s="214">
        <f t="shared" si="64"/>
        <v>75.434439178515007</v>
      </c>
      <c r="AB346" s="214">
        <f t="shared" si="65"/>
        <v>85.252550463295179</v>
      </c>
    </row>
    <row r="347" spans="2:28" x14ac:dyDescent="0.25">
      <c r="B347" s="14">
        <v>43574</v>
      </c>
      <c r="C347" s="214">
        <v>166.25</v>
      </c>
      <c r="D347" s="214">
        <v>77.709999999999994</v>
      </c>
      <c r="E347" s="214">
        <v>59.1</v>
      </c>
      <c r="F347" s="214">
        <v>939.3</v>
      </c>
      <c r="G347" s="214">
        <v>6958</v>
      </c>
      <c r="H347" s="214">
        <v>63.87</v>
      </c>
      <c r="I347" s="214">
        <v>24.83</v>
      </c>
      <c r="J347" s="214">
        <v>40.299999999999997</v>
      </c>
      <c r="K347" s="214">
        <v>9.5500000000000007</v>
      </c>
      <c r="L347" s="30">
        <v>273.26</v>
      </c>
      <c r="R347" s="106">
        <f t="shared" si="55"/>
        <v>43573</v>
      </c>
      <c r="S347" s="214">
        <f t="shared" si="56"/>
        <v>98.547717842323664</v>
      </c>
      <c r="T347" s="214">
        <f t="shared" si="57"/>
        <v>90.080795669259402</v>
      </c>
      <c r="U347" s="214">
        <f t="shared" si="58"/>
        <v>83.707491183094206</v>
      </c>
      <c r="V347" s="214">
        <f t="shared" si="59"/>
        <v>83.604806408544718</v>
      </c>
      <c r="W347" s="214">
        <f t="shared" si="60"/>
        <v>96.464716484125873</v>
      </c>
      <c r="X347" s="214">
        <f t="shared" si="61"/>
        <v>76.217183770883054</v>
      </c>
      <c r="Y347" s="214">
        <f t="shared" si="62"/>
        <v>146.79278746674549</v>
      </c>
      <c r="Z347" s="214">
        <f t="shared" si="63"/>
        <v>96.411483253588514</v>
      </c>
      <c r="AA347" s="214">
        <f t="shared" si="64"/>
        <v>75.434439178515007</v>
      </c>
      <c r="AB347" s="214">
        <f t="shared" si="65"/>
        <v>85.252550463295179</v>
      </c>
    </row>
    <row r="348" spans="2:28" x14ac:dyDescent="0.25">
      <c r="B348" s="14">
        <v>43577</v>
      </c>
      <c r="C348" s="214">
        <v>166.25</v>
      </c>
      <c r="D348" s="214">
        <v>77.709999999999994</v>
      </c>
      <c r="E348" s="214">
        <v>59.1</v>
      </c>
      <c r="F348" s="214">
        <v>944.5</v>
      </c>
      <c r="G348" s="214">
        <v>6963</v>
      </c>
      <c r="H348" s="214">
        <v>63.87</v>
      </c>
      <c r="I348" s="214">
        <v>24.83</v>
      </c>
      <c r="J348" s="214">
        <v>39.5</v>
      </c>
      <c r="K348" s="214">
        <v>9.5</v>
      </c>
      <c r="L348" s="30">
        <v>262.75</v>
      </c>
      <c r="R348" s="106">
        <f t="shared" si="55"/>
        <v>43574</v>
      </c>
      <c r="S348" s="214">
        <f t="shared" si="56"/>
        <v>98.547717842323664</v>
      </c>
      <c r="T348" s="214">
        <f t="shared" si="57"/>
        <v>90.080795669259402</v>
      </c>
      <c r="U348" s="214">
        <f t="shared" si="58"/>
        <v>83.707491183094206</v>
      </c>
      <c r="V348" s="214">
        <f t="shared" si="59"/>
        <v>84.06764574988874</v>
      </c>
      <c r="W348" s="214">
        <f t="shared" si="60"/>
        <v>96.534035768750869</v>
      </c>
      <c r="X348" s="214">
        <f t="shared" si="61"/>
        <v>76.217183770883054</v>
      </c>
      <c r="Y348" s="214">
        <f t="shared" si="62"/>
        <v>146.79278746674549</v>
      </c>
      <c r="Z348" s="214">
        <f t="shared" si="63"/>
        <v>94.497607655502406</v>
      </c>
      <c r="AA348" s="214">
        <f t="shared" si="64"/>
        <v>75.039494470774088</v>
      </c>
      <c r="AB348" s="214">
        <f t="shared" si="65"/>
        <v>81.973606214706891</v>
      </c>
    </row>
    <row r="349" spans="2:28" x14ac:dyDescent="0.25">
      <c r="B349" s="14">
        <v>43578</v>
      </c>
      <c r="C349" s="214">
        <v>164.3</v>
      </c>
      <c r="D349" s="214">
        <v>77.5</v>
      </c>
      <c r="E349" s="214">
        <v>59.04</v>
      </c>
      <c r="F349" s="214">
        <v>942.6</v>
      </c>
      <c r="G349" s="214">
        <v>6993</v>
      </c>
      <c r="H349" s="214">
        <v>62.73</v>
      </c>
      <c r="I349" s="214">
        <v>24.71</v>
      </c>
      <c r="J349" s="214">
        <v>39.83</v>
      </c>
      <c r="K349" s="214">
        <v>9.5</v>
      </c>
      <c r="L349" s="30">
        <v>263.89999999999998</v>
      </c>
      <c r="R349" s="106">
        <f t="shared" si="55"/>
        <v>43577</v>
      </c>
      <c r="S349" s="214">
        <f t="shared" si="56"/>
        <v>98.547717842323664</v>
      </c>
      <c r="T349" s="214">
        <f t="shared" si="57"/>
        <v>89.837365388850898</v>
      </c>
      <c r="U349" s="214">
        <f t="shared" si="58"/>
        <v>83.622508958542838</v>
      </c>
      <c r="V349" s="214">
        <f t="shared" si="59"/>
        <v>83.898531375166897</v>
      </c>
      <c r="W349" s="214">
        <f t="shared" si="60"/>
        <v>96.949951476500758</v>
      </c>
      <c r="X349" s="214">
        <f t="shared" si="61"/>
        <v>74.856801909307876</v>
      </c>
      <c r="Y349" s="214">
        <f t="shared" si="62"/>
        <v>146.08335796630212</v>
      </c>
      <c r="Z349" s="214">
        <f t="shared" si="63"/>
        <v>95.287081339712927</v>
      </c>
      <c r="AA349" s="214">
        <f t="shared" si="64"/>
        <v>75.039494470774088</v>
      </c>
      <c r="AB349" s="214">
        <f t="shared" si="65"/>
        <v>82.332386984057663</v>
      </c>
    </row>
    <row r="350" spans="2:28" x14ac:dyDescent="0.25">
      <c r="B350" s="14">
        <v>43579</v>
      </c>
      <c r="C350" s="214">
        <v>162.05000000000001</v>
      </c>
      <c r="D350" s="214">
        <v>76.39</v>
      </c>
      <c r="E350" s="214">
        <v>58.43</v>
      </c>
      <c r="F350" s="214">
        <v>904.9</v>
      </c>
      <c r="G350" s="214">
        <v>6891</v>
      </c>
      <c r="H350" s="214">
        <v>60.5</v>
      </c>
      <c r="I350" s="214">
        <v>24.29</v>
      </c>
      <c r="J350" s="214">
        <v>39.72</v>
      </c>
      <c r="K350" s="214">
        <v>9.57</v>
      </c>
      <c r="L350" s="30">
        <v>258.66000000000003</v>
      </c>
      <c r="R350" s="106">
        <f t="shared" si="55"/>
        <v>43578</v>
      </c>
      <c r="S350" s="214">
        <f t="shared" si="56"/>
        <v>97.391819798458812</v>
      </c>
      <c r="T350" s="214">
        <f t="shared" si="57"/>
        <v>88.550662478120259</v>
      </c>
      <c r="U350" s="214">
        <f t="shared" si="58"/>
        <v>82.758523008937303</v>
      </c>
      <c r="V350" s="214">
        <f t="shared" si="59"/>
        <v>80.542946150422779</v>
      </c>
      <c r="W350" s="214">
        <f t="shared" si="60"/>
        <v>95.535838070151115</v>
      </c>
      <c r="X350" s="214">
        <f t="shared" si="61"/>
        <v>72.195704057279244</v>
      </c>
      <c r="Y350" s="214">
        <f t="shared" si="62"/>
        <v>143.60035471475024</v>
      </c>
      <c r="Z350" s="214">
        <f t="shared" si="63"/>
        <v>95.023923444976077</v>
      </c>
      <c r="AA350" s="214">
        <f t="shared" si="64"/>
        <v>75.592417061611371</v>
      </c>
      <c r="AB350" s="214">
        <f t="shared" si="65"/>
        <v>80.697594608928981</v>
      </c>
    </row>
    <row r="351" spans="2:28" x14ac:dyDescent="0.25">
      <c r="B351" s="14">
        <v>43580</v>
      </c>
      <c r="C351" s="214">
        <v>159.44999999999999</v>
      </c>
      <c r="D351" s="214">
        <v>75.98</v>
      </c>
      <c r="E351" s="214">
        <v>57.79</v>
      </c>
      <c r="F351" s="214">
        <v>888.9</v>
      </c>
      <c r="G351" s="214">
        <v>6901</v>
      </c>
      <c r="H351" s="214">
        <v>59.56</v>
      </c>
      <c r="I351" s="214">
        <v>23.55</v>
      </c>
      <c r="J351" s="214">
        <v>39.11</v>
      </c>
      <c r="K351" s="214">
        <v>9.4</v>
      </c>
      <c r="L351" s="30">
        <v>247.63</v>
      </c>
      <c r="R351" s="106">
        <f t="shared" si="55"/>
        <v>43579</v>
      </c>
      <c r="S351" s="214">
        <f t="shared" si="56"/>
        <v>96.058091286307075</v>
      </c>
      <c r="T351" s="214">
        <f t="shared" si="57"/>
        <v>88.075393835417955</v>
      </c>
      <c r="U351" s="214">
        <f t="shared" si="58"/>
        <v>81.852045947056084</v>
      </c>
      <c r="V351" s="214">
        <f t="shared" si="59"/>
        <v>79.118825100133506</v>
      </c>
      <c r="W351" s="214">
        <f t="shared" si="60"/>
        <v>95.674476639401078</v>
      </c>
      <c r="X351" s="214">
        <f t="shared" si="61"/>
        <v>71.07398568019093</v>
      </c>
      <c r="Y351" s="214">
        <f t="shared" si="62"/>
        <v>139.22553946201597</v>
      </c>
      <c r="Z351" s="214">
        <f t="shared" si="63"/>
        <v>93.564593301435423</v>
      </c>
      <c r="AA351" s="214">
        <f t="shared" si="64"/>
        <v>74.24960505529225</v>
      </c>
      <c r="AB351" s="214">
        <f t="shared" si="65"/>
        <v>77.256419055938608</v>
      </c>
    </row>
    <row r="352" spans="2:28" x14ac:dyDescent="0.25">
      <c r="B352" s="14">
        <v>43581</v>
      </c>
      <c r="C352" s="214">
        <v>160.5</v>
      </c>
      <c r="D352" s="214">
        <v>76.209999999999994</v>
      </c>
      <c r="E352" s="214">
        <v>58.25</v>
      </c>
      <c r="F352" s="214">
        <v>893.3</v>
      </c>
      <c r="G352" s="214">
        <v>6905</v>
      </c>
      <c r="H352" s="214">
        <v>60.91</v>
      </c>
      <c r="I352" s="214">
        <v>23.27</v>
      </c>
      <c r="J352" s="214">
        <v>39.68</v>
      </c>
      <c r="K352" s="214">
        <v>10.41</v>
      </c>
      <c r="L352" s="30">
        <v>235.14</v>
      </c>
      <c r="R352" s="106">
        <f t="shared" si="55"/>
        <v>43580</v>
      </c>
      <c r="S352" s="214">
        <f t="shared" si="56"/>
        <v>94.516893894487254</v>
      </c>
      <c r="T352" s="214">
        <f t="shared" si="57"/>
        <v>88.342007952055823</v>
      </c>
      <c r="U352" s="214">
        <f t="shared" si="58"/>
        <v>82.503576335283213</v>
      </c>
      <c r="V352" s="214">
        <f t="shared" si="59"/>
        <v>79.510458388963059</v>
      </c>
      <c r="W352" s="214">
        <f t="shared" si="60"/>
        <v>95.729932067101061</v>
      </c>
      <c r="X352" s="214">
        <f t="shared" si="61"/>
        <v>72.684964200477324</v>
      </c>
      <c r="Y352" s="214">
        <f t="shared" si="62"/>
        <v>137.57020396098139</v>
      </c>
      <c r="Z352" s="214">
        <f t="shared" si="63"/>
        <v>94.928229665071768</v>
      </c>
      <c r="AA352" s="214">
        <f t="shared" si="64"/>
        <v>82.227488151658761</v>
      </c>
      <c r="AB352" s="214">
        <f t="shared" si="65"/>
        <v>73.359747917511626</v>
      </c>
    </row>
    <row r="353" spans="2:28" x14ac:dyDescent="0.25">
      <c r="B353" s="14">
        <v>43584</v>
      </c>
      <c r="C353" s="214">
        <v>160.69999999999999</v>
      </c>
      <c r="D353" s="214">
        <v>75.900000000000006</v>
      </c>
      <c r="E353" s="214">
        <v>58.25</v>
      </c>
      <c r="F353" s="214">
        <v>893.3</v>
      </c>
      <c r="G353" s="214">
        <v>6905</v>
      </c>
      <c r="H353" s="214">
        <v>61.03</v>
      </c>
      <c r="I353" s="214">
        <v>23.37</v>
      </c>
      <c r="J353" s="214">
        <v>40.01</v>
      </c>
      <c r="K353" s="214">
        <v>10.32</v>
      </c>
      <c r="L353" s="30">
        <v>241.47</v>
      </c>
      <c r="R353" s="106">
        <f t="shared" si="55"/>
        <v>43581</v>
      </c>
      <c r="S353" s="214">
        <f t="shared" si="56"/>
        <v>95.139300533491408</v>
      </c>
      <c r="T353" s="214">
        <f t="shared" si="57"/>
        <v>87.982658490500427</v>
      </c>
      <c r="U353" s="214">
        <f t="shared" si="58"/>
        <v>82.503576335283213</v>
      </c>
      <c r="V353" s="214">
        <f t="shared" si="59"/>
        <v>79.510458388963059</v>
      </c>
      <c r="W353" s="214">
        <f t="shared" si="60"/>
        <v>95.729932067101061</v>
      </c>
      <c r="X353" s="214">
        <f t="shared" si="61"/>
        <v>72.828162291169448</v>
      </c>
      <c r="Y353" s="214">
        <f t="shared" si="62"/>
        <v>138.16139521135088</v>
      </c>
      <c r="Z353" s="214">
        <f t="shared" si="63"/>
        <v>95.717703349282303</v>
      </c>
      <c r="AA353" s="214">
        <f t="shared" si="64"/>
        <v>81.516587677725113</v>
      </c>
      <c r="AB353" s="214">
        <f t="shared" si="65"/>
        <v>75.334602065329307</v>
      </c>
    </row>
    <row r="354" spans="2:28" x14ac:dyDescent="0.25">
      <c r="B354" s="14">
        <v>43585</v>
      </c>
      <c r="C354" s="214">
        <v>159.65</v>
      </c>
      <c r="D354" s="214">
        <v>76.150000000000006</v>
      </c>
      <c r="E354" s="214">
        <v>58.47</v>
      </c>
      <c r="F354" s="214">
        <v>893.3</v>
      </c>
      <c r="G354" s="214">
        <v>6905</v>
      </c>
      <c r="H354" s="214">
        <v>60.82</v>
      </c>
      <c r="I354" s="214">
        <v>23.36</v>
      </c>
      <c r="J354" s="214">
        <v>38.950000000000003</v>
      </c>
      <c r="K354" s="214">
        <v>10.45</v>
      </c>
      <c r="L354" s="30">
        <v>238.69</v>
      </c>
      <c r="R354" s="106">
        <f t="shared" si="55"/>
        <v>43584</v>
      </c>
      <c r="S354" s="214">
        <f t="shared" si="56"/>
        <v>95.257854179015993</v>
      </c>
      <c r="T354" s="214">
        <f t="shared" si="57"/>
        <v>88.272456443367702</v>
      </c>
      <c r="U354" s="214">
        <f t="shared" si="58"/>
        <v>82.815177825304872</v>
      </c>
      <c r="V354" s="214">
        <f t="shared" si="59"/>
        <v>79.510458388963059</v>
      </c>
      <c r="W354" s="214">
        <f t="shared" si="60"/>
        <v>95.729932067101061</v>
      </c>
      <c r="X354" s="214">
        <f t="shared" si="61"/>
        <v>72.577565632458246</v>
      </c>
      <c r="Y354" s="214">
        <f t="shared" si="62"/>
        <v>138.10227608631394</v>
      </c>
      <c r="Z354" s="214">
        <f t="shared" si="63"/>
        <v>93.181818181818201</v>
      </c>
      <c r="AA354" s="214">
        <f t="shared" si="64"/>
        <v>82.543443917851491</v>
      </c>
      <c r="AB354" s="214">
        <f t="shared" si="65"/>
        <v>74.467288553333546</v>
      </c>
    </row>
    <row r="355" spans="2:28" x14ac:dyDescent="0.25">
      <c r="B355" s="14">
        <v>43586</v>
      </c>
      <c r="C355" s="214">
        <v>159.65</v>
      </c>
      <c r="D355" s="214">
        <v>76.150000000000006</v>
      </c>
      <c r="E355" s="214">
        <v>58.47</v>
      </c>
      <c r="F355" s="214">
        <v>893.3</v>
      </c>
      <c r="G355" s="214">
        <v>6905</v>
      </c>
      <c r="H355" s="214">
        <v>60.82</v>
      </c>
      <c r="I355" s="214">
        <v>23.36</v>
      </c>
      <c r="J355" s="214">
        <v>38.75</v>
      </c>
      <c r="K355" s="214">
        <v>10.3</v>
      </c>
      <c r="L355" s="30">
        <v>234.01</v>
      </c>
      <c r="R355" s="106">
        <f t="shared" si="55"/>
        <v>43585</v>
      </c>
      <c r="S355" s="214">
        <f t="shared" si="56"/>
        <v>94.635447540011867</v>
      </c>
      <c r="T355" s="214">
        <f t="shared" si="57"/>
        <v>88.272456443367702</v>
      </c>
      <c r="U355" s="214">
        <f t="shared" si="58"/>
        <v>82.815177825304872</v>
      </c>
      <c r="V355" s="214">
        <f t="shared" si="59"/>
        <v>79.510458388963059</v>
      </c>
      <c r="W355" s="214">
        <f t="shared" si="60"/>
        <v>95.729932067101061</v>
      </c>
      <c r="X355" s="214">
        <f t="shared" si="61"/>
        <v>72.577565632458246</v>
      </c>
      <c r="Y355" s="214">
        <f t="shared" si="62"/>
        <v>138.10227608631394</v>
      </c>
      <c r="Z355" s="214">
        <f t="shared" si="63"/>
        <v>92.703349282296656</v>
      </c>
      <c r="AA355" s="214">
        <f t="shared" si="64"/>
        <v>81.358609794628762</v>
      </c>
      <c r="AB355" s="214">
        <f t="shared" si="65"/>
        <v>73.007206813714788</v>
      </c>
    </row>
    <row r="356" spans="2:28" x14ac:dyDescent="0.25">
      <c r="B356" s="14">
        <v>43587</v>
      </c>
      <c r="C356" s="214">
        <v>163.6</v>
      </c>
      <c r="D356" s="214">
        <v>75.650000000000006</v>
      </c>
      <c r="E356" s="214">
        <v>58.46</v>
      </c>
      <c r="F356" s="214">
        <v>893.3</v>
      </c>
      <c r="G356" s="214">
        <v>6905</v>
      </c>
      <c r="H356" s="214">
        <v>60.91</v>
      </c>
      <c r="I356" s="214">
        <v>22.9</v>
      </c>
      <c r="J356" s="214">
        <v>38.25</v>
      </c>
      <c r="K356" s="214">
        <v>10.34</v>
      </c>
      <c r="L356" s="30">
        <v>244.1</v>
      </c>
      <c r="R356" s="106">
        <f t="shared" si="55"/>
        <v>43586</v>
      </c>
      <c r="S356" s="214">
        <f t="shared" si="56"/>
        <v>94.635447540011867</v>
      </c>
      <c r="T356" s="214">
        <f t="shared" si="57"/>
        <v>87.69286053763318</v>
      </c>
      <c r="U356" s="214">
        <f t="shared" si="58"/>
        <v>82.801014121212987</v>
      </c>
      <c r="V356" s="214">
        <f t="shared" si="59"/>
        <v>79.510458388963059</v>
      </c>
      <c r="W356" s="214">
        <f t="shared" si="60"/>
        <v>95.729932067101061</v>
      </c>
      <c r="X356" s="214">
        <f t="shared" si="61"/>
        <v>72.684964200477324</v>
      </c>
      <c r="Y356" s="214">
        <f t="shared" si="62"/>
        <v>135.38279633461426</v>
      </c>
      <c r="Z356" s="214">
        <f t="shared" si="63"/>
        <v>91.507177033492823</v>
      </c>
      <c r="AA356" s="214">
        <f t="shared" si="64"/>
        <v>81.674565560821492</v>
      </c>
      <c r="AB356" s="214">
        <f t="shared" si="65"/>
        <v>76.155118085670608</v>
      </c>
    </row>
    <row r="357" spans="2:28" x14ac:dyDescent="0.25">
      <c r="B357" s="14">
        <v>43588</v>
      </c>
      <c r="C357" s="214">
        <v>163.85</v>
      </c>
      <c r="D357" s="214">
        <v>75.92</v>
      </c>
      <c r="E357" s="214">
        <v>58.62</v>
      </c>
      <c r="F357" s="214">
        <v>893.3</v>
      </c>
      <c r="G357" s="214">
        <v>6905</v>
      </c>
      <c r="H357" s="214">
        <v>60.27</v>
      </c>
      <c r="I357" s="214">
        <v>22.64</v>
      </c>
      <c r="J357" s="214">
        <v>38.799999999999997</v>
      </c>
      <c r="K357" s="214">
        <v>10.41</v>
      </c>
      <c r="L357" s="30">
        <v>255.03</v>
      </c>
      <c r="R357" s="106">
        <f t="shared" si="55"/>
        <v>43587</v>
      </c>
      <c r="S357" s="214">
        <f t="shared" si="56"/>
        <v>96.9768820391227</v>
      </c>
      <c r="T357" s="214">
        <f t="shared" si="57"/>
        <v>88.005842326729805</v>
      </c>
      <c r="U357" s="214">
        <f t="shared" si="58"/>
        <v>83.027633386683291</v>
      </c>
      <c r="V357" s="214">
        <f t="shared" si="59"/>
        <v>79.510458388963059</v>
      </c>
      <c r="W357" s="214">
        <f t="shared" si="60"/>
        <v>95.729932067101061</v>
      </c>
      <c r="X357" s="214">
        <f t="shared" si="61"/>
        <v>71.921241050119335</v>
      </c>
      <c r="Y357" s="214">
        <f t="shared" si="62"/>
        <v>133.84569908365359</v>
      </c>
      <c r="Z357" s="214">
        <f t="shared" si="63"/>
        <v>92.822966507177028</v>
      </c>
      <c r="AA357" s="214">
        <f t="shared" si="64"/>
        <v>82.227488151658761</v>
      </c>
      <c r="AB357" s="214">
        <f t="shared" si="65"/>
        <v>79.565095310891337</v>
      </c>
    </row>
    <row r="358" spans="2:28" x14ac:dyDescent="0.25">
      <c r="B358" s="14">
        <v>43591</v>
      </c>
      <c r="C358" s="214">
        <v>160.9</v>
      </c>
      <c r="D358" s="214">
        <v>74.239999999999995</v>
      </c>
      <c r="E358" s="214">
        <v>57.6</v>
      </c>
      <c r="F358" s="214">
        <v>893.3</v>
      </c>
      <c r="G358" s="214">
        <v>6905</v>
      </c>
      <c r="H358" s="214">
        <v>58.87</v>
      </c>
      <c r="I358" s="214">
        <v>22.16</v>
      </c>
      <c r="J358" s="214">
        <v>38.090000000000003</v>
      </c>
      <c r="K358" s="214">
        <v>10.37</v>
      </c>
      <c r="L358" s="30">
        <v>255.34</v>
      </c>
      <c r="R358" s="106">
        <f t="shared" si="55"/>
        <v>43588</v>
      </c>
      <c r="S358" s="214">
        <f t="shared" si="56"/>
        <v>97.125074096028456</v>
      </c>
      <c r="T358" s="214">
        <f t="shared" si="57"/>
        <v>86.058400083461805</v>
      </c>
      <c r="U358" s="214">
        <f t="shared" si="58"/>
        <v>81.582935569310095</v>
      </c>
      <c r="V358" s="214">
        <f t="shared" si="59"/>
        <v>79.510458388963059</v>
      </c>
      <c r="W358" s="214">
        <f t="shared" si="60"/>
        <v>95.729932067101061</v>
      </c>
      <c r="X358" s="214">
        <f t="shared" si="61"/>
        <v>70.250596658711217</v>
      </c>
      <c r="Y358" s="214">
        <f t="shared" si="62"/>
        <v>131.00798108187999</v>
      </c>
      <c r="Z358" s="214">
        <f t="shared" si="63"/>
        <v>91.124401913875602</v>
      </c>
      <c r="AA358" s="214">
        <f t="shared" si="64"/>
        <v>81.911532385466018</v>
      </c>
      <c r="AB358" s="214">
        <f t="shared" si="65"/>
        <v>79.661810126977201</v>
      </c>
    </row>
    <row r="359" spans="2:28" x14ac:dyDescent="0.25">
      <c r="B359" s="14">
        <v>43592</v>
      </c>
      <c r="C359" s="214">
        <v>155.1</v>
      </c>
      <c r="D359" s="214">
        <v>71.430000000000007</v>
      </c>
      <c r="E359" s="214">
        <v>56.04</v>
      </c>
      <c r="F359" s="214">
        <v>878</v>
      </c>
      <c r="G359" s="214">
        <v>6824</v>
      </c>
      <c r="H359" s="214">
        <v>58.29</v>
      </c>
      <c r="I359" s="214">
        <v>21.76</v>
      </c>
      <c r="J359" s="214">
        <v>38.53</v>
      </c>
      <c r="K359" s="214">
        <v>10.38</v>
      </c>
      <c r="L359" s="30">
        <v>247.06</v>
      </c>
      <c r="R359" s="106">
        <f t="shared" si="55"/>
        <v>43591</v>
      </c>
      <c r="S359" s="214">
        <f t="shared" si="56"/>
        <v>95.376407824540607</v>
      </c>
      <c r="T359" s="214">
        <f t="shared" si="57"/>
        <v>82.801071093233816</v>
      </c>
      <c r="U359" s="214">
        <f t="shared" si="58"/>
        <v>79.373397730974602</v>
      </c>
      <c r="V359" s="214">
        <f t="shared" si="59"/>
        <v>78.14864263462394</v>
      </c>
      <c r="W359" s="214">
        <f t="shared" si="60"/>
        <v>94.606959656176343</v>
      </c>
      <c r="X359" s="214">
        <f t="shared" si="61"/>
        <v>69.558472553699275</v>
      </c>
      <c r="Y359" s="214">
        <f t="shared" si="62"/>
        <v>128.64321608040203</v>
      </c>
      <c r="Z359" s="214">
        <f t="shared" si="63"/>
        <v>92.177033492822986</v>
      </c>
      <c r="AA359" s="214">
        <f t="shared" si="64"/>
        <v>81.990521327014221</v>
      </c>
      <c r="AB359" s="214">
        <f t="shared" si="65"/>
        <v>77.078588587651709</v>
      </c>
    </row>
    <row r="360" spans="2:28" x14ac:dyDescent="0.25">
      <c r="B360" s="14">
        <v>43593</v>
      </c>
      <c r="C360" s="214">
        <v>156.55000000000001</v>
      </c>
      <c r="D360" s="214">
        <v>71.47</v>
      </c>
      <c r="E360" s="214">
        <v>57.32</v>
      </c>
      <c r="F360" s="214">
        <v>873.7</v>
      </c>
      <c r="G360" s="214">
        <v>6759</v>
      </c>
      <c r="H360" s="214">
        <v>58.02</v>
      </c>
      <c r="I360" s="214">
        <v>21.78</v>
      </c>
      <c r="J360" s="214">
        <v>38.21</v>
      </c>
      <c r="K360" s="214">
        <v>10.34</v>
      </c>
      <c r="L360" s="30">
        <v>244.84</v>
      </c>
      <c r="R360" s="106">
        <f t="shared" si="55"/>
        <v>43592</v>
      </c>
      <c r="S360" s="214">
        <f t="shared" si="56"/>
        <v>91.938352104327208</v>
      </c>
      <c r="T360" s="214">
        <f t="shared" si="57"/>
        <v>82.847438765692559</v>
      </c>
      <c r="U360" s="214">
        <f t="shared" si="58"/>
        <v>81.186351854737055</v>
      </c>
      <c r="V360" s="214">
        <f t="shared" si="59"/>
        <v>77.765910102358703</v>
      </c>
      <c r="W360" s="214">
        <f t="shared" si="60"/>
        <v>93.70580895605157</v>
      </c>
      <c r="X360" s="214">
        <f t="shared" si="61"/>
        <v>69.23627684964201</v>
      </c>
      <c r="Y360" s="214">
        <f t="shared" si="62"/>
        <v>128.76145433047591</v>
      </c>
      <c r="Z360" s="214">
        <f t="shared" si="63"/>
        <v>91.411483253588528</v>
      </c>
      <c r="AA360" s="214">
        <f t="shared" si="64"/>
        <v>81.674565560821492</v>
      </c>
      <c r="AB360" s="214">
        <f t="shared" si="65"/>
        <v>76.385985711165887</v>
      </c>
    </row>
    <row r="361" spans="2:28" x14ac:dyDescent="0.25">
      <c r="B361" s="14">
        <v>43594</v>
      </c>
      <c r="C361" s="214">
        <v>156.05000000000001</v>
      </c>
      <c r="D361" s="214">
        <v>70.13</v>
      </c>
      <c r="E361" s="214">
        <v>56.42</v>
      </c>
      <c r="F361" s="214">
        <v>858.4</v>
      </c>
      <c r="G361" s="214">
        <v>6545</v>
      </c>
      <c r="H361" s="214">
        <v>56.21</v>
      </c>
      <c r="I361" s="214">
        <v>21.24</v>
      </c>
      <c r="J361" s="214">
        <v>37.58</v>
      </c>
      <c r="K361" s="214">
        <v>10.199999999999999</v>
      </c>
      <c r="L361" s="30">
        <v>241.98</v>
      </c>
      <c r="R361" s="106">
        <f t="shared" si="55"/>
        <v>43593</v>
      </c>
      <c r="S361" s="214">
        <f t="shared" si="56"/>
        <v>92.797866034380576</v>
      </c>
      <c r="T361" s="214">
        <f t="shared" si="57"/>
        <v>81.294121738324037</v>
      </c>
      <c r="U361" s="214">
        <f t="shared" si="58"/>
        <v>79.91161848646658</v>
      </c>
      <c r="V361" s="214">
        <f t="shared" si="59"/>
        <v>76.404094348019584</v>
      </c>
      <c r="W361" s="214">
        <f t="shared" si="60"/>
        <v>90.738943574102322</v>
      </c>
      <c r="X361" s="214">
        <f t="shared" si="61"/>
        <v>67.076372315035798</v>
      </c>
      <c r="Y361" s="214">
        <f t="shared" si="62"/>
        <v>125.56902157848064</v>
      </c>
      <c r="Z361" s="214">
        <f t="shared" si="63"/>
        <v>89.904306220095691</v>
      </c>
      <c r="AA361" s="214">
        <f t="shared" si="64"/>
        <v>80.56872037914691</v>
      </c>
      <c r="AB361" s="214">
        <f t="shared" si="65"/>
        <v>75.493713536954417</v>
      </c>
    </row>
    <row r="362" spans="2:28" x14ac:dyDescent="0.25">
      <c r="B362" s="14">
        <v>43595</v>
      </c>
      <c r="C362" s="214">
        <v>153.15</v>
      </c>
      <c r="D362" s="214">
        <v>69.709999999999994</v>
      </c>
      <c r="E362" s="214">
        <v>54.41</v>
      </c>
      <c r="F362" s="214">
        <v>858.5</v>
      </c>
      <c r="G362" s="214">
        <v>6537</v>
      </c>
      <c r="H362" s="214">
        <v>55.73</v>
      </c>
      <c r="I362" s="214">
        <v>21.16</v>
      </c>
      <c r="J362" s="214">
        <v>37.89</v>
      </c>
      <c r="K362" s="214">
        <v>10.38</v>
      </c>
      <c r="L362" s="30">
        <v>239.52</v>
      </c>
      <c r="R362" s="106">
        <f t="shared" si="55"/>
        <v>43594</v>
      </c>
      <c r="S362" s="214">
        <f t="shared" si="56"/>
        <v>92.501481920569077</v>
      </c>
      <c r="T362" s="214">
        <f t="shared" si="57"/>
        <v>80.807261177507044</v>
      </c>
      <c r="U362" s="214">
        <f t="shared" si="58"/>
        <v>77.064713963995871</v>
      </c>
      <c r="V362" s="214">
        <f t="shared" si="59"/>
        <v>76.412995104583885</v>
      </c>
      <c r="W362" s="214">
        <f t="shared" si="60"/>
        <v>90.628032718702343</v>
      </c>
      <c r="X362" s="214">
        <f t="shared" si="61"/>
        <v>66.503579952267302</v>
      </c>
      <c r="Y362" s="214">
        <f t="shared" si="62"/>
        <v>125.09606857818505</v>
      </c>
      <c r="Z362" s="214">
        <f t="shared" si="63"/>
        <v>90.645933014354071</v>
      </c>
      <c r="AA362" s="214">
        <f t="shared" si="64"/>
        <v>81.990521327014221</v>
      </c>
      <c r="AB362" s="214">
        <f t="shared" si="65"/>
        <v>74.726234673821494</v>
      </c>
    </row>
    <row r="363" spans="2:28" x14ac:dyDescent="0.25">
      <c r="B363" s="14">
        <v>43598</v>
      </c>
      <c r="C363" s="214">
        <v>150.30000000000001</v>
      </c>
      <c r="D363" s="214">
        <v>68.180000000000007</v>
      </c>
      <c r="E363" s="214">
        <v>52.27</v>
      </c>
      <c r="F363" s="214">
        <v>865.7</v>
      </c>
      <c r="G363" s="214">
        <v>6545</v>
      </c>
      <c r="H363" s="214">
        <v>54.37</v>
      </c>
      <c r="I363" s="214">
        <v>20.62</v>
      </c>
      <c r="J363" s="214">
        <v>36.56</v>
      </c>
      <c r="K363" s="214">
        <v>10.08</v>
      </c>
      <c r="L363" s="30">
        <v>227.01</v>
      </c>
      <c r="R363" s="106">
        <f t="shared" si="55"/>
        <v>43595</v>
      </c>
      <c r="S363" s="214">
        <f t="shared" si="56"/>
        <v>90.782454060462371</v>
      </c>
      <c r="T363" s="214">
        <f t="shared" si="57"/>
        <v>79.033697705959412</v>
      </c>
      <c r="U363" s="214">
        <f t="shared" si="58"/>
        <v>74.033681288330527</v>
      </c>
      <c r="V363" s="214">
        <f t="shared" si="59"/>
        <v>77.053849577214066</v>
      </c>
      <c r="W363" s="214">
        <f t="shared" si="60"/>
        <v>90.738943574102322</v>
      </c>
      <c r="X363" s="214">
        <f t="shared" si="61"/>
        <v>64.880668257756554</v>
      </c>
      <c r="Y363" s="214">
        <f t="shared" si="62"/>
        <v>121.9036358261898</v>
      </c>
      <c r="Z363" s="214">
        <f t="shared" si="63"/>
        <v>87.464114832535898</v>
      </c>
      <c r="AA363" s="214">
        <f t="shared" si="64"/>
        <v>79.620853080568722</v>
      </c>
      <c r="AB363" s="214">
        <f t="shared" si="65"/>
        <v>70.823323869840578</v>
      </c>
    </row>
    <row r="364" spans="2:28" x14ac:dyDescent="0.25">
      <c r="B364" s="14">
        <v>43599</v>
      </c>
      <c r="C364" s="214">
        <v>150</v>
      </c>
      <c r="D364" s="214">
        <v>68.37</v>
      </c>
      <c r="E364" s="214">
        <v>53.15</v>
      </c>
      <c r="F364" s="214">
        <v>840.2</v>
      </c>
      <c r="G364" s="214">
        <v>6529</v>
      </c>
      <c r="H364" s="214">
        <v>53.11</v>
      </c>
      <c r="I364" s="214">
        <v>21.07</v>
      </c>
      <c r="J364" s="214">
        <v>37.04</v>
      </c>
      <c r="K364" s="214">
        <v>10.24</v>
      </c>
      <c r="L364" s="30">
        <v>232.31</v>
      </c>
      <c r="R364" s="106">
        <f t="shared" si="55"/>
        <v>43598</v>
      </c>
      <c r="S364" s="214">
        <f t="shared" si="56"/>
        <v>89.093064611736821</v>
      </c>
      <c r="T364" s="214">
        <f t="shared" si="57"/>
        <v>79.253944150138537</v>
      </c>
      <c r="U364" s="214">
        <f t="shared" si="58"/>
        <v>75.280087248417203</v>
      </c>
      <c r="V364" s="214">
        <f t="shared" si="59"/>
        <v>74.784156653315534</v>
      </c>
      <c r="W364" s="214">
        <f t="shared" si="60"/>
        <v>90.517121863302378</v>
      </c>
      <c r="X364" s="214">
        <f t="shared" si="61"/>
        <v>63.377088305489259</v>
      </c>
      <c r="Y364" s="214">
        <f t="shared" si="62"/>
        <v>124.56399645285249</v>
      </c>
      <c r="Z364" s="214">
        <f t="shared" si="63"/>
        <v>88.612440191387563</v>
      </c>
      <c r="AA364" s="214">
        <f t="shared" si="64"/>
        <v>80.884676145339654</v>
      </c>
      <c r="AB364" s="214">
        <f t="shared" si="65"/>
        <v>72.476835241631051</v>
      </c>
    </row>
    <row r="365" spans="2:28" x14ac:dyDescent="0.25">
      <c r="B365" s="14">
        <v>43600</v>
      </c>
      <c r="C365" s="214">
        <v>151.05000000000001</v>
      </c>
      <c r="D365" s="214">
        <v>70.52</v>
      </c>
      <c r="E365" s="214">
        <v>54.38</v>
      </c>
      <c r="F365" s="214">
        <v>785.8</v>
      </c>
      <c r="G365" s="214">
        <v>6570</v>
      </c>
      <c r="H365" s="214">
        <v>52.59</v>
      </c>
      <c r="I365" s="214">
        <v>21.41</v>
      </c>
      <c r="J365" s="214">
        <v>37.369999999999997</v>
      </c>
      <c r="K365" s="214">
        <v>10.36</v>
      </c>
      <c r="L365" s="30">
        <v>231.95</v>
      </c>
      <c r="R365" s="106">
        <f t="shared" si="55"/>
        <v>43599</v>
      </c>
      <c r="S365" s="214">
        <f t="shared" si="56"/>
        <v>88.915234143449922</v>
      </c>
      <c r="T365" s="214">
        <f t="shared" si="57"/>
        <v>81.746206544796962</v>
      </c>
      <c r="U365" s="214">
        <f t="shared" si="58"/>
        <v>77.022222851720187</v>
      </c>
      <c r="V365" s="214">
        <f t="shared" si="59"/>
        <v>69.94214508233199</v>
      </c>
      <c r="W365" s="214">
        <f t="shared" si="60"/>
        <v>91.085539997227229</v>
      </c>
      <c r="X365" s="214">
        <f t="shared" si="61"/>
        <v>62.756563245823394</v>
      </c>
      <c r="Y365" s="214">
        <f t="shared" si="62"/>
        <v>126.5740467041088</v>
      </c>
      <c r="Z365" s="214">
        <f t="shared" si="63"/>
        <v>89.401913875598083</v>
      </c>
      <c r="AA365" s="214">
        <f t="shared" si="64"/>
        <v>81.832543443917842</v>
      </c>
      <c r="AB365" s="214">
        <f t="shared" si="65"/>
        <v>72.364521261660371</v>
      </c>
    </row>
    <row r="366" spans="2:28" x14ac:dyDescent="0.25">
      <c r="B366" s="14">
        <v>43601</v>
      </c>
      <c r="C366" s="214">
        <v>148.65</v>
      </c>
      <c r="D366" s="214">
        <v>69.819999999999993</v>
      </c>
      <c r="E366" s="214">
        <v>54.08</v>
      </c>
      <c r="F366" s="214">
        <v>787.1</v>
      </c>
      <c r="G366" s="214">
        <v>6502</v>
      </c>
      <c r="H366" s="214">
        <v>52</v>
      </c>
      <c r="I366" s="214">
        <v>21.36</v>
      </c>
      <c r="J366" s="214">
        <v>37.380000000000003</v>
      </c>
      <c r="K366" s="214">
        <v>10.4</v>
      </c>
      <c r="L366" s="30">
        <v>228.33</v>
      </c>
      <c r="R366" s="106">
        <f t="shared" si="55"/>
        <v>43600</v>
      </c>
      <c r="S366" s="214">
        <f t="shared" si="56"/>
        <v>89.537640782454076</v>
      </c>
      <c r="T366" s="214">
        <f t="shared" si="57"/>
        <v>80.934772276768626</v>
      </c>
      <c r="U366" s="214">
        <f t="shared" si="58"/>
        <v>76.597311728963362</v>
      </c>
      <c r="V366" s="214">
        <f t="shared" si="59"/>
        <v>70.05785491766801</v>
      </c>
      <c r="W366" s="214">
        <f t="shared" si="60"/>
        <v>90.142797726327458</v>
      </c>
      <c r="X366" s="214">
        <f t="shared" si="61"/>
        <v>62.052505966587113</v>
      </c>
      <c r="Y366" s="214">
        <f t="shared" si="62"/>
        <v>126.27845107892404</v>
      </c>
      <c r="Z366" s="214">
        <f t="shared" si="63"/>
        <v>89.425837320574175</v>
      </c>
      <c r="AA366" s="214">
        <f t="shared" si="64"/>
        <v>82.148499210110586</v>
      </c>
      <c r="AB366" s="214">
        <f t="shared" si="65"/>
        <v>71.235141796399731</v>
      </c>
    </row>
    <row r="367" spans="2:28" x14ac:dyDescent="0.25">
      <c r="B367" s="14">
        <v>43602</v>
      </c>
      <c r="C367" s="214">
        <v>149</v>
      </c>
      <c r="D367" s="214">
        <v>65.930000000000007</v>
      </c>
      <c r="E367" s="214">
        <v>53.5</v>
      </c>
      <c r="F367" s="214">
        <v>780.4</v>
      </c>
      <c r="G367" s="214">
        <v>6502</v>
      </c>
      <c r="H367" s="214">
        <v>51.69</v>
      </c>
      <c r="I367" s="214">
        <v>21.37</v>
      </c>
      <c r="J367" s="214">
        <v>37</v>
      </c>
      <c r="K367" s="214">
        <v>10.29</v>
      </c>
      <c r="L367" s="30">
        <v>211.03</v>
      </c>
      <c r="R367" s="106">
        <f t="shared" si="55"/>
        <v>43601</v>
      </c>
      <c r="S367" s="214">
        <f t="shared" si="56"/>
        <v>88.114997036158869</v>
      </c>
      <c r="T367" s="214">
        <f t="shared" si="57"/>
        <v>76.425516130154065</v>
      </c>
      <c r="U367" s="214">
        <f t="shared" si="58"/>
        <v>75.775816891633511</v>
      </c>
      <c r="V367" s="214">
        <f t="shared" si="59"/>
        <v>69.461504227859365</v>
      </c>
      <c r="W367" s="214">
        <f t="shared" si="60"/>
        <v>90.142797726327458</v>
      </c>
      <c r="X367" s="214">
        <f t="shared" si="61"/>
        <v>61.682577565632457</v>
      </c>
      <c r="Y367" s="214">
        <f t="shared" si="62"/>
        <v>126.33757020396099</v>
      </c>
      <c r="Z367" s="214">
        <f t="shared" si="63"/>
        <v>88.516746411483254</v>
      </c>
      <c r="AA367" s="214">
        <f t="shared" si="64"/>
        <v>81.279620853080559</v>
      </c>
      <c r="AB367" s="214">
        <f t="shared" si="65"/>
        <v>65.837831092253467</v>
      </c>
    </row>
    <row r="368" spans="2:28" x14ac:dyDescent="0.25">
      <c r="B368" s="14">
        <v>43605</v>
      </c>
      <c r="C368" s="214">
        <v>146.44999999999999</v>
      </c>
      <c r="D368" s="214">
        <v>64.849999999999994</v>
      </c>
      <c r="E368" s="214">
        <v>52.21</v>
      </c>
      <c r="F368" s="214">
        <v>770.1</v>
      </c>
      <c r="G368" s="214">
        <v>6527</v>
      </c>
      <c r="H368" s="214">
        <v>50.64</v>
      </c>
      <c r="I368" s="214">
        <v>21</v>
      </c>
      <c r="J368" s="214">
        <v>36.97</v>
      </c>
      <c r="K368" s="214">
        <v>10.28</v>
      </c>
      <c r="L368" s="30">
        <v>205.36</v>
      </c>
      <c r="R368" s="106">
        <f t="shared" si="55"/>
        <v>43602</v>
      </c>
      <c r="S368" s="214">
        <f t="shared" si="56"/>
        <v>88.322465915826925</v>
      </c>
      <c r="T368" s="214">
        <f t="shared" si="57"/>
        <v>75.173588973767494</v>
      </c>
      <c r="U368" s="214">
        <f t="shared" si="58"/>
        <v>73.948699063779173</v>
      </c>
      <c r="V368" s="214">
        <f t="shared" si="59"/>
        <v>68.544726301735651</v>
      </c>
      <c r="W368" s="214">
        <f t="shared" si="60"/>
        <v>90.48939414945238</v>
      </c>
      <c r="X368" s="214">
        <f t="shared" si="61"/>
        <v>60.429594272076372</v>
      </c>
      <c r="Y368" s="214">
        <f t="shared" si="62"/>
        <v>124.15016257759386</v>
      </c>
      <c r="Z368" s="214">
        <f t="shared" si="63"/>
        <v>88.444976076555022</v>
      </c>
      <c r="AA368" s="214">
        <f t="shared" si="64"/>
        <v>81.200631911532383</v>
      </c>
      <c r="AB368" s="214">
        <f t="shared" si="65"/>
        <v>64.068885907715355</v>
      </c>
    </row>
    <row r="369" spans="2:28" x14ac:dyDescent="0.25">
      <c r="B369" s="14">
        <v>43606</v>
      </c>
      <c r="C369" s="214">
        <v>146.75</v>
      </c>
      <c r="D369" s="214">
        <v>64.86</v>
      </c>
      <c r="E369" s="214">
        <v>52.7</v>
      </c>
      <c r="F369" s="214">
        <v>771.3</v>
      </c>
      <c r="G369" s="214">
        <v>6494</v>
      </c>
      <c r="H369" s="214">
        <v>51.38</v>
      </c>
      <c r="I369" s="214">
        <v>21.29</v>
      </c>
      <c r="J369" s="214">
        <v>37.130000000000003</v>
      </c>
      <c r="K369" s="214">
        <v>10.24</v>
      </c>
      <c r="L369" s="30">
        <v>205.08</v>
      </c>
      <c r="R369" s="106">
        <f t="shared" si="55"/>
        <v>43605</v>
      </c>
      <c r="S369" s="214">
        <f t="shared" si="56"/>
        <v>86.81090693538826</v>
      </c>
      <c r="T369" s="214">
        <f t="shared" si="57"/>
        <v>75.185180891882183</v>
      </c>
      <c r="U369" s="214">
        <f t="shared" si="58"/>
        <v>74.642720564281987</v>
      </c>
      <c r="V369" s="214">
        <f t="shared" si="59"/>
        <v>68.65153538050734</v>
      </c>
      <c r="W369" s="214">
        <f t="shared" si="60"/>
        <v>90.031886870927494</v>
      </c>
      <c r="X369" s="214">
        <f t="shared" si="61"/>
        <v>61.312649164677815</v>
      </c>
      <c r="Y369" s="214">
        <f t="shared" si="62"/>
        <v>125.8646172036654</v>
      </c>
      <c r="Z369" s="214">
        <f t="shared" si="63"/>
        <v>88.827751196172258</v>
      </c>
      <c r="AA369" s="214">
        <f t="shared" si="64"/>
        <v>80.884676145339654</v>
      </c>
      <c r="AB369" s="214">
        <f t="shared" si="65"/>
        <v>63.981530589960386</v>
      </c>
    </row>
    <row r="370" spans="2:28" x14ac:dyDescent="0.25">
      <c r="B370" s="14">
        <v>43607</v>
      </c>
      <c r="C370" s="214">
        <v>145.6</v>
      </c>
      <c r="D370" s="214">
        <v>63.91</v>
      </c>
      <c r="E370" s="214">
        <v>50.97</v>
      </c>
      <c r="F370" s="214">
        <v>756.1</v>
      </c>
      <c r="G370" s="214">
        <v>6491</v>
      </c>
      <c r="H370" s="214">
        <v>50.95</v>
      </c>
      <c r="I370" s="214">
        <v>20.87</v>
      </c>
      <c r="J370" s="214">
        <v>35.549999999999997</v>
      </c>
      <c r="K370" s="214">
        <v>9.9700000000000006</v>
      </c>
      <c r="L370" s="30">
        <v>192.73</v>
      </c>
      <c r="R370" s="106">
        <f t="shared" si="55"/>
        <v>43606</v>
      </c>
      <c r="S370" s="214">
        <f t="shared" si="56"/>
        <v>86.988737403675159</v>
      </c>
      <c r="T370" s="214">
        <f t="shared" si="57"/>
        <v>74.083948670986587</v>
      </c>
      <c r="U370" s="214">
        <f t="shared" si="58"/>
        <v>72.19239975638429</v>
      </c>
      <c r="V370" s="214">
        <f t="shared" si="59"/>
        <v>67.298620382732537</v>
      </c>
      <c r="W370" s="214">
        <f t="shared" si="60"/>
        <v>89.990295300152496</v>
      </c>
      <c r="X370" s="214">
        <f t="shared" si="61"/>
        <v>60.799522673031035</v>
      </c>
      <c r="Y370" s="214">
        <f t="shared" si="62"/>
        <v>123.38161395211351</v>
      </c>
      <c r="Z370" s="214">
        <f t="shared" si="63"/>
        <v>85.047846889952154</v>
      </c>
      <c r="AA370" s="214">
        <f t="shared" si="64"/>
        <v>78.751974723538709</v>
      </c>
      <c r="AB370" s="214">
        <f t="shared" si="65"/>
        <v>60.128537110410882</v>
      </c>
    </row>
    <row r="371" spans="2:28" x14ac:dyDescent="0.25">
      <c r="B371" s="14">
        <v>43608</v>
      </c>
      <c r="C371" s="214">
        <v>142.6</v>
      </c>
      <c r="D371" s="214">
        <v>63.22</v>
      </c>
      <c r="E371" s="214">
        <v>47.54</v>
      </c>
      <c r="F371" s="214">
        <v>747.6</v>
      </c>
      <c r="G371" s="214">
        <v>6499</v>
      </c>
      <c r="H371" s="214">
        <v>49.97</v>
      </c>
      <c r="I371" s="214">
        <v>20.49</v>
      </c>
      <c r="J371" s="214">
        <v>35.130000000000003</v>
      </c>
      <c r="K371" s="214">
        <v>9.85</v>
      </c>
      <c r="L371" s="30">
        <v>195.49</v>
      </c>
      <c r="R371" s="106">
        <f t="shared" si="55"/>
        <v>43607</v>
      </c>
      <c r="S371" s="214">
        <f t="shared" si="56"/>
        <v>86.30705394190872</v>
      </c>
      <c r="T371" s="214">
        <f t="shared" si="57"/>
        <v>73.284106321072954</v>
      </c>
      <c r="U371" s="214">
        <f t="shared" si="58"/>
        <v>67.334249252864609</v>
      </c>
      <c r="V371" s="214">
        <f t="shared" si="59"/>
        <v>66.54205607476635</v>
      </c>
      <c r="W371" s="214">
        <f t="shared" si="60"/>
        <v>90.101206155552475</v>
      </c>
      <c r="X371" s="214">
        <f t="shared" si="61"/>
        <v>59.630071599045344</v>
      </c>
      <c r="Y371" s="214">
        <f t="shared" si="62"/>
        <v>121.13508720070942</v>
      </c>
      <c r="Z371" s="214">
        <f t="shared" si="63"/>
        <v>84.043062200956953</v>
      </c>
      <c r="AA371" s="214">
        <f t="shared" si="64"/>
        <v>77.804107424960506</v>
      </c>
      <c r="AB371" s="214">
        <f t="shared" si="65"/>
        <v>60.989610956852722</v>
      </c>
    </row>
    <row r="372" spans="2:28" x14ac:dyDescent="0.25">
      <c r="B372" s="14">
        <v>43609</v>
      </c>
      <c r="C372" s="214">
        <v>144.44999999999999</v>
      </c>
      <c r="D372" s="214">
        <v>63.87</v>
      </c>
      <c r="E372" s="214">
        <v>47.48</v>
      </c>
      <c r="F372" s="214">
        <v>740.6</v>
      </c>
      <c r="G372" s="214">
        <v>6502</v>
      </c>
      <c r="H372" s="214">
        <v>49.984999999999999</v>
      </c>
      <c r="I372" s="214">
        <v>20.59</v>
      </c>
      <c r="J372" s="214">
        <v>35.119999999999997</v>
      </c>
      <c r="K372" s="214">
        <v>9.83</v>
      </c>
      <c r="L372" s="30">
        <v>190.63</v>
      </c>
      <c r="R372" s="106">
        <f t="shared" si="55"/>
        <v>43608</v>
      </c>
      <c r="S372" s="214">
        <f t="shared" si="56"/>
        <v>84.528749259039714</v>
      </c>
      <c r="T372" s="214">
        <f t="shared" si="57"/>
        <v>74.037580998527829</v>
      </c>
      <c r="U372" s="214">
        <f t="shared" si="58"/>
        <v>67.249267028313241</v>
      </c>
      <c r="V372" s="214">
        <f t="shared" si="59"/>
        <v>65.9190031152648</v>
      </c>
      <c r="W372" s="214">
        <f t="shared" si="60"/>
        <v>90.142797726327458</v>
      </c>
      <c r="X372" s="214">
        <f t="shared" si="61"/>
        <v>59.647971360381867</v>
      </c>
      <c r="Y372" s="214">
        <f t="shared" si="62"/>
        <v>121.72627845107893</v>
      </c>
      <c r="Z372" s="214">
        <f t="shared" si="63"/>
        <v>84.019138755980862</v>
      </c>
      <c r="AA372" s="214">
        <f t="shared" si="64"/>
        <v>77.646129541864141</v>
      </c>
      <c r="AB372" s="214">
        <f t="shared" si="65"/>
        <v>59.473372227248625</v>
      </c>
    </row>
    <row r="373" spans="2:28" x14ac:dyDescent="0.25">
      <c r="B373" s="14">
        <v>43612</v>
      </c>
      <c r="C373" s="214">
        <v>145.25</v>
      </c>
      <c r="D373" s="214">
        <v>63.64</v>
      </c>
      <c r="E373" s="214">
        <v>47.814999999999998</v>
      </c>
      <c r="F373" s="214">
        <v>747.8</v>
      </c>
      <c r="G373" s="214">
        <v>6554</v>
      </c>
      <c r="H373" s="214">
        <v>56.03</v>
      </c>
      <c r="I373" s="214">
        <v>19.920000000000002</v>
      </c>
      <c r="J373" s="214">
        <v>35.119999999999997</v>
      </c>
      <c r="K373" s="214">
        <v>9.83</v>
      </c>
      <c r="L373" s="30">
        <v>190.63</v>
      </c>
      <c r="R373" s="106">
        <f t="shared" si="55"/>
        <v>43609</v>
      </c>
      <c r="S373" s="214">
        <f t="shared" si="56"/>
        <v>85.625370480142266</v>
      </c>
      <c r="T373" s="214">
        <f t="shared" si="57"/>
        <v>73.770966881889962</v>
      </c>
      <c r="U373" s="214">
        <f t="shared" si="58"/>
        <v>67.723751115391693</v>
      </c>
      <c r="V373" s="214">
        <f t="shared" si="59"/>
        <v>66.559857587894967</v>
      </c>
      <c r="W373" s="214">
        <f t="shared" si="60"/>
        <v>90.863718286427286</v>
      </c>
      <c r="X373" s="214">
        <f t="shared" si="61"/>
        <v>66.861575178997612</v>
      </c>
      <c r="Y373" s="214">
        <f t="shared" si="62"/>
        <v>117.76529707360332</v>
      </c>
      <c r="Z373" s="214">
        <f t="shared" si="63"/>
        <v>84.019138755980862</v>
      </c>
      <c r="AA373" s="214">
        <f t="shared" si="64"/>
        <v>77.646129541864141</v>
      </c>
      <c r="AB373" s="214">
        <f t="shared" si="65"/>
        <v>59.473372227248625</v>
      </c>
    </row>
    <row r="374" spans="2:28" x14ac:dyDescent="0.25">
      <c r="B374" s="14">
        <v>43613</v>
      </c>
      <c r="C374" s="214">
        <v>146</v>
      </c>
      <c r="D374" s="214">
        <v>63.6</v>
      </c>
      <c r="E374" s="214">
        <v>47.515000000000001</v>
      </c>
      <c r="F374" s="214">
        <v>765.1</v>
      </c>
      <c r="G374" s="214">
        <v>6586</v>
      </c>
      <c r="H374" s="214">
        <v>56.5</v>
      </c>
      <c r="I374" s="214">
        <v>20.84</v>
      </c>
      <c r="J374" s="214">
        <v>34.85</v>
      </c>
      <c r="K374" s="214">
        <v>9.7799999999999994</v>
      </c>
      <c r="L374" s="30">
        <v>188.7</v>
      </c>
      <c r="R374" s="106">
        <f t="shared" si="55"/>
        <v>43612</v>
      </c>
      <c r="S374" s="214">
        <f t="shared" si="56"/>
        <v>86.099585062240664</v>
      </c>
      <c r="T374" s="214">
        <f t="shared" si="57"/>
        <v>73.72459920943119</v>
      </c>
      <c r="U374" s="214">
        <f t="shared" si="58"/>
        <v>67.298839992634882</v>
      </c>
      <c r="V374" s="214">
        <f t="shared" si="59"/>
        <v>68.099688473520246</v>
      </c>
      <c r="W374" s="214">
        <f t="shared" si="60"/>
        <v>91.307361708027173</v>
      </c>
      <c r="X374" s="214">
        <f t="shared" si="61"/>
        <v>67.422434367541769</v>
      </c>
      <c r="Y374" s="214">
        <f t="shared" si="62"/>
        <v>123.20425657700267</v>
      </c>
      <c r="Z374" s="214">
        <f t="shared" si="63"/>
        <v>83.373205741626805</v>
      </c>
      <c r="AA374" s="214">
        <f t="shared" si="64"/>
        <v>77.251184834123222</v>
      </c>
      <c r="AB374" s="214">
        <f t="shared" si="65"/>
        <v>58.871244501294726</v>
      </c>
    </row>
    <row r="375" spans="2:28" x14ac:dyDescent="0.25">
      <c r="B375" s="14">
        <v>43614</v>
      </c>
      <c r="C375" s="214">
        <v>145.65</v>
      </c>
      <c r="D375" s="214">
        <v>63.02</v>
      </c>
      <c r="E375" s="214">
        <v>47.38</v>
      </c>
      <c r="F375" s="214">
        <v>779.2</v>
      </c>
      <c r="G375" s="214">
        <v>6581</v>
      </c>
      <c r="H375" s="214">
        <v>56.85</v>
      </c>
      <c r="I375" s="214">
        <v>20.329999999999998</v>
      </c>
      <c r="J375" s="214">
        <v>34.79</v>
      </c>
      <c r="K375" s="214">
        <v>9.7100000000000009</v>
      </c>
      <c r="L375" s="30">
        <v>189.86</v>
      </c>
      <c r="R375" s="106">
        <f t="shared" si="55"/>
        <v>43613</v>
      </c>
      <c r="S375" s="214">
        <f t="shared" si="56"/>
        <v>86.544161232957919</v>
      </c>
      <c r="T375" s="214">
        <f t="shared" si="57"/>
        <v>73.052267958779154</v>
      </c>
      <c r="U375" s="214">
        <f t="shared" si="58"/>
        <v>67.107629987394319</v>
      </c>
      <c r="V375" s="214">
        <f t="shared" si="59"/>
        <v>69.354695149087675</v>
      </c>
      <c r="W375" s="214">
        <f t="shared" si="60"/>
        <v>91.238042423402192</v>
      </c>
      <c r="X375" s="214">
        <f t="shared" si="61"/>
        <v>67.840095465393802</v>
      </c>
      <c r="Y375" s="214">
        <f t="shared" si="62"/>
        <v>120.18918120011823</v>
      </c>
      <c r="Z375" s="214">
        <f t="shared" si="63"/>
        <v>83.229665071770341</v>
      </c>
      <c r="AA375" s="214">
        <f t="shared" si="64"/>
        <v>76.698262243285939</v>
      </c>
      <c r="AB375" s="214">
        <f t="shared" si="65"/>
        <v>59.233145103422466</v>
      </c>
    </row>
    <row r="376" spans="2:28" x14ac:dyDescent="0.25">
      <c r="B376" s="14">
        <v>43615</v>
      </c>
      <c r="C376" s="214">
        <v>144.65</v>
      </c>
      <c r="D376" s="214">
        <v>62.98</v>
      </c>
      <c r="E376" s="214">
        <v>47.3</v>
      </c>
      <c r="F376" s="214">
        <v>775.8</v>
      </c>
      <c r="G376" s="214">
        <v>6571</v>
      </c>
      <c r="H376" s="214">
        <v>56.49</v>
      </c>
      <c r="I376" s="214">
        <v>20.100000000000001</v>
      </c>
      <c r="J376" s="214">
        <v>34.82</v>
      </c>
      <c r="K376" s="214">
        <v>9.74</v>
      </c>
      <c r="L376" s="30">
        <v>188.22</v>
      </c>
      <c r="R376" s="106">
        <f t="shared" si="55"/>
        <v>43614</v>
      </c>
      <c r="S376" s="214">
        <f t="shared" si="56"/>
        <v>86.336692353289862</v>
      </c>
      <c r="T376" s="214">
        <f t="shared" si="57"/>
        <v>73.005900286320383</v>
      </c>
      <c r="U376" s="214">
        <f t="shared" si="58"/>
        <v>66.994320354659152</v>
      </c>
      <c r="V376" s="214">
        <f t="shared" si="59"/>
        <v>69.052069425901195</v>
      </c>
      <c r="W376" s="214">
        <f t="shared" si="60"/>
        <v>91.099403854152229</v>
      </c>
      <c r="X376" s="214">
        <f t="shared" si="61"/>
        <v>67.41050119331743</v>
      </c>
      <c r="Y376" s="214">
        <f t="shared" si="62"/>
        <v>118.82944132426843</v>
      </c>
      <c r="Z376" s="214">
        <f t="shared" si="63"/>
        <v>83.301435406698573</v>
      </c>
      <c r="AA376" s="214">
        <f t="shared" si="64"/>
        <v>76.935229067930493</v>
      </c>
      <c r="AB376" s="214">
        <f t="shared" si="65"/>
        <v>58.72149252800051</v>
      </c>
    </row>
    <row r="377" spans="2:28" x14ac:dyDescent="0.25">
      <c r="B377" s="14">
        <v>43616</v>
      </c>
      <c r="C377" s="214">
        <v>141.19999999999999</v>
      </c>
      <c r="D377" s="214">
        <v>61.82</v>
      </c>
      <c r="E377" s="214">
        <v>46.295000000000002</v>
      </c>
      <c r="F377" s="214">
        <v>734.6</v>
      </c>
      <c r="G377" s="214">
        <v>6384</v>
      </c>
      <c r="H377" s="214">
        <v>53.92</v>
      </c>
      <c r="I377" s="214">
        <v>19.97</v>
      </c>
      <c r="J377" s="214">
        <v>33.340000000000003</v>
      </c>
      <c r="K377" s="214">
        <v>9.52</v>
      </c>
      <c r="L377" s="30">
        <v>185.16</v>
      </c>
      <c r="R377" s="106">
        <f t="shared" si="55"/>
        <v>43615</v>
      </c>
      <c r="S377" s="214">
        <f t="shared" si="56"/>
        <v>85.743924125666865</v>
      </c>
      <c r="T377" s="214">
        <f t="shared" si="57"/>
        <v>71.661237785016283</v>
      </c>
      <c r="U377" s="214">
        <f t="shared" si="58"/>
        <v>65.570868093423798</v>
      </c>
      <c r="V377" s="214">
        <f t="shared" si="59"/>
        <v>65.384957721406323</v>
      </c>
      <c r="W377" s="214">
        <f t="shared" si="60"/>
        <v>88.506862609177873</v>
      </c>
      <c r="X377" s="214">
        <f t="shared" si="61"/>
        <v>64.343675417661103</v>
      </c>
      <c r="Y377" s="214">
        <f t="shared" si="62"/>
        <v>118.06089269878805</v>
      </c>
      <c r="Z377" s="214">
        <f t="shared" si="63"/>
        <v>79.760765550239242</v>
      </c>
      <c r="AA377" s="214">
        <f t="shared" si="64"/>
        <v>75.197472353870452</v>
      </c>
      <c r="AB377" s="214">
        <f t="shared" si="65"/>
        <v>57.76682369824978</v>
      </c>
    </row>
    <row r="378" spans="2:28" x14ac:dyDescent="0.25">
      <c r="B378" s="14">
        <v>43619</v>
      </c>
      <c r="C378" s="214">
        <v>141.55000000000001</v>
      </c>
      <c r="D378" s="214">
        <v>61.25</v>
      </c>
      <c r="E378" s="214">
        <v>46.475000000000001</v>
      </c>
      <c r="F378" s="214">
        <v>744.8</v>
      </c>
      <c r="G378" s="214">
        <v>6343</v>
      </c>
      <c r="H378" s="214">
        <v>54.25</v>
      </c>
      <c r="I378" s="214">
        <v>19.98</v>
      </c>
      <c r="J378" s="214">
        <v>33.700000000000003</v>
      </c>
      <c r="K378" s="214">
        <v>9.61</v>
      </c>
      <c r="L378" s="30">
        <v>178.97</v>
      </c>
      <c r="R378" s="106">
        <f t="shared" si="55"/>
        <v>43616</v>
      </c>
      <c r="S378" s="214">
        <f t="shared" si="56"/>
        <v>83.698873740367517</v>
      </c>
      <c r="T378" s="214">
        <f t="shared" si="57"/>
        <v>71.000498452478936</v>
      </c>
      <c r="U378" s="214">
        <f t="shared" si="58"/>
        <v>65.825814767077901</v>
      </c>
      <c r="V378" s="214">
        <f t="shared" si="59"/>
        <v>66.292834890965722</v>
      </c>
      <c r="W378" s="214">
        <f t="shared" si="60"/>
        <v>87.938444475253021</v>
      </c>
      <c r="X378" s="214">
        <f t="shared" si="61"/>
        <v>64.73747016706443</v>
      </c>
      <c r="Y378" s="214">
        <f t="shared" si="62"/>
        <v>118.12001182382501</v>
      </c>
      <c r="Z378" s="214">
        <f t="shared" si="63"/>
        <v>80.622009569378008</v>
      </c>
      <c r="AA378" s="214">
        <f t="shared" si="64"/>
        <v>75.908372827804101</v>
      </c>
      <c r="AB378" s="214">
        <f t="shared" si="65"/>
        <v>55.835647209309577</v>
      </c>
    </row>
    <row r="379" spans="2:28" x14ac:dyDescent="0.25">
      <c r="B379" s="14">
        <v>43620</v>
      </c>
      <c r="C379" s="214">
        <v>147.6</v>
      </c>
      <c r="D379" s="214">
        <v>63.52</v>
      </c>
      <c r="E379" s="214">
        <v>48.604999999999997</v>
      </c>
      <c r="F379" s="214">
        <v>758.8</v>
      </c>
      <c r="G379" s="214">
        <v>6368</v>
      </c>
      <c r="H379" s="214">
        <v>56.57</v>
      </c>
      <c r="I379" s="214">
        <v>20.46</v>
      </c>
      <c r="J379" s="214">
        <v>35.729999999999997</v>
      </c>
      <c r="K379" s="214">
        <v>9.92</v>
      </c>
      <c r="L379" s="30">
        <v>193.6</v>
      </c>
      <c r="R379" s="106">
        <f t="shared" si="55"/>
        <v>43619</v>
      </c>
      <c r="S379" s="214">
        <f t="shared" si="56"/>
        <v>83.906342620035574</v>
      </c>
      <c r="T379" s="214">
        <f t="shared" si="57"/>
        <v>73.631863864513676</v>
      </c>
      <c r="U379" s="214">
        <f t="shared" si="58"/>
        <v>68.842683738651331</v>
      </c>
      <c r="V379" s="214">
        <f t="shared" si="59"/>
        <v>67.538940809968835</v>
      </c>
      <c r="W379" s="214">
        <f t="shared" si="60"/>
        <v>88.285040898377929</v>
      </c>
      <c r="X379" s="214">
        <f t="shared" si="61"/>
        <v>67.505966587112169</v>
      </c>
      <c r="Y379" s="214">
        <f t="shared" si="62"/>
        <v>120.95772982559861</v>
      </c>
      <c r="Z379" s="214">
        <f t="shared" si="63"/>
        <v>85.47846889952153</v>
      </c>
      <c r="AA379" s="214">
        <f t="shared" si="64"/>
        <v>78.35703001579779</v>
      </c>
      <c r="AB379" s="214">
        <f t="shared" si="65"/>
        <v>60.399962562006678</v>
      </c>
    </row>
    <row r="380" spans="2:28" x14ac:dyDescent="0.25">
      <c r="B380" s="14">
        <v>43621</v>
      </c>
      <c r="C380" s="214">
        <v>145.5</v>
      </c>
      <c r="D380" s="214">
        <v>63.03</v>
      </c>
      <c r="E380" s="214">
        <v>48.055</v>
      </c>
      <c r="F380" s="214">
        <v>762.9</v>
      </c>
      <c r="G380" s="214">
        <v>6530</v>
      </c>
      <c r="H380" s="214">
        <v>56.2</v>
      </c>
      <c r="I380" s="214">
        <v>20.6</v>
      </c>
      <c r="J380" s="214">
        <v>35.840000000000003</v>
      </c>
      <c r="K380" s="214">
        <v>9.7799999999999994</v>
      </c>
      <c r="L380" s="30">
        <v>196.59</v>
      </c>
      <c r="R380" s="106">
        <f t="shared" si="55"/>
        <v>43620</v>
      </c>
      <c r="S380" s="214">
        <f t="shared" si="56"/>
        <v>87.492590397154714</v>
      </c>
      <c r="T380" s="214">
        <f t="shared" si="57"/>
        <v>73.063859876893829</v>
      </c>
      <c r="U380" s="214">
        <f t="shared" si="58"/>
        <v>68.063680013597164</v>
      </c>
      <c r="V380" s="214">
        <f t="shared" si="59"/>
        <v>67.903871829105469</v>
      </c>
      <c r="W380" s="214">
        <f t="shared" si="60"/>
        <v>90.530985720227363</v>
      </c>
      <c r="X380" s="214">
        <f t="shared" si="61"/>
        <v>67.064439140811459</v>
      </c>
      <c r="Y380" s="214">
        <f t="shared" si="62"/>
        <v>121.78539757611588</v>
      </c>
      <c r="Z380" s="214">
        <f t="shared" si="63"/>
        <v>85.74162679425838</v>
      </c>
      <c r="AA380" s="214">
        <f t="shared" si="64"/>
        <v>77.251184834123222</v>
      </c>
      <c r="AB380" s="214">
        <f t="shared" si="65"/>
        <v>61.332792562318659</v>
      </c>
    </row>
    <row r="381" spans="2:28" x14ac:dyDescent="0.25">
      <c r="B381" s="14">
        <v>43622</v>
      </c>
      <c r="C381" s="214">
        <v>145.35</v>
      </c>
      <c r="D381" s="214">
        <v>62.65</v>
      </c>
      <c r="E381" s="214">
        <v>47.61</v>
      </c>
      <c r="F381" s="214">
        <v>749.9</v>
      </c>
      <c r="G381" s="214">
        <v>6547</v>
      </c>
      <c r="H381" s="214">
        <v>52.6</v>
      </c>
      <c r="I381" s="214">
        <v>20.6</v>
      </c>
      <c r="J381" s="214">
        <v>35.19</v>
      </c>
      <c r="K381" s="214">
        <v>9.75</v>
      </c>
      <c r="L381" s="30">
        <v>205.95</v>
      </c>
      <c r="R381" s="106">
        <f t="shared" si="55"/>
        <v>43621</v>
      </c>
      <c r="S381" s="214">
        <f t="shared" si="56"/>
        <v>86.24777711914642</v>
      </c>
      <c r="T381" s="214">
        <f t="shared" si="57"/>
        <v>72.623366988535594</v>
      </c>
      <c r="U381" s="214">
        <f t="shared" si="58"/>
        <v>67.433395181507876</v>
      </c>
      <c r="V381" s="214">
        <f t="shared" si="59"/>
        <v>66.746773475745442</v>
      </c>
      <c r="W381" s="214">
        <f t="shared" si="60"/>
        <v>90.766671287952306</v>
      </c>
      <c r="X381" s="214">
        <f t="shared" si="61"/>
        <v>62.76849642004774</v>
      </c>
      <c r="Y381" s="214">
        <f t="shared" si="62"/>
        <v>121.78539757611588</v>
      </c>
      <c r="Z381" s="214">
        <f t="shared" si="63"/>
        <v>84.186602870813402</v>
      </c>
      <c r="AA381" s="214">
        <f t="shared" si="64"/>
        <v>77.014218009478668</v>
      </c>
      <c r="AB381" s="214">
        <f t="shared" si="65"/>
        <v>64.252956041556175</v>
      </c>
    </row>
    <row r="382" spans="2:28" x14ac:dyDescent="0.25">
      <c r="B382" s="14">
        <v>43623</v>
      </c>
      <c r="C382" s="214">
        <v>144.69999999999999</v>
      </c>
      <c r="D382" s="214">
        <v>62.3</v>
      </c>
      <c r="E382" s="214">
        <v>47.62</v>
      </c>
      <c r="F382" s="214">
        <v>761</v>
      </c>
      <c r="G382" s="214">
        <v>6588</v>
      </c>
      <c r="H382" s="214">
        <v>53.69</v>
      </c>
      <c r="I382" s="214">
        <v>20.54</v>
      </c>
      <c r="J382" s="214">
        <v>35.49</v>
      </c>
      <c r="K382" s="214">
        <v>9.76</v>
      </c>
      <c r="L382" s="30">
        <v>204.5</v>
      </c>
      <c r="R382" s="106">
        <f t="shared" si="55"/>
        <v>43622</v>
      </c>
      <c r="S382" s="214">
        <f t="shared" si="56"/>
        <v>86.158861885002963</v>
      </c>
      <c r="T382" s="214">
        <f t="shared" si="57"/>
        <v>72.217649854521426</v>
      </c>
      <c r="U382" s="214">
        <f t="shared" si="58"/>
        <v>67.447558885599761</v>
      </c>
      <c r="V382" s="214">
        <f t="shared" si="59"/>
        <v>67.734757454383626</v>
      </c>
      <c r="W382" s="214">
        <f t="shared" si="60"/>
        <v>91.335089421877171</v>
      </c>
      <c r="X382" s="214">
        <f t="shared" si="61"/>
        <v>64.069212410501194</v>
      </c>
      <c r="Y382" s="214">
        <f t="shared" si="62"/>
        <v>121.43068282589418</v>
      </c>
      <c r="Z382" s="214">
        <f t="shared" si="63"/>
        <v>84.904306220095705</v>
      </c>
      <c r="AA382" s="214">
        <f t="shared" si="64"/>
        <v>77.093206951026843</v>
      </c>
      <c r="AB382" s="214">
        <f t="shared" si="65"/>
        <v>63.800580288896526</v>
      </c>
    </row>
    <row r="383" spans="2:28" x14ac:dyDescent="0.25">
      <c r="B383" s="14">
        <v>43626</v>
      </c>
      <c r="C383" s="214">
        <v>145.65</v>
      </c>
      <c r="D383" s="214">
        <v>63.25</v>
      </c>
      <c r="E383" s="214">
        <v>47.905000000000001</v>
      </c>
      <c r="F383" s="214">
        <v>767.4</v>
      </c>
      <c r="G383" s="214">
        <v>6706</v>
      </c>
      <c r="H383" s="214">
        <v>55.08</v>
      </c>
      <c r="I383" s="214">
        <v>20.88</v>
      </c>
      <c r="J383" s="214">
        <v>36.01</v>
      </c>
      <c r="K383" s="214">
        <v>9.82</v>
      </c>
      <c r="L383" s="30">
        <v>212.88</v>
      </c>
      <c r="R383" s="106">
        <f t="shared" si="55"/>
        <v>43623</v>
      </c>
      <c r="S383" s="214">
        <f t="shared" si="56"/>
        <v>85.773562537048008</v>
      </c>
      <c r="T383" s="214">
        <f t="shared" si="57"/>
        <v>73.318882075417022</v>
      </c>
      <c r="U383" s="214">
        <f t="shared" si="58"/>
        <v>67.851224452218744</v>
      </c>
      <c r="V383" s="214">
        <f t="shared" si="59"/>
        <v>68.304405874499324</v>
      </c>
      <c r="W383" s="214">
        <f t="shared" si="60"/>
        <v>92.971024539026757</v>
      </c>
      <c r="X383" s="214">
        <f t="shared" si="61"/>
        <v>65.727923627684973</v>
      </c>
      <c r="Y383" s="214">
        <f t="shared" si="62"/>
        <v>123.44073307715047</v>
      </c>
      <c r="Z383" s="214">
        <f t="shared" si="63"/>
        <v>86.148325358851679</v>
      </c>
      <c r="AA383" s="214">
        <f t="shared" si="64"/>
        <v>77.567140600315952</v>
      </c>
      <c r="AB383" s="214">
        <f t="shared" si="65"/>
        <v>66.415000155991649</v>
      </c>
    </row>
    <row r="384" spans="2:28" x14ac:dyDescent="0.25">
      <c r="B384" s="14">
        <v>43627</v>
      </c>
      <c r="C384" s="214">
        <v>146.65</v>
      </c>
      <c r="D384" s="214">
        <v>62.83</v>
      </c>
      <c r="E384" s="214">
        <v>48.31</v>
      </c>
      <c r="F384" s="214">
        <v>770.1</v>
      </c>
      <c r="G384" s="214">
        <v>6779</v>
      </c>
      <c r="H384" s="214">
        <v>55.72</v>
      </c>
      <c r="I384" s="214">
        <v>21.12</v>
      </c>
      <c r="J384" s="214">
        <v>36.200000000000003</v>
      </c>
      <c r="K384" s="214">
        <v>9.92</v>
      </c>
      <c r="L384" s="30">
        <v>217.1</v>
      </c>
      <c r="R384" s="106">
        <f t="shared" si="55"/>
        <v>43626</v>
      </c>
      <c r="S384" s="214">
        <f t="shared" si="56"/>
        <v>86.336692353289862</v>
      </c>
      <c r="T384" s="214">
        <f t="shared" si="57"/>
        <v>72.832021514600015</v>
      </c>
      <c r="U384" s="214">
        <f t="shared" si="58"/>
        <v>68.424854467940463</v>
      </c>
      <c r="V384" s="214">
        <f t="shared" si="59"/>
        <v>68.544726301735651</v>
      </c>
      <c r="W384" s="214">
        <f t="shared" si="60"/>
        <v>93.98308609455151</v>
      </c>
      <c r="X384" s="214">
        <f t="shared" si="61"/>
        <v>66.491646778042963</v>
      </c>
      <c r="Y384" s="214">
        <f t="shared" si="62"/>
        <v>124.85959207803725</v>
      </c>
      <c r="Z384" s="214">
        <f t="shared" si="63"/>
        <v>86.602870813397132</v>
      </c>
      <c r="AA384" s="214">
        <f t="shared" si="64"/>
        <v>78.35703001579779</v>
      </c>
      <c r="AB384" s="214">
        <f t="shared" si="65"/>
        <v>67.731569587870098</v>
      </c>
    </row>
    <row r="385" spans="2:28" x14ac:dyDescent="0.25">
      <c r="B385" s="14">
        <v>43628</v>
      </c>
      <c r="C385" s="214">
        <v>145.35</v>
      </c>
      <c r="D385" s="214">
        <v>62.53</v>
      </c>
      <c r="E385" s="214">
        <v>48.055</v>
      </c>
      <c r="F385" s="214">
        <v>765.6</v>
      </c>
      <c r="G385" s="214">
        <v>6818</v>
      </c>
      <c r="H385" s="214">
        <v>54.99</v>
      </c>
      <c r="I385" s="214">
        <v>20.79</v>
      </c>
      <c r="J385" s="214">
        <v>35.67</v>
      </c>
      <c r="K385" s="214">
        <v>9.85</v>
      </c>
      <c r="L385" s="30">
        <v>209.26</v>
      </c>
      <c r="R385" s="106">
        <f t="shared" si="55"/>
        <v>43627</v>
      </c>
      <c r="S385" s="214">
        <f t="shared" si="56"/>
        <v>86.929460580912874</v>
      </c>
      <c r="T385" s="214">
        <f t="shared" si="57"/>
        <v>72.484263971159308</v>
      </c>
      <c r="U385" s="214">
        <f t="shared" si="58"/>
        <v>68.063680013597164</v>
      </c>
      <c r="V385" s="214">
        <f t="shared" si="59"/>
        <v>68.144192256341796</v>
      </c>
      <c r="W385" s="214">
        <f t="shared" si="60"/>
        <v>94.523776514626363</v>
      </c>
      <c r="X385" s="214">
        <f t="shared" si="61"/>
        <v>65.62052505966588</v>
      </c>
      <c r="Y385" s="214">
        <f t="shared" si="62"/>
        <v>122.90866095181792</v>
      </c>
      <c r="Z385" s="214">
        <f t="shared" si="63"/>
        <v>85.334928229665081</v>
      </c>
      <c r="AA385" s="214">
        <f t="shared" si="64"/>
        <v>77.804107424960506</v>
      </c>
      <c r="AB385" s="214">
        <f t="shared" si="65"/>
        <v>65.28562069073098</v>
      </c>
    </row>
    <row r="386" spans="2:28" x14ac:dyDescent="0.25">
      <c r="B386" s="14">
        <v>43629</v>
      </c>
      <c r="C386" s="214">
        <v>145.25</v>
      </c>
      <c r="D386" s="214">
        <v>62.78</v>
      </c>
      <c r="E386" s="214">
        <v>47.975000000000001</v>
      </c>
      <c r="F386" s="214">
        <v>756.8</v>
      </c>
      <c r="G386" s="214">
        <v>6726</v>
      </c>
      <c r="H386" s="214">
        <v>55.61</v>
      </c>
      <c r="I386" s="214">
        <v>20.9</v>
      </c>
      <c r="J386" s="214">
        <v>36.020000000000003</v>
      </c>
      <c r="K386" s="214">
        <v>10.06</v>
      </c>
      <c r="L386" s="30">
        <v>213.91</v>
      </c>
      <c r="R386" s="106">
        <f t="shared" si="55"/>
        <v>43628</v>
      </c>
      <c r="S386" s="214">
        <f t="shared" si="56"/>
        <v>86.158861885002963</v>
      </c>
      <c r="T386" s="214">
        <f t="shared" si="57"/>
        <v>72.774061924026583</v>
      </c>
      <c r="U386" s="214">
        <f t="shared" si="58"/>
        <v>67.950370380862012</v>
      </c>
      <c r="V386" s="214">
        <f t="shared" si="59"/>
        <v>67.360925678682676</v>
      </c>
      <c r="W386" s="214">
        <f t="shared" si="60"/>
        <v>93.248301677526683</v>
      </c>
      <c r="X386" s="214">
        <f t="shared" si="61"/>
        <v>66.360381861575178</v>
      </c>
      <c r="Y386" s="214">
        <f t="shared" si="62"/>
        <v>123.55897132722436</v>
      </c>
      <c r="Z386" s="214">
        <f t="shared" si="63"/>
        <v>86.17224880382777</v>
      </c>
      <c r="AA386" s="214">
        <f t="shared" si="64"/>
        <v>79.462875197472357</v>
      </c>
      <c r="AB386" s="214">
        <f t="shared" si="65"/>
        <v>66.736342932018843</v>
      </c>
    </row>
    <row r="387" spans="2:28" x14ac:dyDescent="0.25">
      <c r="B387" s="14">
        <v>43630</v>
      </c>
      <c r="C387" s="214">
        <v>144.05000000000001</v>
      </c>
      <c r="D387" s="214">
        <v>62.42</v>
      </c>
      <c r="E387" s="214">
        <v>47.4</v>
      </c>
      <c r="F387" s="214">
        <v>755.5</v>
      </c>
      <c r="G387" s="214">
        <v>6743</v>
      </c>
      <c r="H387" s="214">
        <v>55.74</v>
      </c>
      <c r="I387" s="214">
        <v>20.72</v>
      </c>
      <c r="J387" s="214">
        <v>35.659999999999997</v>
      </c>
      <c r="K387" s="214">
        <v>9.98</v>
      </c>
      <c r="L387" s="30">
        <v>214.92</v>
      </c>
      <c r="R387" s="106">
        <f t="shared" si="55"/>
        <v>43629</v>
      </c>
      <c r="S387" s="214">
        <f t="shared" si="56"/>
        <v>86.099585062240664</v>
      </c>
      <c r="T387" s="214">
        <f t="shared" si="57"/>
        <v>72.356752871897726</v>
      </c>
      <c r="U387" s="214">
        <f t="shared" si="58"/>
        <v>67.135957395578089</v>
      </c>
      <c r="V387" s="214">
        <f t="shared" si="59"/>
        <v>67.245215843346685</v>
      </c>
      <c r="W387" s="214">
        <f t="shared" si="60"/>
        <v>93.483987245251626</v>
      </c>
      <c r="X387" s="214">
        <f t="shared" si="61"/>
        <v>66.515513126491655</v>
      </c>
      <c r="Y387" s="214">
        <f t="shared" si="62"/>
        <v>122.49482707655928</v>
      </c>
      <c r="Z387" s="214">
        <f t="shared" si="63"/>
        <v>85.31100478468899</v>
      </c>
      <c r="AA387" s="214">
        <f t="shared" si="64"/>
        <v>78.830963665086898</v>
      </c>
      <c r="AB387" s="214">
        <f t="shared" si="65"/>
        <v>67.051446042492131</v>
      </c>
    </row>
    <row r="388" spans="2:28" x14ac:dyDescent="0.25">
      <c r="B388" s="14">
        <v>43633</v>
      </c>
      <c r="C388" s="214">
        <v>144.65</v>
      </c>
      <c r="D388" s="214">
        <v>62.17</v>
      </c>
      <c r="E388" s="214">
        <v>47.365000000000002</v>
      </c>
      <c r="F388" s="214">
        <v>757.9</v>
      </c>
      <c r="G388" s="214">
        <v>6727</v>
      </c>
      <c r="H388" s="214">
        <v>56.19</v>
      </c>
      <c r="I388" s="214">
        <v>20.83</v>
      </c>
      <c r="J388" s="214">
        <v>36.14</v>
      </c>
      <c r="K388" s="214">
        <v>10.050000000000001</v>
      </c>
      <c r="L388" s="30">
        <v>225.03</v>
      </c>
      <c r="R388" s="106">
        <f t="shared" si="55"/>
        <v>43630</v>
      </c>
      <c r="S388" s="214">
        <f t="shared" si="56"/>
        <v>85.388263189093067</v>
      </c>
      <c r="T388" s="214">
        <f t="shared" si="57"/>
        <v>72.066954919030451</v>
      </c>
      <c r="U388" s="214">
        <f t="shared" si="58"/>
        <v>67.086384431256477</v>
      </c>
      <c r="V388" s="214">
        <f t="shared" si="59"/>
        <v>67.458834000890079</v>
      </c>
      <c r="W388" s="214">
        <f t="shared" si="60"/>
        <v>93.262165534451682</v>
      </c>
      <c r="X388" s="214">
        <f t="shared" si="61"/>
        <v>67.05250596658712</v>
      </c>
      <c r="Y388" s="214">
        <f t="shared" si="62"/>
        <v>123.14513745196571</v>
      </c>
      <c r="Z388" s="214">
        <f t="shared" si="63"/>
        <v>86.459330143540683</v>
      </c>
      <c r="AA388" s="214">
        <f t="shared" si="64"/>
        <v>79.383886255924168</v>
      </c>
      <c r="AB388" s="214">
        <f t="shared" si="65"/>
        <v>70.205596980001886</v>
      </c>
    </row>
    <row r="389" spans="2:28" x14ac:dyDescent="0.25">
      <c r="B389" s="14">
        <v>43634</v>
      </c>
      <c r="C389" s="214">
        <v>147.30000000000001</v>
      </c>
      <c r="D389" s="214">
        <v>63.37</v>
      </c>
      <c r="E389" s="214">
        <v>48.3</v>
      </c>
      <c r="F389" s="214">
        <v>752.5</v>
      </c>
      <c r="G389" s="214">
        <v>6719</v>
      </c>
      <c r="H389" s="214">
        <v>54.73</v>
      </c>
      <c r="I389" s="214">
        <v>21.36</v>
      </c>
      <c r="J389" s="214">
        <v>36.700000000000003</v>
      </c>
      <c r="K389" s="214">
        <v>10.1</v>
      </c>
      <c r="L389" s="30">
        <v>224.74</v>
      </c>
      <c r="R389" s="106">
        <f t="shared" si="55"/>
        <v>43633</v>
      </c>
      <c r="S389" s="214">
        <f t="shared" si="56"/>
        <v>85.743924125666865</v>
      </c>
      <c r="T389" s="214">
        <f t="shared" si="57"/>
        <v>73.457985092793308</v>
      </c>
      <c r="U389" s="214">
        <f t="shared" si="58"/>
        <v>68.410690763848564</v>
      </c>
      <c r="V389" s="214">
        <f t="shared" si="59"/>
        <v>66.978193146417439</v>
      </c>
      <c r="W389" s="214">
        <f t="shared" si="60"/>
        <v>93.151254679051704</v>
      </c>
      <c r="X389" s="214">
        <f t="shared" si="61"/>
        <v>65.310262529832926</v>
      </c>
      <c r="Y389" s="214">
        <f t="shared" si="62"/>
        <v>126.27845107892404</v>
      </c>
      <c r="Z389" s="214">
        <f t="shared" si="63"/>
        <v>87.799043062200965</v>
      </c>
      <c r="AA389" s="214">
        <f t="shared" si="64"/>
        <v>79.778830963665087</v>
      </c>
      <c r="AB389" s="214">
        <f t="shared" si="65"/>
        <v>70.115121829469956</v>
      </c>
    </row>
    <row r="390" spans="2:28" x14ac:dyDescent="0.25">
      <c r="B390" s="14">
        <v>43635</v>
      </c>
      <c r="C390" s="214">
        <v>149.80000000000001</v>
      </c>
      <c r="D390" s="214">
        <v>64.06</v>
      </c>
      <c r="E390" s="214">
        <v>49.24</v>
      </c>
      <c r="F390" s="214">
        <v>763</v>
      </c>
      <c r="G390" s="214">
        <v>6772</v>
      </c>
      <c r="H390" s="214">
        <v>54.58</v>
      </c>
      <c r="I390" s="214">
        <v>21.37</v>
      </c>
      <c r="J390" s="214">
        <v>36.78</v>
      </c>
      <c r="K390" s="214">
        <v>10.039999999999999</v>
      </c>
      <c r="L390" s="30">
        <v>226.43</v>
      </c>
      <c r="R390" s="106">
        <f t="shared" si="55"/>
        <v>43634</v>
      </c>
      <c r="S390" s="214">
        <f t="shared" si="56"/>
        <v>87.314759928867829</v>
      </c>
      <c r="T390" s="214">
        <f t="shared" si="57"/>
        <v>74.25782744270694</v>
      </c>
      <c r="U390" s="214">
        <f t="shared" si="58"/>
        <v>69.742078948486622</v>
      </c>
      <c r="V390" s="214">
        <f t="shared" si="59"/>
        <v>67.912772585669785</v>
      </c>
      <c r="W390" s="214">
        <f t="shared" si="60"/>
        <v>93.88603909607653</v>
      </c>
      <c r="X390" s="214">
        <f t="shared" si="61"/>
        <v>65.131264916467785</v>
      </c>
      <c r="Y390" s="214">
        <f t="shared" si="62"/>
        <v>126.33757020396099</v>
      </c>
      <c r="Z390" s="214">
        <f t="shared" si="63"/>
        <v>87.990430622009569</v>
      </c>
      <c r="AA390" s="214">
        <f t="shared" si="64"/>
        <v>79.304897314375978</v>
      </c>
      <c r="AB390" s="214">
        <f t="shared" si="65"/>
        <v>70.642373568776719</v>
      </c>
    </row>
    <row r="391" spans="2:28" x14ac:dyDescent="0.25">
      <c r="B391" s="14">
        <v>43636</v>
      </c>
      <c r="C391" s="214">
        <v>151.15</v>
      </c>
      <c r="D391" s="214">
        <v>64.62</v>
      </c>
      <c r="E391" s="214">
        <v>49.43</v>
      </c>
      <c r="F391" s="214">
        <v>762.1</v>
      </c>
      <c r="G391" s="214">
        <v>6769</v>
      </c>
      <c r="H391" s="214">
        <v>54.85</v>
      </c>
      <c r="I391" s="214">
        <v>21.52</v>
      </c>
      <c r="J391" s="214">
        <v>36.96</v>
      </c>
      <c r="K391" s="214">
        <v>10.039999999999999</v>
      </c>
      <c r="L391" s="30">
        <v>219.62</v>
      </c>
      <c r="R391" s="106">
        <f t="shared" si="55"/>
        <v>43635</v>
      </c>
      <c r="S391" s="214">
        <f t="shared" si="56"/>
        <v>88.796680497925323</v>
      </c>
      <c r="T391" s="214">
        <f t="shared" si="57"/>
        <v>74.906974857129612</v>
      </c>
      <c r="U391" s="214">
        <f t="shared" si="58"/>
        <v>70.011189326232596</v>
      </c>
      <c r="V391" s="214">
        <f t="shared" si="59"/>
        <v>67.832665776591014</v>
      </c>
      <c r="W391" s="214">
        <f t="shared" si="60"/>
        <v>93.844447525301547</v>
      </c>
      <c r="X391" s="214">
        <f t="shared" si="61"/>
        <v>65.453460620525064</v>
      </c>
      <c r="Y391" s="214">
        <f t="shared" si="62"/>
        <v>127.22435707951523</v>
      </c>
      <c r="Z391" s="214">
        <f t="shared" si="63"/>
        <v>88.421052631578959</v>
      </c>
      <c r="AA391" s="214">
        <f t="shared" si="64"/>
        <v>79.304897314375978</v>
      </c>
      <c r="AB391" s="214">
        <f t="shared" si="65"/>
        <v>68.517767447664809</v>
      </c>
    </row>
    <row r="392" spans="2:28" x14ac:dyDescent="0.25">
      <c r="B392" s="14">
        <v>43637</v>
      </c>
      <c r="C392" s="214">
        <v>149.94999999999999</v>
      </c>
      <c r="D392" s="214">
        <v>64.19</v>
      </c>
      <c r="E392" s="214">
        <v>49.225000000000001</v>
      </c>
      <c r="F392" s="214">
        <v>766.3</v>
      </c>
      <c r="G392" s="214">
        <v>6687</v>
      </c>
      <c r="H392" s="214">
        <v>56.15</v>
      </c>
      <c r="I392" s="214">
        <v>21.68</v>
      </c>
      <c r="J392" s="214">
        <v>36.92</v>
      </c>
      <c r="K392" s="214">
        <v>9.99</v>
      </c>
      <c r="L392" s="30">
        <v>221.86</v>
      </c>
      <c r="R392" s="106">
        <f t="shared" si="55"/>
        <v>43636</v>
      </c>
      <c r="S392" s="214">
        <f t="shared" si="56"/>
        <v>89.596917605216376</v>
      </c>
      <c r="T392" s="214">
        <f t="shared" si="57"/>
        <v>74.408522378197915</v>
      </c>
      <c r="U392" s="214">
        <f t="shared" si="58"/>
        <v>69.72083339234878</v>
      </c>
      <c r="V392" s="214">
        <f t="shared" si="59"/>
        <v>68.20649755229195</v>
      </c>
      <c r="W392" s="214">
        <f t="shared" si="60"/>
        <v>92.707611257451831</v>
      </c>
      <c r="X392" s="214">
        <f t="shared" si="61"/>
        <v>67.00477326968975</v>
      </c>
      <c r="Y392" s="214">
        <f t="shared" si="62"/>
        <v>128.17026308010642</v>
      </c>
      <c r="Z392" s="214">
        <f t="shared" si="63"/>
        <v>88.32535885167465</v>
      </c>
      <c r="AA392" s="214">
        <f t="shared" si="64"/>
        <v>78.909952606635073</v>
      </c>
      <c r="AB392" s="214">
        <f t="shared" si="65"/>
        <v>69.216609989704551</v>
      </c>
    </row>
    <row r="393" spans="2:28" x14ac:dyDescent="0.25">
      <c r="B393" s="14">
        <v>43640</v>
      </c>
      <c r="C393" s="214">
        <v>149.15</v>
      </c>
      <c r="D393" s="214">
        <v>63.42</v>
      </c>
      <c r="E393" s="214">
        <v>47.66</v>
      </c>
      <c r="F393" s="214">
        <v>766.5</v>
      </c>
      <c r="G393" s="214">
        <v>6693</v>
      </c>
      <c r="H393" s="214">
        <v>55.59</v>
      </c>
      <c r="I393" s="214">
        <v>21.39</v>
      </c>
      <c r="J393" s="214">
        <v>36.96</v>
      </c>
      <c r="K393" s="214">
        <v>9.9499999999999993</v>
      </c>
      <c r="L393" s="30">
        <v>223.64</v>
      </c>
      <c r="R393" s="106">
        <f t="shared" si="55"/>
        <v>43637</v>
      </c>
      <c r="S393" s="214">
        <f t="shared" si="56"/>
        <v>88.885595732068751</v>
      </c>
      <c r="T393" s="214">
        <f t="shared" si="57"/>
        <v>73.515944683366769</v>
      </c>
      <c r="U393" s="214">
        <f t="shared" si="58"/>
        <v>67.504213701967345</v>
      </c>
      <c r="V393" s="214">
        <f t="shared" si="59"/>
        <v>68.224299065420553</v>
      </c>
      <c r="W393" s="214">
        <f t="shared" si="60"/>
        <v>92.790794399001797</v>
      </c>
      <c r="X393" s="214">
        <f t="shared" si="61"/>
        <v>66.3365155131265</v>
      </c>
      <c r="Y393" s="214">
        <f t="shared" si="62"/>
        <v>126.45580845403488</v>
      </c>
      <c r="Z393" s="214">
        <f t="shared" si="63"/>
        <v>88.421052631578959</v>
      </c>
      <c r="AA393" s="214">
        <f t="shared" si="64"/>
        <v>78.59399684044233</v>
      </c>
      <c r="AB393" s="214">
        <f t="shared" si="65"/>
        <v>69.771940224003998</v>
      </c>
    </row>
    <row r="394" spans="2:28" x14ac:dyDescent="0.25">
      <c r="B394" s="14">
        <v>43641</v>
      </c>
      <c r="C394" s="214">
        <v>147.1</v>
      </c>
      <c r="D394" s="214">
        <v>62.9</v>
      </c>
      <c r="E394" s="214">
        <v>47.26</v>
      </c>
      <c r="F394" s="214">
        <v>764.3</v>
      </c>
      <c r="G394" s="214">
        <v>6651</v>
      </c>
      <c r="H394" s="214">
        <v>54.46</v>
      </c>
      <c r="I394" s="214">
        <v>21.1</v>
      </c>
      <c r="J394" s="214">
        <v>37.68</v>
      </c>
      <c r="K394" s="214">
        <v>9.84</v>
      </c>
      <c r="L394" s="30">
        <v>219.76</v>
      </c>
      <c r="R394" s="106">
        <f t="shared" si="55"/>
        <v>43640</v>
      </c>
      <c r="S394" s="214">
        <f t="shared" si="56"/>
        <v>88.411381149970367</v>
      </c>
      <c r="T394" s="214">
        <f t="shared" si="57"/>
        <v>72.913164941402854</v>
      </c>
      <c r="U394" s="214">
        <f t="shared" si="58"/>
        <v>66.937665538291583</v>
      </c>
      <c r="V394" s="214">
        <f t="shared" si="59"/>
        <v>68.028482421005776</v>
      </c>
      <c r="W394" s="214">
        <f t="shared" si="60"/>
        <v>92.208512408151947</v>
      </c>
      <c r="X394" s="214">
        <f t="shared" si="61"/>
        <v>64.988066825775661</v>
      </c>
      <c r="Y394" s="214">
        <f t="shared" si="62"/>
        <v>124.74135382796337</v>
      </c>
      <c r="Z394" s="214">
        <f t="shared" si="63"/>
        <v>90.143540669856463</v>
      </c>
      <c r="AA394" s="214">
        <f t="shared" si="64"/>
        <v>77.725118483412331</v>
      </c>
      <c r="AB394" s="214">
        <f t="shared" si="65"/>
        <v>68.561445106542294</v>
      </c>
    </row>
    <row r="395" spans="2:28" x14ac:dyDescent="0.25">
      <c r="B395" s="14">
        <v>43642</v>
      </c>
      <c r="C395" s="214">
        <v>149.30000000000001</v>
      </c>
      <c r="D395" s="214">
        <v>64.45</v>
      </c>
      <c r="E395" s="214">
        <v>48.02</v>
      </c>
      <c r="F395" s="214">
        <v>761.2</v>
      </c>
      <c r="G395" s="214">
        <v>6613</v>
      </c>
      <c r="H395" s="214">
        <v>54.5</v>
      </c>
      <c r="I395" s="214">
        <v>21.31</v>
      </c>
      <c r="J395" s="214">
        <v>38.130000000000003</v>
      </c>
      <c r="K395" s="214">
        <v>9.91</v>
      </c>
      <c r="L395" s="30">
        <v>219.27</v>
      </c>
      <c r="R395" s="106">
        <f t="shared" si="55"/>
        <v>43641</v>
      </c>
      <c r="S395" s="214">
        <f t="shared" si="56"/>
        <v>87.196206283343216</v>
      </c>
      <c r="T395" s="214">
        <f t="shared" si="57"/>
        <v>74.709912249179879</v>
      </c>
      <c r="U395" s="214">
        <f t="shared" si="58"/>
        <v>68.014107049275538</v>
      </c>
      <c r="V395" s="214">
        <f t="shared" si="59"/>
        <v>67.752558967512243</v>
      </c>
      <c r="W395" s="214">
        <f t="shared" si="60"/>
        <v>91.681685845002079</v>
      </c>
      <c r="X395" s="214">
        <f t="shared" si="61"/>
        <v>65.035799522673031</v>
      </c>
      <c r="Y395" s="214">
        <f t="shared" si="62"/>
        <v>125.98285545373929</v>
      </c>
      <c r="Z395" s="214">
        <f t="shared" si="63"/>
        <v>91.220095693779911</v>
      </c>
      <c r="AA395" s="214">
        <f t="shared" si="64"/>
        <v>78.2780410742496</v>
      </c>
      <c r="AB395" s="214">
        <f t="shared" si="65"/>
        <v>68.408573300471105</v>
      </c>
    </row>
    <row r="396" spans="2:28" x14ac:dyDescent="0.25">
      <c r="B396" s="14">
        <v>43643</v>
      </c>
      <c r="C396" s="214">
        <v>150.15</v>
      </c>
      <c r="D396" s="214">
        <v>64.930000000000007</v>
      </c>
      <c r="E396" s="214">
        <v>48.3</v>
      </c>
      <c r="F396" s="214">
        <v>777.8</v>
      </c>
      <c r="G396" s="214">
        <v>6674</v>
      </c>
      <c r="H396" s="214">
        <v>54.45</v>
      </c>
      <c r="I396" s="214">
        <v>21.56</v>
      </c>
      <c r="J396" s="214">
        <v>38.32</v>
      </c>
      <c r="K396" s="214">
        <v>10.199999999999999</v>
      </c>
      <c r="L396" s="30">
        <v>222.84</v>
      </c>
      <c r="R396" s="106">
        <f t="shared" si="55"/>
        <v>43642</v>
      </c>
      <c r="S396" s="214">
        <f t="shared" si="56"/>
        <v>88.500296384113824</v>
      </c>
      <c r="T396" s="214">
        <f t="shared" si="57"/>
        <v>75.266324318685037</v>
      </c>
      <c r="U396" s="214">
        <f t="shared" si="58"/>
        <v>68.410690763848564</v>
      </c>
      <c r="V396" s="214">
        <f t="shared" si="59"/>
        <v>69.230084557187354</v>
      </c>
      <c r="W396" s="214">
        <f t="shared" si="60"/>
        <v>92.52738111742687</v>
      </c>
      <c r="X396" s="214">
        <f t="shared" si="61"/>
        <v>64.976133651551322</v>
      </c>
      <c r="Y396" s="214">
        <f t="shared" si="62"/>
        <v>127.46083357966302</v>
      </c>
      <c r="Z396" s="214">
        <f t="shared" si="63"/>
        <v>91.674641148325364</v>
      </c>
      <c r="AA396" s="214">
        <f t="shared" si="64"/>
        <v>80.56872037914691</v>
      </c>
      <c r="AB396" s="214">
        <f t="shared" si="65"/>
        <v>69.522353601846959</v>
      </c>
    </row>
    <row r="397" spans="2:28" x14ac:dyDescent="0.25">
      <c r="B397" s="14">
        <v>43644</v>
      </c>
      <c r="C397" s="214">
        <v>150.5</v>
      </c>
      <c r="D397" s="214">
        <v>64.8</v>
      </c>
      <c r="E397" s="214">
        <v>48.85</v>
      </c>
      <c r="F397" s="214">
        <v>771.6</v>
      </c>
      <c r="G397" s="214">
        <v>6688</v>
      </c>
      <c r="H397" s="214">
        <v>55.29</v>
      </c>
      <c r="I397" s="214">
        <v>21.67</v>
      </c>
      <c r="J397" s="214">
        <v>38.53</v>
      </c>
      <c r="K397" s="214">
        <v>10.23</v>
      </c>
      <c r="L397" s="30">
        <v>223.46</v>
      </c>
      <c r="R397" s="106">
        <f t="shared" si="55"/>
        <v>43643</v>
      </c>
      <c r="S397" s="214">
        <f t="shared" si="56"/>
        <v>89.004149377593365</v>
      </c>
      <c r="T397" s="214">
        <f t="shared" si="57"/>
        <v>75.115629383194033</v>
      </c>
      <c r="U397" s="214">
        <f t="shared" si="58"/>
        <v>69.189694488902745</v>
      </c>
      <c r="V397" s="214">
        <f t="shared" si="59"/>
        <v>68.678237650200273</v>
      </c>
      <c r="W397" s="214">
        <f t="shared" si="60"/>
        <v>92.721475114376815</v>
      </c>
      <c r="X397" s="214">
        <f t="shared" si="61"/>
        <v>65.978520286396176</v>
      </c>
      <c r="Y397" s="214">
        <f t="shared" si="62"/>
        <v>128.11114395506948</v>
      </c>
      <c r="Z397" s="214">
        <f t="shared" si="63"/>
        <v>92.177033492822986</v>
      </c>
      <c r="AA397" s="214">
        <f t="shared" si="64"/>
        <v>80.805687203791479</v>
      </c>
      <c r="AB397" s="214">
        <f t="shared" si="65"/>
        <v>69.715783234018673</v>
      </c>
    </row>
    <row r="398" spans="2:28" x14ac:dyDescent="0.25">
      <c r="B398" s="14">
        <v>43647</v>
      </c>
      <c r="C398" s="214">
        <v>152.30000000000001</v>
      </c>
      <c r="D398" s="214">
        <v>65.099999999999994</v>
      </c>
      <c r="E398" s="214">
        <v>48.945</v>
      </c>
      <c r="F398" s="214">
        <v>789.6</v>
      </c>
      <c r="G398" s="214">
        <v>6874</v>
      </c>
      <c r="H398" s="214">
        <v>54.87</v>
      </c>
      <c r="I398" s="214">
        <v>21.66</v>
      </c>
      <c r="J398" s="214">
        <v>38.75</v>
      </c>
      <c r="K398" s="214">
        <v>10.15</v>
      </c>
      <c r="L398" s="30">
        <v>227.17</v>
      </c>
      <c r="S398" s="214"/>
      <c r="T398" s="214"/>
      <c r="U398" s="214"/>
      <c r="V398" s="214"/>
      <c r="W398" s="214"/>
      <c r="X398" s="214"/>
      <c r="Y398" s="214"/>
      <c r="Z398" s="214"/>
      <c r="AA398" s="214"/>
      <c r="AB398" s="214"/>
    </row>
    <row r="399" spans="2:28" x14ac:dyDescent="0.25">
      <c r="B399" s="14">
        <v>43648</v>
      </c>
      <c r="C399" s="214">
        <v>153.25</v>
      </c>
      <c r="D399" s="214">
        <v>65.349999999999994</v>
      </c>
      <c r="E399" s="214">
        <v>48.704999999999998</v>
      </c>
      <c r="F399" s="214">
        <v>786.7</v>
      </c>
      <c r="G399" s="214">
        <v>6884</v>
      </c>
      <c r="H399" s="214">
        <v>54.27</v>
      </c>
      <c r="I399" s="214">
        <v>21.77</v>
      </c>
      <c r="J399" s="214">
        <v>38.340000000000003</v>
      </c>
      <c r="K399" s="214">
        <v>10.119999999999999</v>
      </c>
      <c r="L399" s="30">
        <v>224.55</v>
      </c>
      <c r="S399" s="214"/>
      <c r="T399" s="214"/>
      <c r="U399" s="214"/>
      <c r="V399" s="214"/>
      <c r="W399" s="214"/>
      <c r="X399" s="214"/>
      <c r="Y399" s="214"/>
      <c r="Z399" s="214"/>
      <c r="AA399" s="214"/>
      <c r="AB399" s="214"/>
    </row>
    <row r="400" spans="2:28" x14ac:dyDescent="0.25">
      <c r="B400" s="14">
        <v>43649</v>
      </c>
      <c r="C400" s="214">
        <v>156.35</v>
      </c>
      <c r="D400" s="214">
        <v>66.62</v>
      </c>
      <c r="E400" s="214">
        <v>49.04</v>
      </c>
      <c r="F400" s="214">
        <v>770.6</v>
      </c>
      <c r="G400" s="214">
        <v>6821</v>
      </c>
      <c r="H400" s="214">
        <v>54.44</v>
      </c>
      <c r="I400" s="214">
        <v>22.01</v>
      </c>
      <c r="J400" s="214">
        <v>38.159999999999997</v>
      </c>
      <c r="K400" s="214">
        <v>10.199999999999999</v>
      </c>
      <c r="L400" s="30">
        <v>234.9</v>
      </c>
      <c r="S400" s="214"/>
      <c r="T400" s="214"/>
      <c r="U400" s="214"/>
      <c r="V400" s="214"/>
      <c r="W400" s="214"/>
      <c r="X400" s="214"/>
      <c r="Y400" s="214"/>
      <c r="Z400" s="214"/>
      <c r="AA400" s="214"/>
      <c r="AB400" s="214"/>
    </row>
    <row r="401" spans="2:12" x14ac:dyDescent="0.25">
      <c r="B401" s="14">
        <v>43650</v>
      </c>
      <c r="C401" s="214">
        <v>157.55000000000001</v>
      </c>
      <c r="D401" s="214">
        <v>66.97</v>
      </c>
      <c r="E401" s="214">
        <v>49.22</v>
      </c>
      <c r="F401" s="214">
        <v>772.8</v>
      </c>
      <c r="G401" s="214">
        <v>6868</v>
      </c>
      <c r="H401" s="214">
        <v>54.47</v>
      </c>
      <c r="I401" s="214">
        <v>22.03</v>
      </c>
      <c r="J401" s="214">
        <v>38.159999999999997</v>
      </c>
      <c r="K401" s="214">
        <v>10.199999999999999</v>
      </c>
      <c r="L401" s="30">
        <v>234.9</v>
      </c>
    </row>
    <row r="402" spans="2:12" x14ac:dyDescent="0.25">
      <c r="B402" s="14">
        <v>43651</v>
      </c>
      <c r="C402" s="214">
        <v>156.4</v>
      </c>
      <c r="D402" s="214">
        <v>66.94</v>
      </c>
      <c r="E402" s="214">
        <v>49.185000000000002</v>
      </c>
      <c r="F402" s="214">
        <v>773.4</v>
      </c>
      <c r="G402" s="214">
        <v>6889</v>
      </c>
      <c r="H402" s="214">
        <v>54.67</v>
      </c>
      <c r="I402" s="214">
        <v>22.05</v>
      </c>
      <c r="J402" s="214">
        <v>38.5</v>
      </c>
      <c r="K402" s="214">
        <v>10.199999999999999</v>
      </c>
      <c r="L402" s="30">
        <v>233.1</v>
      </c>
    </row>
    <row r="403" spans="2:12" x14ac:dyDescent="0.25">
      <c r="B403" s="14">
        <v>43654</v>
      </c>
      <c r="C403" s="214">
        <v>156.30000000000001</v>
      </c>
      <c r="D403" s="214">
        <v>66.36</v>
      </c>
      <c r="E403" s="214">
        <v>48.465000000000003</v>
      </c>
      <c r="F403" s="214">
        <v>770.5</v>
      </c>
      <c r="G403" s="214">
        <v>6888</v>
      </c>
      <c r="H403" s="214">
        <v>53.63</v>
      </c>
      <c r="I403" s="214">
        <v>22.13</v>
      </c>
      <c r="J403" s="214">
        <v>38.229999999999997</v>
      </c>
      <c r="K403" s="214">
        <v>10.199999999999999</v>
      </c>
      <c r="L403" s="30">
        <v>230.34</v>
      </c>
    </row>
    <row r="404" spans="2:12" x14ac:dyDescent="0.25">
      <c r="B404" s="14">
        <v>43655</v>
      </c>
      <c r="C404" s="214">
        <v>155.35</v>
      </c>
      <c r="D404" s="214">
        <v>66.209999999999994</v>
      </c>
      <c r="E404" s="214">
        <v>47.854999999999997</v>
      </c>
      <c r="F404" s="214">
        <v>772.7</v>
      </c>
      <c r="G404" s="214">
        <v>6915</v>
      </c>
      <c r="H404" s="214">
        <v>52.39</v>
      </c>
      <c r="I404" s="214">
        <v>21.62</v>
      </c>
      <c r="J404" s="214">
        <v>38.08</v>
      </c>
      <c r="K404" s="214">
        <v>10.14</v>
      </c>
      <c r="L404" s="30">
        <v>230.06</v>
      </c>
    </row>
    <row r="405" spans="2:12" x14ac:dyDescent="0.25">
      <c r="B405" s="14">
        <v>43656</v>
      </c>
      <c r="C405" s="214">
        <v>154.30000000000001</v>
      </c>
      <c r="D405" s="214">
        <v>65.569999999999993</v>
      </c>
      <c r="E405" s="214">
        <v>47.215000000000003</v>
      </c>
      <c r="F405" s="214">
        <v>773.7</v>
      </c>
      <c r="G405" s="214">
        <v>6908</v>
      </c>
      <c r="H405" s="214">
        <v>51.9</v>
      </c>
      <c r="I405" s="214">
        <v>21.43</v>
      </c>
      <c r="J405" s="214">
        <v>38.1</v>
      </c>
      <c r="K405" s="214">
        <v>10.11</v>
      </c>
      <c r="L405" s="30">
        <v>238.92</v>
      </c>
    </row>
    <row r="406" spans="2:12" x14ac:dyDescent="0.25">
      <c r="B406" s="14">
        <v>43657</v>
      </c>
      <c r="C406" s="214">
        <v>153.80000000000001</v>
      </c>
      <c r="D406" s="214">
        <v>65.2</v>
      </c>
      <c r="E406" s="214">
        <v>46.825000000000003</v>
      </c>
      <c r="F406" s="214">
        <v>776.3</v>
      </c>
      <c r="G406" s="214">
        <v>6865</v>
      </c>
      <c r="H406" s="214">
        <v>51.52</v>
      </c>
      <c r="I406" s="214">
        <v>21.62</v>
      </c>
      <c r="J406" s="214">
        <v>38.43</v>
      </c>
      <c r="K406" s="214">
        <v>10.19</v>
      </c>
      <c r="L406" s="30">
        <v>238.6</v>
      </c>
    </row>
    <row r="407" spans="2:12" x14ac:dyDescent="0.25">
      <c r="B407" s="14">
        <v>43658</v>
      </c>
      <c r="C407" s="214">
        <v>155.1</v>
      </c>
      <c r="D407" s="214">
        <v>65.75</v>
      </c>
      <c r="E407" s="214">
        <v>46.295000000000002</v>
      </c>
      <c r="F407" s="214">
        <v>775.4</v>
      </c>
      <c r="G407" s="214">
        <v>6910</v>
      </c>
      <c r="H407" s="214">
        <v>52.01</v>
      </c>
      <c r="I407" s="214">
        <v>22.03</v>
      </c>
      <c r="J407" s="214">
        <v>39.21</v>
      </c>
      <c r="K407" s="214">
        <v>10.49</v>
      </c>
      <c r="L407" s="30">
        <v>245.08</v>
      </c>
    </row>
    <row r="408" spans="2:12" x14ac:dyDescent="0.25">
      <c r="B408" s="14">
        <v>43661</v>
      </c>
      <c r="C408" s="214">
        <v>156.94999999999999</v>
      </c>
      <c r="D408" s="214">
        <v>66.63</v>
      </c>
      <c r="E408" s="214">
        <v>46.59</v>
      </c>
      <c r="F408" s="214">
        <v>775.4</v>
      </c>
      <c r="G408" s="214">
        <v>6910</v>
      </c>
      <c r="H408" s="214">
        <v>52.41</v>
      </c>
      <c r="I408" s="214">
        <v>22.23</v>
      </c>
      <c r="J408" s="214">
        <v>39.36</v>
      </c>
      <c r="K408" s="214">
        <v>10.42</v>
      </c>
      <c r="L408" s="30">
        <v>253.5</v>
      </c>
    </row>
    <row r="409" spans="2:12" x14ac:dyDescent="0.25">
      <c r="B409" s="14">
        <v>43662</v>
      </c>
      <c r="C409" s="214">
        <v>157.19999999999999</v>
      </c>
      <c r="D409" s="214">
        <v>66.959999999999994</v>
      </c>
      <c r="E409" s="214">
        <v>46.7</v>
      </c>
      <c r="F409" s="214">
        <v>774.1</v>
      </c>
      <c r="G409" s="214">
        <v>7000</v>
      </c>
      <c r="H409" s="214">
        <v>52.59</v>
      </c>
      <c r="I409" s="214">
        <v>22.32</v>
      </c>
      <c r="J409" s="214">
        <v>39.43</v>
      </c>
      <c r="K409" s="214">
        <v>10.51</v>
      </c>
      <c r="L409" s="30">
        <v>252.38</v>
      </c>
    </row>
    <row r="410" spans="2:12" x14ac:dyDescent="0.25">
      <c r="B410" s="14">
        <v>43663</v>
      </c>
      <c r="C410" s="214">
        <v>154.44999999999999</v>
      </c>
      <c r="D410" s="214">
        <v>66.17</v>
      </c>
      <c r="E410" s="214">
        <v>46.155000000000001</v>
      </c>
      <c r="F410" s="214">
        <v>768</v>
      </c>
      <c r="G410" s="214">
        <v>7027</v>
      </c>
      <c r="H410" s="214">
        <v>52.18</v>
      </c>
      <c r="I410" s="214">
        <v>22.09</v>
      </c>
      <c r="J410" s="214">
        <v>39.159999999999997</v>
      </c>
      <c r="K410" s="214">
        <v>10.33</v>
      </c>
      <c r="L410" s="30">
        <v>254.86</v>
      </c>
    </row>
    <row r="411" spans="2:12" x14ac:dyDescent="0.25">
      <c r="B411" s="14">
        <v>43664</v>
      </c>
      <c r="C411" s="214">
        <v>152.94999999999999</v>
      </c>
      <c r="D411" s="214">
        <v>66.05</v>
      </c>
      <c r="E411" s="214">
        <v>45.36</v>
      </c>
      <c r="F411" s="214">
        <v>750.5</v>
      </c>
      <c r="G411" s="214">
        <v>6975</v>
      </c>
      <c r="H411" s="214">
        <v>51.38</v>
      </c>
      <c r="I411" s="214">
        <v>21.93</v>
      </c>
      <c r="J411" s="214">
        <v>39.119999999999997</v>
      </c>
      <c r="K411" s="214">
        <v>10.26</v>
      </c>
      <c r="L411" s="30">
        <v>253.54</v>
      </c>
    </row>
    <row r="412" spans="2:12" x14ac:dyDescent="0.25">
      <c r="B412" s="14">
        <v>43665</v>
      </c>
      <c r="C412" s="214">
        <v>152.65</v>
      </c>
      <c r="D412" s="214">
        <v>66.23</v>
      </c>
      <c r="E412" s="214">
        <v>45.314999999999998</v>
      </c>
      <c r="F412" s="214">
        <v>764.6</v>
      </c>
      <c r="G412" s="214">
        <v>7059</v>
      </c>
      <c r="H412" s="214">
        <v>51.06</v>
      </c>
      <c r="I412" s="214">
        <v>21.9</v>
      </c>
      <c r="J412" s="214">
        <v>39.479999999999997</v>
      </c>
      <c r="K412" s="214">
        <v>10.199999999999999</v>
      </c>
      <c r="L412" s="30">
        <v>258.18</v>
      </c>
    </row>
    <row r="413" spans="2:12" x14ac:dyDescent="0.25">
      <c r="B413" s="14">
        <v>43668</v>
      </c>
      <c r="C413" s="214">
        <v>154.4</v>
      </c>
      <c r="D413" s="214">
        <v>66.34</v>
      </c>
      <c r="E413" s="214">
        <v>45.935000000000002</v>
      </c>
      <c r="F413" s="214">
        <v>766.7</v>
      </c>
      <c r="G413" s="214">
        <v>7091</v>
      </c>
      <c r="H413" s="214">
        <v>51.29</v>
      </c>
      <c r="I413" s="214">
        <v>21.91</v>
      </c>
      <c r="J413" s="214">
        <v>39.86</v>
      </c>
      <c r="K413" s="214">
        <v>10.02</v>
      </c>
      <c r="L413" s="30">
        <v>255.68</v>
      </c>
    </row>
    <row r="414" spans="2:12" x14ac:dyDescent="0.25">
      <c r="B414" s="14">
        <v>43669</v>
      </c>
      <c r="C414" s="214">
        <v>160.19999999999999</v>
      </c>
      <c r="D414" s="214">
        <v>69.33</v>
      </c>
      <c r="E414" s="214">
        <v>48.25</v>
      </c>
      <c r="F414" s="214">
        <v>774.2</v>
      </c>
      <c r="G414" s="214">
        <v>7100</v>
      </c>
      <c r="H414" s="214">
        <v>52.59</v>
      </c>
      <c r="I414" s="214">
        <v>22.72</v>
      </c>
      <c r="J414" s="214">
        <v>40.71</v>
      </c>
      <c r="K414" s="214">
        <v>10.17</v>
      </c>
      <c r="L414" s="30">
        <v>260.17</v>
      </c>
    </row>
    <row r="415" spans="2:12" x14ac:dyDescent="0.25">
      <c r="B415" s="14">
        <v>43670</v>
      </c>
      <c r="C415" s="214">
        <v>161.75</v>
      </c>
      <c r="D415" s="214">
        <v>69.97</v>
      </c>
      <c r="E415" s="214">
        <v>49.46</v>
      </c>
      <c r="F415" s="214">
        <v>781.6</v>
      </c>
      <c r="G415" s="214">
        <v>7197</v>
      </c>
      <c r="H415" s="214">
        <v>53.17</v>
      </c>
      <c r="I415" s="214">
        <v>23.06</v>
      </c>
      <c r="J415" s="214">
        <v>40.880000000000003</v>
      </c>
      <c r="K415" s="214">
        <v>10.33</v>
      </c>
      <c r="L415" s="30">
        <v>264.88</v>
      </c>
    </row>
    <row r="416" spans="2:12" x14ac:dyDescent="0.25">
      <c r="B416" s="14">
        <v>43671</v>
      </c>
      <c r="C416" s="214">
        <v>158.15</v>
      </c>
      <c r="D416" s="214">
        <v>68.599999999999994</v>
      </c>
      <c r="E416" s="214">
        <v>48.155000000000001</v>
      </c>
      <c r="F416" s="214">
        <v>765.6</v>
      </c>
      <c r="G416" s="214">
        <v>7222</v>
      </c>
      <c r="H416" s="214">
        <v>52.29</v>
      </c>
      <c r="I416" s="214">
        <v>23.05</v>
      </c>
      <c r="J416" s="214">
        <v>40.75</v>
      </c>
      <c r="K416" s="214">
        <v>9.56</v>
      </c>
      <c r="L416" s="30">
        <v>228.82</v>
      </c>
    </row>
    <row r="417" spans="2:12" x14ac:dyDescent="0.25">
      <c r="B417" s="14">
        <v>43672</v>
      </c>
      <c r="C417" s="214">
        <v>158.94999999999999</v>
      </c>
      <c r="D417" s="214">
        <v>68.72</v>
      </c>
      <c r="E417" s="214">
        <v>48.44</v>
      </c>
      <c r="F417" s="214">
        <v>741</v>
      </c>
      <c r="G417" s="214">
        <v>7151</v>
      </c>
      <c r="H417" s="214">
        <v>52.42</v>
      </c>
      <c r="I417" s="214">
        <v>22.5</v>
      </c>
      <c r="J417" s="214">
        <v>40.770000000000003</v>
      </c>
      <c r="K417" s="214">
        <v>9.57</v>
      </c>
      <c r="L417" s="30">
        <v>228.04</v>
      </c>
    </row>
    <row r="418" spans="2:12" x14ac:dyDescent="0.25">
      <c r="B418" s="14">
        <v>43675</v>
      </c>
      <c r="C418" s="214">
        <v>157.5</v>
      </c>
      <c r="D418" s="214">
        <v>68.2</v>
      </c>
      <c r="E418" s="214">
        <v>48.36</v>
      </c>
      <c r="F418" s="214">
        <v>720.1</v>
      </c>
      <c r="G418" s="214">
        <v>7148</v>
      </c>
      <c r="H418" s="214">
        <v>51.89</v>
      </c>
      <c r="I418" s="214">
        <v>22.09</v>
      </c>
      <c r="J418" s="214">
        <v>40.68</v>
      </c>
      <c r="K418" s="214">
        <v>9.6</v>
      </c>
      <c r="L418" s="30">
        <v>235.77</v>
      </c>
    </row>
    <row r="419" spans="2:12" x14ac:dyDescent="0.25">
      <c r="B419" s="14">
        <v>43676</v>
      </c>
      <c r="C419" s="214">
        <v>155</v>
      </c>
      <c r="D419" s="214">
        <v>66.89</v>
      </c>
      <c r="E419" s="214">
        <v>47.1</v>
      </c>
      <c r="F419" s="214">
        <v>727.6</v>
      </c>
      <c r="G419" s="214">
        <v>7180</v>
      </c>
      <c r="H419" s="214">
        <v>50.86</v>
      </c>
      <c r="I419" s="214">
        <v>21.34</v>
      </c>
      <c r="J419" s="214">
        <v>40.43</v>
      </c>
      <c r="K419" s="214">
        <v>9.5500000000000007</v>
      </c>
      <c r="L419" s="30">
        <v>242.26</v>
      </c>
    </row>
    <row r="420" spans="2:12" x14ac:dyDescent="0.25">
      <c r="B420" s="14">
        <v>43677</v>
      </c>
      <c r="C420" s="214">
        <v>153.19999999999999</v>
      </c>
      <c r="D420" s="214">
        <v>66.3</v>
      </c>
      <c r="E420" s="214">
        <v>46.65</v>
      </c>
      <c r="F420" s="214">
        <v>710.8</v>
      </c>
      <c r="G420" s="214">
        <v>7024</v>
      </c>
      <c r="H420" s="214">
        <v>50.54</v>
      </c>
      <c r="I420" s="214">
        <v>21.36</v>
      </c>
      <c r="J420" s="214">
        <v>40.340000000000003</v>
      </c>
      <c r="K420" s="214">
        <v>9.5299999999999994</v>
      </c>
      <c r="L420" s="30">
        <v>241.61</v>
      </c>
    </row>
    <row r="421" spans="2:12" x14ac:dyDescent="0.25">
      <c r="B421" s="14">
        <v>43678</v>
      </c>
      <c r="C421" s="214">
        <v>151.65</v>
      </c>
      <c r="D421" s="214">
        <v>66.319999999999993</v>
      </c>
      <c r="E421" s="214">
        <v>45.865000000000002</v>
      </c>
      <c r="F421" s="214">
        <v>709.4</v>
      </c>
      <c r="G421" s="214">
        <v>7092</v>
      </c>
      <c r="H421" s="214">
        <v>50.31</v>
      </c>
      <c r="I421" s="214">
        <v>21.15</v>
      </c>
      <c r="J421" s="214">
        <v>40.15</v>
      </c>
      <c r="K421" s="214">
        <v>9.31</v>
      </c>
      <c r="L421" s="30">
        <v>233.85</v>
      </c>
    </row>
    <row r="422" spans="2:12" x14ac:dyDescent="0.25">
      <c r="B422" s="14">
        <v>43679</v>
      </c>
      <c r="C422" s="214">
        <v>150.55000000000001</v>
      </c>
      <c r="D422" s="214">
        <v>64.569999999999993</v>
      </c>
      <c r="E422" s="214">
        <v>45.335000000000001</v>
      </c>
      <c r="F422" s="214">
        <v>691.7</v>
      </c>
      <c r="G422" s="214">
        <v>6929</v>
      </c>
      <c r="H422" s="214">
        <v>49.02</v>
      </c>
      <c r="I422" s="214">
        <v>20.39</v>
      </c>
      <c r="J422" s="214">
        <v>39.994999999999997</v>
      </c>
      <c r="K422" s="214">
        <v>9.2650000000000006</v>
      </c>
      <c r="L422" s="30">
        <v>233.75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2:AX80"/>
  <sheetViews>
    <sheetView workbookViewId="0">
      <selection activeCell="B3" sqref="B3:F3"/>
    </sheetView>
  </sheetViews>
  <sheetFormatPr defaultColWidth="9" defaultRowHeight="13.5" x14ac:dyDescent="0.25"/>
  <cols>
    <col min="1" max="1" width="9" style="145" customWidth="1"/>
    <col min="2" max="5" width="10.25" style="145" customWidth="1"/>
    <col min="6" max="6" width="8.25" style="145" customWidth="1"/>
    <col min="7" max="7" width="10.25" style="145" customWidth="1"/>
    <col min="8" max="8" width="12" style="145" customWidth="1"/>
    <col min="9" max="9" width="8.83203125" style="145" customWidth="1"/>
    <col min="10" max="11" width="9.5" style="145" customWidth="1"/>
    <col min="12" max="12" width="8.83203125" style="145" customWidth="1"/>
    <col min="13" max="13" width="10.33203125" style="145" customWidth="1"/>
    <col min="14" max="14" width="11.33203125" style="145" customWidth="1"/>
    <col min="15" max="15" width="12" style="145" customWidth="1"/>
    <col min="16" max="16" width="9.75" style="145" customWidth="1"/>
    <col min="17" max="17" width="12" style="145" customWidth="1"/>
    <col min="18" max="18" width="16.25" style="145" customWidth="1"/>
    <col min="19" max="19" width="9.75" style="145" customWidth="1"/>
    <col min="20" max="20" width="10.58203125" style="145" customWidth="1"/>
    <col min="21" max="21" width="9.58203125" style="145" customWidth="1"/>
    <col min="22" max="22" width="9.5" style="145" customWidth="1"/>
    <col min="23" max="23" width="15.75" style="145" customWidth="1"/>
    <col min="24" max="24" width="10" style="145" customWidth="1"/>
    <col min="25" max="25" width="11.33203125" style="145" customWidth="1"/>
    <col min="26" max="27" width="10.33203125" style="145" customWidth="1"/>
    <col min="28" max="28" width="9.75" style="145" customWidth="1"/>
    <col min="29" max="29" width="9.83203125" style="145" customWidth="1"/>
    <col min="30" max="30" width="10" style="145" customWidth="1"/>
    <col min="31" max="31" width="9.75" style="145" customWidth="1"/>
    <col min="32" max="36" width="10.58203125" style="145" customWidth="1"/>
    <col min="37" max="37" width="9" style="145"/>
    <col min="38" max="42" width="10.83203125" style="145" customWidth="1"/>
    <col min="43" max="43" width="12.33203125" style="145" customWidth="1"/>
    <col min="44" max="44" width="13.25" style="145" customWidth="1"/>
    <col min="45" max="45" width="9" style="145"/>
    <col min="46" max="46" width="10.83203125" style="145" customWidth="1"/>
    <col min="47" max="48" width="9" style="145"/>
    <col min="49" max="49" width="12.25" style="145" customWidth="1"/>
    <col min="50" max="50" width="11.75" style="145" customWidth="1"/>
    <col min="51" max="16384" width="9" style="145"/>
  </cols>
  <sheetData>
    <row r="2" spans="1:50" x14ac:dyDescent="0.25">
      <c r="A2" s="214" t="s">
        <v>0</v>
      </c>
      <c r="B2" s="214" t="s">
        <v>1</v>
      </c>
      <c r="C2" s="214" t="s">
        <v>2</v>
      </c>
      <c r="D2" s="214" t="s">
        <v>3</v>
      </c>
      <c r="E2" s="214" t="s">
        <v>4</v>
      </c>
      <c r="F2" s="214" t="s">
        <v>5</v>
      </c>
      <c r="G2" s="214"/>
      <c r="H2" s="214" t="s">
        <v>0</v>
      </c>
      <c r="I2" s="214" t="s">
        <v>1</v>
      </c>
      <c r="J2" s="214" t="s">
        <v>2</v>
      </c>
      <c r="K2" s="214" t="s">
        <v>3</v>
      </c>
      <c r="L2" s="214" t="s">
        <v>4</v>
      </c>
      <c r="M2" s="214" t="s">
        <v>5</v>
      </c>
      <c r="N2" s="214" t="s">
        <v>112</v>
      </c>
      <c r="O2" s="214"/>
      <c r="P2" s="214"/>
      <c r="Q2" s="214"/>
      <c r="R2" s="214"/>
      <c r="S2" s="214"/>
      <c r="T2" s="214"/>
      <c r="U2" s="214"/>
      <c r="V2" s="214"/>
      <c r="W2" s="214"/>
      <c r="X2" s="214"/>
      <c r="Y2" s="214"/>
      <c r="Z2" s="214"/>
      <c r="AA2" s="214"/>
      <c r="AB2" s="214"/>
      <c r="AC2" s="214"/>
      <c r="AD2" s="214"/>
      <c r="AE2" s="214"/>
      <c r="AF2" s="214"/>
      <c r="AG2" s="214"/>
      <c r="AH2" s="214"/>
      <c r="AI2" s="214"/>
      <c r="AJ2" s="214"/>
      <c r="AK2" s="214"/>
      <c r="AL2" s="214"/>
      <c r="AM2" s="214"/>
      <c r="AN2" s="214"/>
      <c r="AO2" s="214"/>
      <c r="AP2" s="214"/>
      <c r="AQ2" s="214"/>
      <c r="AR2" s="214"/>
      <c r="AS2" s="214"/>
      <c r="AT2" s="214"/>
      <c r="AU2" s="214"/>
      <c r="AV2" s="214"/>
      <c r="AW2" s="214"/>
      <c r="AX2" s="214"/>
    </row>
    <row r="3" spans="1:50" ht="16" x14ac:dyDescent="0.35">
      <c r="A3" s="214" t="s">
        <v>47</v>
      </c>
      <c r="B3" s="214">
        <v>9.1961760000000004E-3</v>
      </c>
      <c r="C3" s="214">
        <v>1.0084313000000001E-2</v>
      </c>
      <c r="D3" s="214">
        <v>1.0978583000000001E-3</v>
      </c>
      <c r="E3" s="214">
        <v>2.9147999999999999E-3</v>
      </c>
      <c r="F3" s="214">
        <v>1.3141800000000001E-3</v>
      </c>
      <c r="G3" s="214"/>
      <c r="H3" s="82" t="s">
        <v>48</v>
      </c>
      <c r="I3" s="4">
        <f t="shared" ref="I3:M3" si="0">B5*B$3/B$4</f>
        <v>6.1068356249999995</v>
      </c>
      <c r="J3" s="4">
        <f t="shared" si="0"/>
        <v>8.3635022600931794</v>
      </c>
      <c r="K3" s="4">
        <f t="shared" si="0"/>
        <v>2.5241564114725512</v>
      </c>
      <c r="L3" s="4">
        <f t="shared" si="0"/>
        <v>1.2271451228262187</v>
      </c>
      <c r="M3" s="4">
        <f t="shared" si="0"/>
        <v>0.16794343109558438</v>
      </c>
      <c r="N3" s="4">
        <f>SUM(Table31427[[#This Row],[LiOH]:[Aluminum]])</f>
        <v>18.389582850487532</v>
      </c>
      <c r="O3" s="214"/>
      <c r="P3" s="214"/>
      <c r="Q3" s="214"/>
      <c r="R3" s="214"/>
      <c r="S3" s="214"/>
      <c r="T3" s="214"/>
      <c r="U3" s="214"/>
      <c r="V3" s="214"/>
      <c r="W3" s="214"/>
      <c r="X3" s="214"/>
      <c r="Y3" s="214"/>
      <c r="Z3" s="214"/>
      <c r="AA3" s="214"/>
      <c r="AB3" s="214"/>
      <c r="AC3" s="214"/>
      <c r="AD3" s="214"/>
      <c r="AE3" s="214"/>
      <c r="AF3" s="214"/>
      <c r="AG3" s="214"/>
      <c r="AH3" s="214"/>
      <c r="AI3" s="214"/>
      <c r="AJ3" s="214"/>
      <c r="AK3" s="214"/>
      <c r="AL3" s="214"/>
      <c r="AM3" s="214"/>
      <c r="AN3" s="214"/>
      <c r="AO3" s="214"/>
      <c r="AP3" s="214"/>
      <c r="AQ3" s="214"/>
      <c r="AR3" s="214"/>
      <c r="AS3" s="214"/>
      <c r="AT3" s="214"/>
      <c r="AU3" s="214"/>
      <c r="AV3" s="214"/>
      <c r="AW3" s="214"/>
      <c r="AX3" s="214"/>
    </row>
    <row r="4" spans="1:50" ht="16" x14ac:dyDescent="0.35">
      <c r="A4" s="214" t="s">
        <v>49</v>
      </c>
      <c r="B4" s="214">
        <v>12.8</v>
      </c>
      <c r="C4" s="214">
        <v>12.8</v>
      </c>
      <c r="D4" s="214">
        <v>12.8</v>
      </c>
      <c r="E4" s="214">
        <v>12.8</v>
      </c>
      <c r="F4" s="214">
        <v>12.8</v>
      </c>
      <c r="G4" s="214"/>
      <c r="H4" s="15" t="s">
        <v>11</v>
      </c>
      <c r="I4" s="4">
        <f t="shared" ref="I4:I21" si="1">B6*B$3/B$4</f>
        <v>7.9433649696428583</v>
      </c>
      <c r="J4" s="4">
        <f t="shared" ref="J4:J21" si="2">C6*C$3/C$4</f>
        <v>10.711332735068359</v>
      </c>
      <c r="K4" s="4">
        <f t="shared" ref="K4:K21" si="3">D6*D$3/D$4</f>
        <v>6.9295958194203129</v>
      </c>
      <c r="L4" s="4">
        <f t="shared" ref="L4:L21" si="4">E6*E$3/E$4</f>
        <v>1.5955171148437499</v>
      </c>
      <c r="M4" s="4">
        <f t="shared" ref="M4:M21" si="5">F6*F$3/F$4</f>
        <v>0.22400480443359372</v>
      </c>
      <c r="N4" s="4">
        <f>SUM(Table31427[[#This Row],[LiOH]:[Aluminum]])</f>
        <v>27.403815443408877</v>
      </c>
      <c r="O4" s="214"/>
      <c r="P4" s="214"/>
      <c r="Q4" s="214"/>
      <c r="R4" s="1"/>
      <c r="S4" s="1"/>
      <c r="T4" s="214"/>
      <c r="U4" s="214"/>
      <c r="V4" s="214"/>
      <c r="W4" s="214"/>
      <c r="X4" s="214"/>
      <c r="Y4" s="214"/>
      <c r="Z4" s="214"/>
      <c r="AA4" s="214"/>
      <c r="AB4" s="214"/>
      <c r="AC4" s="214"/>
      <c r="AD4" s="214"/>
      <c r="AE4" s="214"/>
      <c r="AF4" s="214"/>
      <c r="AG4" s="214"/>
      <c r="AH4" s="214"/>
      <c r="AI4" s="214"/>
      <c r="AJ4" s="214"/>
      <c r="AK4" s="214"/>
      <c r="AL4" s="214"/>
      <c r="AM4" s="214"/>
      <c r="AN4" s="214"/>
      <c r="AO4" s="214"/>
      <c r="AP4" s="214"/>
      <c r="AQ4" s="214"/>
      <c r="AR4" s="214"/>
      <c r="AS4" s="214"/>
      <c r="AT4" s="214"/>
      <c r="AU4" s="214"/>
      <c r="AV4" s="214"/>
      <c r="AW4" s="214"/>
      <c r="AX4" s="214"/>
    </row>
    <row r="5" spans="1:50" ht="16" x14ac:dyDescent="0.35">
      <c r="A5" s="214" t="s">
        <v>50</v>
      </c>
      <c r="B5" s="1">
        <v>8500</v>
      </c>
      <c r="C5" s="1">
        <v>10615.778083166666</v>
      </c>
      <c r="D5" s="1">
        <v>29429.300727469708</v>
      </c>
      <c r="E5" s="1">
        <v>5388.862897</v>
      </c>
      <c r="F5" s="1">
        <v>1635.7545526666668</v>
      </c>
      <c r="G5" s="1"/>
      <c r="H5" s="15" t="s">
        <v>12</v>
      </c>
      <c r="I5" s="4">
        <f t="shared" si="1"/>
        <v>8.4995907560549959</v>
      </c>
      <c r="J5" s="4">
        <f t="shared" si="2"/>
        <v>10.546110792228337</v>
      </c>
      <c r="K5" s="4">
        <f t="shared" si="3"/>
        <v>7.5378849513242194</v>
      </c>
      <c r="L5" s="4">
        <f t="shared" si="4"/>
        <v>1.5470590823863635</v>
      </c>
      <c r="M5" s="4">
        <f t="shared" si="5"/>
        <v>0.21206436376065343</v>
      </c>
      <c r="N5" s="4">
        <f>SUM(Table31427[[#This Row],[LiOH]:[Aluminum]])</f>
        <v>28.342709945754571</v>
      </c>
      <c r="O5" s="1"/>
      <c r="P5" s="214"/>
      <c r="Q5" s="214"/>
      <c r="R5" s="1"/>
      <c r="S5" s="1"/>
      <c r="T5" s="214"/>
      <c r="U5" s="214"/>
      <c r="V5" s="214"/>
      <c r="W5" s="214"/>
      <c r="X5" s="214"/>
      <c r="Y5" s="214"/>
      <c r="Z5" s="214"/>
      <c r="AA5" s="214"/>
      <c r="AB5" s="214"/>
      <c r="AC5" s="214"/>
      <c r="AD5" s="214"/>
      <c r="AE5" s="214"/>
      <c r="AF5" s="214"/>
      <c r="AG5" s="214"/>
      <c r="AH5" s="214"/>
      <c r="AI5" s="214"/>
      <c r="AJ5" s="214"/>
      <c r="AK5" s="214"/>
      <c r="AL5" s="214"/>
      <c r="AM5" s="214"/>
      <c r="AN5" s="214"/>
      <c r="AO5" s="214"/>
      <c r="AP5" s="214"/>
      <c r="AQ5" s="214"/>
      <c r="AR5" s="214"/>
      <c r="AS5" s="214"/>
      <c r="AT5" s="11"/>
      <c r="AU5" s="214"/>
      <c r="AV5" s="10"/>
      <c r="AW5" s="9"/>
      <c r="AX5" s="10"/>
    </row>
    <row r="6" spans="1:50" ht="16" x14ac:dyDescent="0.35">
      <c r="A6" s="2">
        <v>43132</v>
      </c>
      <c r="B6" s="1">
        <v>11056.233766233769</v>
      </c>
      <c r="C6" s="1">
        <f>AVERAGEIFS('Commodities Data'!C:C,'Commodities Data'!$O:$O,$A6)</f>
        <v>13595.875</v>
      </c>
      <c r="D6" s="1">
        <f>AVERAGEIFS('Commodities Data'!H:H,'Commodities Data'!$O:$O,$A6)</f>
        <v>80792.600000000006</v>
      </c>
      <c r="E6" s="1">
        <f>AVERAGEIFS('Commodities Data'!I:I,'Commodities Data'!$O:$O,$A6)</f>
        <v>7006.5249999999996</v>
      </c>
      <c r="F6" s="1">
        <f>AVERAGEIFS('Commodities Data'!L:L,'Commodities Data'!$O:$O,$A6)</f>
        <v>2181.7874999999999</v>
      </c>
      <c r="G6" s="214"/>
      <c r="H6" s="15" t="s">
        <v>14</v>
      </c>
      <c r="I6" s="4">
        <f t="shared" si="1"/>
        <v>8.2676690879237267</v>
      </c>
      <c r="J6" s="4">
        <f t="shared" si="2"/>
        <v>10.955247993656995</v>
      </c>
      <c r="K6" s="4">
        <f t="shared" si="3"/>
        <v>7.7977346218749997</v>
      </c>
      <c r="L6" s="4">
        <f t="shared" si="4"/>
        <v>1.5583498906249997</v>
      </c>
      <c r="M6" s="4">
        <f t="shared" si="5"/>
        <v>0.23017950703125001</v>
      </c>
      <c r="N6" s="4">
        <f>SUM(Table31427[[#This Row],[LiOH]:[Aluminum]])</f>
        <v>28.809181101111967</v>
      </c>
      <c r="O6" s="214"/>
      <c r="P6" s="214"/>
      <c r="Q6" s="214"/>
      <c r="R6" s="1"/>
      <c r="S6" s="1"/>
      <c r="T6" s="214"/>
      <c r="U6" s="214"/>
      <c r="V6" s="214"/>
      <c r="W6" s="214"/>
      <c r="X6" s="214"/>
      <c r="Y6" s="214"/>
      <c r="Z6" s="214"/>
      <c r="AA6" s="214"/>
      <c r="AB6" s="214"/>
      <c r="AC6" s="214"/>
      <c r="AD6" s="214"/>
      <c r="AE6" s="214"/>
      <c r="AF6" s="214"/>
      <c r="AG6" s="214"/>
      <c r="AH6" s="214"/>
      <c r="AI6" s="214"/>
      <c r="AJ6" s="214"/>
      <c r="AK6" s="214"/>
      <c r="AL6" s="214"/>
      <c r="AM6" s="214"/>
      <c r="AN6" s="214"/>
      <c r="AO6" s="214"/>
      <c r="AP6" s="214"/>
      <c r="AQ6" s="214"/>
      <c r="AR6" s="214"/>
      <c r="AS6" s="214"/>
      <c r="AT6" s="11"/>
      <c r="AU6" s="214"/>
      <c r="AV6" s="10"/>
      <c r="AW6" s="11"/>
      <c r="AX6" s="10"/>
    </row>
    <row r="7" spans="1:50" ht="16" x14ac:dyDescent="0.35">
      <c r="A7" s="2">
        <v>43160</v>
      </c>
      <c r="B7" s="1">
        <v>11830.434919634417</v>
      </c>
      <c r="C7" s="1">
        <f>AVERAGEIFS('Commodities Data'!C:C,'Commodities Data'!$O:$O,$A7)</f>
        <v>13386.15909090909</v>
      </c>
      <c r="D7" s="1">
        <f>AVERAGEIFS('Commodities Data'!H:H,'Commodities Data'!$O:$O,$A7)</f>
        <v>87884.681818181823</v>
      </c>
      <c r="E7" s="1">
        <f>AVERAGEIFS('Commodities Data'!I:I,'Commodities Data'!$O:$O,$A7)</f>
        <v>6793.727272727273</v>
      </c>
      <c r="F7" s="1">
        <f>AVERAGEIFS('Commodities Data'!L:L,'Commodities Data'!$O:$O,$A7)</f>
        <v>2065.4886363636365</v>
      </c>
      <c r="G7" s="214"/>
      <c r="H7" s="15" t="s">
        <v>17</v>
      </c>
      <c r="I7" s="4">
        <f t="shared" si="1"/>
        <v>8.8733684211206896</v>
      </c>
      <c r="J7" s="4">
        <f t="shared" si="2"/>
        <v>11.317252141305199</v>
      </c>
      <c r="K7" s="4">
        <f t="shared" si="3"/>
        <v>7.736097293987771</v>
      </c>
      <c r="L7" s="4">
        <f t="shared" si="4"/>
        <v>1.5542893777173912</v>
      </c>
      <c r="M7" s="4">
        <f t="shared" si="5"/>
        <v>0.23621314157608697</v>
      </c>
      <c r="N7" s="4">
        <f>SUM(Table31427[[#This Row],[LiOH]:[Aluminum]])</f>
        <v>29.717220375707139</v>
      </c>
      <c r="O7" s="214"/>
      <c r="P7" s="214"/>
      <c r="Q7" s="214"/>
      <c r="R7" s="1"/>
      <c r="S7" s="1"/>
      <c r="T7" s="214"/>
      <c r="U7" s="214"/>
      <c r="V7" s="214"/>
      <c r="W7" s="214"/>
      <c r="X7" s="214"/>
      <c r="Y7" s="214"/>
      <c r="Z7" s="214"/>
      <c r="AA7" s="214"/>
      <c r="AB7" s="214"/>
      <c r="AC7" s="214"/>
      <c r="AD7" s="214"/>
      <c r="AE7" s="214"/>
      <c r="AF7" s="214"/>
      <c r="AG7" s="214"/>
      <c r="AH7" s="214"/>
      <c r="AI7" s="214"/>
      <c r="AJ7" s="214"/>
      <c r="AK7" s="214"/>
      <c r="AL7" s="214"/>
      <c r="AM7" s="214"/>
      <c r="AN7" s="214"/>
      <c r="AO7" s="214"/>
      <c r="AP7" s="214"/>
      <c r="AQ7" s="214"/>
      <c r="AR7" s="214"/>
      <c r="AS7" s="214"/>
      <c r="AT7" s="11"/>
      <c r="AU7" s="10"/>
      <c r="AV7" s="214"/>
      <c r="AW7" s="12"/>
      <c r="AX7" s="10"/>
    </row>
    <row r="8" spans="1:50" ht="16" x14ac:dyDescent="0.35">
      <c r="A8" s="2">
        <v>43191</v>
      </c>
      <c r="B8" s="1">
        <v>11507.627118644066</v>
      </c>
      <c r="C8" s="1">
        <f>AVERAGEIFS('Commodities Data'!C:C,'Commodities Data'!$O:$O,$A8)</f>
        <v>13905.476190476191</v>
      </c>
      <c r="D8" s="1">
        <f>AVERAGEIFS('Commodities Data'!H:H,'Commodities Data'!$O:$O,$A8)</f>
        <v>90914.28571428571</v>
      </c>
      <c r="E8" s="1">
        <f>AVERAGEIFS('Commodities Data'!I:I,'Commodities Data'!$O:$O,$A8)</f>
        <v>6843.3095238095239</v>
      </c>
      <c r="F8" s="1">
        <f>AVERAGEIFS('Commodities Data'!L:L,'Commodities Data'!$O:$O,$A8)</f>
        <v>2241.9285714285716</v>
      </c>
      <c r="G8" s="214"/>
      <c r="H8" s="15" t="s">
        <v>19</v>
      </c>
      <c r="I8" s="4">
        <f t="shared" si="1"/>
        <v>8.3064552423387106</v>
      </c>
      <c r="J8" s="4">
        <f t="shared" si="2"/>
        <v>11.900793022577195</v>
      </c>
      <c r="K8" s="4">
        <f t="shared" si="3"/>
        <v>6.9635175170572916</v>
      </c>
      <c r="L8" s="4">
        <f t="shared" si="4"/>
        <v>1.5862562812499998</v>
      </c>
      <c r="M8" s="4">
        <f t="shared" si="5"/>
        <v>0.22973704687500002</v>
      </c>
      <c r="N8" s="4">
        <f>SUM(Table31427[[#This Row],[LiOH]:[Aluminum]])</f>
        <v>28.986759110098198</v>
      </c>
      <c r="O8" s="214"/>
      <c r="P8" s="214"/>
      <c r="Q8" s="214"/>
      <c r="R8" s="1"/>
      <c r="S8" s="1"/>
      <c r="T8" s="214"/>
      <c r="U8" s="214"/>
      <c r="V8" s="214"/>
      <c r="W8" s="214"/>
      <c r="X8" s="214"/>
      <c r="Y8" s="214"/>
      <c r="Z8" s="214"/>
      <c r="AA8" s="214"/>
      <c r="AB8" s="214"/>
      <c r="AC8" s="214"/>
      <c r="AD8" s="214"/>
      <c r="AE8" s="214"/>
      <c r="AF8" s="214"/>
      <c r="AG8" s="214"/>
      <c r="AH8" s="214"/>
      <c r="AI8" s="214"/>
      <c r="AJ8" s="214"/>
      <c r="AK8" s="214"/>
      <c r="AL8" s="214"/>
      <c r="AM8" s="214"/>
      <c r="AN8" s="214"/>
      <c r="AO8" s="214"/>
      <c r="AP8" s="214"/>
      <c r="AQ8" s="214"/>
      <c r="AR8" s="214"/>
      <c r="AS8" s="214"/>
      <c r="AT8" s="11"/>
      <c r="AU8" s="214"/>
      <c r="AV8" s="10"/>
      <c r="AW8" s="11"/>
      <c r="AX8" s="10"/>
    </row>
    <row r="9" spans="1:50" ht="16" x14ac:dyDescent="0.35">
      <c r="A9" s="2">
        <v>43221</v>
      </c>
      <c r="B9" s="1">
        <v>12350.689655172413</v>
      </c>
      <c r="C9" s="1">
        <f>AVERAGEIFS('Commodities Data'!C:C,'Commodities Data'!$O:$O,$A9)</f>
        <v>14364.967391304348</v>
      </c>
      <c r="D9" s="1">
        <f>AVERAGEIFS('Commodities Data'!H:H,'Commodities Data'!$O:$O,$A9)</f>
        <v>90195.65217391304</v>
      </c>
      <c r="E9" s="1">
        <f>AVERAGEIFS('Commodities Data'!I:I,'Commodities Data'!$O:$O,$A9)</f>
        <v>6825.478260869565</v>
      </c>
      <c r="F9" s="1">
        <f>AVERAGEIFS('Commodities Data'!L:L,'Commodities Data'!$O:$O,$A9)</f>
        <v>2300.695652173913</v>
      </c>
      <c r="G9" s="214"/>
      <c r="H9" s="15" t="s">
        <v>21</v>
      </c>
      <c r="I9" s="4">
        <f t="shared" si="1"/>
        <v>7.8912621456300807</v>
      </c>
      <c r="J9" s="4">
        <f t="shared" si="2"/>
        <v>10.86731549909446</v>
      </c>
      <c r="K9" s="4">
        <f t="shared" si="3"/>
        <v>6.0594682626953134</v>
      </c>
      <c r="L9" s="4">
        <f t="shared" si="4"/>
        <v>1.4234129765624999</v>
      </c>
      <c r="M9" s="4">
        <f t="shared" si="5"/>
        <v>0.21378409149502844</v>
      </c>
      <c r="N9" s="4">
        <f>SUM(Table31427[[#This Row],[LiOH]:[Aluminum]])</f>
        <v>26.455242975477379</v>
      </c>
      <c r="O9" s="214"/>
      <c r="P9" s="214"/>
      <c r="Q9" s="214"/>
      <c r="R9" s="1"/>
      <c r="S9" s="1"/>
      <c r="T9" s="214"/>
      <c r="U9" s="214"/>
      <c r="V9" s="214"/>
      <c r="W9" s="214"/>
      <c r="X9" s="214"/>
      <c r="Y9" s="214"/>
      <c r="Z9" s="214"/>
      <c r="AA9" s="214"/>
      <c r="AB9" s="214"/>
      <c r="AC9" s="214"/>
      <c r="AD9" s="214"/>
      <c r="AE9" s="214"/>
      <c r="AF9" s="214"/>
      <c r="AG9" s="214"/>
      <c r="AH9" s="214"/>
      <c r="AI9" s="214"/>
      <c r="AJ9" s="214"/>
      <c r="AK9" s="214"/>
      <c r="AL9" s="214"/>
      <c r="AM9" s="214"/>
      <c r="AN9" s="214"/>
      <c r="AO9" s="214"/>
      <c r="AP9" s="214"/>
      <c r="AQ9" s="214"/>
      <c r="AR9" s="214"/>
      <c r="AS9" s="214"/>
      <c r="AT9" s="11"/>
      <c r="AU9" s="214"/>
      <c r="AV9" s="10"/>
      <c r="AW9" s="12"/>
      <c r="AX9" s="10"/>
    </row>
    <row r="10" spans="1:50" ht="16" x14ac:dyDescent="0.35">
      <c r="A10" s="2">
        <v>43252</v>
      </c>
      <c r="B10" s="1">
        <v>11561.612903225807</v>
      </c>
      <c r="C10" s="1">
        <f>AVERAGEIFS('Commodities Data'!C:C,'Commodities Data'!$O:$O,$A10)</f>
        <v>15105.654761904761</v>
      </c>
      <c r="D10" s="1">
        <f>AVERAGEIFS('Commodities Data'!H:H,'Commodities Data'!$O:$O,$A10)</f>
        <v>81188.095238095237</v>
      </c>
      <c r="E10" s="1">
        <f>AVERAGEIFS('Commodities Data'!I:I,'Commodities Data'!$O:$O,$A10)</f>
        <v>6965.8571428571431</v>
      </c>
      <c r="F10" s="1">
        <f>AVERAGEIFS('Commodities Data'!L:L,'Commodities Data'!$O:$O,$A10)</f>
        <v>2237.6190476190477</v>
      </c>
      <c r="G10" s="214"/>
      <c r="H10" s="15" t="s">
        <v>23</v>
      </c>
      <c r="I10" s="4">
        <f t="shared" si="1"/>
        <v>8.6756003520683471</v>
      </c>
      <c r="J10" s="4">
        <f t="shared" si="2"/>
        <v>10.563446319177141</v>
      </c>
      <c r="K10" s="4">
        <f t="shared" si="3"/>
        <v>5.4313276396533627</v>
      </c>
      <c r="L10" s="4">
        <f t="shared" si="4"/>
        <v>1.3783370400815216</v>
      </c>
      <c r="M10" s="4">
        <f t="shared" si="5"/>
        <v>0.21072412051630435</v>
      </c>
      <c r="N10" s="4">
        <f>SUM(Table31427[[#This Row],[LiOH]:[Aluminum]])</f>
        <v>26.259435471496676</v>
      </c>
      <c r="O10" s="214"/>
      <c r="P10" s="214"/>
      <c r="Q10" s="214"/>
      <c r="R10" s="1"/>
      <c r="S10" s="1"/>
      <c r="T10" s="214"/>
      <c r="U10" s="214"/>
      <c r="V10" s="214"/>
      <c r="W10" s="214"/>
      <c r="X10" s="214"/>
      <c r="Y10" s="214"/>
      <c r="Z10" s="214"/>
      <c r="AA10" s="214"/>
      <c r="AB10" s="214"/>
      <c r="AC10" s="214"/>
      <c r="AD10" s="214"/>
      <c r="AE10" s="214"/>
      <c r="AF10" s="214"/>
      <c r="AG10" s="214"/>
      <c r="AH10" s="214"/>
      <c r="AI10" s="214"/>
      <c r="AJ10" s="214"/>
      <c r="AK10" s="214"/>
      <c r="AL10" s="214"/>
      <c r="AM10" s="214"/>
      <c r="AN10" s="214"/>
      <c r="AO10" s="214"/>
      <c r="AP10" s="214"/>
      <c r="AQ10" s="214"/>
      <c r="AR10" s="214"/>
      <c r="AS10" s="214"/>
      <c r="AT10" s="11"/>
      <c r="AU10" s="10"/>
      <c r="AV10" s="214"/>
      <c r="AW10" s="11"/>
      <c r="AX10" s="10"/>
    </row>
    <row r="11" spans="1:50" ht="16" x14ac:dyDescent="0.35">
      <c r="A11" s="2">
        <v>43282</v>
      </c>
      <c r="B11" s="1">
        <v>10983.712737127371</v>
      </c>
      <c r="C11" s="1">
        <f>AVERAGEIFS('Commodities Data'!C:C,'Commodities Data'!$O:$O,$A11)</f>
        <v>13793.863636363636</v>
      </c>
      <c r="D11" s="1">
        <f>AVERAGEIFS('Commodities Data'!H:H,'Commodities Data'!$O:$O,$A11)</f>
        <v>70647.727272727279</v>
      </c>
      <c r="E11" s="1">
        <f>AVERAGEIFS('Commodities Data'!I:I,'Commodities Data'!$O:$O,$A11)</f>
        <v>6250.75</v>
      </c>
      <c r="F11" s="1">
        <f>AVERAGEIFS('Commodities Data'!L:L,'Commodities Data'!$O:$O,$A11)</f>
        <v>2082.2386363636365</v>
      </c>
      <c r="G11" s="214"/>
      <c r="H11" s="15" t="s">
        <v>25</v>
      </c>
      <c r="I11" s="4">
        <f t="shared" si="1"/>
        <v>8.6281702491745271</v>
      </c>
      <c r="J11" s="4">
        <f t="shared" si="2"/>
        <v>9.856116026527344</v>
      </c>
      <c r="K11" s="4">
        <f t="shared" si="3"/>
        <v>5.3357907536677729</v>
      </c>
      <c r="L11" s="4">
        <f t="shared" si="4"/>
        <v>1.3778720730468748</v>
      </c>
      <c r="M11" s="4">
        <f t="shared" si="5"/>
        <v>0.20805753814453126</v>
      </c>
      <c r="N11" s="4">
        <f>SUM(Table31427[[#This Row],[LiOH]:[Aluminum]])</f>
        <v>25.406006640561046</v>
      </c>
      <c r="O11" s="214"/>
      <c r="P11" s="214"/>
      <c r="Q11" s="214"/>
      <c r="R11" s="1"/>
      <c r="S11" s="1"/>
      <c r="T11" s="214"/>
      <c r="U11" s="214"/>
      <c r="V11" s="214"/>
      <c r="W11" s="214"/>
      <c r="X11" s="214"/>
      <c r="Y11" s="214"/>
      <c r="Z11" s="214"/>
      <c r="AA11" s="214"/>
      <c r="AB11" s="214"/>
      <c r="AC11" s="214"/>
      <c r="AD11" s="214"/>
      <c r="AE11" s="214"/>
      <c r="AF11" s="214"/>
      <c r="AG11" s="214"/>
      <c r="AH11" s="214"/>
      <c r="AI11" s="214"/>
      <c r="AJ11" s="214"/>
      <c r="AK11" s="214"/>
      <c r="AL11" s="214"/>
      <c r="AM11" s="214"/>
      <c r="AN11" s="214"/>
      <c r="AO11" s="214"/>
      <c r="AP11" s="214"/>
      <c r="AQ11" s="214"/>
      <c r="AR11" s="214"/>
      <c r="AS11" s="214"/>
      <c r="AT11" s="214"/>
      <c r="AU11" s="214"/>
      <c r="AV11" s="10"/>
      <c r="AW11" s="12"/>
      <c r="AX11" s="10"/>
    </row>
    <row r="12" spans="1:50" ht="16" x14ac:dyDescent="0.35">
      <c r="A12" s="2">
        <v>43313</v>
      </c>
      <c r="B12" s="1">
        <v>12075.419664268587</v>
      </c>
      <c r="C12" s="1">
        <f>AVERAGEIFS('Commodities Data'!C:C,'Commodities Data'!$O:$O,$A12)</f>
        <v>13408.16304347826</v>
      </c>
      <c r="D12" s="1">
        <f>AVERAGEIFS('Commodities Data'!H:H,'Commodities Data'!$O:$O,$A12)</f>
        <v>63324.195652173912</v>
      </c>
      <c r="E12" s="1">
        <f>AVERAGEIFS('Commodities Data'!I:I,'Commodities Data'!$O:$O,$A12)</f>
        <v>6052.804347826087</v>
      </c>
      <c r="F12" s="1">
        <f>AVERAGEIFS('Commodities Data'!L:L,'Commodities Data'!$O:$O,$A12)</f>
        <v>2052.4347826086955</v>
      </c>
      <c r="G12" s="214"/>
      <c r="H12" s="15" t="s">
        <v>27</v>
      </c>
      <c r="I12" s="4">
        <f t="shared" si="1"/>
        <v>8.9303957453235814</v>
      </c>
      <c r="J12" s="4">
        <f t="shared" si="2"/>
        <v>9.7021435701732326</v>
      </c>
      <c r="K12" s="4">
        <f t="shared" si="3"/>
        <v>5.1999700382228262</v>
      </c>
      <c r="L12" s="4">
        <f t="shared" si="4"/>
        <v>1.4163165672554348</v>
      </c>
      <c r="M12" s="4">
        <f t="shared" si="5"/>
        <v>0.2084062266134511</v>
      </c>
      <c r="N12" s="4">
        <f>SUM(Table31427[[#This Row],[LiOH]:[Aluminum]])</f>
        <v>25.457232147588527</v>
      </c>
      <c r="O12" s="214"/>
      <c r="P12" s="214"/>
      <c r="Q12" s="214"/>
      <c r="R12" s="1"/>
      <c r="S12" s="1"/>
      <c r="T12" s="214"/>
      <c r="U12" s="214"/>
      <c r="V12" s="214"/>
      <c r="W12" s="214"/>
      <c r="X12" s="214"/>
      <c r="Y12" s="214"/>
      <c r="Z12" s="214"/>
      <c r="AA12" s="214"/>
      <c r="AB12" s="214"/>
      <c r="AC12" s="214"/>
      <c r="AD12" s="214"/>
      <c r="AE12" s="214"/>
      <c r="AF12" s="214"/>
      <c r="AG12" s="214"/>
      <c r="AH12" s="214"/>
      <c r="AI12" s="214"/>
      <c r="AJ12" s="214"/>
      <c r="AK12" s="214"/>
      <c r="AL12" s="214"/>
      <c r="AM12" s="214"/>
      <c r="AN12" s="214"/>
      <c r="AO12" s="214"/>
      <c r="AP12" s="214"/>
      <c r="AQ12" s="214"/>
      <c r="AR12" s="214"/>
      <c r="AS12" s="214"/>
      <c r="AT12" s="11"/>
      <c r="AU12" s="214"/>
      <c r="AV12" s="10"/>
      <c r="AW12" s="11"/>
      <c r="AX12" s="10"/>
    </row>
    <row r="13" spans="1:50" ht="16" x14ac:dyDescent="0.35">
      <c r="A13" s="2">
        <v>43344</v>
      </c>
      <c r="B13" s="1">
        <v>12009.40251572327</v>
      </c>
      <c r="C13" s="1">
        <f>AVERAGEIFS('Commodities Data'!C:C,'Commodities Data'!$O:$O,$A13)</f>
        <v>12510.35</v>
      </c>
      <c r="D13" s="1">
        <f>AVERAGEIFS('Commodities Data'!H:H,'Commodities Data'!$O:$O,$A13)</f>
        <v>62210.324999999997</v>
      </c>
      <c r="E13" s="1">
        <f>AVERAGEIFS('Commodities Data'!I:I,'Commodities Data'!$O:$O,$A13)</f>
        <v>6050.7624999999998</v>
      </c>
      <c r="F13" s="1">
        <f>AVERAGEIFS('Commodities Data'!L:L,'Commodities Data'!$O:$O,$A13)</f>
        <v>2026.4625000000001</v>
      </c>
      <c r="G13" s="214"/>
      <c r="H13" s="15" t="s">
        <v>28</v>
      </c>
      <c r="I13" s="4">
        <f t="shared" si="1"/>
        <v>9.085752043757175</v>
      </c>
      <c r="J13" s="4">
        <f t="shared" si="2"/>
        <v>8.8550635358087728</v>
      </c>
      <c r="K13" s="4">
        <f t="shared" si="3"/>
        <v>4.7141805381972652</v>
      </c>
      <c r="L13" s="4">
        <f t="shared" si="4"/>
        <v>1.4109272610085226</v>
      </c>
      <c r="M13" s="4">
        <f t="shared" si="5"/>
        <v>0.19902756748934661</v>
      </c>
      <c r="N13" s="4">
        <f>SUM(Table31427[[#This Row],[LiOH]:[Aluminum]])</f>
        <v>24.264950946261084</v>
      </c>
      <c r="O13" s="214"/>
      <c r="P13" s="214"/>
      <c r="Q13" s="214"/>
      <c r="R13" s="1"/>
      <c r="S13" s="1"/>
      <c r="T13" s="214"/>
      <c r="U13" s="214"/>
      <c r="V13" s="214"/>
      <c r="W13" s="214"/>
      <c r="X13" s="214"/>
      <c r="Y13" s="214"/>
      <c r="Z13" s="214"/>
      <c r="AA13" s="214"/>
      <c r="AB13" s="214"/>
      <c r="AC13" s="214"/>
      <c r="AD13" s="214"/>
      <c r="AE13" s="214"/>
      <c r="AF13" s="214"/>
      <c r="AG13" s="214"/>
      <c r="AH13" s="214"/>
      <c r="AI13" s="214"/>
      <c r="AJ13" s="214"/>
      <c r="AK13" s="214"/>
      <c r="AL13" s="214"/>
      <c r="AM13" s="214"/>
      <c r="AN13" s="214"/>
      <c r="AO13" s="214"/>
      <c r="AP13" s="214"/>
      <c r="AQ13" s="214"/>
      <c r="AR13" s="214"/>
      <c r="AS13" s="214"/>
      <c r="AT13" s="11"/>
      <c r="AU13" s="214"/>
      <c r="AV13" s="10"/>
      <c r="AW13" s="12"/>
      <c r="AX13" s="10"/>
    </row>
    <row r="14" spans="1:50" ht="16" x14ac:dyDescent="0.35">
      <c r="A14" s="2">
        <v>43374</v>
      </c>
      <c r="B14" s="1">
        <v>12430.06501182033</v>
      </c>
      <c r="C14" s="1">
        <f>AVERAGEIFS('Commodities Data'!C:C,'Commodities Data'!$O:$O,$A14)</f>
        <v>12314.91304347826</v>
      </c>
      <c r="D14" s="1">
        <f>AVERAGEIFS('Commodities Data'!H:H,'Commodities Data'!$O:$O,$A14)</f>
        <v>60626.782608695656</v>
      </c>
      <c r="E14" s="1">
        <f>AVERAGEIFS('Commodities Data'!I:I,'Commodities Data'!$O:$O,$A14)</f>
        <v>6219.586956521739</v>
      </c>
      <c r="F14" s="1">
        <f>AVERAGEIFS('Commodities Data'!L:L,'Commodities Data'!$O:$O,$A14)</f>
        <v>2029.858695652174</v>
      </c>
      <c r="G14" s="214"/>
      <c r="H14" s="15" t="s">
        <v>29</v>
      </c>
      <c r="I14" s="4">
        <f t="shared" si="1"/>
        <v>9.032531357552223</v>
      </c>
      <c r="J14" s="4">
        <f t="shared" si="2"/>
        <v>8.5337185700911462</v>
      </c>
      <c r="K14" s="4">
        <f t="shared" si="3"/>
        <v>4.7377813541666667</v>
      </c>
      <c r="L14" s="4">
        <f t="shared" si="4"/>
        <v>1.3803497343749997</v>
      </c>
      <c r="M14" s="4">
        <f t="shared" si="5"/>
        <v>0.19694488242187497</v>
      </c>
      <c r="N14" s="4">
        <f>SUM(Table31427[[#This Row],[LiOH]:[Aluminum]])</f>
        <v>23.88132589860691</v>
      </c>
      <c r="O14" s="214"/>
      <c r="P14" s="214"/>
      <c r="Q14" s="214"/>
      <c r="R14" s="1"/>
      <c r="S14" s="1"/>
      <c r="T14" s="214"/>
      <c r="U14" s="214"/>
      <c r="V14" s="214"/>
      <c r="W14" s="214"/>
      <c r="X14" s="214"/>
      <c r="Y14" s="214"/>
      <c r="Z14" s="214"/>
      <c r="AA14" s="214"/>
      <c r="AB14" s="214"/>
      <c r="AC14" s="214"/>
      <c r="AD14" s="214"/>
      <c r="AE14" s="214"/>
      <c r="AF14" s="214"/>
      <c r="AG14" s="214"/>
      <c r="AH14" s="214"/>
      <c r="AI14" s="214"/>
      <c r="AJ14" s="214"/>
      <c r="AK14" s="214"/>
      <c r="AL14" s="214"/>
      <c r="AM14" s="214"/>
      <c r="AN14" s="214"/>
      <c r="AO14" s="214"/>
      <c r="AP14" s="214"/>
      <c r="AQ14" s="214"/>
      <c r="AR14" s="214"/>
      <c r="AS14" s="214"/>
      <c r="AT14" s="11"/>
      <c r="AU14" s="214"/>
      <c r="AV14" s="10"/>
      <c r="AW14" s="11"/>
      <c r="AX14" s="10"/>
    </row>
    <row r="15" spans="1:50" ht="16" x14ac:dyDescent="0.35">
      <c r="A15" s="2">
        <v>43405</v>
      </c>
      <c r="B15" s="1">
        <v>12646.302784993657</v>
      </c>
      <c r="C15" s="1">
        <f>AVERAGEIFS('Commodities Data'!C:C,'Commodities Data'!$O:$O,$A15)</f>
        <v>11239.71590909091</v>
      </c>
      <c r="D15" s="1">
        <f>AVERAGEIFS('Commodities Data'!H:H,'Commodities Data'!$O:$O,$A15)</f>
        <v>54962.931818181816</v>
      </c>
      <c r="E15" s="1">
        <f>AVERAGEIFS('Commodities Data'!I:I,'Commodities Data'!$O:$O,$A15)</f>
        <v>6195.920454545455</v>
      </c>
      <c r="F15" s="1">
        <f>AVERAGEIFS('Commodities Data'!L:L,'Commodities Data'!$O:$O,$A15)</f>
        <v>1938.5113636363637</v>
      </c>
      <c r="G15" s="214"/>
      <c r="H15" s="15" t="s">
        <v>30</v>
      </c>
      <c r="I15" s="4">
        <f t="shared" si="1"/>
        <v>9.3378498053948658</v>
      </c>
      <c r="J15" s="4">
        <f t="shared" si="2"/>
        <v>9.0468516209663736</v>
      </c>
      <c r="K15" s="4">
        <f t="shared" si="3"/>
        <v>3.5445459040421192</v>
      </c>
      <c r="L15" s="4">
        <f t="shared" si="4"/>
        <v>1.3525429412364127</v>
      </c>
      <c r="M15" s="4">
        <f t="shared" si="5"/>
        <v>0.19036191919157611</v>
      </c>
      <c r="N15" s="4">
        <f>SUM(Table31427[[#This Row],[LiOH]:[Aluminum]])</f>
        <v>23.472152190831348</v>
      </c>
      <c r="O15" s="214"/>
      <c r="P15" s="214"/>
      <c r="Q15" s="214"/>
      <c r="R15" s="1"/>
      <c r="S15" s="1"/>
      <c r="T15" s="214"/>
      <c r="U15" s="214"/>
      <c r="V15" s="214"/>
      <c r="W15" s="214"/>
      <c r="X15" s="214"/>
      <c r="Y15" s="214"/>
      <c r="Z15" s="214"/>
      <c r="AA15" s="214"/>
      <c r="AB15" s="214"/>
      <c r="AC15" s="214"/>
      <c r="AD15" s="214"/>
      <c r="AE15" s="214"/>
      <c r="AF15" s="214"/>
      <c r="AG15" s="214"/>
      <c r="AH15" s="214"/>
      <c r="AI15" s="214"/>
      <c r="AJ15" s="214"/>
      <c r="AK15" s="214"/>
      <c r="AL15" s="214"/>
      <c r="AM15" s="214"/>
      <c r="AN15" s="214"/>
      <c r="AO15" s="214"/>
      <c r="AP15" s="214"/>
      <c r="AQ15" s="214"/>
      <c r="AR15" s="214"/>
      <c r="AS15" s="214"/>
      <c r="AT15" s="11"/>
      <c r="AU15" s="214"/>
      <c r="AV15" s="10"/>
      <c r="AW15" s="12"/>
      <c r="AX15" s="10"/>
    </row>
    <row r="16" spans="1:50" ht="16" x14ac:dyDescent="0.35">
      <c r="A16" s="2">
        <v>43435</v>
      </c>
      <c r="B16" s="1">
        <v>12572.225822631979</v>
      </c>
      <c r="C16" s="1">
        <f>AVERAGEIFS('Commodities Data'!C:C,'Commodities Data'!$O:$O,$A16)</f>
        <v>10831.833333333334</v>
      </c>
      <c r="D16" s="1">
        <f>AVERAGEIFS('Commodities Data'!H:H,'Commodities Data'!$O:$O,$A16)</f>
        <v>55238.095238095237</v>
      </c>
      <c r="E16" s="1">
        <f>AVERAGEIFS('Commodities Data'!I:I,'Commodities Data'!$O:$O,$A16)</f>
        <v>6061.6428571428569</v>
      </c>
      <c r="F16" s="1">
        <f>AVERAGEIFS('Commodities Data'!L:L,'Commodities Data'!$O:$O,$A16)</f>
        <v>1918.2261904761904</v>
      </c>
      <c r="G16" s="214"/>
      <c r="H16" s="15" t="s">
        <v>31</v>
      </c>
      <c r="I16" s="4">
        <f t="shared" si="1"/>
        <v>9.3378498053948658</v>
      </c>
      <c r="J16" s="4">
        <f t="shared" si="2"/>
        <v>9.9938890137050791</v>
      </c>
      <c r="K16" s="4">
        <f t="shared" si="3"/>
        <v>2.7532227679687495</v>
      </c>
      <c r="L16" s="4">
        <f t="shared" si="4"/>
        <v>1.4347391378906249</v>
      </c>
      <c r="M16" s="4">
        <f t="shared" si="5"/>
        <v>0.19127350880859376</v>
      </c>
      <c r="N16" s="4">
        <f>SUM(Table31427[[#This Row],[LiOH]:[Aluminum]])</f>
        <v>23.710974233767914</v>
      </c>
      <c r="O16" s="214"/>
      <c r="P16" s="214"/>
      <c r="Q16" s="214"/>
      <c r="R16" s="1"/>
      <c r="S16" s="1"/>
      <c r="T16" s="214"/>
      <c r="U16" s="214"/>
      <c r="V16" s="214"/>
      <c r="W16" s="214"/>
      <c r="X16" s="214"/>
      <c r="Y16" s="214"/>
      <c r="Z16" s="214"/>
      <c r="AA16" s="214"/>
      <c r="AB16" s="214"/>
      <c r="AC16" s="214"/>
      <c r="AD16" s="214"/>
      <c r="AE16" s="214"/>
      <c r="AF16" s="214"/>
      <c r="AG16" s="214"/>
      <c r="AH16" s="214"/>
      <c r="AI16" s="214"/>
      <c r="AJ16" s="214"/>
      <c r="AK16" s="214"/>
      <c r="AL16" s="214"/>
      <c r="AM16" s="214"/>
      <c r="AN16" s="214"/>
      <c r="AO16" s="214"/>
      <c r="AP16" s="214"/>
      <c r="AQ16" s="214"/>
      <c r="AR16" s="214"/>
      <c r="AS16" s="214"/>
      <c r="AT16" s="11"/>
      <c r="AU16" s="214"/>
      <c r="AV16" s="10"/>
      <c r="AW16" s="11"/>
      <c r="AX16" s="10"/>
    </row>
    <row r="17" spans="1:50" ht="16" x14ac:dyDescent="0.35">
      <c r="A17" s="2">
        <v>43466</v>
      </c>
      <c r="B17" s="223">
        <v>12997.193345261583</v>
      </c>
      <c r="C17" s="1">
        <f>AVERAGEIFS('Commodities Data'!C:C,'Commodities Data'!$O:$O,$A17)</f>
        <v>11483.152173913044</v>
      </c>
      <c r="D17" s="1">
        <f>AVERAGEIFS('Commodities Data'!H:H,'Commodities Data'!$O:$O,$A17)</f>
        <v>41326.086956521736</v>
      </c>
      <c r="E17" s="1">
        <f>AVERAGEIFS('Commodities Data'!I:I,'Commodities Data'!$O:$O,$A17)</f>
        <v>5939.532608695652</v>
      </c>
      <c r="F17" s="1">
        <f>AVERAGEIFS('Commodities Data'!L:L,'Commodities Data'!$O:$O,$A17)</f>
        <v>1854.108695652174</v>
      </c>
      <c r="G17" s="214"/>
      <c r="H17" s="15" t="s">
        <v>32</v>
      </c>
      <c r="I17" s="4">
        <f t="shared" si="1"/>
        <v>9.3378498053948658</v>
      </c>
      <c r="J17" s="4">
        <f t="shared" si="2"/>
        <v>10.262579868667224</v>
      </c>
      <c r="K17" s="4">
        <f t="shared" si="3"/>
        <v>2.6874656302083331</v>
      </c>
      <c r="L17" s="4">
        <f t="shared" si="4"/>
        <v>1.4663867578124996</v>
      </c>
      <c r="M17" s="4">
        <f t="shared" si="5"/>
        <v>0.19211815546875</v>
      </c>
      <c r="N17" s="4">
        <f>SUM(Table31427[[#This Row],[LiOH]:[Aluminum]])</f>
        <v>23.946400217551677</v>
      </c>
      <c r="O17" s="214"/>
      <c r="P17" s="24"/>
      <c r="Q17" s="24"/>
      <c r="R17" s="136"/>
      <c r="S17" s="136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14"/>
      <c r="AK17" s="214"/>
      <c r="AL17" s="214"/>
      <c r="AM17" s="214"/>
      <c r="AN17" s="214"/>
      <c r="AO17" s="214"/>
      <c r="AP17" s="214"/>
      <c r="AQ17" s="214"/>
      <c r="AR17" s="214"/>
      <c r="AS17" s="214"/>
      <c r="AT17" s="11"/>
      <c r="AU17" s="214"/>
      <c r="AV17" s="10"/>
      <c r="AW17" s="12"/>
      <c r="AX17" s="10"/>
    </row>
    <row r="18" spans="1:50" ht="16" x14ac:dyDescent="0.35">
      <c r="A18" s="2">
        <v>43497</v>
      </c>
      <c r="B18" s="223">
        <v>12997.193345261583</v>
      </c>
      <c r="C18" s="1">
        <f>AVERAGEIFS('Commodities Data'!C:C,'Commodities Data'!$O:$O,$A18)</f>
        <v>12685.225</v>
      </c>
      <c r="D18" s="1">
        <f>AVERAGEIFS('Commodities Data'!H:H,'Commodities Data'!$O:$O,$A18)</f>
        <v>32100</v>
      </c>
      <c r="E18" s="1">
        <f>AVERAGEIFS('Commodities Data'!I:I,'Commodities Data'!$O:$O,$A18)</f>
        <v>6300.4875000000002</v>
      </c>
      <c r="F18" s="1">
        <f>AVERAGEIFS('Commodities Data'!L:L,'Commodities Data'!$O:$O,$A18)</f>
        <v>1862.9875</v>
      </c>
      <c r="G18" s="214"/>
      <c r="H18" s="15" t="s">
        <v>33</v>
      </c>
      <c r="I18" s="4">
        <f t="shared" si="1"/>
        <v>9.3378498053948658</v>
      </c>
      <c r="J18" s="4">
        <f t="shared" si="2"/>
        <v>10.049639221369851</v>
      </c>
      <c r="K18" s="4">
        <f t="shared" si="3"/>
        <v>2.8849969531249999</v>
      </c>
      <c r="L18" s="4">
        <f t="shared" si="4"/>
        <v>1.4665993199573861</v>
      </c>
      <c r="M18" s="4">
        <f t="shared" si="5"/>
        <v>0.18954339737215908</v>
      </c>
      <c r="N18" s="4">
        <f>SUM(Table31427[[#This Row],[LiOH]:[Aluminum]])</f>
        <v>23.928628697219263</v>
      </c>
      <c r="O18" s="21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14"/>
      <c r="AK18" s="214"/>
      <c r="AL18" s="214"/>
      <c r="AM18" s="214"/>
      <c r="AN18" s="214"/>
      <c r="AO18" s="214"/>
      <c r="AP18" s="214"/>
      <c r="AQ18" s="214"/>
      <c r="AR18" s="214"/>
      <c r="AS18" s="214"/>
      <c r="AT18" s="11"/>
      <c r="AU18" s="214"/>
      <c r="AV18" s="10"/>
      <c r="AW18" s="11"/>
      <c r="AX18" s="10"/>
    </row>
    <row r="19" spans="1:50" ht="16" x14ac:dyDescent="0.35">
      <c r="A19" s="2">
        <v>43525</v>
      </c>
      <c r="B19" s="223">
        <v>12997.193345261583</v>
      </c>
      <c r="C19" s="1">
        <f>AVERAGEIFS('Commodities Data'!C:C,'Commodities Data'!$O:$O,$A19)</f>
        <v>13026.273809523809</v>
      </c>
      <c r="D19" s="1">
        <f>AVERAGEIFS('Commodities Data'!H:H,'Commodities Data'!$O:$O,$A19)</f>
        <v>31333.333333333332</v>
      </c>
      <c r="E19" s="1">
        <f>AVERAGEIFS('Commodities Data'!I:I,'Commodities Data'!$O:$O,$A19)</f>
        <v>6439.4642857142853</v>
      </c>
      <c r="F19" s="1">
        <f>AVERAGEIFS('Commodities Data'!L:L,'Commodities Data'!$O:$O,$A19)</f>
        <v>1871.2142857142858</v>
      </c>
      <c r="G19" s="214"/>
      <c r="H19" s="15" t="s">
        <v>34</v>
      </c>
      <c r="I19" s="4">
        <f t="shared" si="1"/>
        <v>9.3378498053948658</v>
      </c>
      <c r="J19" s="4">
        <f t="shared" si="2"/>
        <v>9.4823370602513588</v>
      </c>
      <c r="K19" s="4">
        <f t="shared" si="3"/>
        <v>2.9292380932404893</v>
      </c>
      <c r="L19" s="4">
        <f t="shared" si="4"/>
        <v>1.3716317129755433</v>
      </c>
      <c r="M19" s="4">
        <f t="shared" si="5"/>
        <v>0.18278440373641305</v>
      </c>
      <c r="N19" s="4">
        <f>SUM(Table31427[[#This Row],[LiOH]:[Aluminum]])</f>
        <v>23.303841075598669</v>
      </c>
      <c r="O19" s="214"/>
      <c r="P19" s="24"/>
      <c r="Q19" s="141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14"/>
      <c r="AK19" s="214"/>
      <c r="AL19" s="214"/>
      <c r="AM19" s="214"/>
      <c r="AN19" s="214"/>
      <c r="AO19" s="214"/>
      <c r="AP19" s="214"/>
      <c r="AQ19" s="214"/>
      <c r="AR19" s="214"/>
      <c r="AS19" s="214"/>
      <c r="AT19" s="11"/>
      <c r="AU19" s="214"/>
      <c r="AV19" s="10"/>
      <c r="AW19" s="12"/>
      <c r="AX19" s="10"/>
    </row>
    <row r="20" spans="1:50" ht="16.5" x14ac:dyDescent="0.35">
      <c r="A20" s="2">
        <v>43556</v>
      </c>
      <c r="B20" s="223">
        <v>12997.193345261583</v>
      </c>
      <c r="C20" s="1">
        <f>AVERAGEIFS('Commodities Data'!C:C,'Commodities Data'!$O:$O,$A20)</f>
        <v>12755.988636363636</v>
      </c>
      <c r="D20" s="1">
        <f>AVERAGEIFS('Commodities Data'!H:H,'Commodities Data'!$O:$O,$A20)</f>
        <v>33636.36363636364</v>
      </c>
      <c r="E20" s="1">
        <f>AVERAGEIFS('Commodities Data'!I:I,'Commodities Data'!$O:$O,$A20)</f>
        <v>6440.397727272727</v>
      </c>
      <c r="F20" s="1">
        <f>AVERAGEIFS('Commodities Data'!L:L,'Commodities Data'!$O:$O,$A20)</f>
        <v>1846.1363636363637</v>
      </c>
      <c r="G20" s="1"/>
      <c r="H20" s="82">
        <v>43617</v>
      </c>
      <c r="I20" s="4">
        <f t="shared" si="1"/>
        <v>9.3378498053948658</v>
      </c>
      <c r="J20" s="4">
        <f t="shared" si="2"/>
        <v>9.4098753283154295</v>
      </c>
      <c r="K20" s="4">
        <f t="shared" si="3"/>
        <v>2.4709531066171877</v>
      </c>
      <c r="L20" s="4">
        <f t="shared" si="4"/>
        <v>1.3394929242187499</v>
      </c>
      <c r="M20" s="4">
        <f t="shared" si="5"/>
        <v>0.180283935234375</v>
      </c>
      <c r="N20" s="4">
        <f>SUM(Table31427[[#This Row],[LiOH]:[Aluminum]])</f>
        <v>22.738455099780609</v>
      </c>
      <c r="O20" s="214"/>
      <c r="P20" s="24"/>
      <c r="Q20" s="142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5"/>
      <c r="AJ20" s="25"/>
      <c r="AK20" s="214"/>
      <c r="AL20" s="214"/>
      <c r="AM20" s="214"/>
      <c r="AN20" s="214"/>
      <c r="AO20" s="214"/>
      <c r="AP20" s="214"/>
      <c r="AQ20" s="214"/>
      <c r="AR20" s="214"/>
      <c r="AS20" s="214"/>
      <c r="AT20" s="11"/>
      <c r="AU20" s="214"/>
      <c r="AV20" s="10"/>
      <c r="AW20" s="11"/>
      <c r="AX20" s="10"/>
    </row>
    <row r="21" spans="1:50" ht="35.15" customHeight="1" x14ac:dyDescent="0.35">
      <c r="A21" s="2">
        <v>43586</v>
      </c>
      <c r="B21" s="223">
        <v>12997.193345261583</v>
      </c>
      <c r="C21" s="1">
        <f>AVERAGEIFS('Commodities Data'!C:C,'Commodities Data'!$O:$O,$A21)</f>
        <v>12035.91304347826</v>
      </c>
      <c r="D21" s="1">
        <f>AVERAGEIFS('Commodities Data'!H:H,'Commodities Data'!$O:$O,$A21)</f>
        <v>34152.17391304348</v>
      </c>
      <c r="E21" s="1">
        <f>AVERAGEIFS('Commodities Data'!I:I,'Commodities Data'!$O:$O,$A21)</f>
        <v>6023.358695652174</v>
      </c>
      <c r="F21" s="1">
        <f>AVERAGEIFS('Commodities Data'!L:L,'Commodities Data'!$O:$O,$A21)</f>
        <v>1780.304347826087</v>
      </c>
      <c r="G21" s="214"/>
      <c r="H21" s="82">
        <v>43647</v>
      </c>
      <c r="I21" s="4">
        <f t="shared" si="1"/>
        <v>9.1866305848179834</v>
      </c>
      <c r="J21" s="4">
        <f t="shared" si="2"/>
        <v>10.672279143495244</v>
      </c>
      <c r="K21" s="4">
        <f t="shared" si="3"/>
        <v>2.3449846811931043</v>
      </c>
      <c r="L21" s="4">
        <f t="shared" si="4"/>
        <v>1.3529216474184782</v>
      </c>
      <c r="M21" s="4">
        <f t="shared" si="5"/>
        <v>0.18449743558084239</v>
      </c>
      <c r="N21" s="4">
        <f>SUM(Table31427[[#This Row],[LiOH]:[Aluminum]])</f>
        <v>23.74131349250565</v>
      </c>
      <c r="O21" s="214"/>
      <c r="P21" s="24"/>
      <c r="Q21" s="142"/>
      <c r="R21" s="38"/>
      <c r="S21" s="38"/>
      <c r="T21" s="38"/>
      <c r="U21" s="38"/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38"/>
      <c r="AG21" s="38"/>
      <c r="AH21" s="38"/>
      <c r="AI21" s="26"/>
      <c r="AJ21" s="26"/>
      <c r="AK21" s="214"/>
      <c r="AL21" s="214"/>
      <c r="AM21" s="214"/>
      <c r="AN21" s="214"/>
      <c r="AO21" s="214"/>
      <c r="AP21" s="214"/>
      <c r="AQ21" s="214"/>
      <c r="AR21" s="214"/>
      <c r="AS21" s="214"/>
      <c r="AT21" s="11"/>
      <c r="AU21" s="214"/>
      <c r="AV21" s="10"/>
      <c r="AW21" s="12"/>
      <c r="AX21" s="10"/>
    </row>
    <row r="22" spans="1:50" ht="35.15" customHeight="1" x14ac:dyDescent="0.3">
      <c r="A22" s="2">
        <v>43617</v>
      </c>
      <c r="B22" s="223">
        <v>12997.193345261583</v>
      </c>
      <c r="C22" s="1">
        <f>AVERAGEIFS('Commodities Data'!C:C,'Commodities Data'!$O:$O,$A22)</f>
        <v>11943.9375</v>
      </c>
      <c r="D22" s="1">
        <f>AVERAGEIFS('Commodities Data'!H:H,'Commodities Data'!$O:$O,$A22)</f>
        <v>28809</v>
      </c>
      <c r="E22" s="1">
        <f>AVERAGEIFS('Commodities Data'!I:I,'Commodities Data'!$O:$O,$A22)</f>
        <v>5882.2250000000004</v>
      </c>
      <c r="F22" s="1">
        <f>AVERAGEIFS('Commodities Data'!L:L,'Commodities Data'!$O:$O,$A22)</f>
        <v>1755.95</v>
      </c>
      <c r="G22" s="214"/>
      <c r="H22" s="214"/>
      <c r="I22" s="214"/>
      <c r="J22" s="214"/>
      <c r="K22" s="214"/>
      <c r="L22" s="214"/>
      <c r="M22" s="214"/>
      <c r="N22" s="214"/>
      <c r="O22" s="214"/>
      <c r="P22" s="24"/>
      <c r="Q22" s="14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3"/>
      <c r="AJ22" s="23"/>
      <c r="AK22" s="214"/>
      <c r="AL22" s="214"/>
      <c r="AM22" s="214"/>
      <c r="AN22" s="214"/>
      <c r="AO22" s="214"/>
      <c r="AP22" s="214"/>
      <c r="AQ22" s="214"/>
      <c r="AR22" s="214"/>
      <c r="AS22" s="214"/>
      <c r="AT22" s="214"/>
      <c r="AU22" s="214"/>
      <c r="AV22" s="214"/>
      <c r="AW22" s="11"/>
      <c r="AX22" s="10"/>
    </row>
    <row r="23" spans="1:50" ht="18" customHeight="1" x14ac:dyDescent="0.35">
      <c r="A23" s="2">
        <v>43647</v>
      </c>
      <c r="B23" s="223">
        <v>12786.713899959092</v>
      </c>
      <c r="C23" s="1">
        <f>AVERAGEIFS('Commodities Data'!C:C,'Commodities Data'!$O:$O,$A23)</f>
        <v>13546.304347826086</v>
      </c>
      <c r="D23" s="1">
        <f>AVERAGEIFS('Commodities Data'!H:H,'Commodities Data'!$O:$O,$A23)</f>
        <v>27340.32608695652</v>
      </c>
      <c r="E23" s="1">
        <f>AVERAGEIFS('Commodities Data'!I:I,'Commodities Data'!$O:$O,$A23)</f>
        <v>5941.195652173913</v>
      </c>
      <c r="F23" s="1">
        <f>AVERAGEIFS('Commodities Data'!L:L,'Commodities Data'!$O:$O,$A23)</f>
        <v>1796.9891304347825</v>
      </c>
      <c r="G23" s="214"/>
      <c r="H23" s="214"/>
      <c r="I23" s="214"/>
      <c r="J23" s="214"/>
      <c r="K23" s="214"/>
      <c r="L23" s="214"/>
      <c r="M23" s="15"/>
      <c r="N23" s="15"/>
      <c r="O23" s="214"/>
      <c r="P23" s="24"/>
      <c r="Q23" s="24"/>
      <c r="R23" s="143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2"/>
      <c r="AI23" s="22"/>
      <c r="AJ23" s="214"/>
      <c r="AK23" s="214"/>
      <c r="AL23" s="214"/>
      <c r="AM23" s="214"/>
      <c r="AN23" s="214"/>
      <c r="AO23" s="214"/>
      <c r="AP23" s="214"/>
      <c r="AQ23" s="214"/>
      <c r="AR23" s="214"/>
      <c r="AS23" s="214"/>
      <c r="AT23" s="214"/>
      <c r="AU23" s="214"/>
      <c r="AV23" s="11"/>
      <c r="AW23" s="10"/>
      <c r="AX23" s="214"/>
    </row>
    <row r="24" spans="1:50" ht="16" x14ac:dyDescent="0.35">
      <c r="A24" s="2"/>
      <c r="B24" s="1"/>
      <c r="C24" s="1"/>
      <c r="D24" s="1"/>
      <c r="E24" s="1"/>
      <c r="F24" s="1"/>
      <c r="G24" s="214"/>
      <c r="H24" s="214"/>
      <c r="I24" s="214"/>
      <c r="J24" s="214"/>
      <c r="K24" s="214"/>
      <c r="L24" s="214"/>
      <c r="M24" s="15"/>
      <c r="N24" s="15"/>
      <c r="O24" s="15"/>
      <c r="P24" s="15"/>
      <c r="Q24" s="15"/>
      <c r="R24" s="214"/>
      <c r="S24" s="214"/>
      <c r="T24" s="214"/>
      <c r="U24" s="214"/>
      <c r="V24" s="214"/>
      <c r="W24" s="214"/>
      <c r="X24" s="214"/>
      <c r="Y24" s="214"/>
      <c r="Z24" s="214"/>
      <c r="AA24" s="214"/>
      <c r="AB24" s="214"/>
      <c r="AC24" s="214"/>
      <c r="AD24" s="214"/>
      <c r="AE24" s="214"/>
      <c r="AF24" s="214"/>
      <c r="AG24" s="214"/>
      <c r="AH24" s="214"/>
      <c r="AI24" s="214"/>
      <c r="AJ24" s="214"/>
      <c r="AK24" s="214"/>
      <c r="AL24" s="214"/>
      <c r="AM24" s="214"/>
      <c r="AN24" s="214"/>
      <c r="AO24" s="214"/>
      <c r="AP24" s="214"/>
      <c r="AQ24" s="214"/>
      <c r="AR24" s="214"/>
      <c r="AS24" s="214"/>
      <c r="AT24" s="214"/>
      <c r="AU24" s="214"/>
      <c r="AV24" s="11"/>
      <c r="AW24" s="10"/>
      <c r="AX24" s="214"/>
    </row>
    <row r="25" spans="1:50" ht="16" x14ac:dyDescent="0.35">
      <c r="A25" s="2"/>
      <c r="B25" s="1"/>
      <c r="C25" s="1"/>
      <c r="D25" s="1"/>
      <c r="E25" s="20"/>
      <c r="F25" s="1"/>
      <c r="G25" s="214"/>
      <c r="H25" s="214"/>
      <c r="I25" s="214"/>
      <c r="J25" s="214"/>
      <c r="K25" s="214"/>
      <c r="L25" s="214"/>
      <c r="M25" s="15"/>
      <c r="N25" s="15"/>
      <c r="O25" s="15"/>
      <c r="P25" s="15"/>
      <c r="Q25" s="161" t="s">
        <v>113</v>
      </c>
      <c r="R25" s="162" t="s">
        <v>114</v>
      </c>
      <c r="S25" s="162" t="s">
        <v>115</v>
      </c>
      <c r="T25" s="162" t="s">
        <v>116</v>
      </c>
      <c r="U25" s="162" t="s">
        <v>117</v>
      </c>
      <c r="V25" s="162" t="s">
        <v>118</v>
      </c>
      <c r="W25" s="162" t="s">
        <v>119</v>
      </c>
      <c r="X25" s="162" t="s">
        <v>120</v>
      </c>
      <c r="Y25" s="162" t="s">
        <v>121</v>
      </c>
      <c r="Z25" s="162" t="s">
        <v>122</v>
      </c>
      <c r="AA25" s="162" t="s">
        <v>123</v>
      </c>
      <c r="AB25" s="162" t="s">
        <v>124</v>
      </c>
      <c r="AC25" s="162" t="s">
        <v>125</v>
      </c>
      <c r="AD25" s="162" t="s">
        <v>126</v>
      </c>
      <c r="AE25" s="162" t="s">
        <v>127</v>
      </c>
      <c r="AF25" s="162" t="s">
        <v>128</v>
      </c>
      <c r="AG25" s="162" t="s">
        <v>129</v>
      </c>
      <c r="AH25" s="214"/>
      <c r="AI25" s="214"/>
      <c r="AJ25" s="214"/>
      <c r="AK25" s="214"/>
      <c r="AL25" s="2"/>
      <c r="AM25" s="1"/>
      <c r="AN25" s="1"/>
      <c r="AO25" s="1"/>
      <c r="AP25" s="1"/>
      <c r="AQ25" s="1"/>
      <c r="AR25" s="1"/>
      <c r="AS25" s="214"/>
      <c r="AT25" s="214"/>
      <c r="AU25" s="214"/>
      <c r="AV25" s="214"/>
      <c r="AW25" s="11"/>
      <c r="AX25" s="10"/>
    </row>
    <row r="26" spans="1:50" ht="16" x14ac:dyDescent="0.35">
      <c r="A26" s="2"/>
      <c r="B26" s="1"/>
      <c r="C26" s="1"/>
      <c r="D26" s="1"/>
      <c r="E26" s="1"/>
      <c r="F26" s="1"/>
      <c r="G26" s="214"/>
      <c r="H26" s="214"/>
      <c r="I26" s="214"/>
      <c r="J26" s="214"/>
      <c r="K26" s="214"/>
      <c r="L26" s="214"/>
      <c r="M26" s="15"/>
      <c r="N26" s="15"/>
      <c r="O26" s="15"/>
      <c r="P26" s="15"/>
      <c r="Q26" s="163" t="s">
        <v>130</v>
      </c>
      <c r="R26" s="164" t="s">
        <v>131</v>
      </c>
      <c r="S26" s="164" t="s">
        <v>132</v>
      </c>
      <c r="T26" s="164" t="s">
        <v>132</v>
      </c>
      <c r="U26" s="164" t="s">
        <v>2</v>
      </c>
      <c r="V26" s="164" t="s">
        <v>133</v>
      </c>
      <c r="W26" s="165"/>
      <c r="X26" s="165"/>
      <c r="Y26" s="164" t="s">
        <v>134</v>
      </c>
      <c r="Z26" s="164">
        <v>3</v>
      </c>
      <c r="AA26" s="164">
        <v>9.6809400000000007E-3</v>
      </c>
      <c r="AB26" s="165"/>
      <c r="AC26" s="165"/>
      <c r="AD26" s="164" t="s">
        <v>135</v>
      </c>
      <c r="AE26" s="164" t="s">
        <v>136</v>
      </c>
      <c r="AF26" s="164">
        <v>0</v>
      </c>
      <c r="AG26" s="164">
        <v>9.6809400000000007E-3</v>
      </c>
      <c r="AH26" s="214"/>
      <c r="AI26" s="214"/>
      <c r="AJ26" s="214"/>
      <c r="AK26" s="214"/>
      <c r="AL26" s="2"/>
      <c r="AM26" s="1"/>
      <c r="AN26" s="1"/>
      <c r="AO26" s="1"/>
      <c r="AP26" s="1"/>
      <c r="AQ26" s="1"/>
      <c r="AR26" s="1"/>
      <c r="AS26" s="214"/>
      <c r="AT26" s="214"/>
      <c r="AU26" s="214"/>
      <c r="AV26" s="214"/>
      <c r="AW26" s="11"/>
      <c r="AX26" s="10"/>
    </row>
    <row r="27" spans="1:50" ht="16" x14ac:dyDescent="0.35">
      <c r="A27" s="214"/>
      <c r="B27" s="214"/>
      <c r="C27" s="214"/>
      <c r="D27" s="214"/>
      <c r="E27" s="214"/>
      <c r="F27" s="214"/>
      <c r="G27" s="214"/>
      <c r="H27" s="31"/>
      <c r="I27" s="31"/>
      <c r="J27" s="31"/>
      <c r="K27" s="31"/>
      <c r="L27" s="31"/>
      <c r="M27" s="15"/>
      <c r="N27" s="15"/>
      <c r="O27" s="15"/>
      <c r="P27" s="15"/>
      <c r="Q27" s="163" t="s">
        <v>130</v>
      </c>
      <c r="R27" s="164" t="s">
        <v>131</v>
      </c>
      <c r="S27" s="164" t="s">
        <v>132</v>
      </c>
      <c r="T27" s="164" t="s">
        <v>132</v>
      </c>
      <c r="U27" s="164" t="s">
        <v>3</v>
      </c>
      <c r="V27" s="164" t="s">
        <v>137</v>
      </c>
      <c r="W27" s="165"/>
      <c r="X27" s="165"/>
      <c r="Y27" s="164" t="s">
        <v>134</v>
      </c>
      <c r="Z27" s="164">
        <v>3</v>
      </c>
      <c r="AA27" s="164">
        <v>1.053944E-3</v>
      </c>
      <c r="AB27" s="165"/>
      <c r="AC27" s="165"/>
      <c r="AD27" s="164" t="s">
        <v>135</v>
      </c>
      <c r="AE27" s="164" t="s">
        <v>138</v>
      </c>
      <c r="AF27" s="164">
        <v>0</v>
      </c>
      <c r="AG27" s="164">
        <v>1.053944E-3</v>
      </c>
      <c r="AH27" s="214"/>
      <c r="AI27" s="214"/>
      <c r="AJ27" s="214"/>
      <c r="AK27" s="214"/>
      <c r="AL27" s="214"/>
      <c r="AM27" s="214"/>
      <c r="AN27" s="214"/>
      <c r="AO27" s="214"/>
      <c r="AP27" s="214"/>
      <c r="AQ27" s="214"/>
      <c r="AR27" s="214"/>
      <c r="AS27" s="214"/>
      <c r="AT27" s="214"/>
      <c r="AU27" s="214"/>
      <c r="AV27" s="214"/>
      <c r="AW27" s="11"/>
      <c r="AX27" s="10"/>
    </row>
    <row r="28" spans="1:50" ht="16" x14ac:dyDescent="0.35">
      <c r="A28" s="214"/>
      <c r="B28" s="214"/>
      <c r="C28" s="214"/>
      <c r="D28" s="214"/>
      <c r="E28" s="214"/>
      <c r="F28" s="214"/>
      <c r="G28" s="214"/>
      <c r="H28" s="31"/>
      <c r="I28" s="31"/>
      <c r="J28" s="31"/>
      <c r="K28" s="31"/>
      <c r="L28" s="31"/>
      <c r="M28" s="15"/>
      <c r="N28" s="15"/>
      <c r="O28" s="15"/>
      <c r="P28" s="15"/>
      <c r="Q28" s="163" t="s">
        <v>130</v>
      </c>
      <c r="R28" s="164" t="s">
        <v>131</v>
      </c>
      <c r="S28" s="164" t="s">
        <v>132</v>
      </c>
      <c r="T28" s="164" t="s">
        <v>132</v>
      </c>
      <c r="U28" s="164" t="s">
        <v>1</v>
      </c>
      <c r="V28" s="164" t="s">
        <v>1</v>
      </c>
      <c r="W28" s="165"/>
      <c r="X28" s="165"/>
      <c r="Y28" s="164" t="s">
        <v>134</v>
      </c>
      <c r="Z28" s="164">
        <v>4</v>
      </c>
      <c r="AA28" s="164">
        <v>9.1961760000000004E-3</v>
      </c>
      <c r="AB28" s="165"/>
      <c r="AC28" s="165"/>
      <c r="AD28" s="164" t="s">
        <v>135</v>
      </c>
      <c r="AE28" s="164" t="s">
        <v>139</v>
      </c>
      <c r="AF28" s="164">
        <v>0</v>
      </c>
      <c r="AG28" s="164">
        <v>9.1961760000000004E-3</v>
      </c>
      <c r="AH28" s="214"/>
      <c r="AI28" s="214"/>
      <c r="AJ28" s="214"/>
      <c r="AK28" s="214"/>
      <c r="AL28" s="214"/>
      <c r="AM28" s="214"/>
      <c r="AN28" s="214"/>
      <c r="AO28" s="214"/>
      <c r="AP28" s="214"/>
      <c r="AQ28" s="214"/>
      <c r="AR28" s="214"/>
      <c r="AS28" s="214"/>
      <c r="AT28" s="214"/>
      <c r="AU28" s="214"/>
      <c r="AV28" s="214"/>
      <c r="AW28" s="12"/>
      <c r="AX28" s="10"/>
    </row>
    <row r="29" spans="1:50" ht="16" x14ac:dyDescent="0.35">
      <c r="A29" s="214"/>
      <c r="B29" s="214"/>
      <c r="C29" s="214"/>
      <c r="D29" s="214"/>
      <c r="E29" s="214"/>
      <c r="F29" s="214"/>
      <c r="G29" s="214"/>
      <c r="H29" s="31"/>
      <c r="I29" s="31"/>
      <c r="J29" s="31"/>
      <c r="K29" s="31"/>
      <c r="L29" s="31"/>
      <c r="M29" s="15"/>
      <c r="N29" s="15"/>
      <c r="O29" s="15"/>
      <c r="P29" s="15"/>
      <c r="Q29" s="163" t="s">
        <v>130</v>
      </c>
      <c r="R29" s="164" t="s">
        <v>131</v>
      </c>
      <c r="S29" s="164" t="s">
        <v>132</v>
      </c>
      <c r="T29" s="164" t="s">
        <v>132</v>
      </c>
      <c r="U29" s="164" t="s">
        <v>140</v>
      </c>
      <c r="V29" s="164" t="s">
        <v>133</v>
      </c>
      <c r="W29" s="165"/>
      <c r="X29" s="165"/>
      <c r="Y29" s="164" t="s">
        <v>134</v>
      </c>
      <c r="Z29" s="164">
        <v>3</v>
      </c>
      <c r="AA29" s="164">
        <v>4.03373E-4</v>
      </c>
      <c r="AB29" s="165"/>
      <c r="AC29" s="165"/>
      <c r="AD29" s="164" t="s">
        <v>135</v>
      </c>
      <c r="AE29" s="164" t="s">
        <v>141</v>
      </c>
      <c r="AF29" s="164">
        <v>0</v>
      </c>
      <c r="AG29" s="164">
        <v>4.03373E-4</v>
      </c>
      <c r="AH29" s="214"/>
      <c r="AI29" s="214"/>
      <c r="AJ29" s="214"/>
      <c r="AK29" s="214"/>
      <c r="AL29" s="214"/>
      <c r="AM29" s="214"/>
      <c r="AN29" s="214"/>
      <c r="AO29" s="214"/>
      <c r="AP29" s="214"/>
      <c r="AQ29" s="214"/>
      <c r="AR29" s="214"/>
      <c r="AS29" s="214"/>
      <c r="AT29" s="214"/>
      <c r="AU29" s="214"/>
      <c r="AV29" s="214"/>
      <c r="AW29" s="11"/>
      <c r="AX29" s="10"/>
    </row>
    <row r="30" spans="1:50" ht="16" x14ac:dyDescent="0.35">
      <c r="A30" s="214"/>
      <c r="B30" s="214"/>
      <c r="C30" s="214"/>
      <c r="D30" s="214"/>
      <c r="E30" s="214"/>
      <c r="F30" s="214"/>
      <c r="G30" s="214"/>
      <c r="H30" s="31"/>
      <c r="I30" s="31"/>
      <c r="J30" s="31"/>
      <c r="K30" s="31"/>
      <c r="L30" s="31"/>
      <c r="M30" s="15"/>
      <c r="N30" s="15"/>
      <c r="O30" s="15"/>
      <c r="P30" s="15"/>
      <c r="Q30" s="163" t="s">
        <v>130</v>
      </c>
      <c r="R30" s="164" t="s">
        <v>131</v>
      </c>
      <c r="S30" s="164" t="s">
        <v>132</v>
      </c>
      <c r="T30" s="164" t="s">
        <v>132</v>
      </c>
      <c r="U30" s="164" t="s">
        <v>142</v>
      </c>
      <c r="V30" s="164" t="s">
        <v>137</v>
      </c>
      <c r="W30" s="165"/>
      <c r="X30" s="165"/>
      <c r="Y30" s="164" t="s">
        <v>134</v>
      </c>
      <c r="Z30" s="164">
        <v>3</v>
      </c>
      <c r="AA30" s="166">
        <v>4.3914300000000001E-5</v>
      </c>
      <c r="AB30" s="165"/>
      <c r="AC30" s="165"/>
      <c r="AD30" s="164" t="s">
        <v>135</v>
      </c>
      <c r="AE30" s="164" t="s">
        <v>143</v>
      </c>
      <c r="AF30" s="164">
        <v>0</v>
      </c>
      <c r="AG30" s="164">
        <v>4.3914E-5</v>
      </c>
      <c r="AH30" s="214"/>
      <c r="AI30" s="214"/>
      <c r="AJ30" s="214"/>
      <c r="AK30" s="214"/>
      <c r="AL30" s="214"/>
      <c r="AM30" s="214"/>
      <c r="AN30" s="214"/>
      <c r="AO30" s="214"/>
      <c r="AP30" s="214"/>
      <c r="AQ30" s="214"/>
      <c r="AR30" s="214"/>
      <c r="AS30" s="214"/>
      <c r="AT30" s="214"/>
      <c r="AU30" s="214"/>
      <c r="AV30" s="214"/>
      <c r="AW30" s="12"/>
      <c r="AX30" s="10"/>
    </row>
    <row r="31" spans="1:50" ht="16" x14ac:dyDescent="0.35">
      <c r="A31" s="214"/>
      <c r="B31" s="214"/>
      <c r="C31" s="214"/>
      <c r="D31" s="214"/>
      <c r="E31" s="214"/>
      <c r="F31" s="214"/>
      <c r="G31" s="214"/>
      <c r="H31" s="214"/>
      <c r="I31" s="214"/>
      <c r="J31" s="214"/>
      <c r="K31" s="214"/>
      <c r="L31" s="214"/>
      <c r="M31" s="214"/>
      <c r="N31" s="214"/>
      <c r="O31" s="15"/>
      <c r="P31" s="15"/>
      <c r="Q31" s="163" t="s">
        <v>130</v>
      </c>
      <c r="R31" s="164" t="s">
        <v>131</v>
      </c>
      <c r="S31" s="164" t="s">
        <v>144</v>
      </c>
      <c r="T31" s="164" t="s">
        <v>145</v>
      </c>
      <c r="U31" s="164" t="s">
        <v>146</v>
      </c>
      <c r="V31" s="164" t="s">
        <v>147</v>
      </c>
      <c r="W31" s="165"/>
      <c r="X31" s="165"/>
      <c r="Y31" s="165"/>
      <c r="Z31" s="164">
        <v>2</v>
      </c>
      <c r="AA31" s="164">
        <v>1.3141800000000001E-3</v>
      </c>
      <c r="AB31" s="165"/>
      <c r="AC31" s="165"/>
      <c r="AD31" s="164" t="s">
        <v>135</v>
      </c>
      <c r="AE31" s="164" t="s">
        <v>148</v>
      </c>
      <c r="AF31" s="164">
        <v>0</v>
      </c>
      <c r="AG31" s="164">
        <v>1.3141800000000001E-3</v>
      </c>
      <c r="AH31" s="214"/>
      <c r="AI31" s="214"/>
      <c r="AJ31" s="214"/>
      <c r="AK31" s="214"/>
      <c r="AL31" s="214"/>
      <c r="AM31" s="214"/>
      <c r="AN31" s="214"/>
      <c r="AO31" s="214"/>
      <c r="AP31" s="214"/>
      <c r="AQ31" s="214"/>
      <c r="AR31" s="214"/>
      <c r="AS31" s="214"/>
      <c r="AT31" s="214"/>
      <c r="AU31" s="214"/>
      <c r="AV31" s="214"/>
      <c r="AW31" s="11"/>
      <c r="AX31" s="10"/>
    </row>
    <row r="32" spans="1:50" ht="14.5" x14ac:dyDescent="0.25">
      <c r="A32" s="214"/>
      <c r="B32" s="214"/>
      <c r="C32" s="214"/>
      <c r="D32" s="214"/>
      <c r="E32" s="214"/>
      <c r="F32" s="214"/>
      <c r="G32" s="214"/>
      <c r="H32" s="214"/>
      <c r="I32" s="214"/>
      <c r="J32" s="214"/>
      <c r="K32" s="214"/>
      <c r="L32" s="214"/>
      <c r="M32" s="214"/>
      <c r="N32" s="214"/>
      <c r="O32" s="214"/>
      <c r="P32" s="214"/>
      <c r="Q32" s="163" t="s">
        <v>130</v>
      </c>
      <c r="R32" s="164" t="s">
        <v>149</v>
      </c>
      <c r="S32" s="164" t="s">
        <v>150</v>
      </c>
      <c r="T32" s="164" t="s">
        <v>151</v>
      </c>
      <c r="U32" s="164" t="s">
        <v>152</v>
      </c>
      <c r="V32" s="164" t="s">
        <v>153</v>
      </c>
      <c r="W32" s="165"/>
      <c r="X32" s="165"/>
      <c r="Y32" s="165"/>
      <c r="Z32" s="164">
        <v>2</v>
      </c>
      <c r="AA32" s="164">
        <v>2.9147999999999999E-3</v>
      </c>
      <c r="AB32" s="165"/>
      <c r="AC32" s="165"/>
      <c r="AD32" s="164" t="s">
        <v>154</v>
      </c>
      <c r="AE32" s="164" t="s">
        <v>155</v>
      </c>
      <c r="AF32" s="164">
        <v>0</v>
      </c>
      <c r="AG32" s="164">
        <v>2.9147999999999999E-3</v>
      </c>
      <c r="AH32" s="214"/>
      <c r="AI32" s="214"/>
      <c r="AJ32" s="214"/>
      <c r="AK32" s="214"/>
      <c r="AL32" s="214"/>
      <c r="AM32" s="214"/>
      <c r="AN32" s="214"/>
      <c r="AO32" s="214"/>
      <c r="AP32" s="214"/>
      <c r="AQ32" s="214"/>
      <c r="AR32" s="214"/>
      <c r="AS32" s="214"/>
      <c r="AT32" s="214"/>
      <c r="AU32" s="214"/>
      <c r="AV32" s="214"/>
      <c r="AW32" s="12"/>
      <c r="AX32" s="10"/>
    </row>
    <row r="33" spans="1:50" x14ac:dyDescent="0.25">
      <c r="A33" s="214"/>
      <c r="B33" s="214"/>
      <c r="C33" s="214"/>
      <c r="D33" s="214"/>
      <c r="E33" s="214"/>
      <c r="F33" s="214"/>
      <c r="G33" s="214"/>
      <c r="H33" s="214"/>
      <c r="I33" s="4"/>
      <c r="J33" s="4"/>
      <c r="K33" s="4"/>
      <c r="L33" s="4"/>
      <c r="M33" s="4"/>
      <c r="N33" s="4"/>
      <c r="O33" s="4"/>
      <c r="P33" s="214"/>
      <c r="Q33" s="214"/>
      <c r="R33" s="214"/>
      <c r="S33" s="214"/>
      <c r="T33" s="214"/>
      <c r="U33" s="214"/>
      <c r="V33" s="214"/>
      <c r="W33" s="214"/>
      <c r="X33" s="214"/>
      <c r="Y33" s="214"/>
      <c r="Z33" s="214"/>
      <c r="AA33" s="214"/>
      <c r="AB33" s="214"/>
      <c r="AC33" s="214"/>
      <c r="AD33" s="214"/>
      <c r="AE33" s="214"/>
      <c r="AF33" s="214"/>
      <c r="AG33" s="214"/>
      <c r="AH33" s="214"/>
      <c r="AI33" s="214"/>
      <c r="AJ33" s="214"/>
      <c r="AK33" s="214"/>
      <c r="AL33" s="214"/>
      <c r="AM33" s="214"/>
      <c r="AN33" s="214"/>
      <c r="AO33" s="214"/>
      <c r="AP33" s="214"/>
      <c r="AQ33" s="214"/>
      <c r="AR33" s="214"/>
      <c r="AS33" s="214"/>
      <c r="AT33" s="214"/>
      <c r="AU33" s="214"/>
      <c r="AV33" s="214"/>
      <c r="AW33" s="11"/>
      <c r="AX33" s="10"/>
    </row>
    <row r="34" spans="1:50" ht="14.5" x14ac:dyDescent="0.35">
      <c r="A34" s="214"/>
      <c r="B34" s="214"/>
      <c r="C34" s="214"/>
      <c r="D34" s="214"/>
      <c r="E34" s="214"/>
      <c r="F34" s="214"/>
      <c r="G34" s="214"/>
      <c r="H34" s="214"/>
      <c r="I34" s="4"/>
      <c r="J34" s="4"/>
      <c r="K34" s="4"/>
      <c r="L34" s="4"/>
      <c r="M34" s="4"/>
      <c r="N34" s="4"/>
      <c r="O34" s="4"/>
      <c r="P34" s="214"/>
      <c r="Q34" s="214"/>
      <c r="R34" s="214"/>
      <c r="S34" s="169"/>
      <c r="T34" s="214"/>
      <c r="U34" s="214"/>
      <c r="V34" s="214"/>
      <c r="W34" s="214"/>
      <c r="X34" s="214"/>
      <c r="Y34" s="214"/>
      <c r="Z34" s="214"/>
      <c r="AA34" s="214"/>
      <c r="AB34" s="214"/>
      <c r="AC34" s="214"/>
      <c r="AD34" s="214"/>
      <c r="AE34" s="214"/>
      <c r="AF34" s="214"/>
      <c r="AG34" s="214"/>
      <c r="AH34" s="214"/>
      <c r="AI34" s="214"/>
      <c r="AJ34" s="214"/>
      <c r="AK34" s="214"/>
      <c r="AL34" s="214"/>
      <c r="AM34" s="214"/>
      <c r="AN34" s="214"/>
      <c r="AO34" s="214"/>
      <c r="AP34" s="214"/>
      <c r="AQ34" s="214"/>
      <c r="AR34" s="214"/>
      <c r="AS34" s="214"/>
      <c r="AT34" s="214"/>
      <c r="AU34" s="214"/>
      <c r="AV34" s="214"/>
      <c r="AW34" s="12"/>
      <c r="AX34" s="10"/>
    </row>
    <row r="35" spans="1:50" ht="14.5" x14ac:dyDescent="0.25">
      <c r="A35" s="214"/>
      <c r="B35" s="214"/>
      <c r="C35" s="214"/>
      <c r="D35" s="214"/>
      <c r="E35" s="214"/>
      <c r="F35" s="214"/>
      <c r="G35" s="214"/>
      <c r="H35" s="214"/>
      <c r="I35" s="4"/>
      <c r="J35" s="4"/>
      <c r="K35" s="4"/>
      <c r="L35" s="4"/>
      <c r="M35" s="4"/>
      <c r="N35" s="4"/>
      <c r="O35" s="4"/>
      <c r="P35" s="214"/>
      <c r="Q35" s="214"/>
      <c r="R35" s="214"/>
      <c r="S35" s="214"/>
      <c r="T35" s="214"/>
      <c r="U35" s="214"/>
      <c r="V35" s="167" t="s">
        <v>2</v>
      </c>
      <c r="W35" s="168">
        <f>AA26+AA29</f>
        <v>1.0084313000000001E-2</v>
      </c>
      <c r="X35" s="214"/>
      <c r="Y35" s="214"/>
      <c r="Z35" s="214"/>
      <c r="AA35" s="214"/>
      <c r="AB35" s="214"/>
      <c r="AC35" s="214"/>
      <c r="AD35" s="214"/>
      <c r="AE35" s="214"/>
      <c r="AF35" s="214"/>
      <c r="AG35" s="214"/>
      <c r="AH35" s="214"/>
      <c r="AI35" s="214"/>
      <c r="AJ35" s="214"/>
      <c r="AK35" s="214"/>
      <c r="AL35" s="214"/>
      <c r="AM35" s="214"/>
      <c r="AN35" s="214"/>
      <c r="AO35" s="214"/>
      <c r="AP35" s="214"/>
      <c r="AQ35" s="214"/>
      <c r="AR35" s="214"/>
      <c r="AS35" s="214"/>
      <c r="AT35" s="214"/>
      <c r="AU35" s="214"/>
      <c r="AV35" s="214"/>
      <c r="AW35" s="11"/>
      <c r="AX35" s="10"/>
    </row>
    <row r="36" spans="1:50" ht="14.5" x14ac:dyDescent="0.25">
      <c r="A36" s="214"/>
      <c r="B36" s="214"/>
      <c r="C36" s="214"/>
      <c r="D36" s="214"/>
      <c r="E36" s="214"/>
      <c r="F36" s="214"/>
      <c r="G36" s="214"/>
      <c r="H36" s="214"/>
      <c r="I36" s="4"/>
      <c r="J36" s="4"/>
      <c r="K36" s="4"/>
      <c r="L36" s="4"/>
      <c r="M36" s="4"/>
      <c r="N36" s="4"/>
      <c r="O36" s="4"/>
      <c r="P36" s="214"/>
      <c r="Q36" s="214"/>
      <c r="R36" s="214"/>
      <c r="S36" s="214"/>
      <c r="T36" s="214"/>
      <c r="U36" s="214"/>
      <c r="V36" s="167" t="s">
        <v>3</v>
      </c>
      <c r="W36" s="168">
        <f>AA27+AA30</f>
        <v>1.0978583000000001E-3</v>
      </c>
      <c r="X36" s="214"/>
      <c r="Y36" s="214"/>
      <c r="Z36" s="214"/>
      <c r="AA36" s="214"/>
      <c r="AB36" s="214"/>
      <c r="AC36" s="214"/>
      <c r="AD36" s="214"/>
      <c r="AE36" s="214"/>
      <c r="AF36" s="214"/>
      <c r="AG36" s="214"/>
      <c r="AH36" s="214"/>
      <c r="AI36" s="214"/>
      <c r="AJ36" s="214"/>
      <c r="AK36" s="214"/>
      <c r="AL36" s="214"/>
      <c r="AM36" s="214"/>
      <c r="AN36" s="214"/>
      <c r="AO36" s="214"/>
      <c r="AP36" s="214"/>
      <c r="AQ36" s="214"/>
      <c r="AR36" s="214"/>
      <c r="AS36" s="214"/>
      <c r="AT36" s="214"/>
      <c r="AU36" s="214"/>
      <c r="AV36" s="214"/>
      <c r="AW36" s="12"/>
      <c r="AX36" s="10"/>
    </row>
    <row r="37" spans="1:50" ht="14.5" x14ac:dyDescent="0.25">
      <c r="A37" s="214"/>
      <c r="B37" s="214"/>
      <c r="C37" s="214"/>
      <c r="D37" s="214"/>
      <c r="E37" s="214"/>
      <c r="F37" s="214"/>
      <c r="G37" s="214"/>
      <c r="H37" s="214"/>
      <c r="I37" s="4"/>
      <c r="J37" s="4"/>
      <c r="K37" s="4"/>
      <c r="L37" s="4"/>
      <c r="M37" s="4"/>
      <c r="N37" s="4"/>
      <c r="O37" s="4"/>
      <c r="P37" s="214"/>
      <c r="Q37" s="214"/>
      <c r="R37" s="214"/>
      <c r="S37" s="214"/>
      <c r="T37" s="214"/>
      <c r="U37" s="214"/>
      <c r="V37" s="167" t="s">
        <v>156</v>
      </c>
      <c r="W37" s="168">
        <f>AA28</f>
        <v>9.1961760000000004E-3</v>
      </c>
      <c r="X37" s="214"/>
      <c r="Y37" s="214"/>
      <c r="Z37" s="214"/>
      <c r="AA37" s="214"/>
      <c r="AB37" s="214"/>
      <c r="AC37" s="214"/>
      <c r="AD37" s="214"/>
      <c r="AE37" s="214"/>
      <c r="AF37" s="214"/>
      <c r="AG37" s="214"/>
      <c r="AH37" s="214"/>
      <c r="AI37" s="214"/>
      <c r="AJ37" s="214"/>
      <c r="AK37" s="214"/>
      <c r="AL37" s="214"/>
      <c r="AM37" s="214"/>
      <c r="AN37" s="214"/>
      <c r="AO37" s="214"/>
      <c r="AP37" s="214"/>
      <c r="AQ37" s="214"/>
      <c r="AR37" s="214"/>
      <c r="AS37" s="214"/>
      <c r="AT37" s="214"/>
      <c r="AU37" s="214"/>
      <c r="AV37" s="214"/>
      <c r="AW37" s="11"/>
      <c r="AX37" s="10"/>
    </row>
    <row r="38" spans="1:50" ht="14.5" x14ac:dyDescent="0.25">
      <c r="A38" s="214"/>
      <c r="B38" s="214"/>
      <c r="C38" s="214"/>
      <c r="D38" s="214"/>
      <c r="E38" s="214"/>
      <c r="F38" s="214"/>
      <c r="G38" s="214"/>
      <c r="H38" s="214"/>
      <c r="I38" s="4"/>
      <c r="J38" s="4"/>
      <c r="K38" s="4"/>
      <c r="L38" s="4"/>
      <c r="M38" s="4"/>
      <c r="N38" s="4"/>
      <c r="O38" s="4"/>
      <c r="P38" s="214"/>
      <c r="Q38" s="214"/>
      <c r="R38" s="214"/>
      <c r="S38" s="214"/>
      <c r="T38" s="214"/>
      <c r="U38" s="214"/>
      <c r="V38" s="167" t="s">
        <v>5</v>
      </c>
      <c r="W38" s="168">
        <f>AA31</f>
        <v>1.3141800000000001E-3</v>
      </c>
      <c r="X38" s="214"/>
      <c r="Y38" s="214"/>
      <c r="Z38" s="214"/>
      <c r="AA38" s="214"/>
      <c r="AB38" s="214"/>
      <c r="AC38" s="214"/>
      <c r="AD38" s="214"/>
      <c r="AE38" s="214"/>
      <c r="AF38" s="214"/>
      <c r="AG38" s="214"/>
      <c r="AH38" s="214"/>
      <c r="AI38" s="214"/>
      <c r="AJ38" s="214"/>
      <c r="AK38" s="214"/>
      <c r="AL38" s="214"/>
      <c r="AM38" s="214"/>
      <c r="AN38" s="214"/>
      <c r="AO38" s="214"/>
      <c r="AP38" s="214"/>
      <c r="AQ38" s="214"/>
      <c r="AR38" s="214"/>
      <c r="AS38" s="214"/>
      <c r="AT38" s="214"/>
      <c r="AU38" s="214"/>
      <c r="AV38" s="214"/>
      <c r="AW38" s="12"/>
      <c r="AX38" s="10"/>
    </row>
    <row r="39" spans="1:50" ht="14.5" x14ac:dyDescent="0.25">
      <c r="A39" s="214"/>
      <c r="B39" s="214"/>
      <c r="C39" s="214"/>
      <c r="D39" s="214"/>
      <c r="E39" s="214"/>
      <c r="F39" s="214"/>
      <c r="G39" s="214"/>
      <c r="H39" s="214"/>
      <c r="I39" s="4"/>
      <c r="J39" s="4"/>
      <c r="K39" s="4"/>
      <c r="L39" s="4"/>
      <c r="M39" s="4"/>
      <c r="N39" s="4"/>
      <c r="O39" s="4"/>
      <c r="P39" s="214"/>
      <c r="Q39" s="214"/>
      <c r="R39" s="214"/>
      <c r="S39" s="214"/>
      <c r="T39" s="214"/>
      <c r="U39" s="214"/>
      <c r="V39" s="167" t="s">
        <v>4</v>
      </c>
      <c r="W39" s="168">
        <f>AA32</f>
        <v>2.9147999999999999E-3</v>
      </c>
      <c r="X39" s="214"/>
      <c r="Y39" s="214"/>
      <c r="Z39" s="214"/>
      <c r="AA39" s="214"/>
      <c r="AB39" s="214"/>
      <c r="AC39" s="214"/>
      <c r="AD39" s="214"/>
      <c r="AE39" s="214"/>
      <c r="AF39" s="214"/>
      <c r="AG39" s="214"/>
      <c r="AH39" s="214"/>
      <c r="AI39" s="214"/>
      <c r="AJ39" s="214"/>
      <c r="AK39" s="214"/>
      <c r="AL39" s="214"/>
      <c r="AM39" s="214"/>
      <c r="AN39" s="214"/>
      <c r="AO39" s="214"/>
      <c r="AP39" s="214"/>
      <c r="AQ39" s="214"/>
      <c r="AR39" s="214"/>
      <c r="AS39" s="214"/>
      <c r="AT39" s="214"/>
      <c r="AU39" s="214"/>
      <c r="AV39" s="214"/>
      <c r="AW39" s="11"/>
      <c r="AX39" s="10"/>
    </row>
    <row r="40" spans="1:50" x14ac:dyDescent="0.25">
      <c r="A40" s="214"/>
      <c r="B40" s="214"/>
      <c r="C40" s="214"/>
      <c r="D40" s="214"/>
      <c r="E40" s="214"/>
      <c r="F40" s="214"/>
      <c r="G40" s="214"/>
      <c r="H40" s="214"/>
      <c r="I40" s="4"/>
      <c r="J40" s="4"/>
      <c r="K40" s="4"/>
      <c r="L40" s="4"/>
      <c r="M40" s="4"/>
      <c r="N40" s="4"/>
      <c r="O40" s="4"/>
      <c r="P40" s="214"/>
      <c r="Q40" s="214"/>
      <c r="R40" s="214"/>
      <c r="S40" s="214"/>
      <c r="T40" s="214"/>
      <c r="U40" s="214"/>
      <c r="V40" s="214"/>
      <c r="W40" s="214"/>
      <c r="X40" s="214"/>
      <c r="Y40" s="214"/>
      <c r="Z40" s="214"/>
      <c r="AA40" s="214"/>
      <c r="AB40" s="214"/>
      <c r="AC40" s="214"/>
      <c r="AD40" s="214"/>
      <c r="AE40" s="214"/>
      <c r="AF40" s="214"/>
      <c r="AG40" s="214"/>
      <c r="AH40" s="214"/>
      <c r="AI40" s="214"/>
      <c r="AJ40" s="214"/>
      <c r="AK40" s="214"/>
      <c r="AL40" s="214"/>
      <c r="AM40" s="214"/>
      <c r="AN40" s="214"/>
      <c r="AO40" s="214"/>
      <c r="AP40" s="214"/>
      <c r="AQ40" s="214"/>
      <c r="AR40" s="214"/>
      <c r="AS40" s="214"/>
      <c r="AT40" s="214"/>
      <c r="AU40" s="214"/>
      <c r="AV40" s="214"/>
      <c r="AW40" s="12"/>
      <c r="AX40" s="10"/>
    </row>
    <row r="41" spans="1:50" x14ac:dyDescent="0.25">
      <c r="A41" s="214"/>
      <c r="B41" s="214"/>
      <c r="C41" s="214"/>
      <c r="D41" s="214"/>
      <c r="E41" s="214"/>
      <c r="F41" s="214"/>
      <c r="G41" s="214"/>
      <c r="H41" s="214"/>
      <c r="I41" s="4"/>
      <c r="J41" s="4"/>
      <c r="K41" s="4"/>
      <c r="L41" s="4"/>
      <c r="M41" s="4"/>
      <c r="N41" s="4"/>
      <c r="O41" s="4"/>
      <c r="P41" s="214"/>
      <c r="Q41" s="214"/>
      <c r="R41" s="262"/>
      <c r="S41" s="262"/>
      <c r="T41" s="214" t="s">
        <v>2</v>
      </c>
      <c r="U41" s="214">
        <v>1.0084313000000001E-2</v>
      </c>
      <c r="V41" s="214">
        <v>8256</v>
      </c>
      <c r="W41" s="214">
        <f>U41*V41</f>
        <v>83.256088128000002</v>
      </c>
      <c r="X41" s="214"/>
      <c r="Y41" s="214"/>
      <c r="Z41" s="214"/>
      <c r="AA41" s="214"/>
      <c r="AB41" s="214"/>
      <c r="AC41" s="214"/>
      <c r="AD41" s="214"/>
      <c r="AE41" s="214"/>
      <c r="AF41" s="214"/>
      <c r="AG41" s="214"/>
      <c r="AH41" s="214"/>
      <c r="AI41" s="214"/>
      <c r="AJ41" s="214"/>
      <c r="AK41" s="214"/>
      <c r="AL41" s="214"/>
      <c r="AM41" s="214"/>
      <c r="AN41" s="214"/>
      <c r="AO41" s="214"/>
      <c r="AP41" s="214"/>
      <c r="AQ41" s="214"/>
      <c r="AR41" s="214"/>
      <c r="AS41" s="214"/>
      <c r="AT41" s="214"/>
      <c r="AU41" s="214"/>
      <c r="AV41" s="214"/>
      <c r="AW41" s="11"/>
      <c r="AX41" s="10"/>
    </row>
    <row r="42" spans="1:50" x14ac:dyDescent="0.25">
      <c r="A42" s="214"/>
      <c r="B42" s="214"/>
      <c r="C42" s="214"/>
      <c r="D42" s="214"/>
      <c r="E42" s="214"/>
      <c r="F42" s="214"/>
      <c r="G42" s="214"/>
      <c r="H42" s="214"/>
      <c r="I42" s="4"/>
      <c r="J42" s="4"/>
      <c r="K42" s="4"/>
      <c r="L42" s="4"/>
      <c r="M42" s="4"/>
      <c r="N42" s="4"/>
      <c r="O42" s="4"/>
      <c r="P42" s="214"/>
      <c r="Q42" s="214"/>
      <c r="R42" s="214"/>
      <c r="S42" s="214"/>
      <c r="T42" s="214" t="s">
        <v>3</v>
      </c>
      <c r="U42" s="214">
        <v>1.0978583000000001E-3</v>
      </c>
      <c r="V42" s="214">
        <v>8256</v>
      </c>
      <c r="W42" s="214">
        <f t="shared" ref="W42:W45" si="6">U42*V42</f>
        <v>9.0639181248000007</v>
      </c>
      <c r="X42" s="214"/>
      <c r="Y42" s="214"/>
      <c r="Z42" s="214"/>
      <c r="AA42" s="214"/>
      <c r="AB42" s="214"/>
      <c r="AC42" s="214"/>
      <c r="AD42" s="214"/>
      <c r="AE42" s="214"/>
      <c r="AF42" s="214"/>
      <c r="AG42" s="214"/>
      <c r="AH42" s="214"/>
      <c r="AI42" s="214"/>
      <c r="AJ42" s="214"/>
      <c r="AK42" s="214"/>
      <c r="AL42" s="214"/>
      <c r="AM42" s="214"/>
      <c r="AN42" s="214"/>
      <c r="AO42" s="214"/>
      <c r="AP42" s="214"/>
      <c r="AQ42" s="214"/>
      <c r="AR42" s="214"/>
      <c r="AS42" s="214"/>
      <c r="AT42" s="214"/>
      <c r="AU42" s="214"/>
      <c r="AV42" s="214"/>
      <c r="AW42" s="12"/>
      <c r="AX42" s="10"/>
    </row>
    <row r="43" spans="1:50" x14ac:dyDescent="0.25">
      <c r="A43" s="214"/>
      <c r="B43" s="214"/>
      <c r="C43" s="214"/>
      <c r="D43" s="214"/>
      <c r="E43" s="214"/>
      <c r="F43" s="214"/>
      <c r="G43" s="214"/>
      <c r="H43" s="214"/>
      <c r="I43" s="4"/>
      <c r="J43" s="4"/>
      <c r="K43" s="4"/>
      <c r="L43" s="4"/>
      <c r="M43" s="4"/>
      <c r="N43" s="4"/>
      <c r="O43" s="4"/>
      <c r="P43" s="214"/>
      <c r="Q43" s="214"/>
      <c r="R43" s="214"/>
      <c r="S43" s="214"/>
      <c r="T43" s="214" t="s">
        <v>156</v>
      </c>
      <c r="U43" s="214">
        <v>9.1961760000000004E-3</v>
      </c>
      <c r="V43" s="214">
        <v>8256</v>
      </c>
      <c r="W43" s="214">
        <f t="shared" si="6"/>
        <v>75.92362905600001</v>
      </c>
      <c r="X43" s="214"/>
      <c r="Y43" s="214"/>
      <c r="Z43" s="214"/>
      <c r="AA43" s="214"/>
      <c r="AB43" s="214"/>
      <c r="AC43" s="214"/>
      <c r="AD43" s="214"/>
      <c r="AE43" s="214"/>
      <c r="AF43" s="214"/>
      <c r="AG43" s="214"/>
      <c r="AH43" s="214"/>
      <c r="AI43" s="214"/>
      <c r="AJ43" s="214"/>
      <c r="AK43" s="214"/>
      <c r="AL43" s="214"/>
      <c r="AM43" s="214"/>
      <c r="AN43" s="214"/>
      <c r="AO43" s="214"/>
      <c r="AP43" s="214"/>
      <c r="AQ43" s="214"/>
      <c r="AR43" s="214"/>
      <c r="AS43" s="214"/>
      <c r="AT43" s="214"/>
      <c r="AU43" s="214"/>
      <c r="AV43" s="214"/>
      <c r="AW43" s="11"/>
      <c r="AX43" s="10"/>
    </row>
    <row r="44" spans="1:50" ht="14" x14ac:dyDescent="0.3">
      <c r="A44" s="214"/>
      <c r="B44" s="214"/>
      <c r="C44" s="214"/>
      <c r="D44" s="214"/>
      <c r="E44" s="214"/>
      <c r="F44" s="214"/>
      <c r="G44" s="214"/>
      <c r="H44" s="214"/>
      <c r="I44" s="4"/>
      <c r="J44" s="4"/>
      <c r="K44" s="4"/>
      <c r="L44" s="4"/>
      <c r="M44" s="4"/>
      <c r="N44" s="4"/>
      <c r="O44" s="4"/>
      <c r="P44" s="214"/>
      <c r="Q44" s="7"/>
      <c r="R44" s="7"/>
      <c r="S44" s="8"/>
      <c r="T44" s="214" t="s">
        <v>5</v>
      </c>
      <c r="U44" s="214">
        <v>1.3141800000000001E-3</v>
      </c>
      <c r="V44" s="214">
        <v>8256</v>
      </c>
      <c r="W44" s="214">
        <f t="shared" si="6"/>
        <v>10.849870080000001</v>
      </c>
      <c r="X44" s="214"/>
      <c r="Y44" s="214"/>
      <c r="Z44" s="214"/>
      <c r="AA44" s="214"/>
      <c r="AB44" s="214"/>
      <c r="AC44" s="214"/>
      <c r="AD44" s="214"/>
      <c r="AE44" s="214"/>
      <c r="AF44" s="214"/>
      <c r="AG44" s="214"/>
      <c r="AH44" s="214"/>
      <c r="AI44" s="214"/>
      <c r="AJ44" s="214"/>
      <c r="AK44" s="214"/>
      <c r="AL44" s="214"/>
      <c r="AM44" s="214"/>
      <c r="AN44" s="214"/>
      <c r="AO44" s="214"/>
      <c r="AP44" s="214"/>
      <c r="AQ44" s="214"/>
      <c r="AR44" s="214"/>
      <c r="AS44" s="214"/>
      <c r="AT44" s="214"/>
      <c r="AU44" s="214"/>
      <c r="AV44" s="214"/>
      <c r="AW44" s="12"/>
      <c r="AX44" s="10"/>
    </row>
    <row r="45" spans="1:50" x14ac:dyDescent="0.25">
      <c r="A45" s="214"/>
      <c r="B45" s="214"/>
      <c r="C45" s="214"/>
      <c r="D45" s="214"/>
      <c r="E45" s="214"/>
      <c r="F45" s="214"/>
      <c r="G45" s="214"/>
      <c r="H45" s="214"/>
      <c r="I45" s="4"/>
      <c r="J45" s="4"/>
      <c r="K45" s="4"/>
      <c r="L45" s="4"/>
      <c r="M45" s="4"/>
      <c r="N45" s="4"/>
      <c r="O45" s="4"/>
      <c r="P45" s="214"/>
      <c r="Q45" s="214"/>
      <c r="R45" s="214"/>
      <c r="S45" s="214"/>
      <c r="T45" s="214" t="s">
        <v>4</v>
      </c>
      <c r="U45" s="214">
        <v>2.9147999999999999E-3</v>
      </c>
      <c r="V45" s="214">
        <v>8256</v>
      </c>
      <c r="W45" s="214">
        <f t="shared" si="6"/>
        <v>24.064588799999999</v>
      </c>
      <c r="X45" s="214"/>
      <c r="Y45" s="214"/>
      <c r="Z45" s="214"/>
      <c r="AA45" s="214"/>
      <c r="AB45" s="214"/>
      <c r="AC45" s="214"/>
      <c r="AD45" s="214"/>
      <c r="AE45" s="214"/>
      <c r="AF45" s="214"/>
      <c r="AG45" s="214"/>
      <c r="AH45" s="214"/>
      <c r="AI45" s="214"/>
      <c r="AJ45" s="214"/>
      <c r="AK45" s="214"/>
      <c r="AL45" s="214"/>
      <c r="AM45" s="214"/>
      <c r="AN45" s="214"/>
      <c r="AO45" s="214"/>
      <c r="AP45" s="214"/>
      <c r="AQ45" s="214"/>
      <c r="AR45" s="214"/>
      <c r="AS45" s="214"/>
      <c r="AT45" s="214"/>
      <c r="AU45" s="214"/>
      <c r="AV45" s="214"/>
      <c r="AW45" s="11"/>
      <c r="AX45" s="10"/>
    </row>
    <row r="46" spans="1:50" x14ac:dyDescent="0.25">
      <c r="A46" s="2"/>
      <c r="B46" s="214"/>
      <c r="C46" s="214"/>
      <c r="D46" s="214"/>
      <c r="E46" s="214"/>
      <c r="F46" s="214"/>
      <c r="G46" s="214"/>
      <c r="H46" s="214"/>
      <c r="I46" s="4"/>
      <c r="J46" s="4"/>
      <c r="K46" s="4"/>
      <c r="L46" s="4"/>
      <c r="M46" s="4"/>
      <c r="N46" s="4"/>
      <c r="O46" s="4"/>
      <c r="P46" s="214"/>
      <c r="Q46" s="214"/>
      <c r="R46" s="214"/>
      <c r="S46" s="214"/>
      <c r="T46" s="214"/>
      <c r="U46" s="214"/>
      <c r="V46" s="214"/>
      <c r="W46" s="214"/>
      <c r="X46" s="214"/>
      <c r="Y46" s="214"/>
      <c r="Z46" s="214"/>
      <c r="AA46" s="214"/>
      <c r="AB46" s="214"/>
      <c r="AC46" s="214"/>
      <c r="AD46" s="214"/>
      <c r="AE46" s="214"/>
      <c r="AF46" s="214"/>
      <c r="AG46" s="214"/>
      <c r="AH46" s="214"/>
      <c r="AI46" s="214"/>
      <c r="AJ46" s="214"/>
      <c r="AK46" s="214"/>
      <c r="AL46" s="214"/>
      <c r="AM46" s="214"/>
      <c r="AN46" s="214"/>
      <c r="AO46" s="214"/>
      <c r="AP46" s="214"/>
      <c r="AQ46" s="214"/>
      <c r="AR46" s="214"/>
      <c r="AS46" s="214"/>
      <c r="AT46" s="214"/>
      <c r="AU46" s="214"/>
      <c r="AV46" s="214"/>
      <c r="AW46" s="12"/>
      <c r="AX46" s="10"/>
    </row>
    <row r="47" spans="1:50" x14ac:dyDescent="0.25">
      <c r="A47" s="2"/>
      <c r="B47" s="214"/>
      <c r="C47" s="214"/>
      <c r="D47" s="214"/>
      <c r="E47" s="214"/>
      <c r="F47" s="214"/>
      <c r="G47" s="214"/>
      <c r="H47" s="214"/>
      <c r="I47" s="214"/>
      <c r="J47" s="214"/>
      <c r="K47" s="214"/>
      <c r="L47" s="214"/>
      <c r="M47" s="214"/>
      <c r="N47" s="214"/>
      <c r="O47" s="214"/>
      <c r="P47" s="214"/>
      <c r="Q47" s="214"/>
      <c r="R47" s="214"/>
      <c r="S47" s="214"/>
      <c r="T47" s="214"/>
      <c r="U47" s="214"/>
      <c r="V47" s="214"/>
      <c r="W47" s="214"/>
      <c r="X47" s="214"/>
      <c r="Y47" s="214"/>
      <c r="Z47" s="214"/>
      <c r="AA47" s="214"/>
      <c r="AB47" s="214"/>
      <c r="AC47" s="214"/>
      <c r="AD47" s="214"/>
      <c r="AE47" s="214"/>
      <c r="AF47" s="214"/>
      <c r="AG47" s="214"/>
      <c r="AH47" s="214"/>
      <c r="AI47" s="214"/>
      <c r="AJ47" s="214"/>
      <c r="AK47" s="214"/>
      <c r="AL47" s="214"/>
      <c r="AM47" s="214"/>
      <c r="AN47" s="214"/>
      <c r="AO47" s="214"/>
      <c r="AP47" s="214"/>
      <c r="AQ47" s="214"/>
      <c r="AR47" s="214"/>
      <c r="AS47" s="214"/>
      <c r="AT47" s="214"/>
      <c r="AU47" s="214"/>
      <c r="AV47" s="214"/>
      <c r="AW47" s="9"/>
      <c r="AX47" s="10"/>
    </row>
    <row r="48" spans="1:50" x14ac:dyDescent="0.25">
      <c r="A48" s="2"/>
      <c r="B48" s="214"/>
      <c r="C48" s="214"/>
      <c r="D48" s="214"/>
      <c r="E48" s="214"/>
      <c r="F48" s="214"/>
      <c r="G48" s="214"/>
      <c r="H48" s="214"/>
      <c r="I48" s="214"/>
      <c r="J48" s="214"/>
      <c r="K48" s="214"/>
      <c r="L48" s="214"/>
      <c r="M48" s="214"/>
      <c r="N48" s="214"/>
      <c r="O48" s="214"/>
      <c r="P48" s="214"/>
      <c r="Q48" s="214"/>
      <c r="R48" s="214"/>
      <c r="S48" s="214"/>
      <c r="T48" s="214"/>
      <c r="U48" s="214"/>
      <c r="V48" s="214"/>
      <c r="W48" s="214"/>
      <c r="X48" s="214"/>
      <c r="Y48" s="214"/>
      <c r="Z48" s="214"/>
      <c r="AA48" s="214"/>
      <c r="AB48" s="214"/>
      <c r="AC48" s="214"/>
      <c r="AD48" s="214"/>
      <c r="AE48" s="214"/>
      <c r="AF48" s="214"/>
      <c r="AG48" s="214"/>
      <c r="AH48" s="214"/>
      <c r="AI48" s="214"/>
      <c r="AJ48" s="214"/>
      <c r="AK48" s="214"/>
      <c r="AL48" s="214"/>
      <c r="AM48" s="214"/>
      <c r="AN48" s="214"/>
      <c r="AO48" s="214"/>
      <c r="AP48" s="214"/>
      <c r="AQ48" s="214"/>
      <c r="AR48" s="214"/>
      <c r="AS48" s="214"/>
      <c r="AT48" s="214"/>
      <c r="AU48" s="214"/>
      <c r="AV48" s="214"/>
      <c r="AW48" s="214"/>
      <c r="AX48" s="214"/>
    </row>
    <row r="49" spans="1:14" x14ac:dyDescent="0.25">
      <c r="A49" s="2"/>
      <c r="B49" s="214"/>
      <c r="C49" s="214"/>
      <c r="D49" s="214"/>
      <c r="E49" s="214"/>
      <c r="F49" s="214"/>
      <c r="G49" s="214"/>
      <c r="H49" s="214"/>
      <c r="I49" s="214"/>
      <c r="J49" s="214"/>
      <c r="K49" s="214"/>
      <c r="L49" s="214"/>
      <c r="M49" s="214"/>
      <c r="N49" s="214"/>
    </row>
    <row r="50" spans="1:14" x14ac:dyDescent="0.25">
      <c r="A50" s="2"/>
      <c r="B50" s="214"/>
      <c r="C50" s="214"/>
      <c r="D50" s="214"/>
      <c r="E50" s="214"/>
      <c r="F50" s="214"/>
      <c r="G50" s="214"/>
      <c r="H50" s="214"/>
      <c r="I50" s="214"/>
      <c r="J50" s="214"/>
      <c r="K50" s="214"/>
      <c r="L50" s="214"/>
      <c r="M50" s="214"/>
      <c r="N50" s="214"/>
    </row>
    <row r="51" spans="1:14" x14ac:dyDescent="0.25">
      <c r="A51" s="2"/>
      <c r="B51" s="214"/>
      <c r="C51" s="214"/>
      <c r="D51" s="214"/>
      <c r="E51" s="214"/>
      <c r="F51" s="214"/>
      <c r="G51" s="214"/>
      <c r="H51" s="214"/>
      <c r="I51" s="214"/>
      <c r="J51" s="214"/>
      <c r="K51" s="214"/>
      <c r="L51" s="214"/>
      <c r="M51" s="214"/>
      <c r="N51" s="214"/>
    </row>
    <row r="52" spans="1:14" x14ac:dyDescent="0.25">
      <c r="A52" s="2"/>
      <c r="B52" s="214"/>
      <c r="C52" s="214"/>
      <c r="D52" s="214"/>
      <c r="E52" s="214"/>
      <c r="F52" s="214"/>
      <c r="G52" s="214"/>
      <c r="H52" s="214"/>
      <c r="I52" s="214"/>
      <c r="J52" s="214"/>
      <c r="K52" s="214"/>
      <c r="L52" s="214"/>
      <c r="M52" s="214"/>
      <c r="N52" s="214"/>
    </row>
    <row r="53" spans="1:14" x14ac:dyDescent="0.25">
      <c r="A53" s="214"/>
      <c r="B53" s="214"/>
      <c r="C53" s="214"/>
      <c r="D53" s="214"/>
      <c r="E53" s="214"/>
      <c r="F53" s="214"/>
      <c r="G53" s="214"/>
      <c r="H53" s="214"/>
      <c r="I53" s="214"/>
      <c r="J53" s="214"/>
      <c r="K53" s="214"/>
      <c r="L53" s="214"/>
      <c r="M53" s="214"/>
      <c r="N53" s="214"/>
    </row>
    <row r="64" spans="1:14" x14ac:dyDescent="0.25">
      <c r="A64" s="214"/>
      <c r="B64" s="214"/>
      <c r="C64" s="214"/>
      <c r="D64" s="214"/>
      <c r="E64" s="214"/>
      <c r="F64" s="214"/>
      <c r="G64" s="214"/>
      <c r="H64" s="214"/>
      <c r="I64" s="214"/>
      <c r="J64" s="214"/>
      <c r="K64" s="214"/>
      <c r="L64" s="214"/>
      <c r="M64" s="214"/>
      <c r="N64" s="214"/>
    </row>
    <row r="65" spans="1:26" x14ac:dyDescent="0.25">
      <c r="A65" s="214"/>
      <c r="B65" s="214"/>
      <c r="C65" s="214"/>
      <c r="D65" s="214"/>
      <c r="E65" s="214"/>
      <c r="F65" s="214"/>
      <c r="G65" s="214"/>
      <c r="H65" s="214"/>
      <c r="I65" s="214"/>
      <c r="J65" s="214"/>
      <c r="K65" s="214"/>
      <c r="L65" s="214"/>
      <c r="M65" s="214"/>
      <c r="N65" s="214"/>
      <c r="O65" s="214"/>
      <c r="P65" s="214"/>
      <c r="Q65" s="214"/>
      <c r="R65" s="214"/>
      <c r="S65" s="214"/>
      <c r="T65" s="214"/>
      <c r="U65" s="214"/>
      <c r="V65" s="214"/>
      <c r="W65" s="214"/>
      <c r="X65" s="214"/>
      <c r="Y65" s="214"/>
      <c r="Z65" s="214"/>
    </row>
    <row r="66" spans="1:26" x14ac:dyDescent="0.25">
      <c r="A66" s="214"/>
      <c r="B66" s="214"/>
      <c r="C66" s="214"/>
      <c r="D66" s="214"/>
      <c r="E66" s="214"/>
      <c r="F66" s="214"/>
      <c r="G66" s="214"/>
      <c r="H66" s="214"/>
      <c r="I66" s="214"/>
      <c r="J66" s="214"/>
      <c r="K66" s="214"/>
      <c r="L66" s="214"/>
      <c r="M66" s="214"/>
      <c r="N66" s="214"/>
      <c r="O66" s="214"/>
      <c r="P66" s="214"/>
      <c r="Q66" s="1"/>
      <c r="R66" s="214"/>
      <c r="S66" s="214">
        <v>24.51</v>
      </c>
      <c r="T66" s="262" t="s">
        <v>35</v>
      </c>
      <c r="U66" s="262"/>
      <c r="V66" s="262"/>
      <c r="W66" s="262"/>
      <c r="X66" s="255"/>
      <c r="Y66" s="214"/>
      <c r="Z66" s="214"/>
    </row>
    <row r="67" spans="1:26" x14ac:dyDescent="0.25">
      <c r="A67" s="214"/>
      <c r="B67" s="214"/>
      <c r="C67" s="214"/>
      <c r="D67" s="214"/>
      <c r="E67" s="214"/>
      <c r="F67" s="214"/>
      <c r="G67" s="214"/>
      <c r="H67" s="214"/>
      <c r="I67" s="214"/>
      <c r="J67" s="214"/>
      <c r="K67" s="214"/>
      <c r="L67" s="214"/>
      <c r="M67" s="214"/>
      <c r="N67" s="214"/>
      <c r="O67" s="214"/>
      <c r="P67" s="214"/>
      <c r="Q67" s="1"/>
      <c r="R67" s="214" t="s">
        <v>1</v>
      </c>
      <c r="S67" s="214" t="s">
        <v>20</v>
      </c>
      <c r="T67" s="214" t="s">
        <v>36</v>
      </c>
      <c r="U67" s="214"/>
      <c r="V67" s="214"/>
      <c r="W67" s="214" t="s">
        <v>26</v>
      </c>
      <c r="X67" s="214"/>
      <c r="Y67" s="214"/>
      <c r="Z67" s="214"/>
    </row>
    <row r="68" spans="1:26" x14ac:dyDescent="0.25">
      <c r="A68" s="214"/>
      <c r="B68" s="214"/>
      <c r="C68" s="214"/>
      <c r="D68" s="214"/>
      <c r="E68" s="214"/>
      <c r="F68" s="214"/>
      <c r="G68" s="214"/>
      <c r="H68" s="214"/>
      <c r="I68" s="214"/>
      <c r="J68" s="214"/>
      <c r="K68" s="214"/>
      <c r="L68" s="214"/>
      <c r="M68" s="214"/>
      <c r="N68" s="214"/>
      <c r="O68" s="214"/>
      <c r="P68" s="214"/>
      <c r="Q68" s="214"/>
      <c r="R68" s="214"/>
      <c r="S68" s="214">
        <v>0.84</v>
      </c>
      <c r="T68" s="214">
        <v>0.06</v>
      </c>
      <c r="U68" s="214"/>
      <c r="V68" s="214"/>
      <c r="W68" s="214">
        <v>0.11</v>
      </c>
      <c r="X68" s="214"/>
      <c r="Y68" s="214" t="s">
        <v>37</v>
      </c>
      <c r="Z68" s="214"/>
    </row>
    <row r="69" spans="1:26" x14ac:dyDescent="0.25">
      <c r="A69" s="214"/>
      <c r="B69" s="214"/>
      <c r="C69" s="214"/>
      <c r="D69" s="214"/>
      <c r="E69" s="214"/>
      <c r="F69" s="214"/>
      <c r="G69" s="214"/>
      <c r="H69" s="214"/>
      <c r="I69" s="214"/>
      <c r="J69" s="214"/>
      <c r="K69" s="214"/>
      <c r="L69" s="214"/>
      <c r="M69" s="214"/>
      <c r="N69" s="214"/>
      <c r="O69" s="214"/>
      <c r="P69" s="214"/>
      <c r="Q69" s="214"/>
      <c r="R69" s="214">
        <v>0.49440000000000001</v>
      </c>
      <c r="S69" s="214">
        <v>0.5</v>
      </c>
      <c r="T69" s="214">
        <v>0.03</v>
      </c>
      <c r="U69" s="214"/>
      <c r="V69" s="214"/>
      <c r="W69" s="214">
        <v>0.06</v>
      </c>
      <c r="X69" s="214"/>
      <c r="Y69" s="214" t="s">
        <v>38</v>
      </c>
      <c r="Z69" s="214"/>
    </row>
    <row r="70" spans="1:26" x14ac:dyDescent="0.25">
      <c r="A70" s="214"/>
      <c r="B70" s="214"/>
      <c r="C70" s="214"/>
      <c r="D70" s="214"/>
      <c r="E70" s="214"/>
      <c r="F70" s="214"/>
      <c r="G70" s="214"/>
      <c r="H70" s="214"/>
      <c r="I70" s="214"/>
      <c r="J70" s="214"/>
      <c r="K70" s="214"/>
      <c r="L70" s="214"/>
      <c r="M70" s="214"/>
      <c r="N70" s="214"/>
      <c r="O70" s="214"/>
      <c r="P70" s="214"/>
      <c r="Q70" s="214"/>
      <c r="R70" s="214">
        <f>$S66*R69</f>
        <v>12.117744</v>
      </c>
      <c r="S70" s="214">
        <f>$S66*S69</f>
        <v>12.255000000000001</v>
      </c>
      <c r="T70" s="214">
        <f>$S66*T69</f>
        <v>0.73530000000000006</v>
      </c>
      <c r="U70" s="214"/>
      <c r="V70" s="214"/>
      <c r="W70" s="214">
        <f>S66*W69</f>
        <v>1.4706000000000001</v>
      </c>
      <c r="X70" s="214"/>
      <c r="Y70" s="214" t="s">
        <v>39</v>
      </c>
      <c r="Z70" s="214"/>
    </row>
    <row r="71" spans="1:26" x14ac:dyDescent="0.25">
      <c r="A71" s="214"/>
      <c r="B71" s="214"/>
      <c r="C71" s="214"/>
      <c r="D71" s="214"/>
      <c r="E71" s="214"/>
      <c r="F71" s="214"/>
      <c r="G71" s="214"/>
      <c r="H71" s="214"/>
      <c r="I71" s="214"/>
      <c r="J71" s="214"/>
      <c r="K71" s="214"/>
      <c r="L71" s="214"/>
      <c r="M71" s="214"/>
      <c r="N71" s="214"/>
      <c r="O71" s="214"/>
      <c r="P71" s="214"/>
      <c r="Q71" s="214"/>
      <c r="R71" s="214"/>
      <c r="S71" s="214"/>
      <c r="T71" s="214"/>
      <c r="U71" s="214"/>
      <c r="V71" s="214"/>
      <c r="W71" s="214"/>
      <c r="X71" s="214"/>
      <c r="Y71" s="214"/>
      <c r="Z71" s="214"/>
    </row>
    <row r="72" spans="1:26" x14ac:dyDescent="0.25">
      <c r="A72" s="214"/>
      <c r="B72" s="214"/>
      <c r="C72" s="214"/>
      <c r="D72" s="214"/>
      <c r="E72" s="214"/>
      <c r="F72" s="214"/>
      <c r="G72" s="214"/>
      <c r="H72" s="214"/>
      <c r="I72" s="214"/>
      <c r="J72" s="214"/>
      <c r="K72" s="214"/>
      <c r="L72" s="214"/>
      <c r="M72" s="214"/>
      <c r="N72" s="214"/>
      <c r="O72" s="214"/>
      <c r="P72" s="214"/>
      <c r="Q72" s="214"/>
      <c r="R72" s="214"/>
      <c r="S72" s="214">
        <v>1E-3</v>
      </c>
      <c r="T72" s="214" t="s">
        <v>40</v>
      </c>
      <c r="U72" s="214"/>
      <c r="V72" s="214"/>
      <c r="W72" s="214"/>
      <c r="X72" s="214"/>
      <c r="Y72" s="214"/>
      <c r="Z72" s="214"/>
    </row>
    <row r="73" spans="1:26" x14ac:dyDescent="0.25">
      <c r="A73" s="214"/>
      <c r="B73" s="214"/>
      <c r="C73" s="214"/>
      <c r="D73" s="214"/>
      <c r="E73" s="214"/>
      <c r="F73" s="214"/>
      <c r="G73" s="214"/>
      <c r="H73" s="214"/>
      <c r="I73" s="214"/>
      <c r="J73" s="214"/>
      <c r="K73" s="214"/>
      <c r="L73" s="214"/>
      <c r="M73" s="214"/>
      <c r="N73" s="214"/>
      <c r="O73" s="214"/>
      <c r="P73" s="214"/>
      <c r="Q73" s="214"/>
      <c r="R73" s="214"/>
      <c r="S73" s="214"/>
      <c r="T73" s="214"/>
      <c r="U73" s="214"/>
      <c r="V73" s="214"/>
      <c r="W73" s="214"/>
      <c r="X73" s="214"/>
      <c r="Y73" s="214"/>
      <c r="Z73" s="214"/>
    </row>
    <row r="74" spans="1:26" x14ac:dyDescent="0.25">
      <c r="A74" s="214"/>
      <c r="B74" s="214"/>
      <c r="C74" s="214"/>
      <c r="D74" s="214"/>
      <c r="E74" s="214"/>
      <c r="F74" s="214"/>
      <c r="G74" s="214"/>
      <c r="H74" s="214"/>
      <c r="I74" s="214"/>
      <c r="J74" s="214"/>
      <c r="K74" s="214"/>
      <c r="L74" s="214"/>
      <c r="M74" s="214"/>
      <c r="N74" s="214"/>
      <c r="O74" s="214"/>
      <c r="P74" s="214"/>
      <c r="Q74" s="214"/>
      <c r="R74" s="214">
        <f>$S72*R70</f>
        <v>1.2117744E-2</v>
      </c>
      <c r="S74" s="214">
        <f>$S72*S70</f>
        <v>1.2255E-2</v>
      </c>
      <c r="T74" s="214">
        <f>$S72*T70</f>
        <v>7.3530000000000004E-4</v>
      </c>
      <c r="U74" s="214"/>
      <c r="V74" s="214"/>
      <c r="W74" s="214">
        <f>$S72*W70</f>
        <v>1.4706000000000001E-3</v>
      </c>
      <c r="X74" s="214"/>
      <c r="Y74" s="214" t="s">
        <v>41</v>
      </c>
      <c r="Z74" s="214"/>
    </row>
    <row r="75" spans="1:26" x14ac:dyDescent="0.25">
      <c r="A75" s="214"/>
      <c r="B75" s="214"/>
      <c r="C75" s="214"/>
      <c r="D75" s="214"/>
      <c r="E75" s="214"/>
      <c r="F75" s="214"/>
      <c r="G75" s="214"/>
      <c r="H75" s="214"/>
      <c r="I75" s="214"/>
      <c r="J75" s="214"/>
      <c r="K75" s="214"/>
      <c r="L75" s="214"/>
      <c r="M75" s="214"/>
      <c r="N75" s="214"/>
      <c r="O75" s="214"/>
      <c r="P75" s="214"/>
      <c r="Q75" s="214"/>
      <c r="R75" s="214" t="s">
        <v>42</v>
      </c>
      <c r="S75" s="214">
        <v>28</v>
      </c>
      <c r="T75" s="214">
        <v>25</v>
      </c>
      <c r="U75" s="214"/>
      <c r="V75" s="214"/>
      <c r="W75" s="214">
        <v>27</v>
      </c>
      <c r="X75" s="214"/>
      <c r="Y75" s="214" t="s">
        <v>43</v>
      </c>
      <c r="Z75" s="214">
        <f>12+S75+T75+W75</f>
        <v>92</v>
      </c>
    </row>
    <row r="76" spans="1:26" x14ac:dyDescent="0.25">
      <c r="A76" s="214"/>
      <c r="B76" s="214"/>
      <c r="C76" s="214"/>
      <c r="D76" s="214"/>
      <c r="E76" s="214"/>
      <c r="F76" s="214"/>
      <c r="G76" s="214"/>
      <c r="H76" s="214"/>
      <c r="I76" s="214"/>
      <c r="J76" s="214"/>
      <c r="K76" s="214"/>
      <c r="L76" s="214"/>
      <c r="M76" s="214"/>
      <c r="N76" s="214"/>
      <c r="O76" s="214"/>
      <c r="P76" s="214"/>
      <c r="Q76" s="214"/>
      <c r="R76" s="214"/>
      <c r="S76" s="214"/>
      <c r="T76" s="214"/>
      <c r="U76" s="214"/>
      <c r="V76" s="214"/>
      <c r="W76" s="214"/>
      <c r="X76" s="214"/>
      <c r="Y76" s="214"/>
      <c r="Z76" s="214"/>
    </row>
    <row r="77" spans="1:26" ht="14" x14ac:dyDescent="0.3">
      <c r="A77" s="214"/>
      <c r="B77" s="214"/>
      <c r="C77" s="214"/>
      <c r="D77" s="214"/>
      <c r="E77" s="214"/>
      <c r="F77" s="214"/>
      <c r="G77" s="214"/>
      <c r="H77" s="214"/>
      <c r="I77" s="214"/>
      <c r="J77" s="214"/>
      <c r="K77" s="214"/>
      <c r="L77" s="214"/>
      <c r="M77" s="214"/>
      <c r="N77" s="214"/>
      <c r="O77" s="214"/>
      <c r="P77" s="214"/>
      <c r="Q77" s="214"/>
      <c r="R77" s="214">
        <v>23.95</v>
      </c>
      <c r="S77" s="7">
        <v>58.693399999999997</v>
      </c>
      <c r="T77" s="7">
        <v>54.938048999999999</v>
      </c>
      <c r="U77" s="7"/>
      <c r="V77" s="7"/>
      <c r="W77" s="8">
        <v>58.933199999999999</v>
      </c>
      <c r="X77" s="8"/>
      <c r="Y77" s="214" t="s">
        <v>44</v>
      </c>
      <c r="Z77" s="214"/>
    </row>
    <row r="78" spans="1:26" x14ac:dyDescent="0.25">
      <c r="A78" s="214"/>
      <c r="B78" s="214"/>
      <c r="C78" s="214"/>
      <c r="D78" s="214"/>
      <c r="E78" s="214"/>
      <c r="F78" s="214"/>
      <c r="G78" s="214"/>
      <c r="H78" s="214"/>
      <c r="I78" s="214"/>
      <c r="J78" s="214"/>
      <c r="K78" s="214"/>
      <c r="L78" s="214"/>
      <c r="M78" s="214"/>
      <c r="N78" s="214"/>
      <c r="O78" s="214"/>
      <c r="P78" s="214"/>
      <c r="Q78" s="214"/>
      <c r="R78" s="214"/>
      <c r="S78" s="214"/>
      <c r="T78" s="214"/>
      <c r="U78" s="214"/>
      <c r="V78" s="214"/>
      <c r="W78" s="214"/>
      <c r="X78" s="214"/>
      <c r="Y78" s="214"/>
      <c r="Z78" s="214"/>
    </row>
    <row r="79" spans="1:26" x14ac:dyDescent="0.25">
      <c r="A79" s="214"/>
      <c r="B79" s="214"/>
      <c r="C79" s="214"/>
      <c r="D79" s="214"/>
      <c r="E79" s="214"/>
      <c r="F79" s="214"/>
      <c r="G79" s="214"/>
      <c r="H79" s="214"/>
      <c r="I79" s="214"/>
      <c r="J79" s="214"/>
      <c r="K79" s="214"/>
      <c r="L79" s="214"/>
      <c r="M79" s="214"/>
      <c r="N79" s="214"/>
      <c r="O79" s="214"/>
      <c r="P79" s="214"/>
      <c r="Q79" s="214"/>
      <c r="R79" s="214"/>
      <c r="S79" s="214">
        <f>S70/S77</f>
        <v>0.20879690050329341</v>
      </c>
      <c r="T79" s="214">
        <f>T70/T77</f>
        <v>1.3384166590990518E-2</v>
      </c>
      <c r="U79" s="214"/>
      <c r="V79" s="214"/>
      <c r="W79" s="214">
        <f>(W70/W77)</f>
        <v>2.4953676365783637E-2</v>
      </c>
      <c r="X79" s="214"/>
      <c r="Y79" s="214"/>
      <c r="Z79" s="214"/>
    </row>
    <row r="80" spans="1:26" x14ac:dyDescent="0.25">
      <c r="A80" s="214"/>
      <c r="B80" s="214"/>
      <c r="C80" s="214"/>
      <c r="D80" s="214"/>
      <c r="E80" s="214"/>
      <c r="F80" s="214"/>
      <c r="G80" s="214"/>
      <c r="H80" s="214"/>
      <c r="I80" s="214"/>
      <c r="J80" s="214"/>
      <c r="K80" s="214"/>
      <c r="L80" s="214"/>
      <c r="M80" s="214"/>
      <c r="N80" s="214"/>
      <c r="O80" s="214"/>
      <c r="P80" s="214"/>
      <c r="Q80" s="214"/>
      <c r="R80" s="214"/>
      <c r="S80" s="214">
        <f>S79/SUM(S79:W79)</f>
        <v>0.84487068705914736</v>
      </c>
      <c r="T80" s="214">
        <f>T79/SUM(S79:W79)</f>
        <v>5.415736534492227E-2</v>
      </c>
      <c r="U80" s="214"/>
      <c r="V80" s="214"/>
      <c r="W80" s="214">
        <f>W79/SUM(S79:W79)</f>
        <v>0.10097194759593037</v>
      </c>
      <c r="X80" s="214"/>
      <c r="Y80" s="214"/>
      <c r="Z80" s="214"/>
    </row>
  </sheetData>
  <mergeCells count="2">
    <mergeCell ref="R41:S41"/>
    <mergeCell ref="T66:W66"/>
  </mergeCells>
  <pageMargins left="0.7" right="0.7" top="0.75" bottom="0.75" header="0.3" footer="0.3"/>
  <pageSetup orientation="portrait" r:id="rId1"/>
  <legacyDrawing r:id="rId2"/>
  <tableParts count="2">
    <tablePart r:id="rId3"/>
    <tablePart r:id="rId4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1740"/>
  <sheetViews>
    <sheetView tabSelected="1" zoomScale="80" zoomScaleNormal="80" workbookViewId="0">
      <pane xSplit="2" ySplit="6" topLeftCell="H7" activePane="bottomRight" state="frozen"/>
      <selection pane="topRight" activeCell="C1" sqref="C1"/>
      <selection pane="bottomLeft" activeCell="A7" sqref="A7"/>
      <selection pane="bottomRight" activeCell="M466" sqref="M466"/>
    </sheetView>
  </sheetViews>
  <sheetFormatPr defaultRowHeight="13.5" x14ac:dyDescent="0.25"/>
  <cols>
    <col min="1" max="1" width="4" customWidth="1"/>
    <col min="2" max="2" width="19.25" style="2" customWidth="1"/>
    <col min="3" max="3" width="24" customWidth="1"/>
    <col min="4" max="4" width="23.33203125" hidden="1" customWidth="1"/>
    <col min="5" max="5" width="31.25" customWidth="1"/>
    <col min="6" max="6" width="29.08203125" customWidth="1"/>
    <col min="7" max="7" width="29.08203125" style="146" customWidth="1"/>
    <col min="8" max="8" width="22.75" customWidth="1"/>
    <col min="9" max="9" width="21" customWidth="1"/>
    <col min="10" max="11" width="21" style="214" customWidth="1"/>
    <col min="12" max="12" width="18.75" customWidth="1"/>
    <col min="13" max="13" width="18.25" style="10" customWidth="1"/>
    <col min="14" max="14" width="18.75" style="10" customWidth="1"/>
    <col min="15" max="15" width="13.58203125" customWidth="1"/>
    <col min="19" max="20" width="15" style="104" customWidth="1"/>
  </cols>
  <sheetData>
    <row r="1" spans="2:20" s="28" customFormat="1" ht="14" x14ac:dyDescent="0.3">
      <c r="B1" s="210" t="s">
        <v>157</v>
      </c>
      <c r="M1" s="130"/>
      <c r="N1" s="130"/>
      <c r="S1" s="214"/>
      <c r="T1" s="214"/>
    </row>
    <row r="2" spans="2:20" x14ac:dyDescent="0.25">
      <c r="B2" s="2" t="s">
        <v>0</v>
      </c>
      <c r="C2" s="214" t="s">
        <v>158</v>
      </c>
      <c r="D2" s="214" t="s">
        <v>159</v>
      </c>
      <c r="E2" s="214" t="s">
        <v>160</v>
      </c>
      <c r="F2" s="214" t="s">
        <v>161</v>
      </c>
      <c r="G2" s="214" t="s">
        <v>162</v>
      </c>
      <c r="H2" s="214" t="s">
        <v>163</v>
      </c>
      <c r="I2" s="214" t="s">
        <v>164</v>
      </c>
      <c r="J2" s="214" t="s">
        <v>165</v>
      </c>
      <c r="K2" s="214" t="s">
        <v>166</v>
      </c>
      <c r="L2" s="214" t="s">
        <v>167</v>
      </c>
      <c r="M2" s="10" t="s">
        <v>168</v>
      </c>
      <c r="N2" s="10" t="s">
        <v>169</v>
      </c>
      <c r="O2" s="214" t="s">
        <v>170</v>
      </c>
      <c r="P2" s="214"/>
      <c r="Q2" s="214"/>
      <c r="R2" s="214"/>
      <c r="S2" s="214"/>
      <c r="T2" s="214"/>
    </row>
    <row r="3" spans="2:20" x14ac:dyDescent="0.25">
      <c r="C3" s="214" t="s">
        <v>171</v>
      </c>
      <c r="D3" s="214" t="s">
        <v>172</v>
      </c>
      <c r="E3" s="214" t="s">
        <v>172</v>
      </c>
      <c r="F3" s="214" t="s">
        <v>172</v>
      </c>
      <c r="G3" s="214"/>
      <c r="H3" s="214" t="s">
        <v>171</v>
      </c>
      <c r="I3" s="214" t="s">
        <v>171</v>
      </c>
      <c r="J3" s="214" t="s">
        <v>173</v>
      </c>
      <c r="K3" s="215" t="s">
        <v>171</v>
      </c>
      <c r="L3" s="214" t="s">
        <v>171</v>
      </c>
      <c r="N3" s="10" t="str">
        <f>IF(ISNA(VLOOKUP(Table48[[#This Row],[Column1]],Table20[],3,FALSE)),"",(VLOOKUP(Table48[[#This Row],[Column1]],Table20[],3,FALSE)))</f>
        <v/>
      </c>
      <c r="O3" s="214"/>
      <c r="P3" s="214"/>
      <c r="Q3" s="214"/>
      <c r="R3" s="214"/>
      <c r="S3" s="214"/>
      <c r="T3" s="214"/>
    </row>
    <row r="4" spans="2:20" x14ac:dyDescent="0.25">
      <c r="C4" s="214" t="s">
        <v>174</v>
      </c>
      <c r="D4" s="214" t="s">
        <v>175</v>
      </c>
      <c r="E4" s="214" t="s">
        <v>176</v>
      </c>
      <c r="F4" s="214"/>
      <c r="G4" s="214"/>
      <c r="H4" s="214" t="s">
        <v>177</v>
      </c>
      <c r="I4" s="214" t="s">
        <v>178</v>
      </c>
      <c r="J4" s="214" t="s">
        <v>179</v>
      </c>
      <c r="K4" s="215"/>
      <c r="L4" s="214" t="s">
        <v>180</v>
      </c>
      <c r="N4" s="10" t="str">
        <f>IF(ISNA(VLOOKUP(Table48[[#This Row],[Column1]],Table20[],3,FALSE)),"",(VLOOKUP(Table48[[#This Row],[Column1]],Table20[],3,FALSE)))</f>
        <v/>
      </c>
      <c r="O4" s="214"/>
      <c r="P4" s="214"/>
      <c r="Q4" s="214"/>
      <c r="R4" s="214"/>
      <c r="S4" s="214"/>
      <c r="T4" s="214"/>
    </row>
    <row r="5" spans="2:20" x14ac:dyDescent="0.25">
      <c r="C5" s="214" t="e">
        <f ca="1">_xll.BFieldInfo(C$6)</f>
        <v>#NAME?</v>
      </c>
      <c r="D5" s="214" t="e">
        <f ca="1">_xll.BFieldInfo(D$6)</f>
        <v>#NAME?</v>
      </c>
      <c r="E5" s="214" t="e">
        <f ca="1">_xll.BFieldInfo(E$6)</f>
        <v>#NAME?</v>
      </c>
      <c r="F5" s="214"/>
      <c r="G5" s="214"/>
      <c r="H5" s="214" t="e">
        <f ca="1">_xll.BFieldInfo(H$6)</f>
        <v>#NAME?</v>
      </c>
      <c r="I5" s="214" t="e">
        <f ca="1">_xll.BFieldInfo(I$6)</f>
        <v>#NAME?</v>
      </c>
      <c r="J5" s="214" t="e">
        <f ca="1">_xll.BFieldInfo(J$6)</f>
        <v>#NAME?</v>
      </c>
      <c r="K5" s="215"/>
      <c r="L5" s="214" t="e">
        <f ca="1">_xll.BFieldInfo(L$6)</f>
        <v>#NAME?</v>
      </c>
      <c r="N5" s="10" t="str">
        <f>IF(ISNA(VLOOKUP(Table48[[#This Row],[Column1]],Table20[],3,FALSE)),"",(VLOOKUP(Table48[[#This Row],[Column1]],Table20[],3,FALSE)))</f>
        <v/>
      </c>
      <c r="O5" s="214"/>
      <c r="P5" s="214"/>
      <c r="Q5" s="214"/>
      <c r="R5" s="214"/>
      <c r="S5" s="214"/>
      <c r="T5" s="214"/>
    </row>
    <row r="6" spans="2:20" x14ac:dyDescent="0.25">
      <c r="B6" s="2" t="s">
        <v>110</v>
      </c>
      <c r="C6" s="214" t="s">
        <v>111</v>
      </c>
      <c r="D6" s="214" t="s">
        <v>111</v>
      </c>
      <c r="E6" s="214" t="s">
        <v>111</v>
      </c>
      <c r="F6" s="214"/>
      <c r="G6" s="214"/>
      <c r="H6" s="214" t="s">
        <v>111</v>
      </c>
      <c r="I6" s="214" t="s">
        <v>111</v>
      </c>
      <c r="J6" s="214" t="s">
        <v>111</v>
      </c>
      <c r="K6" s="215"/>
      <c r="L6" s="214" t="s">
        <v>111</v>
      </c>
      <c r="N6" s="10" t="str">
        <f>IF(ISNA(VLOOKUP(Table48[[#This Row],[Column1]],Table20[],3,FALSE)),"",(VLOOKUP(Table48[[#This Row],[Column1]],Table20[],3,FALSE)))</f>
        <v/>
      </c>
      <c r="O6" s="214"/>
      <c r="P6" s="214"/>
      <c r="Q6" s="214"/>
      <c r="R6" s="214"/>
      <c r="S6" s="214"/>
      <c r="T6" s="214"/>
    </row>
    <row r="7" spans="2:20" x14ac:dyDescent="0.25">
      <c r="B7" s="2" t="e">
        <f ca="1">_xll.BDH(C$4,C$6,"2015-01-01","","Dir=V","CDR=5D","Days=A","Dts=S","cols=2;rows=1197")</f>
        <v>#NAME?</v>
      </c>
      <c r="C7" s="1">
        <v>15074</v>
      </c>
      <c r="D7" s="27" t="e">
        <f ca="1">_xll.BDH(D$4,D$6,"2015-01-01","","Dir=V","CDR=5D","Days=A","Dts=H","cols=1;rows=1197")</f>
        <v>#NAME?</v>
      </c>
      <c r="E7" s="27" t="e">
        <f ca="1">_xll.BDH(E$4,E$6,"2015-01-01","","Dir=V","CDR=5D","Days=A","Dts=H","cols=1;rows=1197")</f>
        <v>#NAME?</v>
      </c>
      <c r="F7" s="27" t="e">
        <f t="shared" ref="F7:F70" ca="1" si="0">D7-E7</f>
        <v>#NAME?</v>
      </c>
      <c r="G7" s="27"/>
      <c r="H7" s="1" t="e">
        <f ca="1">_xll.BDH(H$4,H$6,"2015-01-01","","Dir=V","CDR=5D","Days=A","Dts=H","cols=1;rows=1197")</f>
        <v>#NAME?</v>
      </c>
      <c r="I7" s="1" t="e">
        <f ca="1">_xll.BDH(I$4,I$6,"2015-01-01","","Dir=V","CDR=5D","Days=A","Dts=H","cols=1;rows=1197")</f>
        <v>#NAME?</v>
      </c>
      <c r="J7" s="1" t="e">
        <f ca="1">_xll.BDH(J$4,J$6,"2015-01-01","","Dir=V","CDR=5D","Days=A","Dts=H","cols=1;rows=1197")</f>
        <v>#NAME?</v>
      </c>
      <c r="K7" s="1" t="e">
        <f ca="1">Table48[[#This Row],[Comex Cu future]]/100/0.454*1000</f>
        <v>#NAME?</v>
      </c>
      <c r="L7" s="1" t="e">
        <f ca="1">_xll.BDH(L$4,L$6,"2015-01-01","","Dir=V","CDR=5D","Days=A","Dts=H","cols=1;rows=1197")</f>
        <v>#NAME?</v>
      </c>
      <c r="M7" s="132"/>
      <c r="N7" s="131" t="s">
        <v>181</v>
      </c>
      <c r="O7" s="214"/>
      <c r="P7" s="214"/>
      <c r="Q7" s="214"/>
      <c r="R7" s="214"/>
      <c r="S7" s="214"/>
      <c r="T7" s="214"/>
    </row>
    <row r="8" spans="2:20" x14ac:dyDescent="0.25">
      <c r="B8" s="2">
        <v>42006</v>
      </c>
      <c r="C8" s="1">
        <v>14756</v>
      </c>
      <c r="D8" s="27">
        <v>414900</v>
      </c>
      <c r="E8" s="27">
        <v>165720</v>
      </c>
      <c r="F8" s="27">
        <f t="shared" si="0"/>
        <v>249180</v>
      </c>
      <c r="G8" s="27">
        <v>100000</v>
      </c>
      <c r="H8" s="135">
        <v>31619</v>
      </c>
      <c r="I8" s="1">
        <v>6321</v>
      </c>
      <c r="J8" s="1">
        <v>272.64999999999998</v>
      </c>
      <c r="K8" s="1">
        <f>Table48[[#This Row],[Comex Cu future]]/100/0.454*1000</f>
        <v>6005.5066079295138</v>
      </c>
      <c r="L8" s="1">
        <v>1805.25</v>
      </c>
      <c r="M8" s="207"/>
      <c r="N8" s="134" t="str">
        <f>IF(ISNA(VLOOKUP(Table48[[#This Row],[Column1]],Table22[],3,FALSE)),N7,(VLOOKUP(Table48[[#This Row],[Column1]],Table22[],3,FALSE))*1000)</f>
        <v>""</v>
      </c>
      <c r="O8" s="14">
        <f t="shared" ref="O8:O39" si="1">DATE(YEAR(B8),MONTH(B8),1)</f>
        <v>42005</v>
      </c>
      <c r="P8" s="214"/>
      <c r="Q8" s="214"/>
      <c r="R8" s="214"/>
      <c r="S8" s="214"/>
      <c r="T8" s="214"/>
    </row>
    <row r="9" spans="2:20" x14ac:dyDescent="0.25">
      <c r="B9" s="2">
        <v>42009</v>
      </c>
      <c r="C9" s="1">
        <v>15126</v>
      </c>
      <c r="D9" s="27">
        <v>414756</v>
      </c>
      <c r="E9" s="27">
        <v>165972</v>
      </c>
      <c r="F9" s="27">
        <f t="shared" si="0"/>
        <v>248784</v>
      </c>
      <c r="G9" s="27">
        <v>100000</v>
      </c>
      <c r="H9" s="135">
        <v>31365</v>
      </c>
      <c r="I9" s="1">
        <v>6213.5</v>
      </c>
      <c r="J9" s="1">
        <v>267.45</v>
      </c>
      <c r="K9" s="1">
        <f>Table48[[#This Row],[Comex Cu future]]/100/0.454*1000</f>
        <v>5890.9691629955951</v>
      </c>
      <c r="L9" s="1">
        <v>1787.25</v>
      </c>
      <c r="M9" s="207"/>
      <c r="N9" s="134" t="str">
        <f>IF(ISNA(VLOOKUP(Table48[[#This Row],[Column1]],Table22[],3,FALSE)),N8,(VLOOKUP(Table48[[#This Row],[Column1]],Table22[],3,FALSE))*1000)</f>
        <v>""</v>
      </c>
      <c r="O9" s="14">
        <f t="shared" si="1"/>
        <v>42005</v>
      </c>
      <c r="P9" s="214"/>
      <c r="Q9" s="214"/>
      <c r="R9" s="214"/>
      <c r="S9" s="214"/>
      <c r="T9" s="214"/>
    </row>
    <row r="10" spans="2:20" x14ac:dyDescent="0.25">
      <c r="B10" s="2">
        <v>42010</v>
      </c>
      <c r="C10" s="1">
        <v>15191</v>
      </c>
      <c r="D10" s="27">
        <v>415338</v>
      </c>
      <c r="E10" s="27">
        <v>166506</v>
      </c>
      <c r="F10" s="27">
        <f t="shared" si="0"/>
        <v>248832</v>
      </c>
      <c r="G10" s="27">
        <v>100000</v>
      </c>
      <c r="H10" s="135">
        <v>31366</v>
      </c>
      <c r="I10" s="1">
        <v>6221</v>
      </c>
      <c r="J10" s="1">
        <v>267.3</v>
      </c>
      <c r="K10" s="1">
        <f>Table48[[#This Row],[Comex Cu future]]/100/0.454*1000</f>
        <v>5887.6651982378853</v>
      </c>
      <c r="L10" s="1">
        <v>1755.25</v>
      </c>
      <c r="M10" s="207"/>
      <c r="N10" s="134" t="str">
        <f>IF(ISNA(VLOOKUP(Table48[[#This Row],[Column1]],Table22[],3,FALSE)),N9,(VLOOKUP(Table48[[#This Row],[Column1]],Table22[],3,FALSE))*1000)</f>
        <v>""</v>
      </c>
      <c r="O10" s="14">
        <f t="shared" si="1"/>
        <v>42005</v>
      </c>
      <c r="P10" s="214"/>
      <c r="Q10" s="214"/>
      <c r="R10" s="214"/>
      <c r="S10" s="214"/>
      <c r="T10" s="214"/>
    </row>
    <row r="11" spans="2:20" x14ac:dyDescent="0.25">
      <c r="B11" s="2">
        <v>42011</v>
      </c>
      <c r="C11" s="1">
        <v>15483</v>
      </c>
      <c r="D11" s="27">
        <v>415812</v>
      </c>
      <c r="E11" s="27">
        <v>167094</v>
      </c>
      <c r="F11" s="27">
        <f t="shared" si="0"/>
        <v>248718</v>
      </c>
      <c r="G11" s="27">
        <v>100000</v>
      </c>
      <c r="H11" s="135">
        <v>31367</v>
      </c>
      <c r="I11" s="1">
        <v>6182.5</v>
      </c>
      <c r="J11" s="1">
        <v>266.10000000000002</v>
      </c>
      <c r="K11" s="1">
        <f>Table48[[#This Row],[Comex Cu future]]/100/0.454*1000</f>
        <v>5861.2334801762108</v>
      </c>
      <c r="L11" s="1">
        <v>1761.75</v>
      </c>
      <c r="M11" s="207"/>
      <c r="N11" s="134" t="str">
        <f>IF(ISNA(VLOOKUP(Table48[[#This Row],[Column1]],Table22[],3,FALSE)),N10,(VLOOKUP(Table48[[#This Row],[Column1]],Table22[],3,FALSE))*1000)</f>
        <v>""</v>
      </c>
      <c r="O11" s="14">
        <f t="shared" si="1"/>
        <v>42005</v>
      </c>
      <c r="P11" s="214"/>
      <c r="Q11" s="214"/>
      <c r="R11" s="214"/>
      <c r="S11" s="214"/>
      <c r="T11" s="214"/>
    </row>
    <row r="12" spans="2:20" x14ac:dyDescent="0.25">
      <c r="B12" s="2">
        <v>42012</v>
      </c>
      <c r="C12" s="1">
        <v>15486</v>
      </c>
      <c r="D12" s="27">
        <v>415842</v>
      </c>
      <c r="E12" s="27">
        <v>167124</v>
      </c>
      <c r="F12" s="27">
        <f t="shared" si="0"/>
        <v>248718</v>
      </c>
      <c r="G12" s="27">
        <v>100000</v>
      </c>
      <c r="H12" s="135">
        <v>31371</v>
      </c>
      <c r="I12" s="1">
        <v>6175.75</v>
      </c>
      <c r="J12" s="1">
        <v>267.3</v>
      </c>
      <c r="K12" s="1">
        <f>Table48[[#This Row],[Comex Cu future]]/100/0.454*1000</f>
        <v>5887.6651982378853</v>
      </c>
      <c r="L12" s="1">
        <v>1811.5</v>
      </c>
      <c r="M12" s="207"/>
      <c r="N12" s="134" t="str">
        <f>IF(ISNA(VLOOKUP(Table48[[#This Row],[Column1]],Table22[],3,FALSE)),N11,(VLOOKUP(Table48[[#This Row],[Column1]],Table22[],3,FALSE))*1000)</f>
        <v>""</v>
      </c>
      <c r="O12" s="14">
        <f t="shared" si="1"/>
        <v>42005</v>
      </c>
      <c r="P12" s="214"/>
      <c r="Q12" s="214"/>
      <c r="R12" s="214"/>
      <c r="S12" s="214"/>
      <c r="T12" s="214"/>
    </row>
    <row r="13" spans="2:20" x14ac:dyDescent="0.25">
      <c r="B13" s="2">
        <v>42013</v>
      </c>
      <c r="C13" s="1">
        <v>15235.5</v>
      </c>
      <c r="D13" s="27">
        <v>415164</v>
      </c>
      <c r="E13" s="27">
        <v>166818</v>
      </c>
      <c r="F13" s="27">
        <f t="shared" si="0"/>
        <v>248346</v>
      </c>
      <c r="G13" s="27">
        <v>100000</v>
      </c>
      <c r="H13" s="135">
        <v>31371</v>
      </c>
      <c r="I13" s="1">
        <v>6166.5</v>
      </c>
      <c r="J13" s="1">
        <v>265.45</v>
      </c>
      <c r="K13" s="1">
        <f>Table48[[#This Row],[Comex Cu future]]/100/0.454*1000</f>
        <v>5846.9162995594716</v>
      </c>
      <c r="L13" s="1">
        <v>1789.75</v>
      </c>
      <c r="M13" s="207"/>
      <c r="N13" s="134" t="str">
        <f>IF(ISNA(VLOOKUP(Table48[[#This Row],[Column1]],Table22[],3,FALSE)),N12,(VLOOKUP(Table48[[#This Row],[Column1]],Table22[],3,FALSE))*1000)</f>
        <v>""</v>
      </c>
      <c r="O13" s="14">
        <f t="shared" si="1"/>
        <v>42005</v>
      </c>
      <c r="P13" s="214"/>
      <c r="Q13" s="214"/>
      <c r="R13" s="214"/>
      <c r="S13" s="214"/>
      <c r="T13" s="214"/>
    </row>
    <row r="14" spans="2:20" x14ac:dyDescent="0.25">
      <c r="B14" s="2">
        <v>42016</v>
      </c>
      <c r="C14" s="1">
        <v>15029</v>
      </c>
      <c r="D14" s="27">
        <v>414732</v>
      </c>
      <c r="E14" s="27">
        <v>166554</v>
      </c>
      <c r="F14" s="27">
        <f t="shared" si="0"/>
        <v>248178</v>
      </c>
      <c r="G14" s="27">
        <v>100000</v>
      </c>
      <c r="H14" s="135">
        <v>31367.5</v>
      </c>
      <c r="I14" s="1">
        <v>6101</v>
      </c>
      <c r="J14" s="1">
        <v>262.55</v>
      </c>
      <c r="K14" s="1">
        <f>Table48[[#This Row],[Comex Cu future]]/100/0.454*1000</f>
        <v>5783.0396475770931</v>
      </c>
      <c r="L14" s="1">
        <v>1791</v>
      </c>
      <c r="M14" s="207"/>
      <c r="N14" s="134" t="str">
        <f>IF(ISNA(VLOOKUP(Table48[[#This Row],[Column1]],Table22[],3,FALSE)),N13,(VLOOKUP(Table48[[#This Row],[Column1]],Table22[],3,FALSE))*1000)</f>
        <v>""</v>
      </c>
      <c r="O14" s="14">
        <f t="shared" si="1"/>
        <v>42005</v>
      </c>
      <c r="P14" s="214"/>
      <c r="Q14" s="214"/>
      <c r="R14" s="214"/>
      <c r="S14" s="214"/>
      <c r="T14" s="214"/>
    </row>
    <row r="15" spans="2:20" x14ac:dyDescent="0.25">
      <c r="B15" s="2">
        <v>42017</v>
      </c>
      <c r="C15" s="1">
        <v>14585</v>
      </c>
      <c r="D15" s="27">
        <v>416436</v>
      </c>
      <c r="E15" s="27">
        <v>167244</v>
      </c>
      <c r="F15" s="27">
        <f t="shared" si="0"/>
        <v>249192</v>
      </c>
      <c r="G15" s="27">
        <v>100000</v>
      </c>
      <c r="H15" s="135">
        <v>30769</v>
      </c>
      <c r="I15" s="1">
        <v>5939.5</v>
      </c>
      <c r="J15" s="1">
        <v>254</v>
      </c>
      <c r="K15" s="1">
        <f>Table48[[#This Row],[Comex Cu future]]/100/0.454*1000</f>
        <v>5594.7136563876647</v>
      </c>
      <c r="L15" s="1">
        <v>1779.25</v>
      </c>
      <c r="M15" s="207"/>
      <c r="N15" s="134" t="str">
        <f>IF(ISNA(VLOOKUP(Table48[[#This Row],[Column1]],Table22[],3,FALSE)),N14,(VLOOKUP(Table48[[#This Row],[Column1]],Table22[],3,FALSE))*1000)</f>
        <v>""</v>
      </c>
      <c r="O15" s="14">
        <f t="shared" si="1"/>
        <v>42005</v>
      </c>
      <c r="P15" s="214"/>
      <c r="Q15" s="214"/>
      <c r="R15" s="214"/>
      <c r="S15" s="214"/>
      <c r="T15" s="214"/>
    </row>
    <row r="16" spans="2:20" x14ac:dyDescent="0.25">
      <c r="B16" s="2">
        <v>42018</v>
      </c>
      <c r="C16" s="1">
        <v>14241</v>
      </c>
      <c r="D16" s="27">
        <v>418320</v>
      </c>
      <c r="E16" s="27">
        <v>167142</v>
      </c>
      <c r="F16" s="27">
        <f t="shared" si="0"/>
        <v>251178</v>
      </c>
      <c r="G16" s="27">
        <v>100000</v>
      </c>
      <c r="H16" s="135">
        <v>30769.5</v>
      </c>
      <c r="I16" s="1">
        <v>5619</v>
      </c>
      <c r="J16" s="1">
        <v>241.2</v>
      </c>
      <c r="K16" s="1">
        <f>Table48[[#This Row],[Comex Cu future]]/100/0.454*1000</f>
        <v>5312.7753303964755</v>
      </c>
      <c r="L16" s="1">
        <v>1765.5</v>
      </c>
      <c r="M16" s="207"/>
      <c r="N16" s="134" t="str">
        <f>IF(ISNA(VLOOKUP(Table48[[#This Row],[Column1]],Table22[],3,FALSE)),N15,(VLOOKUP(Table48[[#This Row],[Column1]],Table22[],3,FALSE))*1000)</f>
        <v>""</v>
      </c>
      <c r="O16" s="14">
        <f t="shared" si="1"/>
        <v>42005</v>
      </c>
      <c r="P16" s="214"/>
      <c r="Q16" s="214"/>
      <c r="R16" s="214"/>
      <c r="S16" s="214"/>
      <c r="T16" s="214"/>
    </row>
    <row r="17" spans="2:15" x14ac:dyDescent="0.25">
      <c r="B17" s="2">
        <v>42019</v>
      </c>
      <c r="C17" s="1">
        <v>14413.5</v>
      </c>
      <c r="D17" s="27">
        <v>418332</v>
      </c>
      <c r="E17" s="27">
        <v>167100</v>
      </c>
      <c r="F17" s="27">
        <f t="shared" si="0"/>
        <v>251232</v>
      </c>
      <c r="G17" s="27">
        <v>100000</v>
      </c>
      <c r="H17" s="135">
        <v>30774.5</v>
      </c>
      <c r="I17" s="1">
        <v>5681</v>
      </c>
      <c r="J17" s="1">
        <v>247.85</v>
      </c>
      <c r="K17" s="1">
        <f>Table48[[#This Row],[Comex Cu future]]/100/0.454*1000</f>
        <v>5459.2511013215862</v>
      </c>
      <c r="L17" s="1">
        <v>1781.6</v>
      </c>
      <c r="M17" s="207"/>
      <c r="N17" s="134" t="str">
        <f>IF(ISNA(VLOOKUP(Table48[[#This Row],[Column1]],Table22[],3,FALSE)),N16,(VLOOKUP(Table48[[#This Row],[Column1]],Table22[],3,FALSE))*1000)</f>
        <v>""</v>
      </c>
      <c r="O17" s="14">
        <f t="shared" si="1"/>
        <v>42005</v>
      </c>
    </row>
    <row r="18" spans="2:15" x14ac:dyDescent="0.25">
      <c r="B18" s="2">
        <v>42020</v>
      </c>
      <c r="C18" s="1">
        <v>14722</v>
      </c>
      <c r="D18" s="27">
        <v>418518</v>
      </c>
      <c r="E18" s="27">
        <v>166470</v>
      </c>
      <c r="F18" s="27">
        <f t="shared" si="0"/>
        <v>252048</v>
      </c>
      <c r="G18" s="27">
        <v>100000</v>
      </c>
      <c r="H18" s="135">
        <v>30773.5</v>
      </c>
      <c r="I18" s="1">
        <v>5768</v>
      </c>
      <c r="J18" s="1">
        <v>253.35</v>
      </c>
      <c r="K18" s="1">
        <f>Table48[[#This Row],[Comex Cu future]]/100/0.454*1000</f>
        <v>5580.3964757709255</v>
      </c>
      <c r="L18" s="1">
        <v>1840.25</v>
      </c>
      <c r="M18" s="207"/>
      <c r="N18" s="134" t="str">
        <f>IF(ISNA(VLOOKUP(Table48[[#This Row],[Column1]],Table22[],3,FALSE)),N17,(VLOOKUP(Table48[[#This Row],[Column1]],Table22[],3,FALSE))*1000)</f>
        <v>""</v>
      </c>
      <c r="O18" s="14">
        <f t="shared" si="1"/>
        <v>42005</v>
      </c>
    </row>
    <row r="19" spans="2:15" x14ac:dyDescent="0.25">
      <c r="B19" s="2">
        <v>42023</v>
      </c>
      <c r="C19" s="1">
        <v>14417</v>
      </c>
      <c r="D19" s="27">
        <v>417900</v>
      </c>
      <c r="E19" s="27">
        <v>165990</v>
      </c>
      <c r="F19" s="27">
        <f t="shared" si="0"/>
        <v>251910</v>
      </c>
      <c r="G19" s="27">
        <v>100000</v>
      </c>
      <c r="H19" s="135">
        <v>31015</v>
      </c>
      <c r="I19" s="1">
        <v>5709</v>
      </c>
      <c r="J19" s="1">
        <v>253.35</v>
      </c>
      <c r="K19" s="1">
        <f>Table48[[#This Row],[Comex Cu future]]/100/0.454*1000</f>
        <v>5580.3964757709255</v>
      </c>
      <c r="L19" s="1">
        <v>1815.75</v>
      </c>
      <c r="M19" s="207"/>
      <c r="N19" s="134" t="str">
        <f>IF(ISNA(VLOOKUP(Table48[[#This Row],[Column1]],Table22[],3,FALSE)),N18,(VLOOKUP(Table48[[#This Row],[Column1]],Table22[],3,FALSE))*1000)</f>
        <v>""</v>
      </c>
      <c r="O19" s="14">
        <f t="shared" si="1"/>
        <v>42005</v>
      </c>
    </row>
    <row r="20" spans="2:15" x14ac:dyDescent="0.25">
      <c r="B20" s="2">
        <v>42024</v>
      </c>
      <c r="C20" s="1">
        <v>14721</v>
      </c>
      <c r="D20" s="27">
        <v>418062</v>
      </c>
      <c r="E20" s="27">
        <v>165654</v>
      </c>
      <c r="F20" s="27">
        <f t="shared" si="0"/>
        <v>252408</v>
      </c>
      <c r="G20" s="27">
        <v>100000</v>
      </c>
      <c r="H20" s="135">
        <v>30615</v>
      </c>
      <c r="I20" s="1">
        <v>5722</v>
      </c>
      <c r="J20" s="1">
        <v>251.05</v>
      </c>
      <c r="K20" s="1">
        <f>Table48[[#This Row],[Comex Cu future]]/100/0.454*1000</f>
        <v>5529.7356828193833</v>
      </c>
      <c r="L20" s="1">
        <v>1842.25</v>
      </c>
      <c r="M20" s="207"/>
      <c r="N20" s="134" t="str">
        <f>IF(ISNA(VLOOKUP(Table48[[#This Row],[Column1]],Table22[],3,FALSE)),N19,(VLOOKUP(Table48[[#This Row],[Column1]],Table22[],3,FALSE))*1000)</f>
        <v>""</v>
      </c>
      <c r="O20" s="14">
        <f t="shared" si="1"/>
        <v>42005</v>
      </c>
    </row>
    <row r="21" spans="2:15" x14ac:dyDescent="0.25">
      <c r="B21" s="2">
        <v>42025</v>
      </c>
      <c r="C21" s="1">
        <v>14971.5</v>
      </c>
      <c r="D21" s="27">
        <v>419964</v>
      </c>
      <c r="E21" s="27">
        <v>166794</v>
      </c>
      <c r="F21" s="27">
        <f t="shared" si="0"/>
        <v>253170</v>
      </c>
      <c r="G21" s="27">
        <v>100000</v>
      </c>
      <c r="H21" s="135">
        <v>30816</v>
      </c>
      <c r="I21" s="1">
        <v>5801</v>
      </c>
      <c r="J21" s="1">
        <v>252.65</v>
      </c>
      <c r="K21" s="1">
        <f>Table48[[#This Row],[Comex Cu future]]/100/0.454*1000</f>
        <v>5564.9779735682814</v>
      </c>
      <c r="L21" s="1">
        <v>1870.75</v>
      </c>
      <c r="M21" s="207"/>
      <c r="N21" s="134" t="str">
        <f>IF(ISNA(VLOOKUP(Table48[[#This Row],[Column1]],Table22[],3,FALSE)),N20,(VLOOKUP(Table48[[#This Row],[Column1]],Table22[],3,FALSE))*1000)</f>
        <v>""</v>
      </c>
      <c r="O21" s="14">
        <f t="shared" si="1"/>
        <v>42005</v>
      </c>
    </row>
    <row r="22" spans="2:15" x14ac:dyDescent="0.25">
      <c r="B22" s="2">
        <v>42026</v>
      </c>
      <c r="C22" s="1">
        <v>14792</v>
      </c>
      <c r="D22" s="27">
        <v>421842</v>
      </c>
      <c r="E22" s="27">
        <v>167820</v>
      </c>
      <c r="F22" s="27">
        <f t="shared" si="0"/>
        <v>254022</v>
      </c>
      <c r="G22" s="27">
        <v>100000</v>
      </c>
      <c r="H22" s="135">
        <v>30620</v>
      </c>
      <c r="I22" s="1">
        <v>5696.5</v>
      </c>
      <c r="J22" s="1">
        <v>249.85</v>
      </c>
      <c r="K22" s="1">
        <f>Table48[[#This Row],[Comex Cu future]]/100/0.454*1000</f>
        <v>5503.3039647577089</v>
      </c>
      <c r="L22" s="1">
        <v>1863</v>
      </c>
      <c r="M22" s="207"/>
      <c r="N22" s="134" t="str">
        <f>IF(ISNA(VLOOKUP(Table48[[#This Row],[Column1]],Table22[],3,FALSE)),N21,(VLOOKUP(Table48[[#This Row],[Column1]],Table22[],3,FALSE))*1000)</f>
        <v>""</v>
      </c>
      <c r="O22" s="14">
        <f t="shared" si="1"/>
        <v>42005</v>
      </c>
    </row>
    <row r="23" spans="2:15" x14ac:dyDescent="0.25">
      <c r="B23" s="2">
        <v>42027</v>
      </c>
      <c r="C23" s="1">
        <v>14293</v>
      </c>
      <c r="D23" s="27">
        <v>423036</v>
      </c>
      <c r="E23" s="27">
        <v>168120</v>
      </c>
      <c r="F23" s="27">
        <f t="shared" si="0"/>
        <v>254916</v>
      </c>
      <c r="G23" s="27">
        <v>100000</v>
      </c>
      <c r="H23" s="135">
        <v>30370</v>
      </c>
      <c r="I23" s="1">
        <v>5549</v>
      </c>
      <c r="J23" s="1">
        <v>242.55</v>
      </c>
      <c r="K23" s="1">
        <f>Table48[[#This Row],[Comex Cu future]]/100/0.454*1000</f>
        <v>5342.5110132158588</v>
      </c>
      <c r="L23" s="1">
        <v>1823</v>
      </c>
      <c r="M23" s="207"/>
      <c r="N23" s="134" t="str">
        <f>IF(ISNA(VLOOKUP(Table48[[#This Row],[Column1]],Table22[],3,FALSE)),N22,(VLOOKUP(Table48[[#This Row],[Column1]],Table22[],3,FALSE))*1000)</f>
        <v>""</v>
      </c>
      <c r="O23" s="14">
        <f t="shared" si="1"/>
        <v>42005</v>
      </c>
    </row>
    <row r="24" spans="2:15" x14ac:dyDescent="0.25">
      <c r="B24" s="2">
        <v>42030</v>
      </c>
      <c r="C24" s="1">
        <v>14692</v>
      </c>
      <c r="D24" s="27">
        <v>424344</v>
      </c>
      <c r="E24" s="27">
        <v>168900</v>
      </c>
      <c r="F24" s="27">
        <f t="shared" si="0"/>
        <v>255444</v>
      </c>
      <c r="G24" s="27">
        <v>100000</v>
      </c>
      <c r="H24" s="135">
        <v>30368</v>
      </c>
      <c r="I24" s="1">
        <v>5628.5</v>
      </c>
      <c r="J24" s="1">
        <v>246.8</v>
      </c>
      <c r="K24" s="1">
        <f>Table48[[#This Row],[Comex Cu future]]/100/0.454*1000</f>
        <v>5436.1233480176215</v>
      </c>
      <c r="L24" s="1">
        <v>1876.75</v>
      </c>
      <c r="M24" s="207"/>
      <c r="N24" s="134" t="str">
        <f>IF(ISNA(VLOOKUP(Table48[[#This Row],[Column1]],Table22[],3,FALSE)),N23,(VLOOKUP(Table48[[#This Row],[Column1]],Table22[],3,FALSE))*1000)</f>
        <v>""</v>
      </c>
      <c r="O24" s="14">
        <f t="shared" si="1"/>
        <v>42005</v>
      </c>
    </row>
    <row r="25" spans="2:15" x14ac:dyDescent="0.25">
      <c r="B25" s="2">
        <v>42031</v>
      </c>
      <c r="C25" s="1">
        <v>14730.5</v>
      </c>
      <c r="D25" s="27">
        <v>424110</v>
      </c>
      <c r="E25" s="27">
        <v>168288</v>
      </c>
      <c r="F25" s="27">
        <f t="shared" si="0"/>
        <v>255822</v>
      </c>
      <c r="G25" s="27">
        <v>100000</v>
      </c>
      <c r="H25" s="135">
        <v>30365</v>
      </c>
      <c r="I25" s="1">
        <v>5453</v>
      </c>
      <c r="J25" s="1">
        <v>238.95</v>
      </c>
      <c r="K25" s="1">
        <f>Table48[[#This Row],[Comex Cu future]]/100/0.454*1000</f>
        <v>5263.2158590308363</v>
      </c>
      <c r="L25" s="1">
        <v>1848</v>
      </c>
      <c r="M25" s="207"/>
      <c r="N25" s="134" t="str">
        <f>IF(ISNA(VLOOKUP(Table48[[#This Row],[Column1]],Table22[],3,FALSE)),N24,(VLOOKUP(Table48[[#This Row],[Column1]],Table22[],3,FALSE))*1000)</f>
        <v>""</v>
      </c>
      <c r="O25" s="14">
        <f t="shared" si="1"/>
        <v>42005</v>
      </c>
    </row>
    <row r="26" spans="2:15" x14ac:dyDescent="0.25">
      <c r="B26" s="2">
        <v>42032</v>
      </c>
      <c r="C26" s="1">
        <v>14993</v>
      </c>
      <c r="D26" s="27">
        <v>423726</v>
      </c>
      <c r="E26" s="27">
        <v>167580</v>
      </c>
      <c r="F26" s="27">
        <f t="shared" si="0"/>
        <v>256146</v>
      </c>
      <c r="G26" s="27">
        <v>100000</v>
      </c>
      <c r="H26" s="135">
        <v>29616</v>
      </c>
      <c r="I26" s="1">
        <v>5519.5</v>
      </c>
      <c r="J26" s="1">
        <v>240.6</v>
      </c>
      <c r="K26" s="1">
        <f>Table48[[#This Row],[Comex Cu future]]/100/0.454*1000</f>
        <v>5299.5594713656392</v>
      </c>
      <c r="L26" s="1">
        <v>1839.5</v>
      </c>
      <c r="M26" s="207"/>
      <c r="N26" s="134" t="str">
        <f>IF(ISNA(VLOOKUP(Table48[[#This Row],[Column1]],Table22[],3,FALSE)),N25,(VLOOKUP(Table48[[#This Row],[Column1]],Table22[],3,FALSE))*1000)</f>
        <v>""</v>
      </c>
      <c r="O26" s="14">
        <f t="shared" si="1"/>
        <v>42005</v>
      </c>
    </row>
    <row r="27" spans="2:15" x14ac:dyDescent="0.25">
      <c r="B27" s="2">
        <v>42033</v>
      </c>
      <c r="C27" s="1">
        <v>14846</v>
      </c>
      <c r="D27" s="27">
        <v>425562</v>
      </c>
      <c r="E27" s="27">
        <v>167778</v>
      </c>
      <c r="F27" s="27">
        <f t="shared" si="0"/>
        <v>257784</v>
      </c>
      <c r="G27" s="27">
        <v>100000</v>
      </c>
      <c r="H27" s="135">
        <v>29620</v>
      </c>
      <c r="I27" s="1">
        <v>5433</v>
      </c>
      <c r="J27" s="1">
        <v>237.3</v>
      </c>
      <c r="K27" s="1">
        <f>Table48[[#This Row],[Comex Cu future]]/100/0.454*1000</f>
        <v>5226.8722466960353</v>
      </c>
      <c r="L27" s="1">
        <v>1808</v>
      </c>
      <c r="M27" s="207"/>
      <c r="N27" s="134" t="str">
        <f>IF(ISNA(VLOOKUP(Table48[[#This Row],[Column1]],Table22[],3,FALSE)),N26,(VLOOKUP(Table48[[#This Row],[Column1]],Table22[],3,FALSE))*1000)</f>
        <v>""</v>
      </c>
      <c r="O27" s="14">
        <f t="shared" si="1"/>
        <v>42005</v>
      </c>
    </row>
    <row r="28" spans="2:15" x14ac:dyDescent="0.25">
      <c r="B28" s="2">
        <v>42034</v>
      </c>
      <c r="C28" s="1">
        <v>15109</v>
      </c>
      <c r="D28" s="27">
        <v>426240</v>
      </c>
      <c r="E28" s="27">
        <v>167310</v>
      </c>
      <c r="F28" s="27">
        <f t="shared" si="0"/>
        <v>258930</v>
      </c>
      <c r="G28" s="27">
        <v>100000</v>
      </c>
      <c r="H28" s="135">
        <v>29421</v>
      </c>
      <c r="I28" s="1">
        <v>5541</v>
      </c>
      <c r="J28" s="1">
        <v>240.55</v>
      </c>
      <c r="K28" s="1">
        <f>Table48[[#This Row],[Comex Cu future]]/100/0.454*1000</f>
        <v>5298.4581497797353</v>
      </c>
      <c r="L28" s="1">
        <v>1853.75</v>
      </c>
      <c r="M28" s="207"/>
      <c r="N28" s="134" t="str">
        <f>IF(ISNA(VLOOKUP(Table48[[#This Row],[Column1]],Table22[],3,FALSE)),N27,(VLOOKUP(Table48[[#This Row],[Column1]],Table22[],3,FALSE))*1000)</f>
        <v>""</v>
      </c>
      <c r="O28" s="14">
        <f t="shared" si="1"/>
        <v>42005</v>
      </c>
    </row>
    <row r="29" spans="2:15" x14ac:dyDescent="0.25">
      <c r="B29" s="2">
        <v>42037</v>
      </c>
      <c r="C29" s="1">
        <v>15274</v>
      </c>
      <c r="D29" s="27">
        <v>424974</v>
      </c>
      <c r="E29" s="27">
        <v>166194</v>
      </c>
      <c r="F29" s="27">
        <f t="shared" si="0"/>
        <v>258780</v>
      </c>
      <c r="G29" s="27">
        <v>100000</v>
      </c>
      <c r="H29" s="135">
        <v>29438.5</v>
      </c>
      <c r="I29" s="1">
        <v>5525</v>
      </c>
      <c r="J29" s="1">
        <v>240.75</v>
      </c>
      <c r="K29" s="1">
        <f>Table48[[#This Row],[Comex Cu future]]/100/0.454*1000</f>
        <v>5302.863436123348</v>
      </c>
      <c r="L29" s="1">
        <v>1855.75</v>
      </c>
      <c r="M29" s="207"/>
      <c r="N29" s="134" t="str">
        <f>IF(ISNA(VLOOKUP(Table48[[#This Row],[Column1]],Table22[],3,FALSE)),N28,(VLOOKUP(Table48[[#This Row],[Column1]],Table22[],3,FALSE))*1000)</f>
        <v>""</v>
      </c>
      <c r="O29" s="14">
        <f t="shared" si="1"/>
        <v>42036</v>
      </c>
    </row>
    <row r="30" spans="2:15" x14ac:dyDescent="0.25">
      <c r="B30" s="2">
        <v>42038</v>
      </c>
      <c r="C30" s="1">
        <v>15255.5</v>
      </c>
      <c r="D30" s="27">
        <v>424572</v>
      </c>
      <c r="E30" s="27">
        <v>165462</v>
      </c>
      <c r="F30" s="27">
        <f t="shared" si="0"/>
        <v>259110</v>
      </c>
      <c r="G30" s="27">
        <v>100000</v>
      </c>
      <c r="H30" s="135">
        <v>29640</v>
      </c>
      <c r="I30" s="1">
        <v>5719</v>
      </c>
      <c r="J30" s="1">
        <v>249.5</v>
      </c>
      <c r="K30" s="1">
        <f>Table48[[#This Row],[Comex Cu future]]/100/0.454*1000</f>
        <v>5495.5947136563882</v>
      </c>
      <c r="L30" s="1">
        <v>1874</v>
      </c>
      <c r="M30" s="207"/>
      <c r="N30" s="134" t="str">
        <f>IF(ISNA(VLOOKUP(Table48[[#This Row],[Column1]],Table22[],3,FALSE)),N29,(VLOOKUP(Table48[[#This Row],[Column1]],Table22[],3,FALSE))*1000)</f>
        <v>""</v>
      </c>
      <c r="O30" s="14">
        <f t="shared" si="1"/>
        <v>42036</v>
      </c>
    </row>
    <row r="31" spans="2:15" x14ac:dyDescent="0.25">
      <c r="B31" s="2">
        <v>42039</v>
      </c>
      <c r="C31" s="1">
        <v>15070</v>
      </c>
      <c r="D31" s="27">
        <v>424788</v>
      </c>
      <c r="E31" s="27">
        <v>165462</v>
      </c>
      <c r="F31" s="27">
        <f t="shared" si="0"/>
        <v>259326</v>
      </c>
      <c r="G31" s="27">
        <v>100000</v>
      </c>
      <c r="H31" s="135">
        <v>29642</v>
      </c>
      <c r="I31" s="1">
        <v>5732.75</v>
      </c>
      <c r="J31" s="1">
        <v>250.1</v>
      </c>
      <c r="K31" s="1">
        <f>Table48[[#This Row],[Comex Cu future]]/100/0.454*1000</f>
        <v>5508.8105726872245</v>
      </c>
      <c r="L31" s="1">
        <v>1862</v>
      </c>
      <c r="M31" s="207"/>
      <c r="N31" s="134" t="str">
        <f>IF(ISNA(VLOOKUP(Table48[[#This Row],[Column1]],Table22[],3,FALSE)),N30,(VLOOKUP(Table48[[#This Row],[Column1]],Table22[],3,FALSE))*1000)</f>
        <v>""</v>
      </c>
      <c r="O31" s="14">
        <f t="shared" si="1"/>
        <v>42036</v>
      </c>
    </row>
    <row r="32" spans="2:15" x14ac:dyDescent="0.25">
      <c r="B32" s="2">
        <v>42040</v>
      </c>
      <c r="C32" s="1">
        <v>15122.75</v>
      </c>
      <c r="D32" s="27">
        <v>423480</v>
      </c>
      <c r="E32" s="27">
        <v>164070</v>
      </c>
      <c r="F32" s="27">
        <f t="shared" si="0"/>
        <v>259410</v>
      </c>
      <c r="G32" s="27">
        <v>100000</v>
      </c>
      <c r="H32" s="135">
        <v>29646</v>
      </c>
      <c r="I32" s="1">
        <v>5743.5</v>
      </c>
      <c r="J32" s="1">
        <v>250.9</v>
      </c>
      <c r="K32" s="1">
        <f>Table48[[#This Row],[Comex Cu future]]/100/0.454*1000</f>
        <v>5526.4317180616736</v>
      </c>
      <c r="L32" s="1">
        <v>1871</v>
      </c>
      <c r="M32" s="207"/>
      <c r="N32" s="134" t="str">
        <f>IF(ISNA(VLOOKUP(Table48[[#This Row],[Column1]],Table22[],3,FALSE)),N31,(VLOOKUP(Table48[[#This Row],[Column1]],Table22[],3,FALSE))*1000)</f>
        <v>""</v>
      </c>
      <c r="O32" s="14">
        <f t="shared" si="1"/>
        <v>42036</v>
      </c>
    </row>
    <row r="33" spans="2:15" x14ac:dyDescent="0.25">
      <c r="B33" s="2">
        <v>42041</v>
      </c>
      <c r="C33" s="1">
        <v>15179</v>
      </c>
      <c r="D33" s="27">
        <v>424206</v>
      </c>
      <c r="E33" s="27">
        <v>163698</v>
      </c>
      <c r="F33" s="27">
        <f t="shared" si="0"/>
        <v>260508</v>
      </c>
      <c r="G33" s="27">
        <v>100000</v>
      </c>
      <c r="H33" s="135">
        <v>29198</v>
      </c>
      <c r="I33" s="1">
        <v>5670</v>
      </c>
      <c r="J33" s="1">
        <v>250.1</v>
      </c>
      <c r="K33" s="1">
        <f>Table48[[#This Row],[Comex Cu future]]/100/0.454*1000</f>
        <v>5508.8105726872245</v>
      </c>
      <c r="L33" s="1">
        <v>1856.25</v>
      </c>
      <c r="M33" s="207"/>
      <c r="N33" s="134" t="str">
        <f>IF(ISNA(VLOOKUP(Table48[[#This Row],[Column1]],Table22[],3,FALSE)),N32,(VLOOKUP(Table48[[#This Row],[Column1]],Table22[],3,FALSE))*1000)</f>
        <v>""</v>
      </c>
      <c r="O33" s="14">
        <f t="shared" si="1"/>
        <v>42036</v>
      </c>
    </row>
    <row r="34" spans="2:15" x14ac:dyDescent="0.25">
      <c r="B34" s="2">
        <v>42044</v>
      </c>
      <c r="C34" s="1">
        <v>15098.75</v>
      </c>
      <c r="D34" s="27">
        <v>426324</v>
      </c>
      <c r="E34" s="27">
        <v>164586</v>
      </c>
      <c r="F34" s="27">
        <f t="shared" si="0"/>
        <v>261738</v>
      </c>
      <c r="G34" s="27">
        <v>100000</v>
      </c>
      <c r="H34" s="135">
        <v>29200</v>
      </c>
      <c r="I34" s="1">
        <v>5687.5</v>
      </c>
      <c r="J34" s="1">
        <v>250</v>
      </c>
      <c r="K34" s="1">
        <f>Table48[[#This Row],[Comex Cu future]]/100/0.454*1000</f>
        <v>5506.6079295154186</v>
      </c>
      <c r="L34" s="1">
        <v>1859</v>
      </c>
      <c r="M34" s="207"/>
      <c r="N34" s="134" t="str">
        <f>IF(ISNA(VLOOKUP(Table48[[#This Row],[Column1]],Table22[],3,FALSE)),N33,(VLOOKUP(Table48[[#This Row],[Column1]],Table22[],3,FALSE))*1000)</f>
        <v>""</v>
      </c>
      <c r="O34" s="14">
        <f t="shared" si="1"/>
        <v>42036</v>
      </c>
    </row>
    <row r="35" spans="2:15" x14ac:dyDescent="0.25">
      <c r="B35" s="2">
        <v>42045</v>
      </c>
      <c r="C35" s="1">
        <v>14764.75</v>
      </c>
      <c r="D35" s="27">
        <v>426090</v>
      </c>
      <c r="E35" s="27">
        <v>164460</v>
      </c>
      <c r="F35" s="27">
        <f t="shared" si="0"/>
        <v>261630</v>
      </c>
      <c r="G35" s="27">
        <v>100000</v>
      </c>
      <c r="H35" s="135">
        <v>29055</v>
      </c>
      <c r="I35" s="1">
        <v>5604.75</v>
      </c>
      <c r="J35" s="1">
        <v>247.5</v>
      </c>
      <c r="K35" s="1">
        <f>Table48[[#This Row],[Comex Cu future]]/100/0.454*1000</f>
        <v>5451.5418502202647</v>
      </c>
      <c r="L35" s="1">
        <v>1815.75</v>
      </c>
      <c r="M35" s="207"/>
      <c r="N35" s="134" t="str">
        <f>IF(ISNA(VLOOKUP(Table48[[#This Row],[Column1]],Table22[],3,FALSE)),N34,(VLOOKUP(Table48[[#This Row],[Column1]],Table22[],3,FALSE))*1000)</f>
        <v>""</v>
      </c>
      <c r="O35" s="14">
        <f t="shared" si="1"/>
        <v>42036</v>
      </c>
    </row>
    <row r="36" spans="2:15" x14ac:dyDescent="0.25">
      <c r="B36" s="2">
        <v>42046</v>
      </c>
      <c r="C36" s="1">
        <v>14690.5</v>
      </c>
      <c r="D36" s="27">
        <v>426018</v>
      </c>
      <c r="E36" s="27">
        <v>164202</v>
      </c>
      <c r="F36" s="27">
        <f t="shared" si="0"/>
        <v>261816</v>
      </c>
      <c r="G36" s="27">
        <v>100000</v>
      </c>
      <c r="H36" s="135">
        <v>29056</v>
      </c>
      <c r="I36" s="1">
        <v>5610.25</v>
      </c>
      <c r="J36" s="1">
        <v>245.35</v>
      </c>
      <c r="K36" s="1">
        <f>Table48[[#This Row],[Comex Cu future]]/100/0.454*1000</f>
        <v>5404.1850220264314</v>
      </c>
      <c r="L36" s="1">
        <v>1802.5</v>
      </c>
      <c r="M36" s="207"/>
      <c r="N36" s="134" t="str">
        <f>IF(ISNA(VLOOKUP(Table48[[#This Row],[Column1]],Table22[],3,FALSE)),N35,(VLOOKUP(Table48[[#This Row],[Column1]],Table22[],3,FALSE))*1000)</f>
        <v>""</v>
      </c>
      <c r="O36" s="14">
        <f t="shared" si="1"/>
        <v>42036</v>
      </c>
    </row>
    <row r="37" spans="2:15" x14ac:dyDescent="0.25">
      <c r="B37" s="2">
        <v>42047</v>
      </c>
      <c r="C37" s="1">
        <v>14648</v>
      </c>
      <c r="D37" s="27">
        <v>425310</v>
      </c>
      <c r="E37" s="27">
        <v>163458</v>
      </c>
      <c r="F37" s="27">
        <f t="shared" si="0"/>
        <v>261852</v>
      </c>
      <c r="G37" s="27">
        <v>100000</v>
      </c>
      <c r="H37" s="135">
        <v>29209</v>
      </c>
      <c r="I37" s="1">
        <v>5752.25</v>
      </c>
      <c r="J37" s="1">
        <v>251.1</v>
      </c>
      <c r="K37" s="1">
        <f>Table48[[#This Row],[Comex Cu future]]/100/0.454*1000</f>
        <v>5530.8370044052872</v>
      </c>
      <c r="L37" s="1">
        <v>1826.4</v>
      </c>
      <c r="M37" s="207"/>
      <c r="N37" s="134" t="str">
        <f>IF(ISNA(VLOOKUP(Table48[[#This Row],[Column1]],Table22[],3,FALSE)),N36,(VLOOKUP(Table48[[#This Row],[Column1]],Table22[],3,FALSE))*1000)</f>
        <v>""</v>
      </c>
      <c r="O37" s="14">
        <f t="shared" si="1"/>
        <v>42036</v>
      </c>
    </row>
    <row r="38" spans="2:15" x14ac:dyDescent="0.25">
      <c r="B38" s="2">
        <v>42048</v>
      </c>
      <c r="C38" s="1">
        <v>14589</v>
      </c>
      <c r="D38" s="27">
        <v>426228</v>
      </c>
      <c r="E38" s="27">
        <v>164658</v>
      </c>
      <c r="F38" s="27">
        <f t="shared" si="0"/>
        <v>261570</v>
      </c>
      <c r="G38" s="27">
        <v>100000</v>
      </c>
      <c r="H38" s="135">
        <v>29059</v>
      </c>
      <c r="I38" s="1">
        <v>5754</v>
      </c>
      <c r="J38" s="1">
        <v>252.05</v>
      </c>
      <c r="K38" s="1">
        <f>Table48[[#This Row],[Comex Cu future]]/100/0.454*1000</f>
        <v>5551.7621145374451</v>
      </c>
      <c r="L38" s="1">
        <v>1822.5</v>
      </c>
      <c r="M38" s="207"/>
      <c r="N38" s="134" t="str">
        <f>IF(ISNA(VLOOKUP(Table48[[#This Row],[Column1]],Table22[],3,FALSE)),N37,(VLOOKUP(Table48[[#This Row],[Column1]],Table22[],3,FALSE))*1000)</f>
        <v>""</v>
      </c>
      <c r="O38" s="14">
        <f t="shared" si="1"/>
        <v>42036</v>
      </c>
    </row>
    <row r="39" spans="2:15" x14ac:dyDescent="0.25">
      <c r="B39" s="2">
        <v>42051</v>
      </c>
      <c r="C39" s="1">
        <v>14542</v>
      </c>
      <c r="D39" s="27">
        <v>425838</v>
      </c>
      <c r="E39" s="27">
        <v>164526</v>
      </c>
      <c r="F39" s="27">
        <f t="shared" si="0"/>
        <v>261312</v>
      </c>
      <c r="G39" s="27">
        <v>100000</v>
      </c>
      <c r="H39" s="135">
        <v>29210</v>
      </c>
      <c r="I39" s="1">
        <v>5764</v>
      </c>
      <c r="J39" s="1">
        <v>252.05</v>
      </c>
      <c r="K39" s="1">
        <f>Table48[[#This Row],[Comex Cu future]]/100/0.454*1000</f>
        <v>5551.7621145374451</v>
      </c>
      <c r="L39" s="1">
        <v>1804.5</v>
      </c>
      <c r="M39" s="207"/>
      <c r="N39" s="134" t="str">
        <f>IF(ISNA(VLOOKUP(Table48[[#This Row],[Column1]],Table22[],3,FALSE)),N38,(VLOOKUP(Table48[[#This Row],[Column1]],Table22[],3,FALSE))*1000)</f>
        <v>""</v>
      </c>
      <c r="O39" s="14">
        <f t="shared" si="1"/>
        <v>42036</v>
      </c>
    </row>
    <row r="40" spans="2:15" x14ac:dyDescent="0.25">
      <c r="B40" s="2">
        <v>42052</v>
      </c>
      <c r="C40" s="1">
        <v>14178.5</v>
      </c>
      <c r="D40" s="27">
        <v>426114</v>
      </c>
      <c r="E40" s="27">
        <v>165180</v>
      </c>
      <c r="F40" s="27">
        <f t="shared" si="0"/>
        <v>260934</v>
      </c>
      <c r="G40" s="27">
        <v>100000</v>
      </c>
      <c r="H40" s="135">
        <v>29162</v>
      </c>
      <c r="I40" s="1">
        <v>5659.75</v>
      </c>
      <c r="J40" s="1">
        <v>249.65</v>
      </c>
      <c r="K40" s="1">
        <f>Table48[[#This Row],[Comex Cu future]]/100/0.454*1000</f>
        <v>5498.898678414097</v>
      </c>
      <c r="L40" s="1">
        <v>1798.5</v>
      </c>
      <c r="M40" s="207"/>
      <c r="N40" s="134" t="str">
        <f>IF(ISNA(VLOOKUP(Table48[[#This Row],[Column1]],Table22[],3,FALSE)),N39,(VLOOKUP(Table48[[#This Row],[Column1]],Table22[],3,FALSE))*1000)</f>
        <v>""</v>
      </c>
      <c r="O40" s="14">
        <f t="shared" ref="O40:O72" si="2">DATE(YEAR(B40),MONTH(B40),1)</f>
        <v>42036</v>
      </c>
    </row>
    <row r="41" spans="2:15" x14ac:dyDescent="0.25">
      <c r="B41" s="2">
        <v>42053</v>
      </c>
      <c r="C41" s="1">
        <v>14194.5</v>
      </c>
      <c r="D41" s="27">
        <v>425790</v>
      </c>
      <c r="E41" s="27">
        <v>165000</v>
      </c>
      <c r="F41" s="27">
        <f t="shared" si="0"/>
        <v>260790</v>
      </c>
      <c r="G41" s="27">
        <v>100000</v>
      </c>
      <c r="H41" s="135">
        <v>29164</v>
      </c>
      <c r="I41" s="1">
        <v>5759.5</v>
      </c>
      <c r="J41" s="1">
        <v>252.35</v>
      </c>
      <c r="K41" s="1">
        <f>Table48[[#This Row],[Comex Cu future]]/100/0.454*1000</f>
        <v>5558.3700440528628</v>
      </c>
      <c r="L41" s="1">
        <v>1799</v>
      </c>
      <c r="M41" s="207"/>
      <c r="N41" s="134" t="str">
        <f>IF(ISNA(VLOOKUP(Table48[[#This Row],[Column1]],Table22[],3,FALSE)),N40,(VLOOKUP(Table48[[#This Row],[Column1]],Table22[],3,FALSE))*1000)</f>
        <v>""</v>
      </c>
      <c r="O41" s="14">
        <f t="shared" si="2"/>
        <v>42036</v>
      </c>
    </row>
    <row r="42" spans="2:15" x14ac:dyDescent="0.25">
      <c r="B42" s="2">
        <v>42054</v>
      </c>
      <c r="C42" s="1">
        <v>13927.5</v>
      </c>
      <c r="D42" s="27">
        <v>425604</v>
      </c>
      <c r="E42" s="27">
        <v>165000</v>
      </c>
      <c r="F42" s="27">
        <f t="shared" si="0"/>
        <v>260604</v>
      </c>
      <c r="G42" s="27">
        <v>100000</v>
      </c>
      <c r="H42" s="135">
        <v>29165</v>
      </c>
      <c r="I42" s="1">
        <v>5766.25</v>
      </c>
      <c r="J42" s="1">
        <v>252.9</v>
      </c>
      <c r="K42" s="1">
        <f>Table48[[#This Row],[Comex Cu future]]/100/0.454*1000</f>
        <v>5570.4845814977971</v>
      </c>
      <c r="L42" s="1">
        <v>1799.25</v>
      </c>
      <c r="M42" s="207"/>
      <c r="N42" s="134" t="str">
        <f>IF(ISNA(VLOOKUP(Table48[[#This Row],[Column1]],Table22[],3,FALSE)),N41,(VLOOKUP(Table48[[#This Row],[Column1]],Table22[],3,FALSE))*1000)</f>
        <v>""</v>
      </c>
      <c r="O42" s="14">
        <f t="shared" si="2"/>
        <v>42036</v>
      </c>
    </row>
    <row r="43" spans="2:15" x14ac:dyDescent="0.25">
      <c r="B43" s="2">
        <v>42055</v>
      </c>
      <c r="C43" s="1">
        <v>13898.5</v>
      </c>
      <c r="D43" s="27">
        <v>425934</v>
      </c>
      <c r="E43" s="27">
        <v>165048</v>
      </c>
      <c r="F43" s="27">
        <f t="shared" si="0"/>
        <v>260886</v>
      </c>
      <c r="G43" s="27">
        <v>100000</v>
      </c>
      <c r="H43" s="135">
        <v>29167</v>
      </c>
      <c r="I43" s="1">
        <v>5708</v>
      </c>
      <c r="J43" s="1">
        <v>250.65</v>
      </c>
      <c r="K43" s="1">
        <f>Table48[[#This Row],[Comex Cu future]]/100/0.454*1000</f>
        <v>5520.9251101321588</v>
      </c>
      <c r="L43" s="1">
        <v>1774.5</v>
      </c>
      <c r="M43" s="207"/>
      <c r="N43" s="134" t="str">
        <f>IF(ISNA(VLOOKUP(Table48[[#This Row],[Column1]],Table22[],3,FALSE)),N42,(VLOOKUP(Table48[[#This Row],[Column1]],Table22[],3,FALSE))*1000)</f>
        <v>""</v>
      </c>
      <c r="O43" s="14">
        <f t="shared" si="2"/>
        <v>42036</v>
      </c>
    </row>
    <row r="44" spans="2:15" x14ac:dyDescent="0.25">
      <c r="B44" s="2">
        <v>42058</v>
      </c>
      <c r="C44" s="1">
        <v>14068</v>
      </c>
      <c r="D44" s="27">
        <v>424932</v>
      </c>
      <c r="E44" s="27">
        <v>165048</v>
      </c>
      <c r="F44" s="27">
        <f t="shared" si="0"/>
        <v>259884</v>
      </c>
      <c r="G44" s="27">
        <v>100000</v>
      </c>
      <c r="H44" s="135">
        <v>29016</v>
      </c>
      <c r="I44" s="1">
        <v>5684.5</v>
      </c>
      <c r="J44" s="1">
        <v>250</v>
      </c>
      <c r="K44" s="1">
        <f>Table48[[#This Row],[Comex Cu future]]/100/0.454*1000</f>
        <v>5506.6079295154186</v>
      </c>
      <c r="L44" s="1">
        <v>1771.75</v>
      </c>
      <c r="M44" s="207"/>
      <c r="N44" s="134" t="str">
        <f>IF(ISNA(VLOOKUP(Table48[[#This Row],[Column1]],Table22[],3,FALSE)),N43,(VLOOKUP(Table48[[#This Row],[Column1]],Table22[],3,FALSE))*1000)</f>
        <v>""</v>
      </c>
      <c r="O44" s="14">
        <f t="shared" si="2"/>
        <v>42036</v>
      </c>
    </row>
    <row r="45" spans="2:15" x14ac:dyDescent="0.25">
      <c r="B45" s="2">
        <v>42059</v>
      </c>
      <c r="C45" s="1">
        <v>14291</v>
      </c>
      <c r="D45" s="27">
        <v>424548</v>
      </c>
      <c r="E45" s="27">
        <v>164688</v>
      </c>
      <c r="F45" s="27">
        <f t="shared" si="0"/>
        <v>259860</v>
      </c>
      <c r="G45" s="27">
        <v>100000</v>
      </c>
      <c r="H45" s="135">
        <v>28861</v>
      </c>
      <c r="I45" s="1">
        <v>5800</v>
      </c>
      <c r="J45" s="1">
        <v>255.05</v>
      </c>
      <c r="K45" s="1">
        <f>Table48[[#This Row],[Comex Cu future]]/100/0.454*1000</f>
        <v>5617.8414096916295</v>
      </c>
      <c r="L45" s="1">
        <v>1792</v>
      </c>
      <c r="M45" s="207"/>
      <c r="N45" s="134" t="str">
        <f>IF(ISNA(VLOOKUP(Table48[[#This Row],[Column1]],Table22[],3,FALSE)),N44,(VLOOKUP(Table48[[#This Row],[Column1]],Table22[],3,FALSE))*1000)</f>
        <v>""</v>
      </c>
      <c r="O45" s="14">
        <f t="shared" si="2"/>
        <v>42036</v>
      </c>
    </row>
    <row r="46" spans="2:15" x14ac:dyDescent="0.25">
      <c r="B46" s="2">
        <v>42060</v>
      </c>
      <c r="C46" s="1">
        <v>14325</v>
      </c>
      <c r="D46" s="27">
        <v>425334</v>
      </c>
      <c r="E46" s="27">
        <v>164640</v>
      </c>
      <c r="F46" s="27">
        <f t="shared" si="0"/>
        <v>260694</v>
      </c>
      <c r="G46" s="27">
        <v>100000</v>
      </c>
      <c r="H46" s="135">
        <v>28762</v>
      </c>
      <c r="I46" s="1">
        <v>5803</v>
      </c>
      <c r="J46" s="1">
        <v>254.9</v>
      </c>
      <c r="K46" s="1">
        <f>Table48[[#This Row],[Comex Cu future]]/100/0.454*1000</f>
        <v>5614.5374449339206</v>
      </c>
      <c r="L46" s="1">
        <v>1778.75</v>
      </c>
      <c r="M46" s="207"/>
      <c r="N46" s="134" t="str">
        <f>IF(ISNA(VLOOKUP(Table48[[#This Row],[Column1]],Table22[],3,FALSE)),N45,(VLOOKUP(Table48[[#This Row],[Column1]],Table22[],3,FALSE))*1000)</f>
        <v>""</v>
      </c>
      <c r="O46" s="14">
        <f t="shared" si="2"/>
        <v>42036</v>
      </c>
    </row>
    <row r="47" spans="2:15" x14ac:dyDescent="0.25">
      <c r="B47" s="2">
        <v>42061</v>
      </c>
      <c r="C47" s="1">
        <v>14322.5</v>
      </c>
      <c r="D47" s="27">
        <v>427596</v>
      </c>
      <c r="E47" s="27">
        <v>165594</v>
      </c>
      <c r="F47" s="27">
        <f t="shared" si="0"/>
        <v>262002</v>
      </c>
      <c r="G47" s="27">
        <v>100000</v>
      </c>
      <c r="H47" s="135">
        <v>28767</v>
      </c>
      <c r="I47" s="1">
        <v>5917.5</v>
      </c>
      <c r="J47" s="1">
        <v>259.64999999999998</v>
      </c>
      <c r="K47" s="1">
        <f>Table48[[#This Row],[Comex Cu future]]/100/0.454*1000</f>
        <v>5719.1629955947128</v>
      </c>
      <c r="L47" s="1">
        <v>1791.25</v>
      </c>
      <c r="M47" s="207"/>
      <c r="N47" s="134" t="str">
        <f>IF(ISNA(VLOOKUP(Table48[[#This Row],[Column1]],Table22[],3,FALSE)),N46,(VLOOKUP(Table48[[#This Row],[Column1]],Table22[],3,FALSE))*1000)</f>
        <v>""</v>
      </c>
      <c r="O47" s="14">
        <f t="shared" si="2"/>
        <v>42036</v>
      </c>
    </row>
    <row r="48" spans="2:15" x14ac:dyDescent="0.25">
      <c r="B48" s="2">
        <v>42062</v>
      </c>
      <c r="C48" s="1">
        <v>14037</v>
      </c>
      <c r="D48" s="27">
        <v>428676</v>
      </c>
      <c r="E48" s="27">
        <v>165834</v>
      </c>
      <c r="F48" s="27">
        <f t="shared" si="0"/>
        <v>262842</v>
      </c>
      <c r="G48" s="27">
        <v>100000</v>
      </c>
      <c r="H48" s="135">
        <v>28690</v>
      </c>
      <c r="I48" s="1">
        <v>5924</v>
      </c>
      <c r="J48" s="1">
        <v>259.64999999999998</v>
      </c>
      <c r="K48" s="1">
        <f>Table48[[#This Row],[Comex Cu future]]/100/0.454*1000</f>
        <v>5719.1629955947128</v>
      </c>
      <c r="L48" s="1">
        <v>1801.75</v>
      </c>
      <c r="M48" s="207"/>
      <c r="N48" s="134" t="str">
        <f>IF(ISNA(VLOOKUP(Table48[[#This Row],[Column1]],Table22[],3,FALSE)),N47,(VLOOKUP(Table48[[#This Row],[Column1]],Table22[],3,FALSE))*1000)</f>
        <v>""</v>
      </c>
      <c r="O48" s="14">
        <f t="shared" si="2"/>
        <v>42036</v>
      </c>
    </row>
    <row r="49" spans="2:15" x14ac:dyDescent="0.25">
      <c r="B49" s="2">
        <v>42065</v>
      </c>
      <c r="C49" s="1">
        <v>13793.5</v>
      </c>
      <c r="D49" s="27">
        <v>430944</v>
      </c>
      <c r="E49" s="27">
        <v>166446</v>
      </c>
      <c r="F49" s="27">
        <f t="shared" si="0"/>
        <v>264498</v>
      </c>
      <c r="G49" s="27">
        <v>100000</v>
      </c>
      <c r="H49" s="135">
        <v>28684</v>
      </c>
      <c r="I49" s="1">
        <v>5925.5</v>
      </c>
      <c r="J49" s="1">
        <v>260.85000000000002</v>
      </c>
      <c r="K49" s="1">
        <f>Table48[[#This Row],[Comex Cu future]]/100/0.454*1000</f>
        <v>5745.5947136563882</v>
      </c>
      <c r="L49" s="1">
        <v>1789</v>
      </c>
      <c r="M49" s="207"/>
      <c r="N49" s="134" t="str">
        <f>IF(ISNA(VLOOKUP(Table48[[#This Row],[Column1]],Table22[],3,FALSE)),N48,(VLOOKUP(Table48[[#This Row],[Column1]],Table22[],3,FALSE))*1000)</f>
        <v>""</v>
      </c>
      <c r="O49" s="14">
        <f t="shared" si="2"/>
        <v>42064</v>
      </c>
    </row>
    <row r="50" spans="2:15" x14ac:dyDescent="0.25">
      <c r="B50" s="2">
        <v>42066</v>
      </c>
      <c r="C50" s="1">
        <v>13614.5</v>
      </c>
      <c r="D50" s="27">
        <v>430932</v>
      </c>
      <c r="E50" s="27">
        <v>166302</v>
      </c>
      <c r="F50" s="27">
        <f t="shared" si="0"/>
        <v>264630</v>
      </c>
      <c r="G50" s="27">
        <v>100000</v>
      </c>
      <c r="H50" s="135">
        <v>27676</v>
      </c>
      <c r="I50" s="1">
        <v>5841.75</v>
      </c>
      <c r="J50" s="1">
        <v>256.95</v>
      </c>
      <c r="K50" s="1">
        <f>Table48[[#This Row],[Comex Cu future]]/100/0.454*1000</f>
        <v>5659.6916299559462</v>
      </c>
      <c r="L50" s="1">
        <v>1781.25</v>
      </c>
      <c r="M50" s="207"/>
      <c r="N50" s="134" t="str">
        <f>IF(ISNA(VLOOKUP(Table48[[#This Row],[Column1]],Table22[],3,FALSE)),N49,(VLOOKUP(Table48[[#This Row],[Column1]],Table22[],3,FALSE))*1000)</f>
        <v>""</v>
      </c>
      <c r="O50" s="14">
        <f t="shared" si="2"/>
        <v>42064</v>
      </c>
    </row>
    <row r="51" spans="2:15" x14ac:dyDescent="0.25">
      <c r="B51" s="2">
        <v>42067</v>
      </c>
      <c r="C51" s="1">
        <v>13878.5</v>
      </c>
      <c r="D51" s="27">
        <v>431274</v>
      </c>
      <c r="E51" s="27">
        <v>166692</v>
      </c>
      <c r="F51" s="27">
        <f t="shared" si="0"/>
        <v>264582</v>
      </c>
      <c r="G51" s="27">
        <v>100000</v>
      </c>
      <c r="H51" s="135">
        <v>27401</v>
      </c>
      <c r="I51" s="1">
        <v>5861.5</v>
      </c>
      <c r="J51" s="1">
        <v>256.89999999999998</v>
      </c>
      <c r="K51" s="1">
        <f>Table48[[#This Row],[Comex Cu future]]/100/0.454*1000</f>
        <v>5658.5903083700432</v>
      </c>
      <c r="L51" s="1">
        <v>1786.25</v>
      </c>
      <c r="M51" s="207"/>
      <c r="N51" s="134" t="str">
        <f>IF(ISNA(VLOOKUP(Table48[[#This Row],[Column1]],Table22[],3,FALSE)),N50,(VLOOKUP(Table48[[#This Row],[Column1]],Table22[],3,FALSE))*1000)</f>
        <v>""</v>
      </c>
      <c r="O51" s="14">
        <f t="shared" si="2"/>
        <v>42064</v>
      </c>
    </row>
    <row r="52" spans="2:15" x14ac:dyDescent="0.25">
      <c r="B52" s="2">
        <v>42068</v>
      </c>
      <c r="C52" s="1">
        <v>14139.5</v>
      </c>
      <c r="D52" s="27">
        <v>431442</v>
      </c>
      <c r="E52" s="27">
        <v>166992</v>
      </c>
      <c r="F52" s="27">
        <f t="shared" si="0"/>
        <v>264450</v>
      </c>
      <c r="G52" s="27">
        <v>100000</v>
      </c>
      <c r="H52" s="135">
        <v>27602</v>
      </c>
      <c r="I52" s="1">
        <v>5857</v>
      </c>
      <c r="J52" s="1">
        <v>256.10000000000002</v>
      </c>
      <c r="K52" s="1">
        <f>Table48[[#This Row],[Comex Cu future]]/100/0.454*1000</f>
        <v>5640.969162995596</v>
      </c>
      <c r="L52" s="1">
        <v>1786.25</v>
      </c>
      <c r="M52" s="207"/>
      <c r="N52" s="134" t="str">
        <f>IF(ISNA(VLOOKUP(Table48[[#This Row],[Column1]],Table22[],3,FALSE)),N51,(VLOOKUP(Table48[[#This Row],[Column1]],Table22[],3,FALSE))*1000)</f>
        <v>""</v>
      </c>
      <c r="O52" s="14">
        <f t="shared" si="2"/>
        <v>42064</v>
      </c>
    </row>
    <row r="53" spans="2:15" x14ac:dyDescent="0.25">
      <c r="B53" s="2">
        <v>42069</v>
      </c>
      <c r="C53" s="1">
        <v>14311</v>
      </c>
      <c r="D53" s="27">
        <v>431952</v>
      </c>
      <c r="E53" s="27">
        <v>167754</v>
      </c>
      <c r="F53" s="27">
        <f t="shared" si="0"/>
        <v>264198</v>
      </c>
      <c r="G53" s="27">
        <v>100000</v>
      </c>
      <c r="H53" s="135">
        <v>27603</v>
      </c>
      <c r="I53" s="1">
        <v>5765.5</v>
      </c>
      <c r="J53" s="1">
        <v>252.15</v>
      </c>
      <c r="K53" s="1">
        <f>Table48[[#This Row],[Comex Cu future]]/100/0.454*1000</f>
        <v>5553.9647577092519</v>
      </c>
      <c r="L53" s="1">
        <v>1769.25</v>
      </c>
      <c r="M53" s="207"/>
      <c r="N53" s="134" t="str">
        <f>IF(ISNA(VLOOKUP(Table48[[#This Row],[Column1]],Table22[],3,FALSE)),N52,(VLOOKUP(Table48[[#This Row],[Column1]],Table22[],3,FALSE))*1000)</f>
        <v>""</v>
      </c>
      <c r="O53" s="14">
        <f t="shared" si="2"/>
        <v>42064</v>
      </c>
    </row>
    <row r="54" spans="2:15" x14ac:dyDescent="0.25">
      <c r="B54" s="2">
        <v>42072</v>
      </c>
      <c r="C54" s="1">
        <v>14447</v>
      </c>
      <c r="D54" s="27">
        <v>431856</v>
      </c>
      <c r="E54" s="27">
        <v>167706</v>
      </c>
      <c r="F54" s="27">
        <f t="shared" si="0"/>
        <v>264150</v>
      </c>
      <c r="G54" s="27">
        <v>100000</v>
      </c>
      <c r="H54" s="135">
        <v>27600</v>
      </c>
      <c r="I54" s="1">
        <v>5894</v>
      </c>
      <c r="J54" s="1">
        <v>258</v>
      </c>
      <c r="K54" s="1">
        <f>Table48[[#This Row],[Comex Cu future]]/100/0.454*1000</f>
        <v>5682.8193832599118</v>
      </c>
      <c r="L54" s="1">
        <v>1765.75</v>
      </c>
      <c r="M54" s="207"/>
      <c r="N54" s="134" t="str">
        <f>IF(ISNA(VLOOKUP(Table48[[#This Row],[Column1]],Table22[],3,FALSE)),N53,(VLOOKUP(Table48[[#This Row],[Column1]],Table22[],3,FALSE))*1000)</f>
        <v>""</v>
      </c>
      <c r="O54" s="14">
        <f t="shared" si="2"/>
        <v>42064</v>
      </c>
    </row>
    <row r="55" spans="2:15" x14ac:dyDescent="0.25">
      <c r="B55" s="2">
        <v>42073</v>
      </c>
      <c r="C55" s="1">
        <v>13992</v>
      </c>
      <c r="D55" s="27">
        <v>432900</v>
      </c>
      <c r="E55" s="27">
        <v>167976</v>
      </c>
      <c r="F55" s="27">
        <f t="shared" si="0"/>
        <v>264924</v>
      </c>
      <c r="G55" s="27">
        <v>100000</v>
      </c>
      <c r="H55" s="135">
        <v>27800</v>
      </c>
      <c r="I55" s="1">
        <v>5788.5</v>
      </c>
      <c r="J55" s="1">
        <v>253.5</v>
      </c>
      <c r="K55" s="1">
        <f>Table48[[#This Row],[Comex Cu future]]/100/0.454*1000</f>
        <v>5583.7004405286343</v>
      </c>
      <c r="L55" s="1">
        <v>1746</v>
      </c>
      <c r="M55" s="207"/>
      <c r="N55" s="134" t="str">
        <f>IF(ISNA(VLOOKUP(Table48[[#This Row],[Column1]],Table22[],3,FALSE)),N54,(VLOOKUP(Table48[[#This Row],[Column1]],Table22[],3,FALSE))*1000)</f>
        <v>""</v>
      </c>
      <c r="O55" s="14">
        <f t="shared" si="2"/>
        <v>42064</v>
      </c>
    </row>
    <row r="56" spans="2:15" x14ac:dyDescent="0.25">
      <c r="B56" s="2">
        <v>42074</v>
      </c>
      <c r="C56" s="1">
        <v>13717</v>
      </c>
      <c r="D56" s="27">
        <v>432480</v>
      </c>
      <c r="E56" s="27">
        <v>167484</v>
      </c>
      <c r="F56" s="27">
        <f t="shared" si="0"/>
        <v>264996</v>
      </c>
      <c r="G56" s="27">
        <v>100000</v>
      </c>
      <c r="H56" s="135">
        <v>27800</v>
      </c>
      <c r="I56" s="1">
        <v>5754.5</v>
      </c>
      <c r="J56" s="1">
        <v>251.55</v>
      </c>
      <c r="K56" s="1">
        <f>Table48[[#This Row],[Comex Cu future]]/100/0.454*1000</f>
        <v>5540.7488986784138</v>
      </c>
      <c r="L56" s="1">
        <v>1733.25</v>
      </c>
      <c r="M56" s="207"/>
      <c r="N56" s="134" t="str">
        <f>IF(ISNA(VLOOKUP(Table48[[#This Row],[Column1]],Table22[],3,FALSE)),N55,(VLOOKUP(Table48[[#This Row],[Column1]],Table22[],3,FALSE))*1000)</f>
        <v>""</v>
      </c>
      <c r="O56" s="14">
        <f t="shared" si="2"/>
        <v>42064</v>
      </c>
    </row>
    <row r="57" spans="2:15" x14ac:dyDescent="0.25">
      <c r="B57" s="2">
        <v>42075</v>
      </c>
      <c r="C57" s="1">
        <v>13848</v>
      </c>
      <c r="D57" s="27">
        <v>430854</v>
      </c>
      <c r="E57" s="27">
        <v>166074</v>
      </c>
      <c r="F57" s="27">
        <f t="shared" si="0"/>
        <v>264780</v>
      </c>
      <c r="G57" s="27">
        <v>100000</v>
      </c>
      <c r="H57" s="135">
        <v>27823</v>
      </c>
      <c r="I57" s="1">
        <v>5867</v>
      </c>
      <c r="J57" s="1">
        <v>256.60000000000002</v>
      </c>
      <c r="K57" s="1">
        <f>Table48[[#This Row],[Comex Cu future]]/100/0.454*1000</f>
        <v>5651.9823788546264</v>
      </c>
      <c r="L57" s="1">
        <v>1738</v>
      </c>
      <c r="M57" s="207"/>
      <c r="N57" s="134" t="str">
        <f>IF(ISNA(VLOOKUP(Table48[[#This Row],[Column1]],Table22[],3,FALSE)),N56,(VLOOKUP(Table48[[#This Row],[Column1]],Table22[],3,FALSE))*1000)</f>
        <v>""</v>
      </c>
      <c r="O57" s="14">
        <f t="shared" si="2"/>
        <v>42064</v>
      </c>
    </row>
    <row r="58" spans="2:15" x14ac:dyDescent="0.25">
      <c r="B58" s="2">
        <v>42076</v>
      </c>
      <c r="C58" s="1">
        <v>14079.5</v>
      </c>
      <c r="D58" s="27">
        <v>430146</v>
      </c>
      <c r="E58" s="27">
        <v>165498</v>
      </c>
      <c r="F58" s="27">
        <f t="shared" si="0"/>
        <v>264648</v>
      </c>
      <c r="G58" s="27">
        <v>100000</v>
      </c>
      <c r="H58" s="135">
        <v>27600</v>
      </c>
      <c r="I58" s="1">
        <v>5882</v>
      </c>
      <c r="J58" s="1">
        <v>257</v>
      </c>
      <c r="K58" s="1">
        <f>Table48[[#This Row],[Comex Cu future]]/100/0.454*1000</f>
        <v>5660.79295154185</v>
      </c>
      <c r="L58" s="1">
        <v>1769.25</v>
      </c>
      <c r="M58" s="207"/>
      <c r="N58" s="134" t="str">
        <f>IF(ISNA(VLOOKUP(Table48[[#This Row],[Column1]],Table22[],3,FALSE)),N57,(VLOOKUP(Table48[[#This Row],[Column1]],Table22[],3,FALSE))*1000)</f>
        <v>""</v>
      </c>
      <c r="O58" s="14">
        <f t="shared" si="2"/>
        <v>42064</v>
      </c>
    </row>
    <row r="59" spans="2:15" x14ac:dyDescent="0.25">
      <c r="B59" s="2">
        <v>42079</v>
      </c>
      <c r="C59" s="1">
        <v>13871</v>
      </c>
      <c r="D59" s="27">
        <v>428910</v>
      </c>
      <c r="E59" s="27">
        <v>165012</v>
      </c>
      <c r="F59" s="27">
        <f t="shared" si="0"/>
        <v>263898</v>
      </c>
      <c r="G59" s="27">
        <v>100000</v>
      </c>
      <c r="H59" s="135">
        <v>27635</v>
      </c>
      <c r="I59" s="1">
        <v>5864.25</v>
      </c>
      <c r="J59" s="1">
        <v>257.64999999999998</v>
      </c>
      <c r="K59" s="1">
        <f>Table48[[#This Row],[Comex Cu future]]/100/0.454*1000</f>
        <v>5675.1101321585902</v>
      </c>
      <c r="L59" s="1">
        <v>1772.5</v>
      </c>
      <c r="M59" s="207"/>
      <c r="N59" s="134" t="str">
        <f>IF(ISNA(VLOOKUP(Table48[[#This Row],[Column1]],Table22[],3,FALSE)),N58,(VLOOKUP(Table48[[#This Row],[Column1]],Table22[],3,FALSE))*1000)</f>
        <v>""</v>
      </c>
      <c r="O59" s="14">
        <f t="shared" si="2"/>
        <v>42064</v>
      </c>
    </row>
    <row r="60" spans="2:15" x14ac:dyDescent="0.25">
      <c r="B60" s="2">
        <v>42080</v>
      </c>
      <c r="C60" s="1">
        <v>13677.5</v>
      </c>
      <c r="D60" s="27">
        <v>432120</v>
      </c>
      <c r="E60" s="27">
        <v>164634</v>
      </c>
      <c r="F60" s="27">
        <f t="shared" si="0"/>
        <v>267486</v>
      </c>
      <c r="G60" s="27">
        <v>100000</v>
      </c>
      <c r="H60" s="135">
        <v>27645</v>
      </c>
      <c r="I60" s="1">
        <v>5805</v>
      </c>
      <c r="J60" s="1">
        <v>254.2</v>
      </c>
      <c r="K60" s="1">
        <f>Table48[[#This Row],[Comex Cu future]]/100/0.454*1000</f>
        <v>5599.1189427312765</v>
      </c>
      <c r="L60" s="1">
        <v>1788.5</v>
      </c>
      <c r="M60" s="207"/>
      <c r="N60" s="134" t="str">
        <f>IF(ISNA(VLOOKUP(Table48[[#This Row],[Column1]],Table22[],3,FALSE)),N59,(VLOOKUP(Table48[[#This Row],[Column1]],Table22[],3,FALSE))*1000)</f>
        <v>""</v>
      </c>
      <c r="O60" s="14">
        <f t="shared" si="2"/>
        <v>42064</v>
      </c>
    </row>
    <row r="61" spans="2:15" x14ac:dyDescent="0.25">
      <c r="B61" s="2">
        <v>42081</v>
      </c>
      <c r="C61" s="1">
        <v>13466</v>
      </c>
      <c r="D61" s="27">
        <v>431034</v>
      </c>
      <c r="E61" s="27">
        <v>163494</v>
      </c>
      <c r="F61" s="27">
        <f t="shared" si="0"/>
        <v>267540</v>
      </c>
      <c r="G61" s="27">
        <v>100000</v>
      </c>
      <c r="H61" s="135">
        <v>27644.75</v>
      </c>
      <c r="I61" s="1">
        <v>5695.5</v>
      </c>
      <c r="J61" s="1">
        <v>248</v>
      </c>
      <c r="K61" s="1">
        <f>Table48[[#This Row],[Comex Cu future]]/100/0.454*1000</f>
        <v>5462.5550660792951</v>
      </c>
      <c r="L61" s="1">
        <v>1759</v>
      </c>
      <c r="M61" s="207"/>
      <c r="N61" s="134" t="str">
        <f>IF(ISNA(VLOOKUP(Table48[[#This Row],[Column1]],Table22[],3,FALSE)),N60,(VLOOKUP(Table48[[#This Row],[Column1]],Table22[],3,FALSE))*1000)</f>
        <v>""</v>
      </c>
      <c r="O61" s="14">
        <f t="shared" si="2"/>
        <v>42064</v>
      </c>
    </row>
    <row r="62" spans="2:15" x14ac:dyDescent="0.25">
      <c r="B62" s="2">
        <v>42082</v>
      </c>
      <c r="C62" s="1">
        <v>13734.5</v>
      </c>
      <c r="D62" s="27">
        <v>431820</v>
      </c>
      <c r="E62" s="27">
        <v>162894</v>
      </c>
      <c r="F62" s="27">
        <f t="shared" si="0"/>
        <v>268926</v>
      </c>
      <c r="G62" s="27">
        <v>100000</v>
      </c>
      <c r="H62" s="135">
        <v>27646.5</v>
      </c>
      <c r="I62" s="1">
        <v>5879.25</v>
      </c>
      <c r="J62" s="1">
        <v>256.7</v>
      </c>
      <c r="K62" s="1">
        <f>Table48[[#This Row],[Comex Cu future]]/100/0.454*1000</f>
        <v>5654.1850220264314</v>
      </c>
      <c r="L62" s="1">
        <v>1778.5</v>
      </c>
      <c r="M62" s="207"/>
      <c r="N62" s="134" t="str">
        <f>IF(ISNA(VLOOKUP(Table48[[#This Row],[Column1]],Table22[],3,FALSE)),N61,(VLOOKUP(Table48[[#This Row],[Column1]],Table22[],3,FALSE))*1000)</f>
        <v>""</v>
      </c>
      <c r="O62" s="14">
        <f t="shared" si="2"/>
        <v>42064</v>
      </c>
    </row>
    <row r="63" spans="2:15" x14ac:dyDescent="0.25">
      <c r="B63" s="2">
        <v>42083</v>
      </c>
      <c r="C63" s="1">
        <v>14210</v>
      </c>
      <c r="D63" s="27">
        <v>430482</v>
      </c>
      <c r="E63" s="27">
        <v>161802</v>
      </c>
      <c r="F63" s="27">
        <f t="shared" si="0"/>
        <v>268680</v>
      </c>
      <c r="G63" s="27">
        <v>100000</v>
      </c>
      <c r="H63" s="135">
        <v>27547.5</v>
      </c>
      <c r="I63" s="1">
        <v>6073.5</v>
      </c>
      <c r="J63" s="1">
        <v>265.7</v>
      </c>
      <c r="K63" s="1">
        <f>Table48[[#This Row],[Comex Cu future]]/100/0.454*1000</f>
        <v>5852.4229074889872</v>
      </c>
      <c r="L63" s="1">
        <v>1791.75</v>
      </c>
      <c r="M63" s="207"/>
      <c r="N63" s="134" t="str">
        <f>IF(ISNA(VLOOKUP(Table48[[#This Row],[Column1]],Table22[],3,FALSE)),N62,(VLOOKUP(Table48[[#This Row],[Column1]],Table22[],3,FALSE))*1000)</f>
        <v>""</v>
      </c>
      <c r="O63" s="14">
        <f t="shared" si="2"/>
        <v>42064</v>
      </c>
    </row>
    <row r="64" spans="2:15" x14ac:dyDescent="0.25">
      <c r="B64" s="2">
        <v>42086</v>
      </c>
      <c r="C64" s="1">
        <v>14261.5</v>
      </c>
      <c r="D64" s="27">
        <v>430008</v>
      </c>
      <c r="E64" s="27">
        <v>161778</v>
      </c>
      <c r="F64" s="27">
        <f t="shared" si="0"/>
        <v>268230</v>
      </c>
      <c r="G64" s="27">
        <v>100000</v>
      </c>
      <c r="H64" s="135">
        <v>27543.5</v>
      </c>
      <c r="I64" s="1">
        <v>6149.5</v>
      </c>
      <c r="J64" s="1">
        <v>268.7</v>
      </c>
      <c r="K64" s="1">
        <f>Table48[[#This Row],[Comex Cu future]]/100/0.454*1000</f>
        <v>5918.5022026431707</v>
      </c>
      <c r="L64" s="1">
        <v>1787.75</v>
      </c>
      <c r="M64" s="207"/>
      <c r="N64" s="134" t="str">
        <f>IF(ISNA(VLOOKUP(Table48[[#This Row],[Column1]],Table22[],3,FALSE)),N63,(VLOOKUP(Table48[[#This Row],[Column1]],Table22[],3,FALSE))*1000)</f>
        <v>""</v>
      </c>
      <c r="O64" s="14">
        <f t="shared" si="2"/>
        <v>42064</v>
      </c>
    </row>
    <row r="65" spans="2:15" x14ac:dyDescent="0.25">
      <c r="B65" s="2">
        <v>42087</v>
      </c>
      <c r="C65" s="1">
        <v>13907.5</v>
      </c>
      <c r="D65" s="27">
        <v>431490</v>
      </c>
      <c r="E65" s="27">
        <v>162042</v>
      </c>
      <c r="F65" s="27">
        <f t="shared" si="0"/>
        <v>269448</v>
      </c>
      <c r="G65" s="27">
        <v>100000</v>
      </c>
      <c r="H65" s="135">
        <v>27393</v>
      </c>
      <c r="I65" s="1">
        <v>6174</v>
      </c>
      <c r="J65" s="1">
        <v>270.14999999999998</v>
      </c>
      <c r="K65" s="1">
        <f>Table48[[#This Row],[Comex Cu future]]/100/0.454*1000</f>
        <v>5950.4405286343608</v>
      </c>
      <c r="L65" s="1">
        <v>1781.75</v>
      </c>
      <c r="M65" s="207"/>
      <c r="N65" s="134" t="str">
        <f>IF(ISNA(VLOOKUP(Table48[[#This Row],[Column1]],Table22[],3,FALSE)),N64,(VLOOKUP(Table48[[#This Row],[Column1]],Table22[],3,FALSE))*1000)</f>
        <v>""</v>
      </c>
      <c r="O65" s="14">
        <f t="shared" si="2"/>
        <v>42064</v>
      </c>
    </row>
    <row r="66" spans="2:15" x14ac:dyDescent="0.25">
      <c r="B66" s="2">
        <v>42088</v>
      </c>
      <c r="C66" s="1">
        <v>13629</v>
      </c>
      <c r="D66" s="27">
        <v>433980</v>
      </c>
      <c r="E66" s="27">
        <v>161988</v>
      </c>
      <c r="F66" s="27">
        <f t="shared" si="0"/>
        <v>271992</v>
      </c>
      <c r="G66" s="27">
        <v>100000</v>
      </c>
      <c r="H66" s="135">
        <v>27393</v>
      </c>
      <c r="I66" s="1">
        <v>6149.5</v>
      </c>
      <c r="J66" s="1">
        <v>269.3</v>
      </c>
      <c r="K66" s="1">
        <f>Table48[[#This Row],[Comex Cu future]]/100/0.454*1000</f>
        <v>5931.7180616740088</v>
      </c>
      <c r="L66" s="1">
        <v>1769</v>
      </c>
      <c r="M66" s="207"/>
      <c r="N66" s="134" t="str">
        <f>IF(ISNA(VLOOKUP(Table48[[#This Row],[Column1]],Table22[],3,FALSE)),N65,(VLOOKUP(Table48[[#This Row],[Column1]],Table22[],3,FALSE))*1000)</f>
        <v>""</v>
      </c>
      <c r="O66" s="14">
        <f t="shared" si="2"/>
        <v>42064</v>
      </c>
    </row>
    <row r="67" spans="2:15" x14ac:dyDescent="0.25">
      <c r="B67" s="2">
        <v>42089</v>
      </c>
      <c r="C67" s="1">
        <v>13647</v>
      </c>
      <c r="D67" s="27">
        <v>432792</v>
      </c>
      <c r="E67" s="27">
        <v>161046</v>
      </c>
      <c r="F67" s="27">
        <f t="shared" si="0"/>
        <v>271746</v>
      </c>
      <c r="G67" s="27">
        <v>100000</v>
      </c>
      <c r="H67" s="135">
        <v>27395</v>
      </c>
      <c r="I67" s="1">
        <v>6195.5</v>
      </c>
      <c r="J67" s="1">
        <v>270.95</v>
      </c>
      <c r="K67" s="1">
        <f>Table48[[#This Row],[Comex Cu future]]/100/0.454*1000</f>
        <v>5968.0616740088099</v>
      </c>
      <c r="L67" s="1">
        <v>1783.25</v>
      </c>
      <c r="M67" s="207"/>
      <c r="N67" s="134" t="str">
        <f>IF(ISNA(VLOOKUP(Table48[[#This Row],[Column1]],Table22[],3,FALSE)),N66,(VLOOKUP(Table48[[#This Row],[Column1]],Table22[],3,FALSE))*1000)</f>
        <v>""</v>
      </c>
      <c r="O67" s="14">
        <f t="shared" si="2"/>
        <v>42064</v>
      </c>
    </row>
    <row r="68" spans="2:15" x14ac:dyDescent="0.25">
      <c r="B68" s="2">
        <v>42090</v>
      </c>
      <c r="C68" s="1">
        <v>13233</v>
      </c>
      <c r="D68" s="27">
        <v>433380</v>
      </c>
      <c r="E68" s="27">
        <v>160344</v>
      </c>
      <c r="F68" s="27">
        <f t="shared" si="0"/>
        <v>273036</v>
      </c>
      <c r="G68" s="27">
        <v>100000</v>
      </c>
      <c r="H68" s="135">
        <v>27196</v>
      </c>
      <c r="I68" s="1">
        <v>6078.5</v>
      </c>
      <c r="J68" s="1">
        <v>266.7</v>
      </c>
      <c r="K68" s="1">
        <f>Table48[[#This Row],[Comex Cu future]]/100/0.454*1000</f>
        <v>5874.4493392070472</v>
      </c>
      <c r="L68" s="1">
        <v>1775.5</v>
      </c>
      <c r="M68" s="207"/>
      <c r="N68" s="134" t="str">
        <f>IF(ISNA(VLOOKUP(Table48[[#This Row],[Column1]],Table22[],3,FALSE)),N67,(VLOOKUP(Table48[[#This Row],[Column1]],Table22[],3,FALSE))*1000)</f>
        <v>""</v>
      </c>
      <c r="O68" s="14">
        <f t="shared" si="2"/>
        <v>42064</v>
      </c>
    </row>
    <row r="69" spans="2:15" x14ac:dyDescent="0.25">
      <c r="B69" s="2">
        <v>42093</v>
      </c>
      <c r="C69" s="1">
        <v>12824.5</v>
      </c>
      <c r="D69" s="27">
        <v>435048</v>
      </c>
      <c r="E69" s="27">
        <v>160800</v>
      </c>
      <c r="F69" s="27">
        <f t="shared" si="0"/>
        <v>274248</v>
      </c>
      <c r="G69" s="27">
        <v>100000</v>
      </c>
      <c r="H69" s="135">
        <v>27142</v>
      </c>
      <c r="I69" s="1">
        <v>6106.5</v>
      </c>
      <c r="J69" s="1">
        <v>268.25</v>
      </c>
      <c r="K69" s="1">
        <f>Table48[[#This Row],[Comex Cu future]]/100/0.454*1000</f>
        <v>5908.5903083700441</v>
      </c>
      <c r="L69" s="1">
        <v>1792</v>
      </c>
      <c r="M69" s="207"/>
      <c r="N69" s="134" t="str">
        <f>IF(ISNA(VLOOKUP(Table48[[#This Row],[Column1]],Table22[],3,FALSE)),N68,(VLOOKUP(Table48[[#This Row],[Column1]],Table22[],3,FALSE))*1000)</f>
        <v>""</v>
      </c>
      <c r="O69" s="14">
        <f t="shared" si="2"/>
        <v>42064</v>
      </c>
    </row>
    <row r="70" spans="2:15" x14ac:dyDescent="0.25">
      <c r="B70" s="2">
        <v>42094</v>
      </c>
      <c r="C70" s="1">
        <v>12339</v>
      </c>
      <c r="D70" s="27">
        <v>433806</v>
      </c>
      <c r="E70" s="27">
        <v>160356</v>
      </c>
      <c r="F70" s="27">
        <f t="shared" si="0"/>
        <v>273450</v>
      </c>
      <c r="G70" s="27">
        <v>100000</v>
      </c>
      <c r="H70" s="135">
        <v>26743</v>
      </c>
      <c r="I70" s="1">
        <v>6064.5</v>
      </c>
      <c r="J70" s="1">
        <v>264.35000000000002</v>
      </c>
      <c r="K70" s="1">
        <f>Table48[[#This Row],[Comex Cu future]]/100/0.454*1000</f>
        <v>5822.6872246696039</v>
      </c>
      <c r="L70" s="1">
        <v>1781.25</v>
      </c>
      <c r="M70" s="207"/>
      <c r="N70" s="134" t="str">
        <f>IF(ISNA(VLOOKUP(Table48[[#This Row],[Column1]],Table22[],3,FALSE)),N69,(VLOOKUP(Table48[[#This Row],[Column1]],Table22[],3,FALSE))*1000)</f>
        <v>""</v>
      </c>
      <c r="O70" s="14">
        <f t="shared" si="2"/>
        <v>42064</v>
      </c>
    </row>
    <row r="71" spans="2:15" x14ac:dyDescent="0.25">
      <c r="B71" s="2">
        <v>42095</v>
      </c>
      <c r="C71" s="1">
        <v>12659</v>
      </c>
      <c r="D71" s="27">
        <v>432996</v>
      </c>
      <c r="E71" s="27">
        <v>159522</v>
      </c>
      <c r="F71" s="27">
        <f t="shared" ref="F71:F134" si="3">D71-E71</f>
        <v>273474</v>
      </c>
      <c r="G71" s="27">
        <v>100000</v>
      </c>
      <c r="H71" s="135">
        <v>26448</v>
      </c>
      <c r="I71" s="1">
        <v>6068</v>
      </c>
      <c r="J71" s="1">
        <v>265.2</v>
      </c>
      <c r="K71" s="1">
        <f>Table48[[#This Row],[Comex Cu future]]/100/0.454*1000</f>
        <v>5841.409691629955</v>
      </c>
      <c r="L71" s="1">
        <v>1775.5</v>
      </c>
      <c r="M71" s="207"/>
      <c r="N71" s="134" t="str">
        <f>IF(ISNA(VLOOKUP(Table48[[#This Row],[Column1]],Table22[],3,FALSE)),N70,(VLOOKUP(Table48[[#This Row],[Column1]],Table22[],3,FALSE))*1000)</f>
        <v>""</v>
      </c>
      <c r="O71" s="14">
        <f t="shared" si="2"/>
        <v>42095</v>
      </c>
    </row>
    <row r="72" spans="2:15" x14ac:dyDescent="0.25">
      <c r="B72" s="2">
        <v>42096</v>
      </c>
      <c r="C72" s="1">
        <v>12977</v>
      </c>
      <c r="D72" s="27">
        <v>431790</v>
      </c>
      <c r="E72" s="27">
        <v>159270</v>
      </c>
      <c r="F72" s="27">
        <f t="shared" si="3"/>
        <v>272520</v>
      </c>
      <c r="G72" s="27">
        <v>100000</v>
      </c>
      <c r="H72" s="135">
        <v>26965</v>
      </c>
      <c r="I72" s="1">
        <v>6003.25</v>
      </c>
      <c r="J72" s="1">
        <v>263.75</v>
      </c>
      <c r="K72" s="1">
        <f>Table48[[#This Row],[Comex Cu future]]/100/0.454*1000</f>
        <v>5809.4713656387667</v>
      </c>
      <c r="L72" s="1">
        <v>1781.25</v>
      </c>
      <c r="M72" s="207"/>
      <c r="N72" s="134" t="str">
        <f>IF(ISNA(VLOOKUP(Table48[[#This Row],[Column1]],Table22[],3,FALSE)),N71,(VLOOKUP(Table48[[#This Row],[Column1]],Table22[],3,FALSE))*1000)</f>
        <v>""</v>
      </c>
      <c r="O72" s="14">
        <f t="shared" si="2"/>
        <v>42095</v>
      </c>
    </row>
    <row r="73" spans="2:15" x14ac:dyDescent="0.25">
      <c r="B73" s="2">
        <v>42097</v>
      </c>
      <c r="C73" s="1">
        <v>12977</v>
      </c>
      <c r="D73" s="27">
        <v>431790</v>
      </c>
      <c r="E73" s="27">
        <v>159270</v>
      </c>
      <c r="F73" s="27">
        <f t="shared" si="3"/>
        <v>272520</v>
      </c>
      <c r="G73" s="27">
        <v>100000</v>
      </c>
      <c r="H73" s="135">
        <v>26965</v>
      </c>
      <c r="I73" s="1">
        <v>6003.25</v>
      </c>
      <c r="J73" s="1">
        <v>263.75</v>
      </c>
      <c r="K73" s="1">
        <f>Table48[[#This Row],[Comex Cu future]]/100/0.454*1000</f>
        <v>5809.4713656387667</v>
      </c>
      <c r="L73" s="1">
        <v>1781.25</v>
      </c>
      <c r="M73" s="207"/>
      <c r="N73" s="134" t="str">
        <f>IF(ISNA(VLOOKUP(Table48[[#This Row],[Column1]],Table22[],3,FALSE)),N72,(VLOOKUP(Table48[[#This Row],[Column1]],Table22[],3,FALSE))*1000)</f>
        <v>""</v>
      </c>
      <c r="O73" s="14">
        <f t="shared" ref="O73:O136" si="4">DATE(YEAR(B73),MONTH(B73),1)</f>
        <v>42095</v>
      </c>
    </row>
    <row r="74" spans="2:15" x14ac:dyDescent="0.25">
      <c r="B74" s="2">
        <v>42100</v>
      </c>
      <c r="C74" s="1">
        <v>12977</v>
      </c>
      <c r="D74" s="27">
        <v>431790</v>
      </c>
      <c r="E74" s="27">
        <v>159270</v>
      </c>
      <c r="F74" s="27">
        <f t="shared" si="3"/>
        <v>272520</v>
      </c>
      <c r="G74" s="27">
        <v>100000</v>
      </c>
      <c r="H74" s="135">
        <v>26965</v>
      </c>
      <c r="I74" s="1">
        <v>6003.25</v>
      </c>
      <c r="J74" s="1">
        <v>262.14999999999998</v>
      </c>
      <c r="K74" s="1">
        <f>Table48[[#This Row],[Comex Cu future]]/100/0.454*1000</f>
        <v>5774.2290748898668</v>
      </c>
      <c r="L74" s="1">
        <v>1781.25</v>
      </c>
      <c r="M74" s="207"/>
      <c r="N74" s="134" t="str">
        <f>IF(ISNA(VLOOKUP(Table48[[#This Row],[Column1]],Table22[],3,FALSE)),N73,(VLOOKUP(Table48[[#This Row],[Column1]],Table22[],3,FALSE))*1000)</f>
        <v>""</v>
      </c>
      <c r="O74" s="14">
        <f t="shared" si="4"/>
        <v>42095</v>
      </c>
    </row>
    <row r="75" spans="2:15" x14ac:dyDescent="0.25">
      <c r="B75" s="2">
        <v>42101</v>
      </c>
      <c r="C75" s="1">
        <v>12496</v>
      </c>
      <c r="D75" s="27">
        <v>431970</v>
      </c>
      <c r="E75" s="27">
        <v>160410</v>
      </c>
      <c r="F75" s="27">
        <f t="shared" si="3"/>
        <v>271560</v>
      </c>
      <c r="G75" s="27">
        <v>100000</v>
      </c>
      <c r="H75" s="135">
        <v>27165</v>
      </c>
      <c r="I75" s="1">
        <v>6084.5</v>
      </c>
      <c r="J75" s="1">
        <v>266.7</v>
      </c>
      <c r="K75" s="1">
        <f>Table48[[#This Row],[Comex Cu future]]/100/0.454*1000</f>
        <v>5874.4493392070472</v>
      </c>
      <c r="L75" s="1">
        <v>1781.75</v>
      </c>
      <c r="M75" s="207"/>
      <c r="N75" s="134" t="str">
        <f>IF(ISNA(VLOOKUP(Table48[[#This Row],[Column1]],Table22[],3,FALSE)),N74,(VLOOKUP(Table48[[#This Row],[Column1]],Table22[],3,FALSE))*1000)</f>
        <v>""</v>
      </c>
      <c r="O75" s="14">
        <f t="shared" si="4"/>
        <v>42095</v>
      </c>
    </row>
    <row r="76" spans="2:15" x14ac:dyDescent="0.25">
      <c r="B76" s="2">
        <v>42102</v>
      </c>
      <c r="C76" s="1">
        <v>12524.5</v>
      </c>
      <c r="D76" s="27">
        <v>431376</v>
      </c>
      <c r="E76" s="27">
        <v>160260</v>
      </c>
      <c r="F76" s="27">
        <f t="shared" si="3"/>
        <v>271116</v>
      </c>
      <c r="G76" s="27">
        <v>100000</v>
      </c>
      <c r="H76" s="135">
        <v>27665</v>
      </c>
      <c r="I76" s="1">
        <v>6027.75</v>
      </c>
      <c r="J76" s="1">
        <v>264.10000000000002</v>
      </c>
      <c r="K76" s="1">
        <f>Table48[[#This Row],[Comex Cu future]]/100/0.454*1000</f>
        <v>5817.1806167400882</v>
      </c>
      <c r="L76" s="1">
        <v>1769.5</v>
      </c>
      <c r="M76" s="207"/>
      <c r="N76" s="134" t="str">
        <f>IF(ISNA(VLOOKUP(Table48[[#This Row],[Column1]],Table22[],3,FALSE)),N75,(VLOOKUP(Table48[[#This Row],[Column1]],Table22[],3,FALSE))*1000)</f>
        <v>""</v>
      </c>
      <c r="O76" s="14">
        <f t="shared" si="4"/>
        <v>42095</v>
      </c>
    </row>
    <row r="77" spans="2:15" x14ac:dyDescent="0.25">
      <c r="B77" s="2">
        <v>42103</v>
      </c>
      <c r="C77" s="1">
        <v>12483</v>
      </c>
      <c r="D77" s="27">
        <v>431172</v>
      </c>
      <c r="E77" s="27">
        <v>160482</v>
      </c>
      <c r="F77" s="27">
        <f t="shared" si="3"/>
        <v>270690</v>
      </c>
      <c r="G77" s="27">
        <v>100000</v>
      </c>
      <c r="H77" s="135">
        <v>28670</v>
      </c>
      <c r="I77" s="1">
        <v>6015</v>
      </c>
      <c r="J77" s="1">
        <v>263.85000000000002</v>
      </c>
      <c r="K77" s="1">
        <f>Table48[[#This Row],[Comex Cu future]]/100/0.454*1000</f>
        <v>5811.6740088105726</v>
      </c>
      <c r="L77" s="1">
        <v>1765</v>
      </c>
      <c r="M77" s="207"/>
      <c r="N77" s="134" t="str">
        <f>IF(ISNA(VLOOKUP(Table48[[#This Row],[Column1]],Table22[],3,FALSE)),N76,(VLOOKUP(Table48[[#This Row],[Column1]],Table22[],3,FALSE))*1000)</f>
        <v>""</v>
      </c>
      <c r="O77" s="14">
        <f t="shared" si="4"/>
        <v>42095</v>
      </c>
    </row>
    <row r="78" spans="2:15" x14ac:dyDescent="0.25">
      <c r="B78" s="2">
        <v>42104</v>
      </c>
      <c r="C78" s="1">
        <v>12581.5</v>
      </c>
      <c r="D78" s="27">
        <v>431292</v>
      </c>
      <c r="E78" s="27">
        <v>160482</v>
      </c>
      <c r="F78" s="27">
        <f t="shared" si="3"/>
        <v>270810</v>
      </c>
      <c r="G78" s="27">
        <v>100000</v>
      </c>
      <c r="H78" s="135">
        <v>28860</v>
      </c>
      <c r="I78" s="1">
        <v>6056</v>
      </c>
      <c r="J78" s="1">
        <v>264.3</v>
      </c>
      <c r="K78" s="1">
        <f>Table48[[#This Row],[Comex Cu future]]/100/0.454*1000</f>
        <v>5821.5859030837009</v>
      </c>
      <c r="L78" s="1">
        <v>1770</v>
      </c>
      <c r="M78" s="207"/>
      <c r="N78" s="134" t="str">
        <f>IF(ISNA(VLOOKUP(Table48[[#This Row],[Column1]],Table22[],3,FALSE)),N77,(VLOOKUP(Table48[[#This Row],[Column1]],Table22[],3,FALSE))*1000)</f>
        <v>""</v>
      </c>
      <c r="O78" s="14">
        <f t="shared" si="4"/>
        <v>42095</v>
      </c>
    </row>
    <row r="79" spans="2:15" x14ac:dyDescent="0.25">
      <c r="B79" s="2">
        <v>42107</v>
      </c>
      <c r="C79" s="1">
        <v>12356.5</v>
      </c>
      <c r="D79" s="27">
        <v>431214</v>
      </c>
      <c r="E79" s="27">
        <v>160482</v>
      </c>
      <c r="F79" s="27">
        <f t="shared" si="3"/>
        <v>270732</v>
      </c>
      <c r="G79" s="27">
        <v>100000</v>
      </c>
      <c r="H79" s="135">
        <v>28897</v>
      </c>
      <c r="I79" s="1">
        <v>6001.25</v>
      </c>
      <c r="J79" s="1">
        <v>262.55</v>
      </c>
      <c r="K79" s="1">
        <f>Table48[[#This Row],[Comex Cu future]]/100/0.454*1000</f>
        <v>5783.0396475770931</v>
      </c>
      <c r="L79" s="1">
        <v>1775</v>
      </c>
      <c r="M79" s="207"/>
      <c r="N79" s="134" t="str">
        <f>IF(ISNA(VLOOKUP(Table48[[#This Row],[Column1]],Table22[],3,FALSE)),N78,(VLOOKUP(Table48[[#This Row],[Column1]],Table22[],3,FALSE))*1000)</f>
        <v>""</v>
      </c>
      <c r="O79" s="14">
        <f t="shared" si="4"/>
        <v>42095</v>
      </c>
    </row>
    <row r="80" spans="2:15" x14ac:dyDescent="0.25">
      <c r="B80" s="2">
        <v>42108</v>
      </c>
      <c r="C80" s="1">
        <v>12546</v>
      </c>
      <c r="D80" s="27">
        <v>431346</v>
      </c>
      <c r="E80" s="27">
        <v>160782</v>
      </c>
      <c r="F80" s="27">
        <f t="shared" si="3"/>
        <v>270564</v>
      </c>
      <c r="G80" s="27">
        <v>100000</v>
      </c>
      <c r="H80" s="135">
        <v>28605.5</v>
      </c>
      <c r="I80" s="1">
        <v>5955</v>
      </c>
      <c r="J80" s="1">
        <v>260.35000000000002</v>
      </c>
      <c r="K80" s="1">
        <f>Table48[[#This Row],[Comex Cu future]]/100/0.454*1000</f>
        <v>5734.5814977973578</v>
      </c>
      <c r="L80" s="1">
        <v>1792.25</v>
      </c>
      <c r="M80" s="207"/>
      <c r="N80" s="134" t="str">
        <f>IF(ISNA(VLOOKUP(Table48[[#This Row],[Column1]],Table22[],3,FALSE)),N79,(VLOOKUP(Table48[[#This Row],[Column1]],Table22[],3,FALSE))*1000)</f>
        <v>""</v>
      </c>
      <c r="O80" s="14">
        <f t="shared" si="4"/>
        <v>42095</v>
      </c>
    </row>
    <row r="81" spans="2:15" x14ac:dyDescent="0.25">
      <c r="B81" s="2">
        <v>42109</v>
      </c>
      <c r="C81" s="1">
        <v>12635</v>
      </c>
      <c r="D81" s="27">
        <v>432000</v>
      </c>
      <c r="E81" s="27">
        <v>161454</v>
      </c>
      <c r="F81" s="27">
        <f t="shared" si="3"/>
        <v>270546</v>
      </c>
      <c r="G81" s="27">
        <v>100000</v>
      </c>
      <c r="H81" s="135">
        <v>28195</v>
      </c>
      <c r="I81" s="1">
        <v>5960.75</v>
      </c>
      <c r="J81" s="1">
        <v>262.10000000000002</v>
      </c>
      <c r="K81" s="1">
        <f>Table48[[#This Row],[Comex Cu future]]/100/0.454*1000</f>
        <v>5773.1277533039656</v>
      </c>
      <c r="L81" s="1">
        <v>1827</v>
      </c>
      <c r="M81" s="207"/>
      <c r="N81" s="134" t="str">
        <f>IF(ISNA(VLOOKUP(Table48[[#This Row],[Column1]],Table22[],3,FALSE)),N80,(VLOOKUP(Table48[[#This Row],[Column1]],Table22[],3,FALSE))*1000)</f>
        <v>""</v>
      </c>
      <c r="O81" s="14">
        <f t="shared" si="4"/>
        <v>42095</v>
      </c>
    </row>
    <row r="82" spans="2:15" x14ac:dyDescent="0.25">
      <c r="B82" s="2">
        <v>42110</v>
      </c>
      <c r="C82" s="1">
        <v>12798</v>
      </c>
      <c r="D82" s="27">
        <v>433146</v>
      </c>
      <c r="E82" s="27">
        <v>163110</v>
      </c>
      <c r="F82" s="27">
        <f t="shared" si="3"/>
        <v>270036</v>
      </c>
      <c r="G82" s="27">
        <v>100000</v>
      </c>
      <c r="H82" s="135">
        <v>28227</v>
      </c>
      <c r="I82" s="1">
        <v>6067.5</v>
      </c>
      <c r="J82" s="1">
        <v>268.39999999999998</v>
      </c>
      <c r="K82" s="1">
        <f>Table48[[#This Row],[Comex Cu future]]/100/0.454*1000</f>
        <v>5911.894273127753</v>
      </c>
      <c r="L82" s="1">
        <v>1836.5</v>
      </c>
      <c r="M82" s="207"/>
      <c r="N82" s="134" t="str">
        <f>IF(ISNA(VLOOKUP(Table48[[#This Row],[Column1]],Table22[],3,FALSE)),N81,(VLOOKUP(Table48[[#This Row],[Column1]],Table22[],3,FALSE))*1000)</f>
        <v>""</v>
      </c>
      <c r="O82" s="14">
        <f t="shared" si="4"/>
        <v>42095</v>
      </c>
    </row>
    <row r="83" spans="2:15" x14ac:dyDescent="0.25">
      <c r="B83" s="2">
        <v>42111</v>
      </c>
      <c r="C83" s="1">
        <v>12508.5</v>
      </c>
      <c r="D83" s="27">
        <v>433752</v>
      </c>
      <c r="E83" s="27">
        <v>163140</v>
      </c>
      <c r="F83" s="27">
        <f t="shared" si="3"/>
        <v>270612</v>
      </c>
      <c r="G83" s="27">
        <v>100000</v>
      </c>
      <c r="H83" s="135">
        <v>28777</v>
      </c>
      <c r="I83" s="1">
        <v>6069</v>
      </c>
      <c r="J83" s="1">
        <v>268.75</v>
      </c>
      <c r="K83" s="1">
        <f>Table48[[#This Row],[Comex Cu future]]/100/0.454*1000</f>
        <v>5919.6035242290745</v>
      </c>
      <c r="L83" s="1">
        <v>1834.25</v>
      </c>
      <c r="M83" s="207"/>
      <c r="N83" s="134" t="str">
        <f>IF(ISNA(VLOOKUP(Table48[[#This Row],[Column1]],Table22[],3,FALSE)),N82,(VLOOKUP(Table48[[#This Row],[Column1]],Table22[],3,FALSE))*1000)</f>
        <v>""</v>
      </c>
      <c r="O83" s="14">
        <f t="shared" si="4"/>
        <v>42095</v>
      </c>
    </row>
    <row r="84" spans="2:15" x14ac:dyDescent="0.25">
      <c r="B84" s="2">
        <v>42114</v>
      </c>
      <c r="C84" s="1">
        <v>12751</v>
      </c>
      <c r="D84" s="27">
        <v>433734</v>
      </c>
      <c r="E84" s="27">
        <v>163440</v>
      </c>
      <c r="F84" s="27">
        <f t="shared" si="3"/>
        <v>270294</v>
      </c>
      <c r="G84" s="27">
        <v>100000</v>
      </c>
      <c r="H84" s="135">
        <v>29575</v>
      </c>
      <c r="I84" s="1">
        <v>5985.75</v>
      </c>
      <c r="J84" s="1">
        <v>265.25</v>
      </c>
      <c r="K84" s="1">
        <f>Table48[[#This Row],[Comex Cu future]]/100/0.454*1000</f>
        <v>5842.5110132158588</v>
      </c>
      <c r="L84" s="1">
        <v>1829.25</v>
      </c>
      <c r="M84" s="207"/>
      <c r="N84" s="134" t="str">
        <f>IF(ISNA(VLOOKUP(Table48[[#This Row],[Column1]],Table22[],3,FALSE)),N83,(VLOOKUP(Table48[[#This Row],[Column1]],Table22[],3,FALSE))*1000)</f>
        <v>""</v>
      </c>
      <c r="O84" s="14">
        <f t="shared" si="4"/>
        <v>42095</v>
      </c>
    </row>
    <row r="85" spans="2:15" x14ac:dyDescent="0.25">
      <c r="B85" s="2">
        <v>42115</v>
      </c>
      <c r="C85" s="1">
        <v>12628</v>
      </c>
      <c r="D85" s="27">
        <v>433962</v>
      </c>
      <c r="E85" s="27">
        <v>163446</v>
      </c>
      <c r="F85" s="27">
        <f t="shared" si="3"/>
        <v>270516</v>
      </c>
      <c r="G85" s="27">
        <v>100000</v>
      </c>
      <c r="H85" s="135">
        <v>29475</v>
      </c>
      <c r="I85" s="1">
        <v>5943</v>
      </c>
      <c r="J85" s="1">
        <v>264.5</v>
      </c>
      <c r="K85" s="1">
        <f>Table48[[#This Row],[Comex Cu future]]/100/0.454*1000</f>
        <v>5825.9911894273118</v>
      </c>
      <c r="L85" s="1">
        <v>1834.25</v>
      </c>
      <c r="M85" s="207"/>
      <c r="N85" s="134" t="str">
        <f>IF(ISNA(VLOOKUP(Table48[[#This Row],[Column1]],Table22[],3,FALSE)),N84,(VLOOKUP(Table48[[#This Row],[Column1]],Table22[],3,FALSE))*1000)</f>
        <v>""</v>
      </c>
      <c r="O85" s="14">
        <f t="shared" si="4"/>
        <v>42095</v>
      </c>
    </row>
    <row r="86" spans="2:15" x14ac:dyDescent="0.25">
      <c r="B86" s="2">
        <v>42116</v>
      </c>
      <c r="C86" s="1">
        <v>12626.5</v>
      </c>
      <c r="D86" s="27">
        <v>434376</v>
      </c>
      <c r="E86" s="27">
        <v>163446</v>
      </c>
      <c r="F86" s="27">
        <f t="shared" si="3"/>
        <v>270930</v>
      </c>
      <c r="G86" s="27">
        <v>100000</v>
      </c>
      <c r="H86" s="135">
        <v>29625</v>
      </c>
      <c r="I86" s="1">
        <v>5902</v>
      </c>
      <c r="J86" s="1">
        <v>262.10000000000002</v>
      </c>
      <c r="K86" s="1">
        <f>Table48[[#This Row],[Comex Cu future]]/100/0.454*1000</f>
        <v>5773.1277533039656</v>
      </c>
      <c r="L86" s="1">
        <v>1820.75</v>
      </c>
      <c r="M86" s="207"/>
      <c r="N86" s="134" t="str">
        <f>IF(ISNA(VLOOKUP(Table48[[#This Row],[Column1]],Table22[],3,FALSE)),N85,(VLOOKUP(Table48[[#This Row],[Column1]],Table22[],3,FALSE))*1000)</f>
        <v>""</v>
      </c>
      <c r="O86" s="14">
        <f t="shared" si="4"/>
        <v>42095</v>
      </c>
    </row>
    <row r="87" spans="2:15" x14ac:dyDescent="0.25">
      <c r="B87" s="2">
        <v>42117</v>
      </c>
      <c r="C87" s="1">
        <v>12658</v>
      </c>
      <c r="D87" s="27">
        <v>434712</v>
      </c>
      <c r="E87" s="27">
        <v>163746</v>
      </c>
      <c r="F87" s="27">
        <f t="shared" si="3"/>
        <v>270966</v>
      </c>
      <c r="G87" s="27">
        <v>100000</v>
      </c>
      <c r="H87" s="135">
        <v>29850</v>
      </c>
      <c r="I87" s="1">
        <v>5943</v>
      </c>
      <c r="J87" s="1">
        <v>263.85000000000002</v>
      </c>
      <c r="K87" s="1">
        <f>Table48[[#This Row],[Comex Cu future]]/100/0.454*1000</f>
        <v>5811.6740088105726</v>
      </c>
      <c r="L87" s="1">
        <v>1797.75</v>
      </c>
      <c r="M87" s="207"/>
      <c r="N87" s="134" t="str">
        <f>IF(ISNA(VLOOKUP(Table48[[#This Row],[Column1]],Table22[],3,FALSE)),N86,(VLOOKUP(Table48[[#This Row],[Column1]],Table22[],3,FALSE))*1000)</f>
        <v>""</v>
      </c>
      <c r="O87" s="14">
        <f t="shared" si="4"/>
        <v>42095</v>
      </c>
    </row>
    <row r="88" spans="2:15" x14ac:dyDescent="0.25">
      <c r="B88" s="2">
        <v>42118</v>
      </c>
      <c r="C88" s="1">
        <v>13158</v>
      </c>
      <c r="D88" s="27">
        <v>435558</v>
      </c>
      <c r="E88" s="27">
        <v>163842</v>
      </c>
      <c r="F88" s="27">
        <f t="shared" si="3"/>
        <v>271716</v>
      </c>
      <c r="G88" s="27">
        <v>100000</v>
      </c>
      <c r="H88" s="135">
        <v>29800</v>
      </c>
      <c r="I88" s="1">
        <v>6031</v>
      </c>
      <c r="J88" s="1">
        <v>268.45</v>
      </c>
      <c r="K88" s="1">
        <f>Table48[[#This Row],[Comex Cu future]]/100/0.454*1000</f>
        <v>5912.9955947136559</v>
      </c>
      <c r="L88" s="1">
        <v>1843.25</v>
      </c>
      <c r="M88" s="207"/>
      <c r="N88" s="134" t="str">
        <f>IF(ISNA(VLOOKUP(Table48[[#This Row],[Column1]],Table22[],3,FALSE)),N87,(VLOOKUP(Table48[[#This Row],[Column1]],Table22[],3,FALSE))*1000)</f>
        <v>""</v>
      </c>
      <c r="O88" s="14">
        <f t="shared" si="4"/>
        <v>42095</v>
      </c>
    </row>
    <row r="89" spans="2:15" x14ac:dyDescent="0.25">
      <c r="B89" s="2">
        <v>42121</v>
      </c>
      <c r="C89" s="1">
        <v>13516</v>
      </c>
      <c r="D89" s="27">
        <v>436542</v>
      </c>
      <c r="E89" s="27">
        <v>164142</v>
      </c>
      <c r="F89" s="27">
        <f t="shared" si="3"/>
        <v>272400</v>
      </c>
      <c r="G89" s="27">
        <v>100000</v>
      </c>
      <c r="H89" s="135">
        <v>29748</v>
      </c>
      <c r="I89" s="1">
        <v>6070</v>
      </c>
      <c r="J89" s="1">
        <v>270.5</v>
      </c>
      <c r="K89" s="1">
        <f>Table48[[#This Row],[Comex Cu future]]/100/0.454*1000</f>
        <v>5958.1497797356824</v>
      </c>
      <c r="L89" s="1">
        <v>1846.75</v>
      </c>
      <c r="M89" s="207"/>
      <c r="N89" s="134" t="str">
        <f>IF(ISNA(VLOOKUP(Table48[[#This Row],[Column1]],Table22[],3,FALSE)),N88,(VLOOKUP(Table48[[#This Row],[Column1]],Table22[],3,FALSE))*1000)</f>
        <v>""</v>
      </c>
      <c r="O89" s="14">
        <f t="shared" si="4"/>
        <v>42095</v>
      </c>
    </row>
    <row r="90" spans="2:15" x14ac:dyDescent="0.25">
      <c r="B90" s="2">
        <v>42122</v>
      </c>
      <c r="C90" s="1">
        <v>13410</v>
      </c>
      <c r="D90" s="27">
        <v>442950</v>
      </c>
      <c r="E90" s="27">
        <v>165906</v>
      </c>
      <c r="F90" s="27">
        <f t="shared" si="3"/>
        <v>277044</v>
      </c>
      <c r="G90" s="27">
        <v>100000</v>
      </c>
      <c r="H90" s="135">
        <v>29898</v>
      </c>
      <c r="I90" s="1">
        <v>6132</v>
      </c>
      <c r="J90" s="1">
        <v>271.2</v>
      </c>
      <c r="K90" s="1">
        <f>Table48[[#This Row],[Comex Cu future]]/100/0.454*1000</f>
        <v>5973.5682819383255</v>
      </c>
      <c r="L90" s="1">
        <v>1878.75</v>
      </c>
      <c r="M90" s="207"/>
      <c r="N90" s="134" t="str">
        <f>IF(ISNA(VLOOKUP(Table48[[#This Row],[Column1]],Table22[],3,FALSE)),N89,(VLOOKUP(Table48[[#This Row],[Column1]],Table22[],3,FALSE))*1000)</f>
        <v>""</v>
      </c>
      <c r="O90" s="14">
        <f t="shared" si="4"/>
        <v>42095</v>
      </c>
    </row>
    <row r="91" spans="2:15" x14ac:dyDescent="0.25">
      <c r="B91" s="2">
        <v>42123</v>
      </c>
      <c r="C91" s="1">
        <v>13391</v>
      </c>
      <c r="D91" s="27">
        <v>443670</v>
      </c>
      <c r="E91" s="27">
        <v>166326</v>
      </c>
      <c r="F91" s="27">
        <f t="shared" si="3"/>
        <v>277344</v>
      </c>
      <c r="G91" s="27">
        <v>100000</v>
      </c>
      <c r="H91" s="135">
        <v>30198</v>
      </c>
      <c r="I91" s="1">
        <v>6162.5</v>
      </c>
      <c r="J91" s="1">
        <v>272</v>
      </c>
      <c r="K91" s="1">
        <f>Table48[[#This Row],[Comex Cu future]]/100/0.454*1000</f>
        <v>5991.1894273127755</v>
      </c>
      <c r="L91" s="1">
        <v>1891.75</v>
      </c>
      <c r="M91" s="207"/>
      <c r="N91" s="134" t="str">
        <f>IF(ISNA(VLOOKUP(Table48[[#This Row],[Column1]],Table22[],3,FALSE)),N90,(VLOOKUP(Table48[[#This Row],[Column1]],Table22[],3,FALSE))*1000)</f>
        <v>""</v>
      </c>
      <c r="O91" s="14">
        <f t="shared" si="4"/>
        <v>42095</v>
      </c>
    </row>
    <row r="92" spans="2:15" x14ac:dyDescent="0.25">
      <c r="B92" s="2">
        <v>42124</v>
      </c>
      <c r="C92" s="1">
        <v>13915</v>
      </c>
      <c r="D92" s="27">
        <v>444756</v>
      </c>
      <c r="E92" s="27">
        <v>166506</v>
      </c>
      <c r="F92" s="27">
        <f t="shared" si="3"/>
        <v>278250</v>
      </c>
      <c r="G92" s="27">
        <v>100000</v>
      </c>
      <c r="H92" s="135">
        <v>29902</v>
      </c>
      <c r="I92" s="1">
        <v>6364.5</v>
      </c>
      <c r="J92" s="1">
        <v>280.25</v>
      </c>
      <c r="K92" s="1">
        <f>Table48[[#This Row],[Comex Cu future]]/100/0.454*1000</f>
        <v>6172.9074889867852</v>
      </c>
      <c r="L92" s="1">
        <v>1933.25</v>
      </c>
      <c r="M92" s="207"/>
      <c r="N92" s="134" t="str">
        <f>IF(ISNA(VLOOKUP(Table48[[#This Row],[Column1]],Table22[],3,FALSE)),N91,(VLOOKUP(Table48[[#This Row],[Column1]],Table22[],3,FALSE))*1000)</f>
        <v>""</v>
      </c>
      <c r="O92" s="14">
        <f t="shared" si="4"/>
        <v>42095</v>
      </c>
    </row>
    <row r="93" spans="2:15" x14ac:dyDescent="0.25">
      <c r="B93" s="2">
        <v>42125</v>
      </c>
      <c r="C93" s="1">
        <v>13708.5</v>
      </c>
      <c r="D93" s="27">
        <v>444312</v>
      </c>
      <c r="E93" s="27">
        <v>166122</v>
      </c>
      <c r="F93" s="27">
        <f t="shared" si="3"/>
        <v>278190</v>
      </c>
      <c r="G93" s="27">
        <v>100000</v>
      </c>
      <c r="H93" s="135">
        <v>30100</v>
      </c>
      <c r="I93" s="1">
        <v>6411.5</v>
      </c>
      <c r="J93" s="1">
        <v>284</v>
      </c>
      <c r="K93" s="1">
        <f>Table48[[#This Row],[Comex Cu future]]/100/0.454*1000</f>
        <v>6255.5066079295148</v>
      </c>
      <c r="L93" s="1">
        <v>1902.25</v>
      </c>
      <c r="M93" s="207"/>
      <c r="N93" s="134" t="str">
        <f>IF(ISNA(VLOOKUP(Table48[[#This Row],[Column1]],Table22[],3,FALSE)),N92,(VLOOKUP(Table48[[#This Row],[Column1]],Table22[],3,FALSE))*1000)</f>
        <v>""</v>
      </c>
      <c r="O93" s="14">
        <f t="shared" si="4"/>
        <v>42125</v>
      </c>
    </row>
    <row r="94" spans="2:15" x14ac:dyDescent="0.25">
      <c r="B94" s="2">
        <v>42128</v>
      </c>
      <c r="C94" s="1">
        <v>13708.5</v>
      </c>
      <c r="D94" s="27">
        <v>444312</v>
      </c>
      <c r="E94" s="27">
        <v>166122</v>
      </c>
      <c r="F94" s="27">
        <f t="shared" si="3"/>
        <v>278190</v>
      </c>
      <c r="G94" s="27">
        <v>100000</v>
      </c>
      <c r="H94" s="135">
        <v>30100</v>
      </c>
      <c r="I94" s="1">
        <v>6411.5</v>
      </c>
      <c r="J94" s="1">
        <v>283.55</v>
      </c>
      <c r="K94" s="1">
        <f>Table48[[#This Row],[Comex Cu future]]/100/0.454*1000</f>
        <v>6245.5947136563882</v>
      </c>
      <c r="L94" s="1">
        <v>1902.25</v>
      </c>
      <c r="M94" s="207"/>
      <c r="N94" s="134" t="str">
        <f>IF(ISNA(VLOOKUP(Table48[[#This Row],[Column1]],Table22[],3,FALSE)),N93,(VLOOKUP(Table48[[#This Row],[Column1]],Table22[],3,FALSE))*1000)</f>
        <v>""</v>
      </c>
      <c r="O94" s="14">
        <f t="shared" si="4"/>
        <v>42125</v>
      </c>
    </row>
    <row r="95" spans="2:15" x14ac:dyDescent="0.25">
      <c r="B95" s="2">
        <v>42129</v>
      </c>
      <c r="C95" s="1">
        <v>14258</v>
      </c>
      <c r="D95" s="27">
        <v>444060</v>
      </c>
      <c r="E95" s="27">
        <v>166272</v>
      </c>
      <c r="F95" s="27">
        <f t="shared" si="3"/>
        <v>277788</v>
      </c>
      <c r="G95" s="27">
        <v>100000</v>
      </c>
      <c r="H95" s="135">
        <v>29845</v>
      </c>
      <c r="I95" s="1">
        <v>6481.75</v>
      </c>
      <c r="J95" s="1">
        <v>285.2</v>
      </c>
      <c r="K95" s="1">
        <f>Table48[[#This Row],[Comex Cu future]]/100/0.454*1000</f>
        <v>6281.9383259911892</v>
      </c>
      <c r="L95" s="1">
        <v>1959.25</v>
      </c>
      <c r="M95" s="207"/>
      <c r="N95" s="134" t="str">
        <f>IF(ISNA(VLOOKUP(Table48[[#This Row],[Column1]],Table22[],3,FALSE)),N94,(VLOOKUP(Table48[[#This Row],[Column1]],Table22[],3,FALSE))*1000)</f>
        <v>""</v>
      </c>
      <c r="O95" s="14">
        <f t="shared" si="4"/>
        <v>42125</v>
      </c>
    </row>
    <row r="96" spans="2:15" x14ac:dyDescent="0.25">
      <c r="B96" s="2">
        <v>42130</v>
      </c>
      <c r="C96" s="1">
        <v>13930.5</v>
      </c>
      <c r="D96" s="27">
        <v>443916</v>
      </c>
      <c r="E96" s="27">
        <v>166344</v>
      </c>
      <c r="F96" s="27">
        <f t="shared" si="3"/>
        <v>277572</v>
      </c>
      <c r="G96" s="27">
        <v>100000</v>
      </c>
      <c r="H96" s="135">
        <v>29850</v>
      </c>
      <c r="I96" s="1">
        <v>6389.25</v>
      </c>
      <c r="J96" s="1">
        <v>284.39999999999998</v>
      </c>
      <c r="K96" s="1">
        <f>Table48[[#This Row],[Comex Cu future]]/100/0.454*1000</f>
        <v>6264.3171806167393</v>
      </c>
      <c r="L96" s="1">
        <v>1900</v>
      </c>
      <c r="M96" s="207"/>
      <c r="N96" s="134" t="str">
        <f>IF(ISNA(VLOOKUP(Table48[[#This Row],[Column1]],Table22[],3,FALSE)),N95,(VLOOKUP(Table48[[#This Row],[Column1]],Table22[],3,FALSE))*1000)</f>
        <v>""</v>
      </c>
      <c r="O96" s="14">
        <f t="shared" si="4"/>
        <v>42125</v>
      </c>
    </row>
    <row r="97" spans="2:15" x14ac:dyDescent="0.25">
      <c r="B97" s="2">
        <v>42131</v>
      </c>
      <c r="C97" s="1">
        <v>14099</v>
      </c>
      <c r="D97" s="27">
        <v>442434</v>
      </c>
      <c r="E97" s="27">
        <v>165570</v>
      </c>
      <c r="F97" s="27">
        <f t="shared" si="3"/>
        <v>276864</v>
      </c>
      <c r="G97" s="27">
        <v>100000</v>
      </c>
      <c r="H97" s="135">
        <v>29903</v>
      </c>
      <c r="I97" s="1">
        <v>6403</v>
      </c>
      <c r="J97" s="1">
        <v>283.3</v>
      </c>
      <c r="K97" s="1">
        <f>Table48[[#This Row],[Comex Cu future]]/100/0.454*1000</f>
        <v>6240.0881057268725</v>
      </c>
      <c r="L97" s="1">
        <v>1855.5</v>
      </c>
      <c r="M97" s="207"/>
      <c r="N97" s="134" t="str">
        <f>IF(ISNA(VLOOKUP(Table48[[#This Row],[Column1]],Table22[],3,FALSE)),N96,(VLOOKUP(Table48[[#This Row],[Column1]],Table22[],3,FALSE))*1000)</f>
        <v>""</v>
      </c>
      <c r="O97" s="14">
        <f t="shared" si="4"/>
        <v>42125</v>
      </c>
    </row>
    <row r="98" spans="2:15" x14ac:dyDescent="0.25">
      <c r="B98" s="2">
        <v>42132</v>
      </c>
      <c r="C98" s="1">
        <v>14260</v>
      </c>
      <c r="D98" s="27">
        <v>441174</v>
      </c>
      <c r="E98" s="27">
        <v>165180</v>
      </c>
      <c r="F98" s="27">
        <f t="shared" si="3"/>
        <v>275994</v>
      </c>
      <c r="G98" s="27">
        <v>100000</v>
      </c>
      <c r="H98" s="135">
        <v>29754</v>
      </c>
      <c r="I98" s="1">
        <v>6391.5</v>
      </c>
      <c r="J98" s="1">
        <v>283.10000000000002</v>
      </c>
      <c r="K98" s="1">
        <f>Table48[[#This Row],[Comex Cu future]]/100/0.454*1000</f>
        <v>6235.6828193832607</v>
      </c>
      <c r="L98" s="1">
        <v>1859.5</v>
      </c>
      <c r="M98" s="207"/>
      <c r="N98" s="134" t="str">
        <f>IF(ISNA(VLOOKUP(Table48[[#This Row],[Column1]],Table22[],3,FALSE)),N97,(VLOOKUP(Table48[[#This Row],[Column1]],Table22[],3,FALSE))*1000)</f>
        <v>""</v>
      </c>
      <c r="O98" s="14">
        <f t="shared" si="4"/>
        <v>42125</v>
      </c>
    </row>
    <row r="99" spans="2:15" x14ac:dyDescent="0.25">
      <c r="B99" s="2">
        <v>42135</v>
      </c>
      <c r="C99" s="1">
        <v>14241</v>
      </c>
      <c r="D99" s="27">
        <v>442812</v>
      </c>
      <c r="E99" s="27">
        <v>166878</v>
      </c>
      <c r="F99" s="27">
        <f t="shared" si="3"/>
        <v>275934</v>
      </c>
      <c r="G99" s="27">
        <v>100000</v>
      </c>
      <c r="H99" s="135">
        <v>29951</v>
      </c>
      <c r="I99" s="1">
        <v>6368.5</v>
      </c>
      <c r="J99" s="1">
        <v>282</v>
      </c>
      <c r="K99" s="1">
        <f>Table48[[#This Row],[Comex Cu future]]/100/0.454*1000</f>
        <v>6211.4537444933922</v>
      </c>
      <c r="L99" s="1">
        <v>1846.25</v>
      </c>
      <c r="M99" s="207"/>
      <c r="N99" s="134" t="str">
        <f>IF(ISNA(VLOOKUP(Table48[[#This Row],[Column1]],Table22[],3,FALSE)),N98,(VLOOKUP(Table48[[#This Row],[Column1]],Table22[],3,FALSE))*1000)</f>
        <v>""</v>
      </c>
      <c r="O99" s="14">
        <f t="shared" si="4"/>
        <v>42125</v>
      </c>
    </row>
    <row r="100" spans="2:15" x14ac:dyDescent="0.25">
      <c r="B100" s="2">
        <v>42136</v>
      </c>
      <c r="C100" s="1">
        <v>14318</v>
      </c>
      <c r="D100" s="27">
        <v>440034</v>
      </c>
      <c r="E100" s="27">
        <v>166962</v>
      </c>
      <c r="F100" s="27">
        <f t="shared" si="3"/>
        <v>273072</v>
      </c>
      <c r="G100" s="27">
        <v>100000</v>
      </c>
      <c r="H100" s="135">
        <v>30050</v>
      </c>
      <c r="I100" s="1">
        <v>6446.5</v>
      </c>
      <c r="J100" s="1">
        <v>284.45</v>
      </c>
      <c r="K100" s="1">
        <f>Table48[[#This Row],[Comex Cu future]]/100/0.454*1000</f>
        <v>6265.4185022026431</v>
      </c>
      <c r="L100" s="1">
        <v>1861</v>
      </c>
      <c r="M100" s="207"/>
      <c r="N100" s="134" t="str">
        <f>IF(ISNA(VLOOKUP(Table48[[#This Row],[Column1]],Table22[],3,FALSE)),N99,(VLOOKUP(Table48[[#This Row],[Column1]],Table22[],3,FALSE))*1000)</f>
        <v>""</v>
      </c>
      <c r="O100" s="14">
        <f t="shared" si="4"/>
        <v>42125</v>
      </c>
    </row>
    <row r="101" spans="2:15" x14ac:dyDescent="0.25">
      <c r="B101" s="2">
        <v>42137</v>
      </c>
      <c r="C101" s="1">
        <v>14014</v>
      </c>
      <c r="D101" s="27">
        <v>441042</v>
      </c>
      <c r="E101" s="27">
        <v>167976</v>
      </c>
      <c r="F101" s="27">
        <f t="shared" si="3"/>
        <v>273066</v>
      </c>
      <c r="G101" s="27">
        <v>100000</v>
      </c>
      <c r="H101" s="135">
        <v>30000</v>
      </c>
      <c r="I101" s="1">
        <v>6410</v>
      </c>
      <c r="J101" s="1">
        <v>284.2</v>
      </c>
      <c r="K101" s="1">
        <f>Table48[[#This Row],[Comex Cu future]]/100/0.454*1000</f>
        <v>6259.9118942731275</v>
      </c>
      <c r="L101" s="1">
        <v>1847.5</v>
      </c>
      <c r="M101" s="207"/>
      <c r="N101" s="134" t="str">
        <f>IF(ISNA(VLOOKUP(Table48[[#This Row],[Column1]],Table22[],3,FALSE)),N100,(VLOOKUP(Table48[[#This Row],[Column1]],Table22[],3,FALSE))*1000)</f>
        <v>""</v>
      </c>
      <c r="O101" s="14">
        <f t="shared" si="4"/>
        <v>42125</v>
      </c>
    </row>
    <row r="102" spans="2:15" x14ac:dyDescent="0.25">
      <c r="B102" s="2">
        <v>42138</v>
      </c>
      <c r="C102" s="1">
        <v>13739</v>
      </c>
      <c r="D102" s="27">
        <v>443352</v>
      </c>
      <c r="E102" s="27">
        <v>170544</v>
      </c>
      <c r="F102" s="27">
        <f t="shared" si="3"/>
        <v>272808</v>
      </c>
      <c r="G102" s="27">
        <v>100000</v>
      </c>
      <c r="H102" s="135">
        <v>30003</v>
      </c>
      <c r="I102" s="1">
        <v>6406.25</v>
      </c>
      <c r="J102" s="1">
        <v>283.8</v>
      </c>
      <c r="K102" s="1">
        <f>Table48[[#This Row],[Comex Cu future]]/100/0.454*1000</f>
        <v>6251.101321585903</v>
      </c>
      <c r="L102" s="1">
        <v>1834</v>
      </c>
      <c r="M102" s="207"/>
      <c r="N102" s="134" t="str">
        <f>IF(ISNA(VLOOKUP(Table48[[#This Row],[Column1]],Table22[],3,FALSE)),N101,(VLOOKUP(Table48[[#This Row],[Column1]],Table22[],3,FALSE))*1000)</f>
        <v>""</v>
      </c>
      <c r="O102" s="14">
        <f t="shared" si="4"/>
        <v>42125</v>
      </c>
    </row>
    <row r="103" spans="2:15" x14ac:dyDescent="0.25">
      <c r="B103" s="2">
        <v>42139</v>
      </c>
      <c r="C103" s="1">
        <v>13941.5</v>
      </c>
      <c r="D103" s="27">
        <v>444324</v>
      </c>
      <c r="E103" s="27">
        <v>171300</v>
      </c>
      <c r="F103" s="27">
        <f t="shared" si="3"/>
        <v>273024</v>
      </c>
      <c r="G103" s="27">
        <v>100000</v>
      </c>
      <c r="H103" s="135">
        <v>30000</v>
      </c>
      <c r="I103" s="1">
        <v>6414.75</v>
      </c>
      <c r="J103" s="1">
        <v>283.89999999999998</v>
      </c>
      <c r="K103" s="1">
        <f>Table48[[#This Row],[Comex Cu future]]/100/0.454*1000</f>
        <v>6253.3039647577089</v>
      </c>
      <c r="L103" s="1">
        <v>1817.75</v>
      </c>
      <c r="M103" s="207"/>
      <c r="N103" s="134" t="str">
        <f>IF(ISNA(VLOOKUP(Table48[[#This Row],[Column1]],Table22[],3,FALSE)),N102,(VLOOKUP(Table48[[#This Row],[Column1]],Table22[],3,FALSE))*1000)</f>
        <v>""</v>
      </c>
      <c r="O103" s="14">
        <f t="shared" si="4"/>
        <v>42125</v>
      </c>
    </row>
    <row r="104" spans="2:15" x14ac:dyDescent="0.25">
      <c r="B104" s="2">
        <v>42142</v>
      </c>
      <c r="C104" s="1">
        <v>13711.5</v>
      </c>
      <c r="D104" s="27">
        <v>443622</v>
      </c>
      <c r="E104" s="27">
        <v>171456</v>
      </c>
      <c r="F104" s="27">
        <f t="shared" si="3"/>
        <v>272166</v>
      </c>
      <c r="G104" s="27">
        <v>100000</v>
      </c>
      <c r="H104" s="135">
        <v>29986</v>
      </c>
      <c r="I104" s="1">
        <v>6369</v>
      </c>
      <c r="J104" s="1">
        <v>282.7</v>
      </c>
      <c r="K104" s="1">
        <f>Table48[[#This Row],[Comex Cu future]]/100/0.454*1000</f>
        <v>6226.8722466960353</v>
      </c>
      <c r="L104" s="1">
        <v>1783</v>
      </c>
      <c r="M104" s="207"/>
      <c r="N104" s="134" t="str">
        <f>IF(ISNA(VLOOKUP(Table48[[#This Row],[Column1]],Table22[],3,FALSE)),N103,(VLOOKUP(Table48[[#This Row],[Column1]],Table22[],3,FALSE))*1000)</f>
        <v>""</v>
      </c>
      <c r="O104" s="14">
        <f t="shared" si="4"/>
        <v>42125</v>
      </c>
    </row>
    <row r="105" spans="2:15" x14ac:dyDescent="0.25">
      <c r="B105" s="2">
        <v>42143</v>
      </c>
      <c r="C105" s="1">
        <v>13048</v>
      </c>
      <c r="D105" s="27">
        <v>444936</v>
      </c>
      <c r="E105" s="27">
        <v>172398</v>
      </c>
      <c r="F105" s="27">
        <f t="shared" si="3"/>
        <v>272538</v>
      </c>
      <c r="G105" s="27">
        <v>100000</v>
      </c>
      <c r="H105" s="135">
        <v>29936</v>
      </c>
      <c r="I105" s="1">
        <v>6210</v>
      </c>
      <c r="J105" s="1">
        <v>276.39999999999998</v>
      </c>
      <c r="K105" s="1">
        <f>Table48[[#This Row],[Comex Cu future]]/100/0.454*1000</f>
        <v>6088.1057268722452</v>
      </c>
      <c r="L105" s="1">
        <v>1749.75</v>
      </c>
      <c r="M105" s="207"/>
      <c r="N105" s="134" t="str">
        <f>IF(ISNA(VLOOKUP(Table48[[#This Row],[Column1]],Table22[],3,FALSE)),N104,(VLOOKUP(Table48[[#This Row],[Column1]],Table22[],3,FALSE))*1000)</f>
        <v>""</v>
      </c>
      <c r="O105" s="14">
        <f t="shared" si="4"/>
        <v>42125</v>
      </c>
    </row>
    <row r="106" spans="2:15" x14ac:dyDescent="0.25">
      <c r="B106" s="2">
        <v>42144</v>
      </c>
      <c r="C106" s="1">
        <v>13069</v>
      </c>
      <c r="D106" s="27">
        <v>446640</v>
      </c>
      <c r="E106" s="27">
        <v>173712</v>
      </c>
      <c r="F106" s="27">
        <f t="shared" si="3"/>
        <v>272928</v>
      </c>
      <c r="G106" s="27">
        <v>100000</v>
      </c>
      <c r="H106" s="135">
        <v>29835.5</v>
      </c>
      <c r="I106" s="1">
        <v>6214</v>
      </c>
      <c r="J106" s="1">
        <v>275.3</v>
      </c>
      <c r="K106" s="1">
        <f>Table48[[#This Row],[Comex Cu future]]/100/0.454*1000</f>
        <v>6063.8766519823785</v>
      </c>
      <c r="L106" s="1">
        <v>1744.25</v>
      </c>
      <c r="M106" s="207"/>
      <c r="N106" s="134" t="str">
        <f>IF(ISNA(VLOOKUP(Table48[[#This Row],[Column1]],Table22[],3,FALSE)),N105,(VLOOKUP(Table48[[#This Row],[Column1]],Table22[],3,FALSE))*1000)</f>
        <v>""</v>
      </c>
      <c r="O106" s="14">
        <f t="shared" si="4"/>
        <v>42125</v>
      </c>
    </row>
    <row r="107" spans="2:15" x14ac:dyDescent="0.25">
      <c r="B107" s="2">
        <v>42145</v>
      </c>
      <c r="C107" s="1">
        <v>12957</v>
      </c>
      <c r="D107" s="27">
        <v>446868</v>
      </c>
      <c r="E107" s="27">
        <v>173766</v>
      </c>
      <c r="F107" s="27">
        <f t="shared" si="3"/>
        <v>273102</v>
      </c>
      <c r="G107" s="27">
        <v>100000</v>
      </c>
      <c r="H107" s="135">
        <v>30000</v>
      </c>
      <c r="I107" s="1">
        <v>6249</v>
      </c>
      <c r="J107" s="1">
        <v>277.3</v>
      </c>
      <c r="K107" s="1">
        <f>Table48[[#This Row],[Comex Cu future]]/100/0.454*1000</f>
        <v>6107.929515418502</v>
      </c>
      <c r="L107" s="1">
        <v>1734.5</v>
      </c>
      <c r="M107" s="207"/>
      <c r="N107" s="134" t="str">
        <f>IF(ISNA(VLOOKUP(Table48[[#This Row],[Column1]],Table22[],3,FALSE)),N106,(VLOOKUP(Table48[[#This Row],[Column1]],Table22[],3,FALSE))*1000)</f>
        <v>""</v>
      </c>
      <c r="O107" s="14">
        <f t="shared" si="4"/>
        <v>42125</v>
      </c>
    </row>
    <row r="108" spans="2:15" x14ac:dyDescent="0.25">
      <c r="B108" s="2">
        <v>42146</v>
      </c>
      <c r="C108" s="1">
        <v>12664</v>
      </c>
      <c r="D108" s="27">
        <v>455790</v>
      </c>
      <c r="E108" s="27">
        <v>173766</v>
      </c>
      <c r="F108" s="27">
        <f t="shared" si="3"/>
        <v>282024</v>
      </c>
      <c r="G108" s="27">
        <v>100000</v>
      </c>
      <c r="H108" s="135">
        <v>30401</v>
      </c>
      <c r="I108" s="1">
        <v>6156</v>
      </c>
      <c r="J108" s="1">
        <v>274.05</v>
      </c>
      <c r="K108" s="1">
        <f>Table48[[#This Row],[Comex Cu future]]/100/0.454*1000</f>
        <v>6036.343612334801</v>
      </c>
      <c r="L108" s="1">
        <v>1729.75</v>
      </c>
      <c r="M108" s="207"/>
      <c r="N108" s="134" t="str">
        <f>IF(ISNA(VLOOKUP(Table48[[#This Row],[Column1]],Table22[],3,FALSE)),N107,(VLOOKUP(Table48[[#This Row],[Column1]],Table22[],3,FALSE))*1000)</f>
        <v>""</v>
      </c>
      <c r="O108" s="14">
        <f t="shared" si="4"/>
        <v>42125</v>
      </c>
    </row>
    <row r="109" spans="2:15" x14ac:dyDescent="0.25">
      <c r="B109" s="2">
        <v>42149</v>
      </c>
      <c r="C109" s="1">
        <v>12664</v>
      </c>
      <c r="D109" s="27">
        <v>455790</v>
      </c>
      <c r="E109" s="27">
        <v>173766</v>
      </c>
      <c r="F109" s="27">
        <f t="shared" si="3"/>
        <v>282024</v>
      </c>
      <c r="G109" s="27">
        <v>100000</v>
      </c>
      <c r="H109" s="135">
        <v>30401</v>
      </c>
      <c r="I109" s="1">
        <v>6156</v>
      </c>
      <c r="J109" s="1">
        <v>274.05</v>
      </c>
      <c r="K109" s="1">
        <f>Table48[[#This Row],[Comex Cu future]]/100/0.454*1000</f>
        <v>6036.343612334801</v>
      </c>
      <c r="L109" s="1">
        <v>1729.75</v>
      </c>
      <c r="M109" s="207"/>
      <c r="N109" s="134" t="str">
        <f>IF(ISNA(VLOOKUP(Table48[[#This Row],[Column1]],Table22[],3,FALSE)),N108,(VLOOKUP(Table48[[#This Row],[Column1]],Table22[],3,FALSE))*1000)</f>
        <v>""</v>
      </c>
      <c r="O109" s="14">
        <f t="shared" si="4"/>
        <v>42125</v>
      </c>
    </row>
    <row r="110" spans="2:15" x14ac:dyDescent="0.25">
      <c r="B110" s="2">
        <v>42150</v>
      </c>
      <c r="C110" s="1">
        <v>12625.5</v>
      </c>
      <c r="D110" s="27">
        <v>463800</v>
      </c>
      <c r="E110" s="27">
        <v>173940</v>
      </c>
      <c r="F110" s="27">
        <f t="shared" si="3"/>
        <v>289860</v>
      </c>
      <c r="G110" s="27">
        <v>100000</v>
      </c>
      <c r="H110" s="135">
        <v>30394.5</v>
      </c>
      <c r="I110" s="1">
        <v>6103.5</v>
      </c>
      <c r="J110" s="1">
        <v>271.5</v>
      </c>
      <c r="K110" s="1">
        <f>Table48[[#This Row],[Comex Cu future]]/100/0.454*1000</f>
        <v>5980.1762114537432</v>
      </c>
      <c r="L110" s="1">
        <v>1713.25</v>
      </c>
      <c r="M110" s="207"/>
      <c r="N110" s="134" t="str">
        <f>IF(ISNA(VLOOKUP(Table48[[#This Row],[Column1]],Table22[],3,FALSE)),N109,(VLOOKUP(Table48[[#This Row],[Column1]],Table22[],3,FALSE))*1000)</f>
        <v>""</v>
      </c>
      <c r="O110" s="14">
        <f t="shared" si="4"/>
        <v>42125</v>
      </c>
    </row>
    <row r="111" spans="2:15" x14ac:dyDescent="0.25">
      <c r="B111" s="2">
        <v>42151</v>
      </c>
      <c r="C111" s="1">
        <v>12776</v>
      </c>
      <c r="D111" s="27">
        <v>465624</v>
      </c>
      <c r="E111" s="27">
        <v>175056</v>
      </c>
      <c r="F111" s="27">
        <f t="shared" si="3"/>
        <v>290568</v>
      </c>
      <c r="G111" s="27">
        <v>100000</v>
      </c>
      <c r="H111" s="135">
        <v>30394</v>
      </c>
      <c r="I111" s="1">
        <v>6079.5</v>
      </c>
      <c r="J111" s="1">
        <v>270.75</v>
      </c>
      <c r="K111" s="1">
        <f>Table48[[#This Row],[Comex Cu future]]/100/0.454*1000</f>
        <v>5963.6563876651981</v>
      </c>
      <c r="L111" s="1">
        <v>1699</v>
      </c>
      <c r="M111" s="207"/>
      <c r="N111" s="134" t="str">
        <f>IF(ISNA(VLOOKUP(Table48[[#This Row],[Column1]],Table22[],3,FALSE)),N110,(VLOOKUP(Table48[[#This Row],[Column1]],Table22[],3,FALSE))*1000)</f>
        <v>""</v>
      </c>
      <c r="O111" s="14">
        <f t="shared" si="4"/>
        <v>42125</v>
      </c>
    </row>
    <row r="112" spans="2:15" x14ac:dyDescent="0.25">
      <c r="B112" s="2">
        <v>42152</v>
      </c>
      <c r="C112" s="1">
        <v>12767</v>
      </c>
      <c r="D112" s="27">
        <v>464610</v>
      </c>
      <c r="E112" s="27">
        <v>175656</v>
      </c>
      <c r="F112" s="27">
        <f t="shared" si="3"/>
        <v>288954</v>
      </c>
      <c r="G112" s="27">
        <v>100000</v>
      </c>
      <c r="H112" s="135">
        <v>30522</v>
      </c>
      <c r="I112" s="1">
        <v>6091.5</v>
      </c>
      <c r="J112" s="1">
        <v>270.35000000000002</v>
      </c>
      <c r="K112" s="1">
        <f>Table48[[#This Row],[Comex Cu future]]/100/0.454*1000</f>
        <v>5954.8458149779735</v>
      </c>
      <c r="L112" s="1">
        <v>1739.75</v>
      </c>
      <c r="M112" s="207"/>
      <c r="N112" s="134" t="str">
        <f>IF(ISNA(VLOOKUP(Table48[[#This Row],[Column1]],Table22[],3,FALSE)),N111,(VLOOKUP(Table48[[#This Row],[Column1]],Table22[],3,FALSE))*1000)</f>
        <v>""</v>
      </c>
      <c r="O112" s="14">
        <f t="shared" si="4"/>
        <v>42125</v>
      </c>
    </row>
    <row r="113" spans="2:15" x14ac:dyDescent="0.25">
      <c r="B113" s="2">
        <v>42153</v>
      </c>
      <c r="C113" s="1">
        <v>12588</v>
      </c>
      <c r="D113" s="27">
        <v>464364</v>
      </c>
      <c r="E113" s="27">
        <v>176100</v>
      </c>
      <c r="F113" s="27">
        <f t="shared" si="3"/>
        <v>288264</v>
      </c>
      <c r="G113" s="27">
        <v>100000</v>
      </c>
      <c r="H113" s="135">
        <v>30340</v>
      </c>
      <c r="I113" s="1">
        <v>6005.25</v>
      </c>
      <c r="J113" s="1">
        <v>266.89999999999998</v>
      </c>
      <c r="K113" s="1">
        <f>Table48[[#This Row],[Comex Cu future]]/100/0.454*1000</f>
        <v>5878.8546255506599</v>
      </c>
      <c r="L113" s="1">
        <v>1700.5</v>
      </c>
      <c r="M113" s="207"/>
      <c r="N113" s="134" t="str">
        <f>IF(ISNA(VLOOKUP(Table48[[#This Row],[Column1]],Table22[],3,FALSE)),N112,(VLOOKUP(Table48[[#This Row],[Column1]],Table22[],3,FALSE))*1000)</f>
        <v>""</v>
      </c>
      <c r="O113" s="14">
        <f t="shared" si="4"/>
        <v>42125</v>
      </c>
    </row>
    <row r="114" spans="2:15" x14ac:dyDescent="0.25">
      <c r="B114" s="2">
        <v>42156</v>
      </c>
      <c r="C114" s="1">
        <v>12957</v>
      </c>
      <c r="D114" s="27">
        <v>465564</v>
      </c>
      <c r="E114" s="27">
        <v>177300</v>
      </c>
      <c r="F114" s="27">
        <f t="shared" si="3"/>
        <v>288264</v>
      </c>
      <c r="G114" s="27">
        <v>100000</v>
      </c>
      <c r="H114" s="135">
        <v>30186</v>
      </c>
      <c r="I114" s="1">
        <v>6014.5</v>
      </c>
      <c r="J114" s="1">
        <v>265.64999999999998</v>
      </c>
      <c r="K114" s="1">
        <f>Table48[[#This Row],[Comex Cu future]]/100/0.454*1000</f>
        <v>5851.3215859030834</v>
      </c>
      <c r="L114" s="1">
        <v>1722.5</v>
      </c>
      <c r="M114" s="207"/>
      <c r="N114" s="134" t="str">
        <f>IF(ISNA(VLOOKUP(Table48[[#This Row],[Column1]],Table22[],3,FALSE)),N113,(VLOOKUP(Table48[[#This Row],[Column1]],Table22[],3,FALSE))*1000)</f>
        <v>""</v>
      </c>
      <c r="O114" s="14">
        <f t="shared" si="4"/>
        <v>42156</v>
      </c>
    </row>
    <row r="115" spans="2:15" x14ac:dyDescent="0.25">
      <c r="B115" s="2">
        <v>42157</v>
      </c>
      <c r="C115" s="1">
        <v>13021</v>
      </c>
      <c r="D115" s="27">
        <v>465516</v>
      </c>
      <c r="E115" s="27">
        <v>177300</v>
      </c>
      <c r="F115" s="27">
        <f t="shared" si="3"/>
        <v>288216</v>
      </c>
      <c r="G115" s="27">
        <v>100000</v>
      </c>
      <c r="H115" s="135">
        <v>30485.5</v>
      </c>
      <c r="I115" s="1">
        <v>6029</v>
      </c>
      <c r="J115" s="1">
        <v>267.3</v>
      </c>
      <c r="K115" s="1">
        <f>Table48[[#This Row],[Comex Cu future]]/100/0.454*1000</f>
        <v>5887.6651982378853</v>
      </c>
      <c r="L115" s="1">
        <v>1701.25</v>
      </c>
      <c r="M115" s="207"/>
      <c r="N115" s="134" t="str">
        <f>IF(ISNA(VLOOKUP(Table48[[#This Row],[Column1]],Table22[],3,FALSE)),N114,(VLOOKUP(Table48[[#This Row],[Column1]],Table22[],3,FALSE))*1000)</f>
        <v>""</v>
      </c>
      <c r="O115" s="14">
        <f t="shared" si="4"/>
        <v>42156</v>
      </c>
    </row>
    <row r="116" spans="2:15" x14ac:dyDescent="0.25">
      <c r="B116" s="2">
        <v>42158</v>
      </c>
      <c r="C116" s="1">
        <v>12967.5</v>
      </c>
      <c r="D116" s="27">
        <v>470118</v>
      </c>
      <c r="E116" s="27">
        <v>183162</v>
      </c>
      <c r="F116" s="27">
        <f t="shared" si="3"/>
        <v>286956</v>
      </c>
      <c r="G116" s="27">
        <v>100000</v>
      </c>
      <c r="H116" s="135">
        <v>30587</v>
      </c>
      <c r="I116" s="1">
        <v>6000.5</v>
      </c>
      <c r="J116" s="1">
        <v>266.39999999999998</v>
      </c>
      <c r="K116" s="1">
        <f>Table48[[#This Row],[Comex Cu future]]/100/0.454*1000</f>
        <v>5867.8414096916295</v>
      </c>
      <c r="L116" s="1">
        <v>1714.25</v>
      </c>
      <c r="M116" s="207"/>
      <c r="N116" s="134" t="str">
        <f>IF(ISNA(VLOOKUP(Table48[[#This Row],[Column1]],Table22[],3,FALSE)),N115,(VLOOKUP(Table48[[#This Row],[Column1]],Table22[],3,FALSE))*1000)</f>
        <v>""</v>
      </c>
      <c r="O116" s="14">
        <f t="shared" si="4"/>
        <v>42156</v>
      </c>
    </row>
    <row r="117" spans="2:15" x14ac:dyDescent="0.25">
      <c r="B117" s="2">
        <v>42159</v>
      </c>
      <c r="C117" s="1">
        <v>12922</v>
      </c>
      <c r="D117" s="27">
        <v>470376</v>
      </c>
      <c r="E117" s="27">
        <v>183756</v>
      </c>
      <c r="F117" s="27">
        <f t="shared" si="3"/>
        <v>286620</v>
      </c>
      <c r="G117" s="27">
        <v>100000</v>
      </c>
      <c r="H117" s="135">
        <v>30488</v>
      </c>
      <c r="I117" s="1">
        <v>5906.25</v>
      </c>
      <c r="J117" s="1">
        <v>263.10000000000002</v>
      </c>
      <c r="K117" s="1">
        <f>Table48[[#This Row],[Comex Cu future]]/100/0.454*1000</f>
        <v>5795.1541850220274</v>
      </c>
      <c r="L117" s="1">
        <v>1705.75</v>
      </c>
      <c r="M117" s="207"/>
      <c r="N117" s="134" t="str">
        <f>IF(ISNA(VLOOKUP(Table48[[#This Row],[Column1]],Table22[],3,FALSE)),N116,(VLOOKUP(Table48[[#This Row],[Column1]],Table22[],3,FALSE))*1000)</f>
        <v>""</v>
      </c>
      <c r="O117" s="14">
        <f t="shared" si="4"/>
        <v>42156</v>
      </c>
    </row>
    <row r="118" spans="2:15" x14ac:dyDescent="0.25">
      <c r="B118" s="2">
        <v>42160</v>
      </c>
      <c r="C118" s="1">
        <v>13145</v>
      </c>
      <c r="D118" s="27">
        <v>469488</v>
      </c>
      <c r="E118" s="27">
        <v>182976</v>
      </c>
      <c r="F118" s="27">
        <f t="shared" si="3"/>
        <v>286512</v>
      </c>
      <c r="G118" s="27">
        <v>100000</v>
      </c>
      <c r="H118" s="135">
        <v>30439</v>
      </c>
      <c r="I118" s="1">
        <v>5927</v>
      </c>
      <c r="J118" s="1">
        <v>263.75</v>
      </c>
      <c r="K118" s="1">
        <f>Table48[[#This Row],[Comex Cu future]]/100/0.454*1000</f>
        <v>5809.4713656387667</v>
      </c>
      <c r="L118" s="1">
        <v>1712.5</v>
      </c>
      <c r="M118" s="207"/>
      <c r="N118" s="134" t="str">
        <f>IF(ISNA(VLOOKUP(Table48[[#This Row],[Column1]],Table22[],3,FALSE)),N117,(VLOOKUP(Table48[[#This Row],[Column1]],Table22[],3,FALSE))*1000)</f>
        <v>""</v>
      </c>
      <c r="O118" s="14">
        <f t="shared" si="4"/>
        <v>42156</v>
      </c>
    </row>
    <row r="119" spans="2:15" x14ac:dyDescent="0.25">
      <c r="B119" s="2">
        <v>42163</v>
      </c>
      <c r="C119" s="1">
        <v>13405</v>
      </c>
      <c r="D119" s="27">
        <v>469080</v>
      </c>
      <c r="E119" s="27">
        <v>183048</v>
      </c>
      <c r="F119" s="27">
        <f t="shared" si="3"/>
        <v>286032</v>
      </c>
      <c r="G119" s="27">
        <v>100000</v>
      </c>
      <c r="H119" s="135">
        <v>30185</v>
      </c>
      <c r="I119" s="1">
        <v>5938.75</v>
      </c>
      <c r="J119" s="1">
        <v>263.75</v>
      </c>
      <c r="K119" s="1">
        <f>Table48[[#This Row],[Comex Cu future]]/100/0.454*1000</f>
        <v>5809.4713656387667</v>
      </c>
      <c r="L119" s="1">
        <v>1710</v>
      </c>
      <c r="M119" s="207"/>
      <c r="N119" s="134" t="str">
        <f>IF(ISNA(VLOOKUP(Table48[[#This Row],[Column1]],Table22[],3,FALSE)),N118,(VLOOKUP(Table48[[#This Row],[Column1]],Table22[],3,FALSE))*1000)</f>
        <v>""</v>
      </c>
      <c r="O119" s="14">
        <f t="shared" si="4"/>
        <v>42156</v>
      </c>
    </row>
    <row r="120" spans="2:15" x14ac:dyDescent="0.25">
      <c r="B120" s="2">
        <v>42164</v>
      </c>
      <c r="C120" s="1">
        <v>13460</v>
      </c>
      <c r="D120" s="27">
        <v>467904</v>
      </c>
      <c r="E120" s="27">
        <v>179052</v>
      </c>
      <c r="F120" s="27">
        <f t="shared" si="3"/>
        <v>288852</v>
      </c>
      <c r="G120" s="27">
        <v>100000</v>
      </c>
      <c r="H120" s="135">
        <v>30350</v>
      </c>
      <c r="I120" s="1">
        <v>5956.25</v>
      </c>
      <c r="J120" s="1">
        <v>265.05</v>
      </c>
      <c r="K120" s="1">
        <f>Table48[[#This Row],[Comex Cu future]]/100/0.454*1000</f>
        <v>5838.1057268722461</v>
      </c>
      <c r="L120" s="1">
        <v>1711.75</v>
      </c>
      <c r="M120" s="207"/>
      <c r="N120" s="134" t="str">
        <f>IF(ISNA(VLOOKUP(Table48[[#This Row],[Column1]],Table22[],3,FALSE)),N119,(VLOOKUP(Table48[[#This Row],[Column1]],Table22[],3,FALSE))*1000)</f>
        <v>""</v>
      </c>
      <c r="O120" s="14">
        <f t="shared" si="4"/>
        <v>42156</v>
      </c>
    </row>
    <row r="121" spans="2:15" x14ac:dyDescent="0.25">
      <c r="B121" s="2">
        <v>42165</v>
      </c>
      <c r="C121" s="1">
        <v>13563.5</v>
      </c>
      <c r="D121" s="27">
        <v>467010</v>
      </c>
      <c r="E121" s="27">
        <v>179682</v>
      </c>
      <c r="F121" s="27">
        <f t="shared" si="3"/>
        <v>287328</v>
      </c>
      <c r="G121" s="27">
        <v>100000</v>
      </c>
      <c r="H121" s="135">
        <v>30200</v>
      </c>
      <c r="I121" s="1">
        <v>6023.75</v>
      </c>
      <c r="J121" s="1">
        <v>268.64999999999998</v>
      </c>
      <c r="K121" s="1">
        <f>Table48[[#This Row],[Comex Cu future]]/100/0.454*1000</f>
        <v>5917.4008810572677</v>
      </c>
      <c r="L121" s="1">
        <v>1722.5</v>
      </c>
      <c r="M121" s="207"/>
      <c r="N121" s="134" t="str">
        <f>IF(ISNA(VLOOKUP(Table48[[#This Row],[Column1]],Table22[],3,FALSE)),N120,(VLOOKUP(Table48[[#This Row],[Column1]],Table22[],3,FALSE))*1000)</f>
        <v>""</v>
      </c>
      <c r="O121" s="14">
        <f t="shared" si="4"/>
        <v>42156</v>
      </c>
    </row>
    <row r="122" spans="2:15" x14ac:dyDescent="0.25">
      <c r="B122" s="2">
        <v>42166</v>
      </c>
      <c r="C122" s="1">
        <v>13267.5</v>
      </c>
      <c r="D122" s="27">
        <v>465690</v>
      </c>
      <c r="E122" s="27">
        <v>179682</v>
      </c>
      <c r="F122" s="27">
        <f t="shared" si="3"/>
        <v>286008</v>
      </c>
      <c r="G122" s="27">
        <v>100000</v>
      </c>
      <c r="H122" s="135">
        <v>30300</v>
      </c>
      <c r="I122" s="1">
        <v>5864</v>
      </c>
      <c r="J122" s="1">
        <v>261.64999999999998</v>
      </c>
      <c r="K122" s="1">
        <f>Table48[[#This Row],[Comex Cu future]]/100/0.454*1000</f>
        <v>5763.2158590308363</v>
      </c>
      <c r="L122" s="1">
        <v>1713.25</v>
      </c>
      <c r="M122" s="207"/>
      <c r="N122" s="134" t="str">
        <f>IF(ISNA(VLOOKUP(Table48[[#This Row],[Column1]],Table22[],3,FALSE)),N121,(VLOOKUP(Table48[[#This Row],[Column1]],Table22[],3,FALSE))*1000)</f>
        <v>""</v>
      </c>
      <c r="O122" s="14">
        <f t="shared" si="4"/>
        <v>42156</v>
      </c>
    </row>
    <row r="123" spans="2:15" x14ac:dyDescent="0.25">
      <c r="B123" s="2">
        <v>42167</v>
      </c>
      <c r="C123" s="1">
        <v>13093</v>
      </c>
      <c r="D123" s="27">
        <v>465264</v>
      </c>
      <c r="E123" s="27">
        <v>180150</v>
      </c>
      <c r="F123" s="27">
        <f t="shared" si="3"/>
        <v>285114</v>
      </c>
      <c r="G123" s="27">
        <v>100000</v>
      </c>
      <c r="H123" s="135">
        <v>30370</v>
      </c>
      <c r="I123" s="1">
        <v>5892.5</v>
      </c>
      <c r="J123" s="1">
        <v>262.45</v>
      </c>
      <c r="K123" s="1">
        <f>Table48[[#This Row],[Comex Cu future]]/100/0.454*1000</f>
        <v>5780.8370044052863</v>
      </c>
      <c r="L123" s="1">
        <v>1701.5</v>
      </c>
      <c r="M123" s="207"/>
      <c r="N123" s="134" t="str">
        <f>IF(ISNA(VLOOKUP(Table48[[#This Row],[Column1]],Table22[],3,FALSE)),N122,(VLOOKUP(Table48[[#This Row],[Column1]],Table22[],3,FALSE))*1000)</f>
        <v>""</v>
      </c>
      <c r="O123" s="14">
        <f t="shared" si="4"/>
        <v>42156</v>
      </c>
    </row>
    <row r="124" spans="2:15" x14ac:dyDescent="0.25">
      <c r="B124" s="2">
        <v>42170</v>
      </c>
      <c r="C124" s="1">
        <v>12915</v>
      </c>
      <c r="D124" s="27">
        <v>464556</v>
      </c>
      <c r="E124" s="27">
        <v>179916</v>
      </c>
      <c r="F124" s="27">
        <f t="shared" si="3"/>
        <v>284640</v>
      </c>
      <c r="G124" s="27">
        <v>100000</v>
      </c>
      <c r="H124" s="135">
        <v>30820</v>
      </c>
      <c r="I124" s="1">
        <v>5784</v>
      </c>
      <c r="J124" s="1">
        <v>259.7</v>
      </c>
      <c r="K124" s="1">
        <f>Table48[[#This Row],[Comex Cu future]]/100/0.454*1000</f>
        <v>5720.2643171806167</v>
      </c>
      <c r="L124" s="1">
        <v>1676.75</v>
      </c>
      <c r="M124" s="207"/>
      <c r="N124" s="134" t="str">
        <f>IF(ISNA(VLOOKUP(Table48[[#This Row],[Column1]],Table22[],3,FALSE)),N123,(VLOOKUP(Table48[[#This Row],[Column1]],Table22[],3,FALSE))*1000)</f>
        <v>""</v>
      </c>
      <c r="O124" s="14">
        <f t="shared" si="4"/>
        <v>42156</v>
      </c>
    </row>
    <row r="125" spans="2:15" x14ac:dyDescent="0.25">
      <c r="B125" s="2">
        <v>42171</v>
      </c>
      <c r="C125" s="1">
        <v>12685</v>
      </c>
      <c r="D125" s="27">
        <v>461568</v>
      </c>
      <c r="E125" s="27">
        <v>177558</v>
      </c>
      <c r="F125" s="27">
        <f t="shared" si="3"/>
        <v>284010</v>
      </c>
      <c r="G125" s="27">
        <v>100000</v>
      </c>
      <c r="H125" s="135">
        <v>30720</v>
      </c>
      <c r="I125" s="1">
        <v>5725</v>
      </c>
      <c r="J125" s="1">
        <v>256.75</v>
      </c>
      <c r="K125" s="1">
        <f>Table48[[#This Row],[Comex Cu future]]/100/0.454*1000</f>
        <v>5655.2863436123343</v>
      </c>
      <c r="L125" s="1">
        <v>1666</v>
      </c>
      <c r="M125" s="207"/>
      <c r="N125" s="134" t="str">
        <f>IF(ISNA(VLOOKUP(Table48[[#This Row],[Column1]],Table22[],3,FALSE)),N124,(VLOOKUP(Table48[[#This Row],[Column1]],Table22[],3,FALSE))*1000)</f>
        <v>""</v>
      </c>
      <c r="O125" s="14">
        <f t="shared" si="4"/>
        <v>42156</v>
      </c>
    </row>
    <row r="126" spans="2:15" x14ac:dyDescent="0.25">
      <c r="B126" s="2">
        <v>42172</v>
      </c>
      <c r="C126" s="1">
        <v>12714.5</v>
      </c>
      <c r="D126" s="27">
        <v>459762</v>
      </c>
      <c r="E126" s="27">
        <v>177078</v>
      </c>
      <c r="F126" s="27">
        <f t="shared" si="3"/>
        <v>282684</v>
      </c>
      <c r="G126" s="27">
        <v>100000</v>
      </c>
      <c r="H126" s="135">
        <v>30620</v>
      </c>
      <c r="I126" s="1">
        <v>5726</v>
      </c>
      <c r="J126" s="1">
        <v>255.1</v>
      </c>
      <c r="K126" s="1">
        <f>Table48[[#This Row],[Comex Cu future]]/100/0.454*1000</f>
        <v>5618.9427312775333</v>
      </c>
      <c r="L126" s="1">
        <v>1665.5</v>
      </c>
      <c r="M126" s="207"/>
      <c r="N126" s="134" t="str">
        <f>IF(ISNA(VLOOKUP(Table48[[#This Row],[Column1]],Table22[],3,FALSE)),N125,(VLOOKUP(Table48[[#This Row],[Column1]],Table22[],3,FALSE))*1000)</f>
        <v>""</v>
      </c>
      <c r="O126" s="14">
        <f t="shared" si="4"/>
        <v>42156</v>
      </c>
    </row>
    <row r="127" spans="2:15" x14ac:dyDescent="0.25">
      <c r="B127" s="2">
        <v>42173</v>
      </c>
      <c r="C127" s="1">
        <v>12681</v>
      </c>
      <c r="D127" s="27">
        <v>459198</v>
      </c>
      <c r="E127" s="27">
        <v>176400</v>
      </c>
      <c r="F127" s="27">
        <f t="shared" si="3"/>
        <v>282798</v>
      </c>
      <c r="G127" s="27">
        <v>100000</v>
      </c>
      <c r="H127" s="135">
        <v>30265</v>
      </c>
      <c r="I127" s="1">
        <v>5736.25</v>
      </c>
      <c r="J127" s="1">
        <v>255.5</v>
      </c>
      <c r="K127" s="1">
        <f>Table48[[#This Row],[Comex Cu future]]/100/0.454*1000</f>
        <v>5627.7533039647578</v>
      </c>
      <c r="L127" s="1">
        <v>1663</v>
      </c>
      <c r="M127" s="207"/>
      <c r="N127" s="134" t="str">
        <f>IF(ISNA(VLOOKUP(Table48[[#This Row],[Column1]],Table22[],3,FALSE)),N126,(VLOOKUP(Table48[[#This Row],[Column1]],Table22[],3,FALSE))*1000)</f>
        <v>""</v>
      </c>
      <c r="O127" s="14">
        <f t="shared" si="4"/>
        <v>42156</v>
      </c>
    </row>
    <row r="128" spans="2:15" x14ac:dyDescent="0.25">
      <c r="B128" s="2">
        <v>42174</v>
      </c>
      <c r="C128" s="1">
        <v>12671.5</v>
      </c>
      <c r="D128" s="27">
        <v>458550</v>
      </c>
      <c r="E128" s="27">
        <v>176370</v>
      </c>
      <c r="F128" s="27">
        <f t="shared" si="3"/>
        <v>282180</v>
      </c>
      <c r="G128" s="27">
        <v>100000</v>
      </c>
      <c r="H128" s="135">
        <v>30380</v>
      </c>
      <c r="I128" s="1">
        <v>5642</v>
      </c>
      <c r="J128" s="1">
        <v>251.9</v>
      </c>
      <c r="K128" s="1">
        <f>Table48[[#This Row],[Comex Cu future]]/100/0.454*1000</f>
        <v>5548.4581497797353</v>
      </c>
      <c r="L128" s="1">
        <v>1652.75</v>
      </c>
      <c r="M128" s="207"/>
      <c r="N128" s="134" t="str">
        <f>IF(ISNA(VLOOKUP(Table48[[#This Row],[Column1]],Table22[],3,FALSE)),N127,(VLOOKUP(Table48[[#This Row],[Column1]],Table22[],3,FALSE))*1000)</f>
        <v>""</v>
      </c>
      <c r="O128" s="14">
        <f t="shared" si="4"/>
        <v>42156</v>
      </c>
    </row>
    <row r="129" spans="2:15" x14ac:dyDescent="0.25">
      <c r="B129" s="2">
        <v>42177</v>
      </c>
      <c r="C129" s="1">
        <v>12367</v>
      </c>
      <c r="D129" s="27">
        <v>461436</v>
      </c>
      <c r="E129" s="27">
        <v>177636</v>
      </c>
      <c r="F129" s="27">
        <f t="shared" si="3"/>
        <v>283800</v>
      </c>
      <c r="G129" s="27">
        <v>100000</v>
      </c>
      <c r="H129" s="135">
        <v>30553</v>
      </c>
      <c r="I129" s="1">
        <v>5636.75</v>
      </c>
      <c r="J129" s="1">
        <v>251.85</v>
      </c>
      <c r="K129" s="1">
        <f>Table48[[#This Row],[Comex Cu future]]/100/0.454*1000</f>
        <v>5547.3568281938324</v>
      </c>
      <c r="L129" s="1">
        <v>1668.25</v>
      </c>
      <c r="M129" s="207"/>
      <c r="N129" s="134" t="str">
        <f>IF(ISNA(VLOOKUP(Table48[[#This Row],[Column1]],Table22[],3,FALSE)),N128,(VLOOKUP(Table48[[#This Row],[Column1]],Table22[],3,FALSE))*1000)</f>
        <v>""</v>
      </c>
      <c r="O129" s="14">
        <f t="shared" si="4"/>
        <v>42156</v>
      </c>
    </row>
    <row r="130" spans="2:15" x14ac:dyDescent="0.25">
      <c r="B130" s="2">
        <v>42178</v>
      </c>
      <c r="C130" s="1">
        <v>12817.5</v>
      </c>
      <c r="D130" s="27">
        <v>458688</v>
      </c>
      <c r="E130" s="27">
        <v>174558</v>
      </c>
      <c r="F130" s="27">
        <f t="shared" si="3"/>
        <v>284130</v>
      </c>
      <c r="G130" s="27">
        <v>100000</v>
      </c>
      <c r="H130" s="135">
        <v>30643</v>
      </c>
      <c r="I130" s="1">
        <v>5763</v>
      </c>
      <c r="J130" s="1">
        <v>256.10000000000002</v>
      </c>
      <c r="K130" s="1">
        <f>Table48[[#This Row],[Comex Cu future]]/100/0.454*1000</f>
        <v>5640.969162995596</v>
      </c>
      <c r="L130" s="1">
        <v>1684.5</v>
      </c>
      <c r="M130" s="207"/>
      <c r="N130" s="134" t="str">
        <f>IF(ISNA(VLOOKUP(Table48[[#This Row],[Column1]],Table22[],3,FALSE)),N129,(VLOOKUP(Table48[[#This Row],[Column1]],Table22[],3,FALSE))*1000)</f>
        <v>""</v>
      </c>
      <c r="O130" s="14">
        <f t="shared" si="4"/>
        <v>42156</v>
      </c>
    </row>
    <row r="131" spans="2:15" x14ac:dyDescent="0.25">
      <c r="B131" s="2">
        <v>42179</v>
      </c>
      <c r="C131" s="1">
        <v>12725.5</v>
      </c>
      <c r="D131" s="27">
        <v>459438</v>
      </c>
      <c r="E131" s="27">
        <v>174444</v>
      </c>
      <c r="F131" s="27">
        <f t="shared" si="3"/>
        <v>284994</v>
      </c>
      <c r="G131" s="27">
        <v>100000</v>
      </c>
      <c r="H131" s="135">
        <v>30743</v>
      </c>
      <c r="I131" s="1">
        <v>5722.75</v>
      </c>
      <c r="J131" s="1">
        <v>256.64999999999998</v>
      </c>
      <c r="K131" s="1">
        <f>Table48[[#This Row],[Comex Cu future]]/100/0.454*1000</f>
        <v>5653.0837004405275</v>
      </c>
      <c r="L131" s="1">
        <v>1676.25</v>
      </c>
      <c r="M131" s="207"/>
      <c r="N131" s="134" t="str">
        <f>IF(ISNA(VLOOKUP(Table48[[#This Row],[Column1]],Table22[],3,FALSE)),N130,(VLOOKUP(Table48[[#This Row],[Column1]],Table22[],3,FALSE))*1000)</f>
        <v>""</v>
      </c>
      <c r="O131" s="14">
        <f t="shared" si="4"/>
        <v>42156</v>
      </c>
    </row>
    <row r="132" spans="2:15" x14ac:dyDescent="0.25">
      <c r="B132" s="2">
        <v>42180</v>
      </c>
      <c r="C132" s="1">
        <v>12654.5</v>
      </c>
      <c r="D132" s="27">
        <v>458370</v>
      </c>
      <c r="E132" s="27">
        <v>174444</v>
      </c>
      <c r="F132" s="27">
        <f t="shared" si="3"/>
        <v>283926</v>
      </c>
      <c r="G132" s="27">
        <v>100000</v>
      </c>
      <c r="H132" s="135">
        <v>30742</v>
      </c>
      <c r="I132" s="1">
        <v>5754.25</v>
      </c>
      <c r="J132" s="1">
        <v>256.25</v>
      </c>
      <c r="K132" s="1">
        <f>Table48[[#This Row],[Comex Cu future]]/100/0.454*1000</f>
        <v>5644.2731277533039</v>
      </c>
      <c r="L132" s="1">
        <v>1684.75</v>
      </c>
      <c r="M132" s="207"/>
      <c r="N132" s="134" t="str">
        <f>IF(ISNA(VLOOKUP(Table48[[#This Row],[Column1]],Table22[],3,FALSE)),N131,(VLOOKUP(Table48[[#This Row],[Column1]],Table22[],3,FALSE))*1000)</f>
        <v>""</v>
      </c>
      <c r="O132" s="14">
        <f t="shared" si="4"/>
        <v>42156</v>
      </c>
    </row>
    <row r="133" spans="2:15" x14ac:dyDescent="0.25">
      <c r="B133" s="2">
        <v>42181</v>
      </c>
      <c r="C133" s="1">
        <v>12402</v>
      </c>
      <c r="D133" s="27">
        <v>458148</v>
      </c>
      <c r="E133" s="27">
        <v>174444</v>
      </c>
      <c r="F133" s="27">
        <f t="shared" si="3"/>
        <v>283704</v>
      </c>
      <c r="G133" s="27">
        <v>100000</v>
      </c>
      <c r="H133" s="135">
        <v>30842</v>
      </c>
      <c r="I133" s="1">
        <v>5745</v>
      </c>
      <c r="J133" s="1">
        <v>257.95</v>
      </c>
      <c r="K133" s="1">
        <f>Table48[[#This Row],[Comex Cu future]]/100/0.454*1000</f>
        <v>5681.7180616740079</v>
      </c>
      <c r="L133" s="1">
        <v>1665.5</v>
      </c>
      <c r="M133" s="207"/>
      <c r="N133" s="134" t="str">
        <f>IF(ISNA(VLOOKUP(Table48[[#This Row],[Column1]],Table22[],3,FALSE)),N132,(VLOOKUP(Table48[[#This Row],[Column1]],Table22[],3,FALSE))*1000)</f>
        <v>""</v>
      </c>
      <c r="O133" s="14">
        <f t="shared" si="4"/>
        <v>42156</v>
      </c>
    </row>
    <row r="134" spans="2:15" x14ac:dyDescent="0.25">
      <c r="B134" s="2">
        <v>42184</v>
      </c>
      <c r="C134" s="1">
        <v>11787.5</v>
      </c>
      <c r="D134" s="27">
        <v>459018</v>
      </c>
      <c r="E134" s="27">
        <v>175290</v>
      </c>
      <c r="F134" s="27">
        <f t="shared" si="3"/>
        <v>283728</v>
      </c>
      <c r="G134" s="27">
        <v>100000</v>
      </c>
      <c r="H134" s="135">
        <v>30890</v>
      </c>
      <c r="I134" s="1">
        <v>5784</v>
      </c>
      <c r="J134" s="1">
        <v>257.7</v>
      </c>
      <c r="K134" s="1">
        <f>Table48[[#This Row],[Comex Cu future]]/100/0.454*1000</f>
        <v>5676.2114537444932</v>
      </c>
      <c r="L134" s="1">
        <v>1660.5</v>
      </c>
      <c r="M134" s="207"/>
      <c r="N134" s="134" t="str">
        <f>IF(ISNA(VLOOKUP(Table48[[#This Row],[Column1]],Table22[],3,FALSE)),N133,(VLOOKUP(Table48[[#This Row],[Column1]],Table22[],3,FALSE))*1000)</f>
        <v>""</v>
      </c>
      <c r="O134" s="14">
        <f t="shared" si="4"/>
        <v>42156</v>
      </c>
    </row>
    <row r="135" spans="2:15" x14ac:dyDescent="0.25">
      <c r="B135" s="2">
        <v>42185</v>
      </c>
      <c r="C135" s="1">
        <v>11932.5</v>
      </c>
      <c r="D135" s="27">
        <v>456438</v>
      </c>
      <c r="E135" s="27">
        <v>172920</v>
      </c>
      <c r="F135" s="27">
        <f t="shared" ref="F135:F198" si="5">D135-E135</f>
        <v>283518</v>
      </c>
      <c r="G135" s="27">
        <v>100000</v>
      </c>
      <c r="H135" s="135">
        <v>33500</v>
      </c>
      <c r="I135" s="1">
        <v>5754.75</v>
      </c>
      <c r="J135" s="1">
        <v>256</v>
      </c>
      <c r="K135" s="1">
        <f>Table48[[#This Row],[Comex Cu future]]/100/0.454*1000</f>
        <v>5638.7665198237892</v>
      </c>
      <c r="L135" s="1">
        <v>1651</v>
      </c>
      <c r="M135" s="207"/>
      <c r="N135" s="134" t="str">
        <f>IF(ISNA(VLOOKUP(Table48[[#This Row],[Column1]],Table22[],3,FALSE)),N134,(VLOOKUP(Table48[[#This Row],[Column1]],Table22[],3,FALSE))*1000)</f>
        <v>""</v>
      </c>
      <c r="O135" s="14">
        <f t="shared" si="4"/>
        <v>42156</v>
      </c>
    </row>
    <row r="136" spans="2:15" x14ac:dyDescent="0.25">
      <c r="B136" s="2">
        <v>42186</v>
      </c>
      <c r="C136" s="1">
        <v>11982</v>
      </c>
      <c r="D136" s="27">
        <v>457110</v>
      </c>
      <c r="E136" s="27">
        <v>173118</v>
      </c>
      <c r="F136" s="27">
        <f t="shared" si="5"/>
        <v>283992</v>
      </c>
      <c r="G136" s="27">
        <v>100000</v>
      </c>
      <c r="H136" s="135">
        <v>33222</v>
      </c>
      <c r="I136" s="1">
        <v>5765.75</v>
      </c>
      <c r="J136" s="1">
        <v>257.39999999999998</v>
      </c>
      <c r="K136" s="1">
        <f>Table48[[#This Row],[Comex Cu future]]/100/0.454*1000</f>
        <v>5669.6035242290745</v>
      </c>
      <c r="L136" s="1">
        <v>1688.75</v>
      </c>
      <c r="M136" s="207"/>
      <c r="N136" s="134" t="str">
        <f>IF(ISNA(VLOOKUP(Table48[[#This Row],[Column1]],Table22[],3,FALSE)),N135,(VLOOKUP(Table48[[#This Row],[Column1]],Table22[],3,FALSE))*1000)</f>
        <v>""</v>
      </c>
      <c r="O136" s="14">
        <f t="shared" si="4"/>
        <v>42186</v>
      </c>
    </row>
    <row r="137" spans="2:15" x14ac:dyDescent="0.25">
      <c r="B137" s="2">
        <v>42187</v>
      </c>
      <c r="C137" s="1">
        <v>12157</v>
      </c>
      <c r="D137" s="27">
        <v>457308</v>
      </c>
      <c r="E137" s="27">
        <v>173256</v>
      </c>
      <c r="F137" s="27">
        <f t="shared" si="5"/>
        <v>284052</v>
      </c>
      <c r="G137" s="27">
        <v>100000</v>
      </c>
      <c r="H137" s="135">
        <v>32594</v>
      </c>
      <c r="I137" s="1">
        <v>5778</v>
      </c>
      <c r="J137" s="1">
        <v>257.25</v>
      </c>
      <c r="K137" s="1">
        <f>Table48[[#This Row],[Comex Cu future]]/100/0.454*1000</f>
        <v>5666.2995594713648</v>
      </c>
      <c r="L137" s="1">
        <v>1686.75</v>
      </c>
      <c r="M137" s="207"/>
      <c r="N137" s="134" t="str">
        <f>IF(ISNA(VLOOKUP(Table48[[#This Row],[Column1]],Table22[],3,FALSE)),N136,(VLOOKUP(Table48[[#This Row],[Column1]],Table22[],3,FALSE))*1000)</f>
        <v>""</v>
      </c>
      <c r="O137" s="14">
        <f t="shared" ref="O137:O200" si="6">DATE(YEAR(B137),MONTH(B137),1)</f>
        <v>42186</v>
      </c>
    </row>
    <row r="138" spans="2:15" x14ac:dyDescent="0.25">
      <c r="B138" s="2">
        <v>42188</v>
      </c>
      <c r="C138" s="1">
        <v>11957</v>
      </c>
      <c r="D138" s="27">
        <v>457086</v>
      </c>
      <c r="E138" s="27">
        <v>173034</v>
      </c>
      <c r="F138" s="27">
        <f t="shared" si="5"/>
        <v>284052</v>
      </c>
      <c r="G138" s="27">
        <v>100000</v>
      </c>
      <c r="H138" s="135">
        <v>32560</v>
      </c>
      <c r="I138" s="1">
        <v>5744</v>
      </c>
      <c r="J138" s="1">
        <v>257.25</v>
      </c>
      <c r="K138" s="1">
        <f>Table48[[#This Row],[Comex Cu future]]/100/0.454*1000</f>
        <v>5666.2995594713648</v>
      </c>
      <c r="L138" s="1">
        <v>1671.5</v>
      </c>
      <c r="M138" s="207"/>
      <c r="N138" s="134" t="str">
        <f>IF(ISNA(VLOOKUP(Table48[[#This Row],[Column1]],Table22[],3,FALSE)),N137,(VLOOKUP(Table48[[#This Row],[Column1]],Table22[],3,FALSE))*1000)</f>
        <v>""</v>
      </c>
      <c r="O138" s="14">
        <f t="shared" si="6"/>
        <v>42186</v>
      </c>
    </row>
    <row r="139" spans="2:15" x14ac:dyDescent="0.25">
      <c r="B139" s="2">
        <v>42191</v>
      </c>
      <c r="C139" s="1">
        <v>11655</v>
      </c>
      <c r="D139" s="27">
        <v>456450</v>
      </c>
      <c r="E139" s="27">
        <v>172548</v>
      </c>
      <c r="F139" s="27">
        <f t="shared" si="5"/>
        <v>283902</v>
      </c>
      <c r="G139" s="27">
        <v>100000</v>
      </c>
      <c r="H139" s="135">
        <v>32880</v>
      </c>
      <c r="I139" s="1">
        <v>5576</v>
      </c>
      <c r="J139" s="1">
        <v>248.9</v>
      </c>
      <c r="K139" s="1">
        <f>Table48[[#This Row],[Comex Cu future]]/100/0.454*1000</f>
        <v>5482.378854625551</v>
      </c>
      <c r="L139" s="1">
        <v>1652.25</v>
      </c>
      <c r="M139" s="207"/>
      <c r="N139" s="134" t="str">
        <f>IF(ISNA(VLOOKUP(Table48[[#This Row],[Column1]],Table22[],3,FALSE)),N138,(VLOOKUP(Table48[[#This Row],[Column1]],Table22[],3,FALSE))*1000)</f>
        <v>""</v>
      </c>
      <c r="O139" s="14">
        <f t="shared" si="6"/>
        <v>42186</v>
      </c>
    </row>
    <row r="140" spans="2:15" x14ac:dyDescent="0.25">
      <c r="B140" s="2">
        <v>42192</v>
      </c>
      <c r="C140" s="1">
        <v>10604</v>
      </c>
      <c r="D140" s="27">
        <v>455514</v>
      </c>
      <c r="E140" s="27">
        <v>172260</v>
      </c>
      <c r="F140" s="27">
        <f t="shared" si="5"/>
        <v>283254</v>
      </c>
      <c r="G140" s="27">
        <v>100000</v>
      </c>
      <c r="H140" s="135">
        <v>32354</v>
      </c>
      <c r="I140" s="1">
        <v>5329</v>
      </c>
      <c r="J140" s="1">
        <v>239.85</v>
      </c>
      <c r="K140" s="1">
        <f>Table48[[#This Row],[Comex Cu future]]/100/0.454*1000</f>
        <v>5283.0396475770922</v>
      </c>
      <c r="L140" s="1">
        <v>1623</v>
      </c>
      <c r="M140" s="207"/>
      <c r="N140" s="134" t="str">
        <f>IF(ISNA(VLOOKUP(Table48[[#This Row],[Column1]],Table22[],3,FALSE)),N139,(VLOOKUP(Table48[[#This Row],[Column1]],Table22[],3,FALSE))*1000)</f>
        <v>""</v>
      </c>
      <c r="O140" s="14">
        <f t="shared" si="6"/>
        <v>42186</v>
      </c>
    </row>
    <row r="141" spans="2:15" x14ac:dyDescent="0.25">
      <c r="B141" s="2">
        <v>42193</v>
      </c>
      <c r="C141" s="1">
        <v>10913</v>
      </c>
      <c r="D141" s="27">
        <v>456744</v>
      </c>
      <c r="E141" s="27">
        <v>173394</v>
      </c>
      <c r="F141" s="27">
        <f t="shared" si="5"/>
        <v>283350</v>
      </c>
      <c r="G141" s="27">
        <v>100000</v>
      </c>
      <c r="H141" s="135">
        <v>32228</v>
      </c>
      <c r="I141" s="1">
        <v>5511</v>
      </c>
      <c r="J141" s="1">
        <v>245.05</v>
      </c>
      <c r="K141" s="1">
        <f>Table48[[#This Row],[Comex Cu future]]/100/0.454*1000</f>
        <v>5397.5770925110128</v>
      </c>
      <c r="L141" s="1">
        <v>1629.75</v>
      </c>
      <c r="M141" s="207"/>
      <c r="N141" s="134" t="str">
        <f>IF(ISNA(VLOOKUP(Table48[[#This Row],[Column1]],Table22[],3,FALSE)),N140,(VLOOKUP(Table48[[#This Row],[Column1]],Table22[],3,FALSE))*1000)</f>
        <v>""</v>
      </c>
      <c r="O141" s="14">
        <f t="shared" si="6"/>
        <v>42186</v>
      </c>
    </row>
    <row r="142" spans="2:15" x14ac:dyDescent="0.25">
      <c r="B142" s="2">
        <v>42194</v>
      </c>
      <c r="C142" s="1">
        <v>11456</v>
      </c>
      <c r="D142" s="27">
        <v>457248</v>
      </c>
      <c r="E142" s="27">
        <v>173850</v>
      </c>
      <c r="F142" s="27">
        <f t="shared" si="5"/>
        <v>283398</v>
      </c>
      <c r="G142" s="27">
        <v>100000</v>
      </c>
      <c r="H142" s="135">
        <v>32160</v>
      </c>
      <c r="I142" s="1">
        <v>5616.5</v>
      </c>
      <c r="J142" s="1">
        <v>250.2</v>
      </c>
      <c r="K142" s="1">
        <f>Table48[[#This Row],[Comex Cu future]]/100/0.454*1000</f>
        <v>5511.0132158590304</v>
      </c>
      <c r="L142" s="1">
        <v>1659.75</v>
      </c>
      <c r="M142" s="207"/>
      <c r="N142" s="134" t="str">
        <f>IF(ISNA(VLOOKUP(Table48[[#This Row],[Column1]],Table22[],3,FALSE)),N141,(VLOOKUP(Table48[[#This Row],[Column1]],Table22[],3,FALSE))*1000)</f>
        <v>""</v>
      </c>
      <c r="O142" s="14">
        <f t="shared" si="6"/>
        <v>42186</v>
      </c>
    </row>
    <row r="143" spans="2:15" x14ac:dyDescent="0.25">
      <c r="B143" s="2">
        <v>42195</v>
      </c>
      <c r="C143" s="1">
        <v>11218.25</v>
      </c>
      <c r="D143" s="27">
        <v>456390</v>
      </c>
      <c r="E143" s="27">
        <v>173784</v>
      </c>
      <c r="F143" s="27">
        <f t="shared" si="5"/>
        <v>282606</v>
      </c>
      <c r="G143" s="27">
        <v>100000</v>
      </c>
      <c r="H143" s="135">
        <v>32155</v>
      </c>
      <c r="I143" s="1">
        <v>5578</v>
      </c>
      <c r="J143" s="1">
        <v>248.8</v>
      </c>
      <c r="K143" s="1">
        <f>Table48[[#This Row],[Comex Cu future]]/100/0.454*1000</f>
        <v>5480.1762114537441</v>
      </c>
      <c r="L143" s="1">
        <v>1657.5</v>
      </c>
      <c r="M143" s="207"/>
      <c r="N143" s="134" t="str">
        <f>IF(ISNA(VLOOKUP(Table48[[#This Row],[Column1]],Table22[],3,FALSE)),N142,(VLOOKUP(Table48[[#This Row],[Column1]],Table22[],3,FALSE))*1000)</f>
        <v>""</v>
      </c>
      <c r="O143" s="14">
        <f t="shared" si="6"/>
        <v>42186</v>
      </c>
    </row>
    <row r="144" spans="2:15" x14ac:dyDescent="0.25">
      <c r="B144" s="2">
        <v>42198</v>
      </c>
      <c r="C144" s="1">
        <v>11713</v>
      </c>
      <c r="D144" s="27">
        <v>454896</v>
      </c>
      <c r="E144" s="27">
        <v>173028</v>
      </c>
      <c r="F144" s="27">
        <f t="shared" si="5"/>
        <v>281868</v>
      </c>
      <c r="G144" s="27">
        <v>100000</v>
      </c>
      <c r="H144" s="135">
        <v>31650</v>
      </c>
      <c r="I144" s="1">
        <v>5573.5</v>
      </c>
      <c r="J144" s="1">
        <v>248.95</v>
      </c>
      <c r="K144" s="1">
        <f>Table48[[#This Row],[Comex Cu future]]/100/0.454*1000</f>
        <v>5483.4801762114539</v>
      </c>
      <c r="L144" s="1">
        <v>1673.25</v>
      </c>
      <c r="M144" s="207"/>
      <c r="N144" s="134" t="str">
        <f>IF(ISNA(VLOOKUP(Table48[[#This Row],[Column1]],Table22[],3,FALSE)),N143,(VLOOKUP(Table48[[#This Row],[Column1]],Table22[],3,FALSE))*1000)</f>
        <v>""</v>
      </c>
      <c r="O144" s="14">
        <f t="shared" si="6"/>
        <v>42186</v>
      </c>
    </row>
    <row r="145" spans="2:15" x14ac:dyDescent="0.25">
      <c r="B145" s="2">
        <v>42199</v>
      </c>
      <c r="C145" s="1">
        <v>11582.5</v>
      </c>
      <c r="D145" s="27">
        <v>453006</v>
      </c>
      <c r="E145" s="27">
        <v>171570</v>
      </c>
      <c r="F145" s="27">
        <f t="shared" si="5"/>
        <v>281436</v>
      </c>
      <c r="G145" s="27">
        <v>100000</v>
      </c>
      <c r="H145" s="135">
        <v>31600</v>
      </c>
      <c r="I145" s="1">
        <v>5544</v>
      </c>
      <c r="J145" s="1">
        <v>248.75</v>
      </c>
      <c r="K145" s="1">
        <f>Table48[[#This Row],[Comex Cu future]]/100/0.454*1000</f>
        <v>5479.0748898678403</v>
      </c>
      <c r="L145" s="1">
        <v>1663.25</v>
      </c>
      <c r="M145" s="207"/>
      <c r="N145" s="134" t="str">
        <f>IF(ISNA(VLOOKUP(Table48[[#This Row],[Column1]],Table22[],3,FALSE)),N144,(VLOOKUP(Table48[[#This Row],[Column1]],Table22[],3,FALSE))*1000)</f>
        <v>""</v>
      </c>
      <c r="O145" s="14">
        <f t="shared" si="6"/>
        <v>42186</v>
      </c>
    </row>
    <row r="146" spans="2:15" x14ac:dyDescent="0.25">
      <c r="B146" s="2">
        <v>42200</v>
      </c>
      <c r="C146" s="1">
        <v>11436</v>
      </c>
      <c r="D146" s="27">
        <v>453480</v>
      </c>
      <c r="E146" s="27">
        <v>171840</v>
      </c>
      <c r="F146" s="27">
        <f t="shared" si="5"/>
        <v>281640</v>
      </c>
      <c r="G146" s="27">
        <v>100000</v>
      </c>
      <c r="H146" s="135">
        <v>31380</v>
      </c>
      <c r="I146" s="1">
        <v>5508.5</v>
      </c>
      <c r="J146" s="1">
        <v>247.5</v>
      </c>
      <c r="K146" s="1">
        <f>Table48[[#This Row],[Comex Cu future]]/100/0.454*1000</f>
        <v>5451.5418502202647</v>
      </c>
      <c r="L146" s="1">
        <v>1674.75</v>
      </c>
      <c r="M146" s="207"/>
      <c r="N146" s="134" t="str">
        <f>IF(ISNA(VLOOKUP(Table48[[#This Row],[Column1]],Table22[],3,FALSE)),N145,(VLOOKUP(Table48[[#This Row],[Column1]],Table22[],3,FALSE))*1000)</f>
        <v>""</v>
      </c>
      <c r="O146" s="14">
        <f t="shared" si="6"/>
        <v>42186</v>
      </c>
    </row>
    <row r="147" spans="2:15" x14ac:dyDescent="0.25">
      <c r="B147" s="2">
        <v>42201</v>
      </c>
      <c r="C147" s="1">
        <v>11590</v>
      </c>
      <c r="D147" s="27">
        <v>452850</v>
      </c>
      <c r="E147" s="27">
        <v>172740</v>
      </c>
      <c r="F147" s="27">
        <f t="shared" si="5"/>
        <v>280110</v>
      </c>
      <c r="G147" s="27">
        <v>100000</v>
      </c>
      <c r="H147" s="135">
        <v>31375</v>
      </c>
      <c r="I147" s="1">
        <v>5538.75</v>
      </c>
      <c r="J147" s="1">
        <v>247.9</v>
      </c>
      <c r="K147" s="1">
        <f>Table48[[#This Row],[Comex Cu future]]/100/0.454*1000</f>
        <v>5460.3524229074892</v>
      </c>
      <c r="L147" s="1">
        <v>1673.75</v>
      </c>
      <c r="M147" s="207"/>
      <c r="N147" s="134" t="str">
        <f>IF(ISNA(VLOOKUP(Table48[[#This Row],[Column1]],Table22[],3,FALSE)),N146,(VLOOKUP(Table48[[#This Row],[Column1]],Table22[],3,FALSE))*1000)</f>
        <v>""</v>
      </c>
      <c r="O147" s="14">
        <f t="shared" si="6"/>
        <v>42186</v>
      </c>
    </row>
    <row r="148" spans="2:15" x14ac:dyDescent="0.25">
      <c r="B148" s="2">
        <v>42202</v>
      </c>
      <c r="C148" s="1">
        <v>11460.5</v>
      </c>
      <c r="D148" s="27">
        <v>453486</v>
      </c>
      <c r="E148" s="27">
        <v>173622</v>
      </c>
      <c r="F148" s="27">
        <f t="shared" si="5"/>
        <v>279864</v>
      </c>
      <c r="G148" s="27">
        <v>100000</v>
      </c>
      <c r="H148" s="135">
        <v>31070</v>
      </c>
      <c r="I148" s="1">
        <v>5459.75</v>
      </c>
      <c r="J148" s="1">
        <v>245.05</v>
      </c>
      <c r="K148" s="1">
        <f>Table48[[#This Row],[Comex Cu future]]/100/0.454*1000</f>
        <v>5397.5770925110128</v>
      </c>
      <c r="L148" s="1">
        <v>1655</v>
      </c>
      <c r="M148" s="207"/>
      <c r="N148" s="134" t="str">
        <f>IF(ISNA(VLOOKUP(Table48[[#This Row],[Column1]],Table22[],3,FALSE)),N147,(VLOOKUP(Table48[[#This Row],[Column1]],Table22[],3,FALSE))*1000)</f>
        <v>""</v>
      </c>
      <c r="O148" s="14">
        <f t="shared" si="6"/>
        <v>42186</v>
      </c>
    </row>
    <row r="149" spans="2:15" x14ac:dyDescent="0.25">
      <c r="B149" s="2">
        <v>42205</v>
      </c>
      <c r="C149" s="1">
        <v>11656</v>
      </c>
      <c r="D149" s="27">
        <v>453306</v>
      </c>
      <c r="E149" s="27">
        <v>173622</v>
      </c>
      <c r="F149" s="27">
        <f t="shared" si="5"/>
        <v>279684</v>
      </c>
      <c r="G149" s="27">
        <v>100000</v>
      </c>
      <c r="H149" s="135">
        <v>31315</v>
      </c>
      <c r="I149" s="1">
        <v>5458.75</v>
      </c>
      <c r="J149" s="1">
        <v>244</v>
      </c>
      <c r="K149" s="1">
        <f>Table48[[#This Row],[Comex Cu future]]/100/0.454*1000</f>
        <v>5374.4493392070481</v>
      </c>
      <c r="L149" s="1">
        <v>1644.5</v>
      </c>
      <c r="M149" s="207"/>
      <c r="N149" s="134" t="str">
        <f>IF(ISNA(VLOOKUP(Table48[[#This Row],[Column1]],Table22[],3,FALSE)),N148,(VLOOKUP(Table48[[#This Row],[Column1]],Table22[],3,FALSE))*1000)</f>
        <v>""</v>
      </c>
      <c r="O149" s="14">
        <f t="shared" si="6"/>
        <v>42186</v>
      </c>
    </row>
    <row r="150" spans="2:15" x14ac:dyDescent="0.25">
      <c r="B150" s="2">
        <v>42206</v>
      </c>
      <c r="C150" s="1">
        <v>11630</v>
      </c>
      <c r="D150" s="27">
        <v>453582</v>
      </c>
      <c r="E150" s="27">
        <v>173922</v>
      </c>
      <c r="F150" s="27">
        <f t="shared" si="5"/>
        <v>279660</v>
      </c>
      <c r="G150" s="27">
        <v>100000</v>
      </c>
      <c r="H150" s="135">
        <v>31061</v>
      </c>
      <c r="I150" s="1">
        <v>5432.25</v>
      </c>
      <c r="J150" s="1">
        <v>243.3</v>
      </c>
      <c r="K150" s="1">
        <f>Table48[[#This Row],[Comex Cu future]]/100/0.454*1000</f>
        <v>5359.0308370044058</v>
      </c>
      <c r="L150" s="1">
        <v>1615.75</v>
      </c>
      <c r="M150" s="207"/>
      <c r="N150" s="134" t="str">
        <f>IF(ISNA(VLOOKUP(Table48[[#This Row],[Column1]],Table22[],3,FALSE)),N149,(VLOOKUP(Table48[[#This Row],[Column1]],Table22[],3,FALSE))*1000)</f>
        <v>""</v>
      </c>
      <c r="O150" s="14">
        <f t="shared" si="6"/>
        <v>42186</v>
      </c>
    </row>
    <row r="151" spans="2:15" x14ac:dyDescent="0.25">
      <c r="B151" s="2">
        <v>42207</v>
      </c>
      <c r="C151" s="1">
        <v>11422</v>
      </c>
      <c r="D151" s="27">
        <v>453804</v>
      </c>
      <c r="E151" s="27">
        <v>174354</v>
      </c>
      <c r="F151" s="27">
        <f t="shared" si="5"/>
        <v>279450</v>
      </c>
      <c r="G151" s="27">
        <v>100000</v>
      </c>
      <c r="H151" s="135">
        <v>31057</v>
      </c>
      <c r="I151" s="1">
        <v>5341</v>
      </c>
      <c r="J151" s="1">
        <v>239.65</v>
      </c>
      <c r="K151" s="1">
        <f>Table48[[#This Row],[Comex Cu future]]/100/0.454*1000</f>
        <v>5278.6343612334795</v>
      </c>
      <c r="L151" s="1">
        <v>1614.5</v>
      </c>
      <c r="M151" s="207"/>
      <c r="N151" s="134" t="str">
        <f>IF(ISNA(VLOOKUP(Table48[[#This Row],[Column1]],Table22[],3,FALSE)),N150,(VLOOKUP(Table48[[#This Row],[Column1]],Table22[],3,FALSE))*1000)</f>
        <v>""</v>
      </c>
      <c r="O151" s="14">
        <f t="shared" si="6"/>
        <v>42186</v>
      </c>
    </row>
    <row r="152" spans="2:15" x14ac:dyDescent="0.25">
      <c r="B152" s="2">
        <v>42208</v>
      </c>
      <c r="C152" s="1">
        <v>11384</v>
      </c>
      <c r="D152" s="27">
        <v>453738</v>
      </c>
      <c r="E152" s="27">
        <v>174354</v>
      </c>
      <c r="F152" s="27">
        <f t="shared" si="5"/>
        <v>279384</v>
      </c>
      <c r="G152" s="27">
        <v>100000</v>
      </c>
      <c r="H152" s="135">
        <v>31053</v>
      </c>
      <c r="I152" s="1">
        <v>5253.5</v>
      </c>
      <c r="J152" s="1">
        <v>236.1</v>
      </c>
      <c r="K152" s="1">
        <f>Table48[[#This Row],[Comex Cu future]]/100/0.454*1000</f>
        <v>5200.4405286343608</v>
      </c>
      <c r="L152" s="1">
        <v>1593</v>
      </c>
      <c r="M152" s="207"/>
      <c r="N152" s="134" t="str">
        <f>IF(ISNA(VLOOKUP(Table48[[#This Row],[Column1]],Table22[],3,FALSE)),N151,(VLOOKUP(Table48[[#This Row],[Column1]],Table22[],3,FALSE))*1000)</f>
        <v>""</v>
      </c>
      <c r="O152" s="14">
        <f t="shared" si="6"/>
        <v>42186</v>
      </c>
    </row>
    <row r="153" spans="2:15" x14ac:dyDescent="0.25">
      <c r="B153" s="2">
        <v>42209</v>
      </c>
      <c r="C153" s="1">
        <v>11251.5</v>
      </c>
      <c r="D153" s="27">
        <v>453330</v>
      </c>
      <c r="E153" s="27">
        <v>174318</v>
      </c>
      <c r="F153" s="27">
        <f t="shared" si="5"/>
        <v>279012</v>
      </c>
      <c r="G153" s="27">
        <v>100000</v>
      </c>
      <c r="H153" s="135">
        <v>31049</v>
      </c>
      <c r="I153" s="1">
        <v>5246.5</v>
      </c>
      <c r="J153" s="1">
        <v>236.1</v>
      </c>
      <c r="K153" s="1">
        <f>Table48[[#This Row],[Comex Cu future]]/100/0.454*1000</f>
        <v>5200.4405286343608</v>
      </c>
      <c r="L153" s="1">
        <v>1602.5</v>
      </c>
      <c r="M153" s="207"/>
      <c r="N153" s="134" t="str">
        <f>IF(ISNA(VLOOKUP(Table48[[#This Row],[Column1]],Table22[],3,FALSE)),N152,(VLOOKUP(Table48[[#This Row],[Column1]],Table22[],3,FALSE))*1000)</f>
        <v>""</v>
      </c>
      <c r="O153" s="14">
        <f t="shared" si="6"/>
        <v>42186</v>
      </c>
    </row>
    <row r="154" spans="2:15" x14ac:dyDescent="0.25">
      <c r="B154" s="2">
        <v>42212</v>
      </c>
      <c r="C154" s="1">
        <v>10982</v>
      </c>
      <c r="D154" s="27">
        <v>453414</v>
      </c>
      <c r="E154" s="27">
        <v>174618</v>
      </c>
      <c r="F154" s="27">
        <f t="shared" si="5"/>
        <v>278796</v>
      </c>
      <c r="G154" s="27">
        <v>100000</v>
      </c>
      <c r="H154" s="135">
        <v>30545</v>
      </c>
      <c r="I154" s="1">
        <v>5173</v>
      </c>
      <c r="J154" s="1">
        <v>233.1</v>
      </c>
      <c r="K154" s="1">
        <f>Table48[[#This Row],[Comex Cu future]]/100/0.454*1000</f>
        <v>5134.3612334801755</v>
      </c>
      <c r="L154" s="1">
        <v>1599</v>
      </c>
      <c r="M154" s="207"/>
      <c r="N154" s="134" t="str">
        <f>IF(ISNA(VLOOKUP(Table48[[#This Row],[Column1]],Table22[],3,FALSE)),N153,(VLOOKUP(Table48[[#This Row],[Column1]],Table22[],3,FALSE))*1000)</f>
        <v>""</v>
      </c>
      <c r="O154" s="14">
        <f t="shared" si="6"/>
        <v>42186</v>
      </c>
    </row>
    <row r="155" spans="2:15" x14ac:dyDescent="0.25">
      <c r="B155" s="2">
        <v>42213</v>
      </c>
      <c r="C155" s="1">
        <v>11278</v>
      </c>
      <c r="D155" s="27">
        <v>452580</v>
      </c>
      <c r="E155" s="27">
        <v>173100</v>
      </c>
      <c r="F155" s="27">
        <f t="shared" si="5"/>
        <v>279480</v>
      </c>
      <c r="G155" s="27">
        <v>100000</v>
      </c>
      <c r="H155" s="135">
        <v>30791</v>
      </c>
      <c r="I155" s="1">
        <v>5286.5</v>
      </c>
      <c r="J155" s="1">
        <v>237.5</v>
      </c>
      <c r="K155" s="1">
        <f>Table48[[#This Row],[Comex Cu future]]/100/0.454*1000</f>
        <v>5231.2775330396471</v>
      </c>
      <c r="L155" s="1">
        <v>1616.75</v>
      </c>
      <c r="M155" s="207"/>
      <c r="N155" s="134" t="str">
        <f>IF(ISNA(VLOOKUP(Table48[[#This Row],[Column1]],Table22[],3,FALSE)),N154,(VLOOKUP(Table48[[#This Row],[Column1]],Table22[],3,FALSE))*1000)</f>
        <v>""</v>
      </c>
      <c r="O155" s="14">
        <f t="shared" si="6"/>
        <v>42186</v>
      </c>
    </row>
    <row r="156" spans="2:15" x14ac:dyDescent="0.25">
      <c r="B156" s="2">
        <v>42214</v>
      </c>
      <c r="C156" s="1">
        <v>11202</v>
      </c>
      <c r="D156" s="27">
        <v>457890</v>
      </c>
      <c r="E156" s="27">
        <v>175530</v>
      </c>
      <c r="F156" s="27">
        <f t="shared" si="5"/>
        <v>282360</v>
      </c>
      <c r="G156" s="27">
        <v>100000</v>
      </c>
      <c r="H156" s="135">
        <v>30750</v>
      </c>
      <c r="I156" s="1">
        <v>5316.5</v>
      </c>
      <c r="J156" s="1">
        <v>238.5</v>
      </c>
      <c r="K156" s="1">
        <f>Table48[[#This Row],[Comex Cu future]]/100/0.454*1000</f>
        <v>5253.3039647577079</v>
      </c>
      <c r="L156" s="1">
        <v>1624.75</v>
      </c>
      <c r="M156" s="207"/>
      <c r="N156" s="134" t="str">
        <f>IF(ISNA(VLOOKUP(Table48[[#This Row],[Column1]],Table22[],3,FALSE)),N155,(VLOOKUP(Table48[[#This Row],[Column1]],Table22[],3,FALSE))*1000)</f>
        <v>""</v>
      </c>
      <c r="O156" s="14">
        <f t="shared" si="6"/>
        <v>42186</v>
      </c>
    </row>
    <row r="157" spans="2:15" x14ac:dyDescent="0.25">
      <c r="B157" s="2">
        <v>42215</v>
      </c>
      <c r="C157" s="1">
        <v>10978</v>
      </c>
      <c r="D157" s="27">
        <v>460998</v>
      </c>
      <c r="E157" s="27">
        <v>176034</v>
      </c>
      <c r="F157" s="27">
        <f t="shared" si="5"/>
        <v>284964</v>
      </c>
      <c r="G157" s="27">
        <v>100000</v>
      </c>
      <c r="H157" s="135">
        <v>30746</v>
      </c>
      <c r="I157" s="1">
        <v>5253</v>
      </c>
      <c r="J157" s="1">
        <v>238</v>
      </c>
      <c r="K157" s="1">
        <f>Table48[[#This Row],[Comex Cu future]]/100/0.454*1000</f>
        <v>5242.2907488986775</v>
      </c>
      <c r="L157" s="1">
        <v>1606.5</v>
      </c>
      <c r="M157" s="207"/>
      <c r="N157" s="134" t="str">
        <f>IF(ISNA(VLOOKUP(Table48[[#This Row],[Column1]],Table22[],3,FALSE)),N156,(VLOOKUP(Table48[[#This Row],[Column1]],Table22[],3,FALSE))*1000)</f>
        <v>""</v>
      </c>
      <c r="O157" s="14">
        <f t="shared" si="6"/>
        <v>42186</v>
      </c>
    </row>
    <row r="158" spans="2:15" x14ac:dyDescent="0.25">
      <c r="B158" s="2">
        <v>42216</v>
      </c>
      <c r="C158" s="1">
        <v>10993.5</v>
      </c>
      <c r="D158" s="27">
        <v>460098</v>
      </c>
      <c r="E158" s="27">
        <v>176334</v>
      </c>
      <c r="F158" s="27">
        <f t="shared" si="5"/>
        <v>283764</v>
      </c>
      <c r="G158" s="27">
        <v>100000</v>
      </c>
      <c r="H158" s="135">
        <v>30742</v>
      </c>
      <c r="I158" s="1">
        <v>5221.5</v>
      </c>
      <c r="J158" s="1">
        <v>238.1</v>
      </c>
      <c r="K158" s="1">
        <f>Table48[[#This Row],[Comex Cu future]]/100/0.454*1000</f>
        <v>5244.4933920704843</v>
      </c>
      <c r="L158" s="1">
        <v>1582</v>
      </c>
      <c r="M158" s="207"/>
      <c r="N158" s="134" t="str">
        <f>IF(ISNA(VLOOKUP(Table48[[#This Row],[Column1]],Table22[],3,FALSE)),N157,(VLOOKUP(Table48[[#This Row],[Column1]],Table22[],3,FALSE))*1000)</f>
        <v>""</v>
      </c>
      <c r="O158" s="14">
        <f t="shared" si="6"/>
        <v>42186</v>
      </c>
    </row>
    <row r="159" spans="2:15" x14ac:dyDescent="0.25">
      <c r="B159" s="2">
        <v>42219</v>
      </c>
      <c r="C159" s="1">
        <v>10696</v>
      </c>
      <c r="D159" s="27">
        <v>458838</v>
      </c>
      <c r="E159" s="27">
        <v>176106</v>
      </c>
      <c r="F159" s="27">
        <f t="shared" si="5"/>
        <v>282732</v>
      </c>
      <c r="G159" s="27">
        <v>100000</v>
      </c>
      <c r="H159" s="135">
        <v>30738</v>
      </c>
      <c r="I159" s="1">
        <v>5212</v>
      </c>
      <c r="J159" s="1">
        <v>236.8</v>
      </c>
      <c r="K159" s="1">
        <f>Table48[[#This Row],[Comex Cu future]]/100/0.454*1000</f>
        <v>5215.8590308370049</v>
      </c>
      <c r="L159" s="1">
        <v>1576.75</v>
      </c>
      <c r="M159" s="207"/>
      <c r="N159" s="134" t="str">
        <f>IF(ISNA(VLOOKUP(Table48[[#This Row],[Column1]],Table22[],3,FALSE)),N158,(VLOOKUP(Table48[[#This Row],[Column1]],Table22[],3,FALSE))*1000)</f>
        <v>""</v>
      </c>
      <c r="O159" s="14">
        <f t="shared" si="6"/>
        <v>42217</v>
      </c>
    </row>
    <row r="160" spans="2:15" x14ac:dyDescent="0.25">
      <c r="B160" s="2">
        <v>42220</v>
      </c>
      <c r="C160" s="1">
        <v>10780</v>
      </c>
      <c r="D160" s="27">
        <v>457926</v>
      </c>
      <c r="E160" s="27">
        <v>175266</v>
      </c>
      <c r="F160" s="27">
        <f t="shared" si="5"/>
        <v>282660</v>
      </c>
      <c r="G160" s="27">
        <v>100000</v>
      </c>
      <c r="H160" s="135">
        <v>30734</v>
      </c>
      <c r="I160" s="1">
        <v>5229.75</v>
      </c>
      <c r="J160" s="1">
        <v>238.05</v>
      </c>
      <c r="K160" s="1">
        <f>Table48[[#This Row],[Comex Cu future]]/100/0.454*1000</f>
        <v>5243.3920704845814</v>
      </c>
      <c r="L160" s="1">
        <v>1581.75</v>
      </c>
      <c r="M160" s="207"/>
      <c r="N160" s="134" t="str">
        <f>IF(ISNA(VLOOKUP(Table48[[#This Row],[Column1]],Table22[],3,FALSE)),N159,(VLOOKUP(Table48[[#This Row],[Column1]],Table22[],3,FALSE))*1000)</f>
        <v>""</v>
      </c>
      <c r="O160" s="14">
        <f t="shared" si="6"/>
        <v>42217</v>
      </c>
    </row>
    <row r="161" spans="2:15" x14ac:dyDescent="0.25">
      <c r="B161" s="2">
        <v>42221</v>
      </c>
      <c r="C161" s="1">
        <v>10812</v>
      </c>
      <c r="D161" s="27">
        <v>457926</v>
      </c>
      <c r="E161" s="27">
        <v>175266</v>
      </c>
      <c r="F161" s="27">
        <f t="shared" si="5"/>
        <v>282660</v>
      </c>
      <c r="G161" s="27">
        <v>100000</v>
      </c>
      <c r="H161" s="135">
        <v>30755</v>
      </c>
      <c r="I161" s="1">
        <v>5169</v>
      </c>
      <c r="J161" s="1">
        <v>237.55</v>
      </c>
      <c r="K161" s="1">
        <f>Table48[[#This Row],[Comex Cu future]]/100/0.454*1000</f>
        <v>5232.378854625551</v>
      </c>
      <c r="L161" s="1">
        <v>1559.75</v>
      </c>
      <c r="M161" s="207"/>
      <c r="N161" s="134" t="str">
        <f>IF(ISNA(VLOOKUP(Table48[[#This Row],[Column1]],Table22[],3,FALSE)),N160,(VLOOKUP(Table48[[#This Row],[Column1]],Table22[],3,FALSE))*1000)</f>
        <v>""</v>
      </c>
      <c r="O161" s="14">
        <f t="shared" si="6"/>
        <v>42217</v>
      </c>
    </row>
    <row r="162" spans="2:15" x14ac:dyDescent="0.25">
      <c r="B162" s="2">
        <v>42222</v>
      </c>
      <c r="C162" s="1">
        <v>10808</v>
      </c>
      <c r="D162" s="27">
        <v>458490</v>
      </c>
      <c r="E162" s="27">
        <v>175266</v>
      </c>
      <c r="F162" s="27">
        <f t="shared" si="5"/>
        <v>283224</v>
      </c>
      <c r="G162" s="27">
        <v>100000</v>
      </c>
      <c r="H162" s="135">
        <v>30476</v>
      </c>
      <c r="I162" s="1">
        <v>5177</v>
      </c>
      <c r="J162" s="1">
        <v>236.5</v>
      </c>
      <c r="K162" s="1">
        <f>Table48[[#This Row],[Comex Cu future]]/100/0.454*1000</f>
        <v>5209.2511013215862</v>
      </c>
      <c r="L162" s="1">
        <v>1559.25</v>
      </c>
      <c r="M162" s="207"/>
      <c r="N162" s="134" t="str">
        <f>IF(ISNA(VLOOKUP(Table48[[#This Row],[Column1]],Table22[],3,FALSE)),N161,(VLOOKUP(Table48[[#This Row],[Column1]],Table22[],3,FALSE))*1000)</f>
        <v>""</v>
      </c>
      <c r="O162" s="14">
        <f t="shared" si="6"/>
        <v>42217</v>
      </c>
    </row>
    <row r="163" spans="2:15" x14ac:dyDescent="0.25">
      <c r="B163" s="2">
        <v>42223</v>
      </c>
      <c r="C163" s="1">
        <v>10757.5</v>
      </c>
      <c r="D163" s="27">
        <v>456678</v>
      </c>
      <c r="E163" s="27">
        <v>174618</v>
      </c>
      <c r="F163" s="27">
        <f t="shared" si="5"/>
        <v>282060</v>
      </c>
      <c r="G163" s="27">
        <v>100000</v>
      </c>
      <c r="H163" s="135">
        <v>28722</v>
      </c>
      <c r="I163" s="1">
        <v>5164</v>
      </c>
      <c r="J163" s="1">
        <v>236</v>
      </c>
      <c r="K163" s="1">
        <f>Table48[[#This Row],[Comex Cu future]]/100/0.454*1000</f>
        <v>5198.2378854625549</v>
      </c>
      <c r="L163" s="1">
        <v>1556.5</v>
      </c>
      <c r="M163" s="207"/>
      <c r="N163" s="134" t="str">
        <f>IF(ISNA(VLOOKUP(Table48[[#This Row],[Column1]],Table22[],3,FALSE)),N162,(VLOOKUP(Table48[[#This Row],[Column1]],Table22[],3,FALSE))*1000)</f>
        <v>""</v>
      </c>
      <c r="O163" s="14">
        <f t="shared" si="6"/>
        <v>42217</v>
      </c>
    </row>
    <row r="164" spans="2:15" x14ac:dyDescent="0.25">
      <c r="B164" s="2">
        <v>42226</v>
      </c>
      <c r="C164" s="1">
        <v>11107.5</v>
      </c>
      <c r="D164" s="27">
        <v>456708</v>
      </c>
      <c r="E164" s="27">
        <v>174618</v>
      </c>
      <c r="F164" s="27">
        <f t="shared" si="5"/>
        <v>282090</v>
      </c>
      <c r="G164" s="27">
        <v>100000</v>
      </c>
      <c r="H164" s="135">
        <v>30018</v>
      </c>
      <c r="I164" s="1">
        <v>5296.25</v>
      </c>
      <c r="J164" s="1">
        <v>242.2</v>
      </c>
      <c r="K164" s="1">
        <f>Table48[[#This Row],[Comex Cu future]]/100/0.454*1000</f>
        <v>5334.8017621145364</v>
      </c>
      <c r="L164" s="1">
        <v>1585.5</v>
      </c>
      <c r="M164" s="207"/>
      <c r="N164" s="134" t="str">
        <f>IF(ISNA(VLOOKUP(Table48[[#This Row],[Column1]],Table22[],3,FALSE)),N163,(VLOOKUP(Table48[[#This Row],[Column1]],Table22[],3,FALSE))*1000)</f>
        <v>""</v>
      </c>
      <c r="O164" s="14">
        <f t="shared" si="6"/>
        <v>42217</v>
      </c>
    </row>
    <row r="165" spans="2:15" x14ac:dyDescent="0.25">
      <c r="B165" s="2">
        <v>42227</v>
      </c>
      <c r="C165" s="1">
        <v>10711.5</v>
      </c>
      <c r="D165" s="27">
        <v>456708</v>
      </c>
      <c r="E165" s="27">
        <v>174618</v>
      </c>
      <c r="F165" s="27">
        <f t="shared" si="5"/>
        <v>282090</v>
      </c>
      <c r="G165" s="27">
        <v>100000</v>
      </c>
      <c r="H165" s="135">
        <v>30014</v>
      </c>
      <c r="I165" s="1">
        <v>5109.5</v>
      </c>
      <c r="J165" s="1">
        <v>237.15</v>
      </c>
      <c r="K165" s="1">
        <f>Table48[[#This Row],[Comex Cu future]]/100/0.454*1000</f>
        <v>5223.5682819383264</v>
      </c>
      <c r="L165" s="1">
        <v>1554</v>
      </c>
      <c r="M165" s="207"/>
      <c r="N165" s="134" t="str">
        <f>IF(ISNA(VLOOKUP(Table48[[#This Row],[Column1]],Table22[],3,FALSE)),N164,(VLOOKUP(Table48[[#This Row],[Column1]],Table22[],3,FALSE))*1000)</f>
        <v>""</v>
      </c>
      <c r="O165" s="14">
        <f t="shared" si="6"/>
        <v>42217</v>
      </c>
    </row>
    <row r="166" spans="2:15" x14ac:dyDescent="0.25">
      <c r="B166" s="2">
        <v>42228</v>
      </c>
      <c r="C166" s="1">
        <v>10559.5</v>
      </c>
      <c r="D166" s="27">
        <v>454410</v>
      </c>
      <c r="E166" s="27">
        <v>173142</v>
      </c>
      <c r="F166" s="27">
        <f t="shared" si="5"/>
        <v>281268</v>
      </c>
      <c r="G166" s="27">
        <v>100000</v>
      </c>
      <c r="H166" s="135">
        <v>30460.5</v>
      </c>
      <c r="I166" s="1">
        <v>5175.25</v>
      </c>
      <c r="J166" s="1">
        <v>238.55</v>
      </c>
      <c r="K166" s="1">
        <f>Table48[[#This Row],[Comex Cu future]]/100/0.454*1000</f>
        <v>5254.4052863436118</v>
      </c>
      <c r="L166" s="1">
        <v>1556.75</v>
      </c>
      <c r="M166" s="207"/>
      <c r="N166" s="134" t="str">
        <f>IF(ISNA(VLOOKUP(Table48[[#This Row],[Column1]],Table22[],3,FALSE)),N165,(VLOOKUP(Table48[[#This Row],[Column1]],Table22[],3,FALSE))*1000)</f>
        <v>""</v>
      </c>
      <c r="O166" s="14">
        <f t="shared" si="6"/>
        <v>42217</v>
      </c>
    </row>
    <row r="167" spans="2:15" x14ac:dyDescent="0.25">
      <c r="B167" s="2">
        <v>42229</v>
      </c>
      <c r="C167" s="1">
        <v>10426</v>
      </c>
      <c r="D167" s="27">
        <v>454350</v>
      </c>
      <c r="E167" s="27">
        <v>173142</v>
      </c>
      <c r="F167" s="27">
        <f t="shared" si="5"/>
        <v>281208</v>
      </c>
      <c r="G167" s="27">
        <v>100000</v>
      </c>
      <c r="H167" s="135">
        <v>30107</v>
      </c>
      <c r="I167" s="1">
        <v>5177</v>
      </c>
      <c r="J167" s="1">
        <v>239.2</v>
      </c>
      <c r="K167" s="1">
        <f>Table48[[#This Row],[Comex Cu future]]/100/0.454*1000</f>
        <v>5268.722466960352</v>
      </c>
      <c r="L167" s="1">
        <v>1543.25</v>
      </c>
      <c r="M167" s="207"/>
      <c r="N167" s="134" t="str">
        <f>IF(ISNA(VLOOKUP(Table48[[#This Row],[Column1]],Table22[],3,FALSE)),N166,(VLOOKUP(Table48[[#This Row],[Column1]],Table22[],3,FALSE))*1000)</f>
        <v>""</v>
      </c>
      <c r="O167" s="14">
        <f t="shared" si="6"/>
        <v>42217</v>
      </c>
    </row>
    <row r="168" spans="2:15" x14ac:dyDescent="0.25">
      <c r="B168" s="2">
        <v>42230</v>
      </c>
      <c r="C168" s="1">
        <v>10568</v>
      </c>
      <c r="D168" s="27">
        <v>454326</v>
      </c>
      <c r="E168" s="27">
        <v>174042</v>
      </c>
      <c r="F168" s="27">
        <f t="shared" si="5"/>
        <v>280284</v>
      </c>
      <c r="G168" s="27">
        <v>100000</v>
      </c>
      <c r="H168" s="135">
        <v>30103.5</v>
      </c>
      <c r="I168" s="1">
        <v>5157.25</v>
      </c>
      <c r="J168" s="1">
        <v>238.95</v>
      </c>
      <c r="K168" s="1">
        <f>Table48[[#This Row],[Comex Cu future]]/100/0.454*1000</f>
        <v>5263.2158590308363</v>
      </c>
      <c r="L168" s="1">
        <v>1550.5</v>
      </c>
      <c r="M168" s="207"/>
      <c r="N168" s="134" t="str">
        <f>IF(ISNA(VLOOKUP(Table48[[#This Row],[Column1]],Table22[],3,FALSE)),N167,(VLOOKUP(Table48[[#This Row],[Column1]],Table22[],3,FALSE))*1000)</f>
        <v>""</v>
      </c>
      <c r="O168" s="14">
        <f t="shared" si="6"/>
        <v>42217</v>
      </c>
    </row>
    <row r="169" spans="2:15" x14ac:dyDescent="0.25">
      <c r="B169" s="2">
        <v>42233</v>
      </c>
      <c r="C169" s="1">
        <v>10593</v>
      </c>
      <c r="D169" s="27">
        <v>454818</v>
      </c>
      <c r="E169" s="27">
        <v>174204</v>
      </c>
      <c r="F169" s="27">
        <f t="shared" si="5"/>
        <v>280614</v>
      </c>
      <c r="G169" s="27">
        <v>100000</v>
      </c>
      <c r="H169" s="135">
        <v>28050</v>
      </c>
      <c r="I169" s="1">
        <v>5107.25</v>
      </c>
      <c r="J169" s="1">
        <v>235.8</v>
      </c>
      <c r="K169" s="1">
        <f>Table48[[#This Row],[Comex Cu future]]/100/0.454*1000</f>
        <v>5193.8325991189422</v>
      </c>
      <c r="L169" s="1">
        <v>1537.5</v>
      </c>
      <c r="M169" s="207"/>
      <c r="N169" s="134" t="str">
        <f>IF(ISNA(VLOOKUP(Table48[[#This Row],[Column1]],Table22[],3,FALSE)),N168,(VLOOKUP(Table48[[#This Row],[Column1]],Table22[],3,FALSE))*1000)</f>
        <v>""</v>
      </c>
      <c r="O169" s="14">
        <f t="shared" si="6"/>
        <v>42217</v>
      </c>
    </row>
    <row r="170" spans="2:15" x14ac:dyDescent="0.25">
      <c r="B170" s="2">
        <v>42234</v>
      </c>
      <c r="C170" s="1">
        <v>10322</v>
      </c>
      <c r="D170" s="27">
        <v>454974</v>
      </c>
      <c r="E170" s="27">
        <v>173724</v>
      </c>
      <c r="F170" s="27">
        <f t="shared" si="5"/>
        <v>281250</v>
      </c>
      <c r="G170" s="27">
        <v>100000</v>
      </c>
      <c r="H170" s="135">
        <v>28200</v>
      </c>
      <c r="I170" s="1">
        <v>5034</v>
      </c>
      <c r="J170" s="1">
        <v>232.1</v>
      </c>
      <c r="K170" s="1">
        <f>Table48[[#This Row],[Comex Cu future]]/100/0.454*1000</f>
        <v>5112.3348017621138</v>
      </c>
      <c r="L170" s="1">
        <v>1527</v>
      </c>
      <c r="M170" s="207"/>
      <c r="N170" s="134" t="str">
        <f>IF(ISNA(VLOOKUP(Table48[[#This Row],[Column1]],Table22[],3,FALSE)),N169,(VLOOKUP(Table48[[#This Row],[Column1]],Table22[],3,FALSE))*1000)</f>
        <v>""</v>
      </c>
      <c r="O170" s="14">
        <f t="shared" si="6"/>
        <v>42217</v>
      </c>
    </row>
    <row r="171" spans="2:15" x14ac:dyDescent="0.25">
      <c r="B171" s="2">
        <v>42235</v>
      </c>
      <c r="C171" s="1">
        <v>10381</v>
      </c>
      <c r="D171" s="27">
        <v>456168</v>
      </c>
      <c r="E171" s="27">
        <v>174510</v>
      </c>
      <c r="F171" s="27">
        <f t="shared" si="5"/>
        <v>281658</v>
      </c>
      <c r="G171" s="27">
        <v>100000</v>
      </c>
      <c r="H171" s="135">
        <v>28445</v>
      </c>
      <c r="I171" s="1">
        <v>4995.5</v>
      </c>
      <c r="J171" s="1">
        <v>232.35</v>
      </c>
      <c r="K171" s="1">
        <f>Table48[[#This Row],[Comex Cu future]]/100/0.454*1000</f>
        <v>5117.8414096916304</v>
      </c>
      <c r="L171" s="1">
        <v>1529.5</v>
      </c>
      <c r="M171" s="207"/>
      <c r="N171" s="134" t="str">
        <f>IF(ISNA(VLOOKUP(Table48[[#This Row],[Column1]],Table22[],3,FALSE)),N170,(VLOOKUP(Table48[[#This Row],[Column1]],Table22[],3,FALSE))*1000)</f>
        <v>""</v>
      </c>
      <c r="O171" s="14">
        <f t="shared" si="6"/>
        <v>42217</v>
      </c>
    </row>
    <row r="172" spans="2:15" x14ac:dyDescent="0.25">
      <c r="B172" s="2">
        <v>42236</v>
      </c>
      <c r="C172" s="1">
        <v>10370</v>
      </c>
      <c r="D172" s="27">
        <v>455892</v>
      </c>
      <c r="E172" s="27">
        <v>174510</v>
      </c>
      <c r="F172" s="27">
        <f t="shared" si="5"/>
        <v>281382</v>
      </c>
      <c r="G172" s="27">
        <v>100000</v>
      </c>
      <c r="H172" s="135">
        <v>28442</v>
      </c>
      <c r="I172" s="1">
        <v>5125</v>
      </c>
      <c r="J172" s="1">
        <v>236.7</v>
      </c>
      <c r="K172" s="1">
        <f>Table48[[#This Row],[Comex Cu future]]/100/0.454*1000</f>
        <v>5213.6563876651981</v>
      </c>
      <c r="L172" s="1">
        <v>1550</v>
      </c>
      <c r="M172" s="207"/>
      <c r="N172" s="134" t="str">
        <f>IF(ISNA(VLOOKUP(Table48[[#This Row],[Column1]],Table22[],3,FALSE)),N171,(VLOOKUP(Table48[[#This Row],[Column1]],Table22[],3,FALSE))*1000)</f>
        <v>""</v>
      </c>
      <c r="O172" s="14">
        <f t="shared" si="6"/>
        <v>42217</v>
      </c>
    </row>
    <row r="173" spans="2:15" x14ac:dyDescent="0.25">
      <c r="B173" s="2">
        <v>42237</v>
      </c>
      <c r="C173" s="1">
        <v>10168</v>
      </c>
      <c r="D173" s="27">
        <v>454992</v>
      </c>
      <c r="E173" s="27">
        <v>173928</v>
      </c>
      <c r="F173" s="27">
        <f t="shared" si="5"/>
        <v>281064</v>
      </c>
      <c r="G173" s="27">
        <v>100000</v>
      </c>
      <c r="H173" s="135">
        <v>28435</v>
      </c>
      <c r="I173" s="1">
        <v>5063.75</v>
      </c>
      <c r="J173" s="1">
        <v>234.7</v>
      </c>
      <c r="K173" s="1">
        <f>Table48[[#This Row],[Comex Cu future]]/100/0.454*1000</f>
        <v>5169.6035242290745</v>
      </c>
      <c r="L173" s="1">
        <v>1523.5</v>
      </c>
      <c r="M173" s="207"/>
      <c r="N173" s="134" t="str">
        <f>IF(ISNA(VLOOKUP(Table48[[#This Row],[Column1]],Table22[],3,FALSE)),N172,(VLOOKUP(Table48[[#This Row],[Column1]],Table22[],3,FALSE))*1000)</f>
        <v>""</v>
      </c>
      <c r="O173" s="14">
        <f t="shared" si="6"/>
        <v>42217</v>
      </c>
    </row>
    <row r="174" spans="2:15" x14ac:dyDescent="0.25">
      <c r="B174" s="2">
        <v>42240</v>
      </c>
      <c r="C174" s="1">
        <v>9478</v>
      </c>
      <c r="D174" s="27">
        <v>455052</v>
      </c>
      <c r="E174" s="27">
        <v>173298</v>
      </c>
      <c r="F174" s="27">
        <f t="shared" si="5"/>
        <v>281754</v>
      </c>
      <c r="G174" s="27">
        <v>100000</v>
      </c>
      <c r="H174" s="135">
        <v>28434</v>
      </c>
      <c r="I174" s="1">
        <v>4969.5</v>
      </c>
      <c r="J174" s="1">
        <v>229.15</v>
      </c>
      <c r="K174" s="1">
        <f>Table48[[#This Row],[Comex Cu future]]/100/0.454*1000</f>
        <v>5047.3568281938324</v>
      </c>
      <c r="L174" s="1">
        <v>1496</v>
      </c>
      <c r="M174" s="207"/>
      <c r="N174" s="134" t="str">
        <f>IF(ISNA(VLOOKUP(Table48[[#This Row],[Column1]],Table22[],3,FALSE)),N173,(VLOOKUP(Table48[[#This Row],[Column1]],Table22[],3,FALSE))*1000)</f>
        <v>""</v>
      </c>
      <c r="O174" s="14">
        <f t="shared" si="6"/>
        <v>42217</v>
      </c>
    </row>
    <row r="175" spans="2:15" x14ac:dyDescent="0.25">
      <c r="B175" s="2">
        <v>42241</v>
      </c>
      <c r="C175" s="1">
        <v>9580</v>
      </c>
      <c r="D175" s="27">
        <v>453852</v>
      </c>
      <c r="E175" s="27">
        <v>171084</v>
      </c>
      <c r="F175" s="27">
        <f t="shared" si="5"/>
        <v>282768</v>
      </c>
      <c r="G175" s="27">
        <v>100000</v>
      </c>
      <c r="H175" s="135">
        <v>28434</v>
      </c>
      <c r="I175" s="1">
        <v>5098</v>
      </c>
      <c r="J175" s="1">
        <v>233.85</v>
      </c>
      <c r="K175" s="1">
        <f>Table48[[#This Row],[Comex Cu future]]/100/0.454*1000</f>
        <v>5150.8810572687225</v>
      </c>
      <c r="L175" s="1">
        <v>1535.5</v>
      </c>
      <c r="M175" s="207"/>
      <c r="N175" s="134" t="str">
        <f>IF(ISNA(VLOOKUP(Table48[[#This Row],[Column1]],Table22[],3,FALSE)),N174,(VLOOKUP(Table48[[#This Row],[Column1]],Table22[],3,FALSE))*1000)</f>
        <v>""</v>
      </c>
      <c r="O175" s="14">
        <f t="shared" si="6"/>
        <v>42217</v>
      </c>
    </row>
    <row r="176" spans="2:15" x14ac:dyDescent="0.25">
      <c r="B176" s="2">
        <v>42242</v>
      </c>
      <c r="C176" s="1">
        <v>9538</v>
      </c>
      <c r="D176" s="27">
        <v>454380</v>
      </c>
      <c r="E176" s="27">
        <v>171054</v>
      </c>
      <c r="F176" s="27">
        <f t="shared" si="5"/>
        <v>283326</v>
      </c>
      <c r="G176" s="27">
        <v>100000</v>
      </c>
      <c r="H176" s="135">
        <v>28484</v>
      </c>
      <c r="I176" s="1">
        <v>4963</v>
      </c>
      <c r="J176" s="1">
        <v>227.6</v>
      </c>
      <c r="K176" s="1">
        <f>Table48[[#This Row],[Comex Cu future]]/100/0.454*1000</f>
        <v>5013.2158590308363</v>
      </c>
      <c r="L176" s="1">
        <v>1509.75</v>
      </c>
      <c r="M176" s="207"/>
      <c r="N176" s="134" t="str">
        <f>IF(ISNA(VLOOKUP(Table48[[#This Row],[Column1]],Table22[],3,FALSE)),N175,(VLOOKUP(Table48[[#This Row],[Column1]],Table22[],3,FALSE))*1000)</f>
        <v>""</v>
      </c>
      <c r="O176" s="14">
        <f t="shared" si="6"/>
        <v>42217</v>
      </c>
    </row>
    <row r="177" spans="2:15" x14ac:dyDescent="0.25">
      <c r="B177" s="2">
        <v>42243</v>
      </c>
      <c r="C177" s="1">
        <v>10031</v>
      </c>
      <c r="D177" s="27">
        <v>454692</v>
      </c>
      <c r="E177" s="27">
        <v>171036</v>
      </c>
      <c r="F177" s="27">
        <f t="shared" si="5"/>
        <v>283656</v>
      </c>
      <c r="G177" s="27">
        <v>100000</v>
      </c>
      <c r="H177" s="135">
        <v>27688</v>
      </c>
      <c r="I177" s="1">
        <v>5176</v>
      </c>
      <c r="J177" s="1">
        <v>236.3</v>
      </c>
      <c r="K177" s="1">
        <f>Table48[[#This Row],[Comex Cu future]]/100/0.454*1000</f>
        <v>5204.8458149779735</v>
      </c>
      <c r="L177" s="1">
        <v>1542</v>
      </c>
      <c r="M177" s="207"/>
      <c r="N177" s="134" t="str">
        <f>IF(ISNA(VLOOKUP(Table48[[#This Row],[Column1]],Table22[],3,FALSE)),N176,(VLOOKUP(Table48[[#This Row],[Column1]],Table22[],3,FALSE))*1000)</f>
        <v>""</v>
      </c>
      <c r="O177" s="14">
        <f t="shared" si="6"/>
        <v>42217</v>
      </c>
    </row>
    <row r="178" spans="2:15" x14ac:dyDescent="0.25">
      <c r="B178" s="2">
        <v>42244</v>
      </c>
      <c r="C178" s="1">
        <v>10033</v>
      </c>
      <c r="D178" s="27">
        <v>455166</v>
      </c>
      <c r="E178" s="27">
        <v>170910</v>
      </c>
      <c r="F178" s="27">
        <f t="shared" si="5"/>
        <v>284256</v>
      </c>
      <c r="G178" s="27">
        <v>100000</v>
      </c>
      <c r="H178" s="135">
        <v>28139</v>
      </c>
      <c r="I178" s="1">
        <v>5147</v>
      </c>
      <c r="J178" s="1">
        <v>238.4</v>
      </c>
      <c r="K178" s="1">
        <f>Table48[[#This Row],[Comex Cu future]]/100/0.454*1000</f>
        <v>5251.101321585903</v>
      </c>
      <c r="L178" s="1">
        <v>1587.75</v>
      </c>
      <c r="M178" s="207"/>
      <c r="N178" s="134" t="str">
        <f>IF(ISNA(VLOOKUP(Table48[[#This Row],[Column1]],Table22[],3,FALSE)),N177,(VLOOKUP(Table48[[#This Row],[Column1]],Table22[],3,FALSE))*1000)</f>
        <v>""</v>
      </c>
      <c r="O178" s="14">
        <f t="shared" si="6"/>
        <v>42217</v>
      </c>
    </row>
    <row r="179" spans="2:15" x14ac:dyDescent="0.25">
      <c r="B179" s="2">
        <v>42247</v>
      </c>
      <c r="C179" s="1">
        <v>10033</v>
      </c>
      <c r="D179" s="27">
        <v>455166</v>
      </c>
      <c r="E179" s="27">
        <v>170910</v>
      </c>
      <c r="F179" s="27">
        <f t="shared" si="5"/>
        <v>284256</v>
      </c>
      <c r="G179" s="27">
        <v>100000</v>
      </c>
      <c r="H179" s="135">
        <v>28139</v>
      </c>
      <c r="I179" s="1">
        <v>5147</v>
      </c>
      <c r="J179" s="1">
        <v>237.7</v>
      </c>
      <c r="K179" s="1">
        <f>Table48[[#This Row],[Comex Cu future]]/100/0.454*1000</f>
        <v>5235.6828193832598</v>
      </c>
      <c r="L179" s="1">
        <v>1587.75</v>
      </c>
      <c r="M179" s="207"/>
      <c r="N179" s="134" t="str">
        <f>IF(ISNA(VLOOKUP(Table48[[#This Row],[Column1]],Table22[],3,FALSE)),N178,(VLOOKUP(Table48[[#This Row],[Column1]],Table22[],3,FALSE))*1000)</f>
        <v>""</v>
      </c>
      <c r="O179" s="14">
        <f t="shared" si="6"/>
        <v>42217</v>
      </c>
    </row>
    <row r="180" spans="2:15" x14ac:dyDescent="0.25">
      <c r="B180" s="2">
        <v>42248</v>
      </c>
      <c r="C180" s="1">
        <v>9729</v>
      </c>
      <c r="D180" s="27">
        <v>453894</v>
      </c>
      <c r="E180" s="27">
        <v>170052</v>
      </c>
      <c r="F180" s="27">
        <f t="shared" si="5"/>
        <v>283842</v>
      </c>
      <c r="G180" s="27">
        <v>100000</v>
      </c>
      <c r="H180" s="135">
        <v>27688</v>
      </c>
      <c r="I180" s="1">
        <v>5082.75</v>
      </c>
      <c r="J180" s="1">
        <v>234.35</v>
      </c>
      <c r="K180" s="1">
        <f>Table48[[#This Row],[Comex Cu future]]/100/0.454*1000</f>
        <v>5161.8942731277539</v>
      </c>
      <c r="L180" s="1">
        <v>1583.25</v>
      </c>
      <c r="M180" s="207"/>
      <c r="N180" s="134" t="str">
        <f>IF(ISNA(VLOOKUP(Table48[[#This Row],[Column1]],Table22[],3,FALSE)),N179,(VLOOKUP(Table48[[#This Row],[Column1]],Table22[],3,FALSE))*1000)</f>
        <v>""</v>
      </c>
      <c r="O180" s="14">
        <f t="shared" si="6"/>
        <v>42248</v>
      </c>
    </row>
    <row r="181" spans="2:15" x14ac:dyDescent="0.25">
      <c r="B181" s="2">
        <v>42249</v>
      </c>
      <c r="C181" s="1">
        <v>9838.5</v>
      </c>
      <c r="D181" s="27">
        <v>454044</v>
      </c>
      <c r="E181" s="27">
        <v>170982</v>
      </c>
      <c r="F181" s="27">
        <f t="shared" si="5"/>
        <v>283062</v>
      </c>
      <c r="G181" s="27">
        <v>100000</v>
      </c>
      <c r="H181" s="135">
        <v>27688.5</v>
      </c>
      <c r="I181" s="1">
        <v>5136.5</v>
      </c>
      <c r="J181" s="1">
        <v>236.75</v>
      </c>
      <c r="K181" s="1">
        <f>Table48[[#This Row],[Comex Cu future]]/100/0.454*1000</f>
        <v>5214.7577092511019</v>
      </c>
      <c r="L181" s="1">
        <v>1579</v>
      </c>
      <c r="M181" s="207"/>
      <c r="N181" s="134" t="str">
        <f>IF(ISNA(VLOOKUP(Table48[[#This Row],[Column1]],Table22[],3,FALSE)),N180,(VLOOKUP(Table48[[#This Row],[Column1]],Table22[],3,FALSE))*1000)</f>
        <v>""</v>
      </c>
      <c r="O181" s="14">
        <f t="shared" si="6"/>
        <v>42248</v>
      </c>
    </row>
    <row r="182" spans="2:15" x14ac:dyDescent="0.25">
      <c r="B182" s="2">
        <v>42250</v>
      </c>
      <c r="C182" s="1">
        <v>9976</v>
      </c>
      <c r="D182" s="27">
        <v>453678</v>
      </c>
      <c r="E182" s="27">
        <v>171606</v>
      </c>
      <c r="F182" s="27">
        <f t="shared" si="5"/>
        <v>282072</v>
      </c>
      <c r="G182" s="27">
        <v>100000</v>
      </c>
      <c r="H182" s="135">
        <v>27191</v>
      </c>
      <c r="I182" s="1">
        <v>5264</v>
      </c>
      <c r="J182" s="1">
        <v>241.9</v>
      </c>
      <c r="K182" s="1">
        <f>Table48[[#This Row],[Comex Cu future]]/100/0.454*1000</f>
        <v>5328.1938325991196</v>
      </c>
      <c r="L182" s="1">
        <v>1609.75</v>
      </c>
      <c r="M182" s="207"/>
      <c r="N182" s="134" t="str">
        <f>IF(ISNA(VLOOKUP(Table48[[#This Row],[Column1]],Table22[],3,FALSE)),N181,(VLOOKUP(Table48[[#This Row],[Column1]],Table22[],3,FALSE))*1000)</f>
        <v>""</v>
      </c>
      <c r="O182" s="14">
        <f t="shared" si="6"/>
        <v>42248</v>
      </c>
    </row>
    <row r="183" spans="2:15" x14ac:dyDescent="0.25">
      <c r="B183" s="2">
        <v>42251</v>
      </c>
      <c r="C183" s="1">
        <v>9923.5</v>
      </c>
      <c r="D183" s="27">
        <v>453630</v>
      </c>
      <c r="E183" s="27">
        <v>172338</v>
      </c>
      <c r="F183" s="27">
        <f t="shared" si="5"/>
        <v>281292</v>
      </c>
      <c r="G183" s="27">
        <v>100000</v>
      </c>
      <c r="H183" s="135">
        <v>27691</v>
      </c>
      <c r="I183" s="1">
        <v>5131.75</v>
      </c>
      <c r="J183" s="1">
        <v>235.1</v>
      </c>
      <c r="K183" s="1">
        <f>Table48[[#This Row],[Comex Cu future]]/100/0.454*1000</f>
        <v>5178.4140969162991</v>
      </c>
      <c r="L183" s="1">
        <v>1587.25</v>
      </c>
      <c r="M183" s="207"/>
      <c r="N183" s="134" t="str">
        <f>IF(ISNA(VLOOKUP(Table48[[#This Row],[Column1]],Table22[],3,FALSE)),N182,(VLOOKUP(Table48[[#This Row],[Column1]],Table22[],3,FALSE))*1000)</f>
        <v>""</v>
      </c>
      <c r="O183" s="14">
        <f t="shared" si="6"/>
        <v>42248</v>
      </c>
    </row>
    <row r="184" spans="2:15" x14ac:dyDescent="0.25">
      <c r="B184" s="2">
        <v>42254</v>
      </c>
      <c r="C184" s="1">
        <v>9727</v>
      </c>
      <c r="D184" s="27">
        <v>451962</v>
      </c>
      <c r="E184" s="27">
        <v>172338</v>
      </c>
      <c r="F184" s="27">
        <f t="shared" si="5"/>
        <v>279624</v>
      </c>
      <c r="G184" s="27">
        <v>100000</v>
      </c>
      <c r="H184" s="135">
        <v>27190.25</v>
      </c>
      <c r="I184" s="1">
        <v>5163.25</v>
      </c>
      <c r="J184" s="1">
        <v>235.1</v>
      </c>
      <c r="K184" s="1">
        <f>Table48[[#This Row],[Comex Cu future]]/100/0.454*1000</f>
        <v>5178.4140969162991</v>
      </c>
      <c r="L184" s="1">
        <v>1580.25</v>
      </c>
      <c r="M184" s="207"/>
      <c r="N184" s="134" t="str">
        <f>IF(ISNA(VLOOKUP(Table48[[#This Row],[Column1]],Table22[],3,FALSE)),N183,(VLOOKUP(Table48[[#This Row],[Column1]],Table22[],3,FALSE))*1000)</f>
        <v>""</v>
      </c>
      <c r="O184" s="14">
        <f t="shared" si="6"/>
        <v>42248</v>
      </c>
    </row>
    <row r="185" spans="2:15" x14ac:dyDescent="0.25">
      <c r="B185" s="2">
        <v>42255</v>
      </c>
      <c r="C185" s="1">
        <v>9975</v>
      </c>
      <c r="D185" s="27">
        <v>451356</v>
      </c>
      <c r="E185" s="27">
        <v>172338</v>
      </c>
      <c r="F185" s="27">
        <f t="shared" si="5"/>
        <v>279018</v>
      </c>
      <c r="G185" s="27">
        <v>100000</v>
      </c>
      <c r="H185" s="135">
        <v>28191</v>
      </c>
      <c r="I185" s="1">
        <v>5365</v>
      </c>
      <c r="J185" s="1">
        <v>246.05</v>
      </c>
      <c r="K185" s="1">
        <f>Table48[[#This Row],[Comex Cu future]]/100/0.454*1000</f>
        <v>5419.6035242290745</v>
      </c>
      <c r="L185" s="1">
        <v>1608.75</v>
      </c>
      <c r="M185" s="207"/>
      <c r="N185" s="134" t="str">
        <f>IF(ISNA(VLOOKUP(Table48[[#This Row],[Column1]],Table22[],3,FALSE)),N184,(VLOOKUP(Table48[[#This Row],[Column1]],Table22[],3,FALSE))*1000)</f>
        <v>""</v>
      </c>
      <c r="O185" s="14">
        <f t="shared" si="6"/>
        <v>42248</v>
      </c>
    </row>
    <row r="186" spans="2:15" x14ac:dyDescent="0.25">
      <c r="B186" s="2">
        <v>42256</v>
      </c>
      <c r="C186" s="1">
        <v>10073</v>
      </c>
      <c r="D186" s="27">
        <v>451044</v>
      </c>
      <c r="E186" s="27">
        <v>172338</v>
      </c>
      <c r="F186" s="27">
        <f t="shared" si="5"/>
        <v>278706</v>
      </c>
      <c r="G186" s="27">
        <v>100000</v>
      </c>
      <c r="H186" s="135">
        <v>27691</v>
      </c>
      <c r="I186" s="1">
        <v>5381.75</v>
      </c>
      <c r="J186" s="1">
        <v>245.55</v>
      </c>
      <c r="K186" s="1">
        <f>Table48[[#This Row],[Comex Cu future]]/100/0.454*1000</f>
        <v>5408.5903083700441</v>
      </c>
      <c r="L186" s="1">
        <v>1607.75</v>
      </c>
      <c r="M186" s="207"/>
      <c r="N186" s="134" t="str">
        <f>IF(ISNA(VLOOKUP(Table48[[#This Row],[Column1]],Table22[],3,FALSE)),N185,(VLOOKUP(Table48[[#This Row],[Column1]],Table22[],3,FALSE))*1000)</f>
        <v>""</v>
      </c>
      <c r="O186" s="14">
        <f t="shared" si="6"/>
        <v>42248</v>
      </c>
    </row>
    <row r="187" spans="2:15" x14ac:dyDescent="0.25">
      <c r="B187" s="2">
        <v>42257</v>
      </c>
      <c r="C187" s="1">
        <v>10419.5</v>
      </c>
      <c r="D187" s="27">
        <v>449682</v>
      </c>
      <c r="E187" s="27">
        <v>172296</v>
      </c>
      <c r="F187" s="27">
        <f t="shared" si="5"/>
        <v>277386</v>
      </c>
      <c r="G187" s="27">
        <v>100000</v>
      </c>
      <c r="H187" s="135">
        <v>28192</v>
      </c>
      <c r="I187" s="1">
        <v>5416.5</v>
      </c>
      <c r="J187" s="1">
        <v>246.45</v>
      </c>
      <c r="K187" s="1">
        <f>Table48[[#This Row],[Comex Cu future]]/100/0.454*1000</f>
        <v>5428.4140969162991</v>
      </c>
      <c r="L187" s="1">
        <v>1617.75</v>
      </c>
      <c r="M187" s="207"/>
      <c r="N187" s="134" t="str">
        <f>IF(ISNA(VLOOKUP(Table48[[#This Row],[Column1]],Table22[],3,FALSE)),N186,(VLOOKUP(Table48[[#This Row],[Column1]],Table22[],3,FALSE))*1000)</f>
        <v>""</v>
      </c>
      <c r="O187" s="14">
        <f t="shared" si="6"/>
        <v>42248</v>
      </c>
    </row>
    <row r="188" spans="2:15" x14ac:dyDescent="0.25">
      <c r="B188" s="2">
        <v>42258</v>
      </c>
      <c r="C188" s="1">
        <v>10270.5</v>
      </c>
      <c r="D188" s="27">
        <v>447972</v>
      </c>
      <c r="E188" s="27">
        <v>171060</v>
      </c>
      <c r="F188" s="27">
        <f t="shared" si="5"/>
        <v>276912</v>
      </c>
      <c r="G188" s="27">
        <v>100000</v>
      </c>
      <c r="H188" s="135">
        <v>28192.5</v>
      </c>
      <c r="I188" s="1">
        <v>5390.25</v>
      </c>
      <c r="J188" s="1">
        <v>246.45</v>
      </c>
      <c r="K188" s="1">
        <f>Table48[[#This Row],[Comex Cu future]]/100/0.454*1000</f>
        <v>5428.4140969162991</v>
      </c>
      <c r="L188" s="1">
        <v>1620.75</v>
      </c>
      <c r="M188" s="207"/>
      <c r="N188" s="134" t="str">
        <f>IF(ISNA(VLOOKUP(Table48[[#This Row],[Column1]],Table22[],3,FALSE)),N187,(VLOOKUP(Table48[[#This Row],[Column1]],Table22[],3,FALSE))*1000)</f>
        <v>""</v>
      </c>
      <c r="O188" s="14">
        <f t="shared" si="6"/>
        <v>42248</v>
      </c>
    </row>
    <row r="189" spans="2:15" x14ac:dyDescent="0.25">
      <c r="B189" s="2">
        <v>42261</v>
      </c>
      <c r="C189" s="1">
        <v>9888</v>
      </c>
      <c r="D189" s="27">
        <v>448320</v>
      </c>
      <c r="E189" s="27">
        <v>171060</v>
      </c>
      <c r="F189" s="27">
        <f t="shared" si="5"/>
        <v>277260</v>
      </c>
      <c r="G189" s="27">
        <v>100000</v>
      </c>
      <c r="H189" s="135">
        <v>27692</v>
      </c>
      <c r="I189" s="1">
        <v>5330.5</v>
      </c>
      <c r="J189" s="1">
        <v>241.9</v>
      </c>
      <c r="K189" s="1">
        <f>Table48[[#This Row],[Comex Cu future]]/100/0.454*1000</f>
        <v>5328.1938325991196</v>
      </c>
      <c r="L189" s="1">
        <v>1602.75</v>
      </c>
      <c r="M189" s="207"/>
      <c r="N189" s="134" t="str">
        <f>IF(ISNA(VLOOKUP(Table48[[#This Row],[Column1]],Table22[],3,FALSE)),N188,(VLOOKUP(Table48[[#This Row],[Column1]],Table22[],3,FALSE))*1000)</f>
        <v>""</v>
      </c>
      <c r="O189" s="14">
        <f t="shared" si="6"/>
        <v>42248</v>
      </c>
    </row>
    <row r="190" spans="2:15" x14ac:dyDescent="0.25">
      <c r="B190" s="2">
        <v>42262</v>
      </c>
      <c r="C190" s="1">
        <v>10062.5</v>
      </c>
      <c r="D190" s="27">
        <v>447786</v>
      </c>
      <c r="E190" s="27">
        <v>169416</v>
      </c>
      <c r="F190" s="27">
        <f t="shared" si="5"/>
        <v>278370</v>
      </c>
      <c r="G190" s="27">
        <v>100000</v>
      </c>
      <c r="H190" s="135">
        <v>27692</v>
      </c>
      <c r="I190" s="1">
        <v>5360.75</v>
      </c>
      <c r="J190" s="1">
        <v>243.85</v>
      </c>
      <c r="K190" s="1">
        <f>Table48[[#This Row],[Comex Cu future]]/100/0.454*1000</f>
        <v>5371.1453744493383</v>
      </c>
      <c r="L190" s="1">
        <v>1595.25</v>
      </c>
      <c r="M190" s="207"/>
      <c r="N190" s="134" t="str">
        <f>IF(ISNA(VLOOKUP(Table48[[#This Row],[Column1]],Table22[],3,FALSE)),N189,(VLOOKUP(Table48[[#This Row],[Column1]],Table22[],3,FALSE))*1000)</f>
        <v>""</v>
      </c>
      <c r="O190" s="14">
        <f t="shared" si="6"/>
        <v>42248</v>
      </c>
    </row>
    <row r="191" spans="2:15" x14ac:dyDescent="0.25">
      <c r="B191" s="2">
        <v>42263</v>
      </c>
      <c r="C191" s="1">
        <v>10093</v>
      </c>
      <c r="D191" s="27">
        <v>449172</v>
      </c>
      <c r="E191" s="27">
        <v>169758</v>
      </c>
      <c r="F191" s="27">
        <f t="shared" si="5"/>
        <v>279414</v>
      </c>
      <c r="G191" s="27">
        <v>100000</v>
      </c>
      <c r="H191" s="135">
        <v>27692.5</v>
      </c>
      <c r="I191" s="1">
        <v>5387</v>
      </c>
      <c r="J191" s="1">
        <v>246.15</v>
      </c>
      <c r="K191" s="1">
        <f>Table48[[#This Row],[Comex Cu future]]/100/0.454*1000</f>
        <v>5421.8061674008804</v>
      </c>
      <c r="L191" s="1">
        <v>1611.5</v>
      </c>
      <c r="M191" s="207"/>
      <c r="N191" s="134" t="str">
        <f>IF(ISNA(VLOOKUP(Table48[[#This Row],[Column1]],Table22[],3,FALSE)),N190,(VLOOKUP(Table48[[#This Row],[Column1]],Table22[],3,FALSE))*1000)</f>
        <v>""</v>
      </c>
      <c r="O191" s="14">
        <f t="shared" si="6"/>
        <v>42248</v>
      </c>
    </row>
    <row r="192" spans="2:15" x14ac:dyDescent="0.25">
      <c r="B192" s="2">
        <v>42264</v>
      </c>
      <c r="C192" s="1">
        <v>9959</v>
      </c>
      <c r="D192" s="27">
        <v>450330</v>
      </c>
      <c r="E192" s="27">
        <v>170052</v>
      </c>
      <c r="F192" s="27">
        <f t="shared" si="5"/>
        <v>280278</v>
      </c>
      <c r="G192" s="27">
        <v>100000</v>
      </c>
      <c r="H192" s="135">
        <v>27693.5</v>
      </c>
      <c r="I192" s="1">
        <v>5405.5</v>
      </c>
      <c r="J192" s="1">
        <v>246.2</v>
      </c>
      <c r="K192" s="1">
        <f>Table48[[#This Row],[Comex Cu future]]/100/0.454*1000</f>
        <v>5422.9074889867834</v>
      </c>
      <c r="L192" s="1">
        <v>1622.25</v>
      </c>
      <c r="M192" s="207"/>
      <c r="N192" s="134" t="str">
        <f>IF(ISNA(VLOOKUP(Table48[[#This Row],[Column1]],Table22[],3,FALSE)),N191,(VLOOKUP(Table48[[#This Row],[Column1]],Table22[],3,FALSE))*1000)</f>
        <v>""</v>
      </c>
      <c r="O192" s="14">
        <f t="shared" si="6"/>
        <v>42248</v>
      </c>
    </row>
    <row r="193" spans="2:15" x14ac:dyDescent="0.25">
      <c r="B193" s="2">
        <v>42265</v>
      </c>
      <c r="C193" s="1">
        <v>9644</v>
      </c>
      <c r="D193" s="27">
        <v>453000</v>
      </c>
      <c r="E193" s="27">
        <v>170928</v>
      </c>
      <c r="F193" s="27">
        <f t="shared" si="5"/>
        <v>282072</v>
      </c>
      <c r="G193" s="27">
        <v>100000</v>
      </c>
      <c r="H193" s="135">
        <v>27692.5</v>
      </c>
      <c r="I193" s="1">
        <v>5272.5</v>
      </c>
      <c r="J193" s="1">
        <v>240.35</v>
      </c>
      <c r="K193" s="1">
        <f>Table48[[#This Row],[Comex Cu future]]/100/0.454*1000</f>
        <v>5294.0528634361226</v>
      </c>
      <c r="L193" s="1">
        <v>1615.75</v>
      </c>
      <c r="M193" s="207"/>
      <c r="N193" s="134" t="str">
        <f>IF(ISNA(VLOOKUP(Table48[[#This Row],[Column1]],Table22[],3,FALSE)),N192,(VLOOKUP(Table48[[#This Row],[Column1]],Table22[],3,FALSE))*1000)</f>
        <v>""</v>
      </c>
      <c r="O193" s="14">
        <f t="shared" si="6"/>
        <v>42248</v>
      </c>
    </row>
    <row r="194" spans="2:15" x14ac:dyDescent="0.25">
      <c r="B194" s="2">
        <v>42268</v>
      </c>
      <c r="C194" s="1">
        <v>9829</v>
      </c>
      <c r="D194" s="27">
        <v>454122</v>
      </c>
      <c r="E194" s="27">
        <v>170880</v>
      </c>
      <c r="F194" s="27">
        <f t="shared" si="5"/>
        <v>283242</v>
      </c>
      <c r="G194" s="27">
        <v>100000</v>
      </c>
      <c r="H194" s="135">
        <v>27690.5</v>
      </c>
      <c r="I194" s="1">
        <v>5281</v>
      </c>
      <c r="J194" s="1">
        <v>241.4</v>
      </c>
      <c r="K194" s="1">
        <f>Table48[[#This Row],[Comex Cu future]]/100/0.454*1000</f>
        <v>5317.1806167400882</v>
      </c>
      <c r="L194" s="1">
        <v>1607.25</v>
      </c>
      <c r="M194" s="207"/>
      <c r="N194" s="134" t="str">
        <f>IF(ISNA(VLOOKUP(Table48[[#This Row],[Column1]],Table22[],3,FALSE)),N193,(VLOOKUP(Table48[[#This Row],[Column1]],Table22[],3,FALSE))*1000)</f>
        <v>""</v>
      </c>
      <c r="O194" s="14">
        <f t="shared" si="6"/>
        <v>42248</v>
      </c>
    </row>
    <row r="195" spans="2:15" x14ac:dyDescent="0.25">
      <c r="B195" s="2">
        <v>42269</v>
      </c>
      <c r="C195" s="1">
        <v>9655</v>
      </c>
      <c r="D195" s="27">
        <v>452694</v>
      </c>
      <c r="E195" s="27">
        <v>171270</v>
      </c>
      <c r="F195" s="27">
        <f t="shared" si="5"/>
        <v>281424</v>
      </c>
      <c r="G195" s="27">
        <v>100000</v>
      </c>
      <c r="H195" s="135">
        <v>27693</v>
      </c>
      <c r="I195" s="1">
        <v>5089.75</v>
      </c>
      <c r="J195" s="1">
        <v>232.45</v>
      </c>
      <c r="K195" s="1">
        <f>Table48[[#This Row],[Comex Cu future]]/100/0.454*1000</f>
        <v>5120.0440528634363</v>
      </c>
      <c r="L195" s="1">
        <v>1577</v>
      </c>
      <c r="M195" s="207"/>
      <c r="N195" s="134" t="str">
        <f>IF(ISNA(VLOOKUP(Table48[[#This Row],[Column1]],Table22[],3,FALSE)),N194,(VLOOKUP(Table48[[#This Row],[Column1]],Table22[],3,FALSE))*1000)</f>
        <v>""</v>
      </c>
      <c r="O195" s="14">
        <f t="shared" si="6"/>
        <v>42248</v>
      </c>
    </row>
    <row r="196" spans="2:15" x14ac:dyDescent="0.25">
      <c r="B196" s="2">
        <v>42270</v>
      </c>
      <c r="C196" s="1">
        <v>9719</v>
      </c>
      <c r="D196" s="27">
        <v>454026</v>
      </c>
      <c r="E196" s="27">
        <v>171270</v>
      </c>
      <c r="F196" s="27">
        <f t="shared" si="5"/>
        <v>282756</v>
      </c>
      <c r="G196" s="27">
        <v>100000</v>
      </c>
      <c r="H196" s="135">
        <v>27693</v>
      </c>
      <c r="I196" s="1">
        <v>5069</v>
      </c>
      <c r="J196" s="1">
        <v>232.7</v>
      </c>
      <c r="K196" s="1">
        <f>Table48[[#This Row],[Comex Cu future]]/100/0.454*1000</f>
        <v>5125.5506607929519</v>
      </c>
      <c r="L196" s="1">
        <v>1564.75</v>
      </c>
      <c r="M196" s="207"/>
      <c r="N196" s="134" t="str">
        <f>IF(ISNA(VLOOKUP(Table48[[#This Row],[Column1]],Table22[],3,FALSE)),N195,(VLOOKUP(Table48[[#This Row],[Column1]],Table22[],3,FALSE))*1000)</f>
        <v>""</v>
      </c>
      <c r="O196" s="14">
        <f t="shared" si="6"/>
        <v>42248</v>
      </c>
    </row>
    <row r="197" spans="2:15" x14ac:dyDescent="0.25">
      <c r="B197" s="2">
        <v>42271</v>
      </c>
      <c r="C197" s="1">
        <v>9875</v>
      </c>
      <c r="D197" s="27">
        <v>454812</v>
      </c>
      <c r="E197" s="27">
        <v>171990</v>
      </c>
      <c r="F197" s="27">
        <f t="shared" si="5"/>
        <v>282822</v>
      </c>
      <c r="G197" s="27">
        <v>100000</v>
      </c>
      <c r="H197" s="135">
        <v>27694</v>
      </c>
      <c r="I197" s="1">
        <v>5065.5</v>
      </c>
      <c r="J197" s="1">
        <v>233.7</v>
      </c>
      <c r="K197" s="1">
        <f>Table48[[#This Row],[Comex Cu future]]/100/0.454*1000</f>
        <v>5147.5770925110119</v>
      </c>
      <c r="L197" s="1">
        <v>1569</v>
      </c>
      <c r="M197" s="207"/>
      <c r="N197" s="134" t="str">
        <f>IF(ISNA(VLOOKUP(Table48[[#This Row],[Column1]],Table22[],3,FALSE)),N196,(VLOOKUP(Table48[[#This Row],[Column1]],Table22[],3,FALSE))*1000)</f>
        <v>""</v>
      </c>
      <c r="O197" s="14">
        <f t="shared" si="6"/>
        <v>42248</v>
      </c>
    </row>
    <row r="198" spans="2:15" x14ac:dyDescent="0.25">
      <c r="B198" s="2">
        <v>42272</v>
      </c>
      <c r="C198" s="1">
        <v>9918</v>
      </c>
      <c r="D198" s="27">
        <v>454812</v>
      </c>
      <c r="E198" s="27">
        <v>171990</v>
      </c>
      <c r="F198" s="27">
        <f t="shared" si="5"/>
        <v>282822</v>
      </c>
      <c r="G198" s="27">
        <v>100000</v>
      </c>
      <c r="H198" s="135">
        <v>27695</v>
      </c>
      <c r="I198" s="1">
        <v>5042.5</v>
      </c>
      <c r="J198" s="1">
        <v>231.5</v>
      </c>
      <c r="K198" s="1">
        <f>Table48[[#This Row],[Comex Cu future]]/100/0.454*1000</f>
        <v>5099.1189427312765</v>
      </c>
      <c r="L198" s="1">
        <v>1556.5</v>
      </c>
      <c r="M198" s="207"/>
      <c r="N198" s="134" t="str">
        <f>IF(ISNA(VLOOKUP(Table48[[#This Row],[Column1]],Table22[],3,FALSE)),N197,(VLOOKUP(Table48[[#This Row],[Column1]],Table22[],3,FALSE))*1000)</f>
        <v>""</v>
      </c>
      <c r="O198" s="14">
        <f t="shared" si="6"/>
        <v>42248</v>
      </c>
    </row>
    <row r="199" spans="2:15" x14ac:dyDescent="0.25">
      <c r="B199" s="2">
        <v>42275</v>
      </c>
      <c r="C199" s="1">
        <v>9844</v>
      </c>
      <c r="D199" s="27">
        <v>452286</v>
      </c>
      <c r="E199" s="27">
        <v>171132</v>
      </c>
      <c r="F199" s="27">
        <f t="shared" ref="F199:F262" si="7">D199-E199</f>
        <v>281154</v>
      </c>
      <c r="G199" s="27">
        <v>100000</v>
      </c>
      <c r="H199" s="135">
        <v>27690.5</v>
      </c>
      <c r="I199" s="1">
        <v>4980</v>
      </c>
      <c r="J199" s="1">
        <v>228.55</v>
      </c>
      <c r="K199" s="1">
        <f>Table48[[#This Row],[Comex Cu future]]/100/0.454*1000</f>
        <v>5034.140969162996</v>
      </c>
      <c r="L199" s="1">
        <v>1537</v>
      </c>
      <c r="M199" s="207"/>
      <c r="N199" s="134" t="str">
        <f>IF(ISNA(VLOOKUP(Table48[[#This Row],[Column1]],Table22[],3,FALSE)),N198,(VLOOKUP(Table48[[#This Row],[Column1]],Table22[],3,FALSE))*1000)</f>
        <v>""</v>
      </c>
      <c r="O199" s="14">
        <f t="shared" si="6"/>
        <v>42248</v>
      </c>
    </row>
    <row r="200" spans="2:15" x14ac:dyDescent="0.25">
      <c r="B200" s="2">
        <v>42276</v>
      </c>
      <c r="C200" s="1">
        <v>9842</v>
      </c>
      <c r="D200" s="27">
        <v>451500</v>
      </c>
      <c r="E200" s="27">
        <v>169692</v>
      </c>
      <c r="F200" s="27">
        <f t="shared" si="7"/>
        <v>281808</v>
      </c>
      <c r="G200" s="27">
        <v>100000</v>
      </c>
      <c r="H200" s="135">
        <v>27691</v>
      </c>
      <c r="I200" s="1">
        <v>4987.25</v>
      </c>
      <c r="J200" s="1">
        <v>228.3</v>
      </c>
      <c r="K200" s="1">
        <f>Table48[[#This Row],[Comex Cu future]]/100/0.454*1000</f>
        <v>5028.6343612334795</v>
      </c>
      <c r="L200" s="1">
        <v>1551</v>
      </c>
      <c r="M200" s="207"/>
      <c r="N200" s="134" t="str">
        <f>IF(ISNA(VLOOKUP(Table48[[#This Row],[Column1]],Table22[],3,FALSE)),N199,(VLOOKUP(Table48[[#This Row],[Column1]],Table22[],3,FALSE))*1000)</f>
        <v>""</v>
      </c>
      <c r="O200" s="14">
        <f t="shared" si="6"/>
        <v>42248</v>
      </c>
    </row>
    <row r="201" spans="2:15" x14ac:dyDescent="0.25">
      <c r="B201" s="2">
        <v>42277</v>
      </c>
      <c r="C201" s="1">
        <v>10365.5</v>
      </c>
      <c r="D201" s="27">
        <v>452070</v>
      </c>
      <c r="E201" s="27">
        <v>170160</v>
      </c>
      <c r="F201" s="27">
        <f t="shared" si="7"/>
        <v>281910</v>
      </c>
      <c r="G201" s="27">
        <v>100000</v>
      </c>
      <c r="H201" s="135">
        <v>27690</v>
      </c>
      <c r="I201" s="1">
        <v>5176.5</v>
      </c>
      <c r="J201" s="1">
        <v>236.65</v>
      </c>
      <c r="K201" s="1">
        <f>Table48[[#This Row],[Comex Cu future]]/100/0.454*1000</f>
        <v>5212.555066079296</v>
      </c>
      <c r="L201" s="1">
        <v>1566.75</v>
      </c>
      <c r="M201" s="207"/>
      <c r="N201" s="134" t="str">
        <f>IF(ISNA(VLOOKUP(Table48[[#This Row],[Column1]],Table22[],3,FALSE)),N200,(VLOOKUP(Table48[[#This Row],[Column1]],Table22[],3,FALSE))*1000)</f>
        <v>""</v>
      </c>
      <c r="O201" s="14">
        <f t="shared" ref="O201:O264" si="8">DATE(YEAR(B201),MONTH(B201),1)</f>
        <v>42248</v>
      </c>
    </row>
    <row r="202" spans="2:15" x14ac:dyDescent="0.25">
      <c r="B202" s="2">
        <v>42278</v>
      </c>
      <c r="C202" s="1">
        <v>10014.5</v>
      </c>
      <c r="D202" s="27">
        <v>452634</v>
      </c>
      <c r="E202" s="27">
        <v>170148</v>
      </c>
      <c r="F202" s="27">
        <f t="shared" si="7"/>
        <v>282486</v>
      </c>
      <c r="G202" s="27">
        <v>100000</v>
      </c>
      <c r="H202" s="135">
        <v>27436</v>
      </c>
      <c r="I202" s="1">
        <v>5109.5</v>
      </c>
      <c r="J202" s="1">
        <v>233.35</v>
      </c>
      <c r="K202" s="1">
        <f>Table48[[#This Row],[Comex Cu future]]/100/0.454*1000</f>
        <v>5139.8678414096912</v>
      </c>
      <c r="L202" s="1">
        <v>1554.5</v>
      </c>
      <c r="M202" s="207"/>
      <c r="N202" s="134" t="str">
        <f>IF(ISNA(VLOOKUP(Table48[[#This Row],[Column1]],Table22[],3,FALSE)),N201,(VLOOKUP(Table48[[#This Row],[Column1]],Table22[],3,FALSE))*1000)</f>
        <v>""</v>
      </c>
      <c r="O202" s="14">
        <f t="shared" si="8"/>
        <v>42278</v>
      </c>
    </row>
    <row r="203" spans="2:15" x14ac:dyDescent="0.25">
      <c r="B203" s="2">
        <v>42279</v>
      </c>
      <c r="C203" s="1">
        <v>9994</v>
      </c>
      <c r="D203" s="27">
        <v>453246</v>
      </c>
      <c r="E203" s="27">
        <v>170736</v>
      </c>
      <c r="F203" s="27">
        <f t="shared" si="7"/>
        <v>282510</v>
      </c>
      <c r="G203" s="27">
        <v>100000</v>
      </c>
      <c r="H203" s="135">
        <v>27437</v>
      </c>
      <c r="I203" s="1">
        <v>5111.75</v>
      </c>
      <c r="J203" s="1">
        <v>235.4</v>
      </c>
      <c r="K203" s="1">
        <f>Table48[[#This Row],[Comex Cu future]]/100/0.454*1000</f>
        <v>5185.0220264317186</v>
      </c>
      <c r="L203" s="1">
        <v>1546</v>
      </c>
      <c r="M203" s="207"/>
      <c r="N203" s="134" t="str">
        <f>IF(ISNA(VLOOKUP(Table48[[#This Row],[Column1]],Table22[],3,FALSE)),N202,(VLOOKUP(Table48[[#This Row],[Column1]],Table22[],3,FALSE))*1000)</f>
        <v>""</v>
      </c>
      <c r="O203" s="14">
        <f t="shared" si="8"/>
        <v>42278</v>
      </c>
    </row>
    <row r="204" spans="2:15" x14ac:dyDescent="0.25">
      <c r="B204" s="2">
        <v>42282</v>
      </c>
      <c r="C204" s="1">
        <v>9907</v>
      </c>
      <c r="D204" s="27">
        <v>453450</v>
      </c>
      <c r="E204" s="27">
        <v>170736</v>
      </c>
      <c r="F204" s="27">
        <f t="shared" si="7"/>
        <v>282714</v>
      </c>
      <c r="G204" s="27">
        <v>100000</v>
      </c>
      <c r="H204" s="135">
        <v>27686.5</v>
      </c>
      <c r="I204" s="1">
        <v>5190.5</v>
      </c>
      <c r="J204" s="1">
        <v>238.25</v>
      </c>
      <c r="K204" s="1">
        <f>Table48[[#This Row],[Comex Cu future]]/100/0.454*1000</f>
        <v>5247.7973568281932</v>
      </c>
      <c r="L204" s="1">
        <v>1551.5</v>
      </c>
      <c r="M204" s="207"/>
      <c r="N204" s="134" t="str">
        <f>IF(ISNA(VLOOKUP(Table48[[#This Row],[Column1]],Table22[],3,FALSE)),N203,(VLOOKUP(Table48[[#This Row],[Column1]],Table22[],3,FALSE))*1000)</f>
        <v>""</v>
      </c>
      <c r="O204" s="14">
        <f t="shared" si="8"/>
        <v>42278</v>
      </c>
    </row>
    <row r="205" spans="2:15" x14ac:dyDescent="0.25">
      <c r="B205" s="2">
        <v>42283</v>
      </c>
      <c r="C205" s="1">
        <v>9918</v>
      </c>
      <c r="D205" s="27">
        <v>449034</v>
      </c>
      <c r="E205" s="27">
        <v>166650</v>
      </c>
      <c r="F205" s="27">
        <f t="shared" si="7"/>
        <v>282384</v>
      </c>
      <c r="G205" s="27">
        <v>100000</v>
      </c>
      <c r="H205" s="135">
        <v>27686</v>
      </c>
      <c r="I205" s="1">
        <v>5192.5</v>
      </c>
      <c r="J205" s="1">
        <v>238.2</v>
      </c>
      <c r="K205" s="1">
        <f>Table48[[#This Row],[Comex Cu future]]/100/0.454*1000</f>
        <v>5246.6960352422902</v>
      </c>
      <c r="L205" s="1">
        <v>1539.5</v>
      </c>
      <c r="M205" s="207"/>
      <c r="N205" s="134" t="str">
        <f>IF(ISNA(VLOOKUP(Table48[[#This Row],[Column1]],Table22[],3,FALSE)),N204,(VLOOKUP(Table48[[#This Row],[Column1]],Table22[],3,FALSE))*1000)</f>
        <v>""</v>
      </c>
      <c r="O205" s="14">
        <f t="shared" si="8"/>
        <v>42278</v>
      </c>
    </row>
    <row r="206" spans="2:15" x14ac:dyDescent="0.25">
      <c r="B206" s="2">
        <v>42284</v>
      </c>
      <c r="C206" s="1">
        <v>10131</v>
      </c>
      <c r="D206" s="27">
        <v>446400</v>
      </c>
      <c r="E206" s="27">
        <v>165138</v>
      </c>
      <c r="F206" s="27">
        <f t="shared" si="7"/>
        <v>281262</v>
      </c>
      <c r="G206" s="27">
        <v>100000</v>
      </c>
      <c r="H206" s="135">
        <v>27685</v>
      </c>
      <c r="I206" s="1">
        <v>5196</v>
      </c>
      <c r="J206" s="1">
        <v>238.95</v>
      </c>
      <c r="K206" s="1">
        <f>Table48[[#This Row],[Comex Cu future]]/100/0.454*1000</f>
        <v>5263.2158590308363</v>
      </c>
      <c r="L206" s="1">
        <v>1561</v>
      </c>
      <c r="M206" s="207"/>
      <c r="N206" s="134" t="str">
        <f>IF(ISNA(VLOOKUP(Table48[[#This Row],[Column1]],Table22[],3,FALSE)),N205,(VLOOKUP(Table48[[#This Row],[Column1]],Table22[],3,FALSE))*1000)</f>
        <v>""</v>
      </c>
      <c r="O206" s="14">
        <f t="shared" si="8"/>
        <v>42278</v>
      </c>
    </row>
    <row r="207" spans="2:15" x14ac:dyDescent="0.25">
      <c r="B207" s="2">
        <v>42285</v>
      </c>
      <c r="C207" s="1">
        <v>10138</v>
      </c>
      <c r="D207" s="27">
        <v>443592</v>
      </c>
      <c r="E207" s="27">
        <v>164274</v>
      </c>
      <c r="F207" s="27">
        <f t="shared" si="7"/>
        <v>279318</v>
      </c>
      <c r="G207" s="27">
        <v>100000</v>
      </c>
      <c r="H207" s="135">
        <v>27686</v>
      </c>
      <c r="I207" s="1">
        <v>5148.5</v>
      </c>
      <c r="J207" s="1">
        <v>236.55</v>
      </c>
      <c r="K207" s="1">
        <f>Table48[[#This Row],[Comex Cu future]]/100/0.454*1000</f>
        <v>5210.3524229074892</v>
      </c>
      <c r="L207" s="1">
        <v>1544.25</v>
      </c>
      <c r="M207" s="207"/>
      <c r="N207" s="134" t="str">
        <f>IF(ISNA(VLOOKUP(Table48[[#This Row],[Column1]],Table22[],3,FALSE)),N206,(VLOOKUP(Table48[[#This Row],[Column1]],Table22[],3,FALSE))*1000)</f>
        <v>""</v>
      </c>
      <c r="O207" s="14">
        <f t="shared" si="8"/>
        <v>42278</v>
      </c>
    </row>
    <row r="208" spans="2:15" x14ac:dyDescent="0.25">
      <c r="B208" s="2">
        <v>42286</v>
      </c>
      <c r="C208" s="1">
        <v>10463</v>
      </c>
      <c r="D208" s="27">
        <v>441492</v>
      </c>
      <c r="E208" s="27">
        <v>163620</v>
      </c>
      <c r="F208" s="27">
        <f t="shared" si="7"/>
        <v>277872</v>
      </c>
      <c r="G208" s="27">
        <v>100000</v>
      </c>
      <c r="H208" s="135">
        <v>27436</v>
      </c>
      <c r="I208" s="1">
        <v>5310.25</v>
      </c>
      <c r="J208" s="1">
        <v>243</v>
      </c>
      <c r="K208" s="1">
        <f>Table48[[#This Row],[Comex Cu future]]/100/0.454*1000</f>
        <v>5352.4229074889872</v>
      </c>
      <c r="L208" s="1">
        <v>1597.25</v>
      </c>
      <c r="M208" s="207"/>
      <c r="N208" s="134" t="str">
        <f>IF(ISNA(VLOOKUP(Table48[[#This Row],[Column1]],Table22[],3,FALSE)),N207,(VLOOKUP(Table48[[#This Row],[Column1]],Table22[],3,FALSE))*1000)</f>
        <v>""</v>
      </c>
      <c r="O208" s="14">
        <f t="shared" si="8"/>
        <v>42278</v>
      </c>
    </row>
    <row r="209" spans="2:15" x14ac:dyDescent="0.25">
      <c r="B209" s="2">
        <v>42289</v>
      </c>
      <c r="C209" s="1">
        <v>10614</v>
      </c>
      <c r="D209" s="27">
        <v>439794</v>
      </c>
      <c r="E209" s="27">
        <v>162684</v>
      </c>
      <c r="F209" s="27">
        <f t="shared" si="7"/>
        <v>277110</v>
      </c>
      <c r="G209" s="27">
        <v>100000</v>
      </c>
      <c r="H209" s="135">
        <v>27432</v>
      </c>
      <c r="I209" s="1">
        <v>5328.75</v>
      </c>
      <c r="J209" s="1">
        <v>243.55</v>
      </c>
      <c r="K209" s="1">
        <f>Table48[[#This Row],[Comex Cu future]]/100/0.454*1000</f>
        <v>5364.5374449339215</v>
      </c>
      <c r="L209" s="1">
        <v>1576.5</v>
      </c>
      <c r="M209" s="207"/>
      <c r="N209" s="134" t="str">
        <f>IF(ISNA(VLOOKUP(Table48[[#This Row],[Column1]],Table22[],3,FALSE)),N208,(VLOOKUP(Table48[[#This Row],[Column1]],Table22[],3,FALSE))*1000)</f>
        <v>""</v>
      </c>
      <c r="O209" s="14">
        <f t="shared" si="8"/>
        <v>42278</v>
      </c>
    </row>
    <row r="210" spans="2:15" x14ac:dyDescent="0.25">
      <c r="B210" s="2">
        <v>42290</v>
      </c>
      <c r="C210" s="1">
        <v>10439.5</v>
      </c>
      <c r="D210" s="27">
        <v>439740</v>
      </c>
      <c r="E210" s="27">
        <v>162174</v>
      </c>
      <c r="F210" s="27">
        <f t="shared" si="7"/>
        <v>277566</v>
      </c>
      <c r="G210" s="27">
        <v>100000</v>
      </c>
      <c r="H210" s="135">
        <v>27432</v>
      </c>
      <c r="I210" s="1">
        <v>5287.75</v>
      </c>
      <c r="J210" s="1">
        <v>240.55</v>
      </c>
      <c r="K210" s="1">
        <f>Table48[[#This Row],[Comex Cu future]]/100/0.454*1000</f>
        <v>5298.4581497797353</v>
      </c>
      <c r="L210" s="1">
        <v>1575.25</v>
      </c>
      <c r="M210" s="207"/>
      <c r="N210" s="134" t="str">
        <f>IF(ISNA(VLOOKUP(Table48[[#This Row],[Column1]],Table22[],3,FALSE)),N209,(VLOOKUP(Table48[[#This Row],[Column1]],Table22[],3,FALSE))*1000)</f>
        <v>""</v>
      </c>
      <c r="O210" s="14">
        <f t="shared" si="8"/>
        <v>42278</v>
      </c>
    </row>
    <row r="211" spans="2:15" x14ac:dyDescent="0.25">
      <c r="B211" s="2">
        <v>42291</v>
      </c>
      <c r="C211" s="1">
        <v>10442</v>
      </c>
      <c r="D211" s="27">
        <v>439038</v>
      </c>
      <c r="E211" s="27">
        <v>161538</v>
      </c>
      <c r="F211" s="27">
        <f t="shared" si="7"/>
        <v>277500</v>
      </c>
      <c r="G211" s="27">
        <v>100000</v>
      </c>
      <c r="H211" s="135">
        <v>27432</v>
      </c>
      <c r="I211" s="1">
        <v>5317</v>
      </c>
      <c r="J211" s="1">
        <v>242.7</v>
      </c>
      <c r="K211" s="1">
        <f>Table48[[#This Row],[Comex Cu future]]/100/0.454*1000</f>
        <v>5345.8149779735686</v>
      </c>
      <c r="L211" s="1">
        <v>1572.5</v>
      </c>
      <c r="M211" s="207"/>
      <c r="N211" s="134" t="str">
        <f>IF(ISNA(VLOOKUP(Table48[[#This Row],[Column1]],Table22[],3,FALSE)),N210,(VLOOKUP(Table48[[#This Row],[Column1]],Table22[],3,FALSE))*1000)</f>
        <v>""</v>
      </c>
      <c r="O211" s="14">
        <f t="shared" si="8"/>
        <v>42278</v>
      </c>
    </row>
    <row r="212" spans="2:15" x14ac:dyDescent="0.25">
      <c r="B212" s="2">
        <v>42292</v>
      </c>
      <c r="C212" s="1">
        <v>10529</v>
      </c>
      <c r="D212" s="27">
        <v>438618</v>
      </c>
      <c r="E212" s="27">
        <v>161628</v>
      </c>
      <c r="F212" s="27">
        <f t="shared" si="7"/>
        <v>276990</v>
      </c>
      <c r="G212" s="27">
        <v>100000</v>
      </c>
      <c r="H212" s="135">
        <v>27183</v>
      </c>
      <c r="I212" s="1">
        <v>5324.5</v>
      </c>
      <c r="J212" s="1">
        <v>243.5</v>
      </c>
      <c r="K212" s="1">
        <f>Table48[[#This Row],[Comex Cu future]]/100/0.454*1000</f>
        <v>5363.4361233480176</v>
      </c>
      <c r="L212" s="1">
        <v>1551.5</v>
      </c>
      <c r="M212" s="207"/>
      <c r="N212" s="134" t="str">
        <f>IF(ISNA(VLOOKUP(Table48[[#This Row],[Column1]],Table22[],3,FALSE)),N211,(VLOOKUP(Table48[[#This Row],[Column1]],Table22[],3,FALSE))*1000)</f>
        <v>""</v>
      </c>
      <c r="O212" s="14">
        <f t="shared" si="8"/>
        <v>42278</v>
      </c>
    </row>
    <row r="213" spans="2:15" x14ac:dyDescent="0.25">
      <c r="B213" s="2">
        <v>42293</v>
      </c>
      <c r="C213" s="1">
        <v>10554.75</v>
      </c>
      <c r="D213" s="27">
        <v>438258</v>
      </c>
      <c r="E213" s="27">
        <v>162882</v>
      </c>
      <c r="F213" s="27">
        <f t="shared" si="7"/>
        <v>275376</v>
      </c>
      <c r="G213" s="27">
        <v>100000</v>
      </c>
      <c r="H213" s="135">
        <v>27684</v>
      </c>
      <c r="I213" s="1">
        <v>5303.5</v>
      </c>
      <c r="J213" s="1">
        <v>241.85</v>
      </c>
      <c r="K213" s="1">
        <f>Table48[[#This Row],[Comex Cu future]]/100/0.454*1000</f>
        <v>5327.0925110132148</v>
      </c>
      <c r="L213" s="1">
        <v>1548.25</v>
      </c>
      <c r="M213" s="207"/>
      <c r="N213" s="134" t="str">
        <f>IF(ISNA(VLOOKUP(Table48[[#This Row],[Column1]],Table22[],3,FALSE)),N212,(VLOOKUP(Table48[[#This Row],[Column1]],Table22[],3,FALSE))*1000)</f>
        <v>""</v>
      </c>
      <c r="O213" s="14">
        <f t="shared" si="8"/>
        <v>42278</v>
      </c>
    </row>
    <row r="214" spans="2:15" x14ac:dyDescent="0.25">
      <c r="B214" s="2">
        <v>42296</v>
      </c>
      <c r="C214" s="1">
        <v>10347.5</v>
      </c>
      <c r="D214" s="27">
        <v>437640</v>
      </c>
      <c r="E214" s="27">
        <v>162780</v>
      </c>
      <c r="F214" s="27">
        <f t="shared" si="7"/>
        <v>274860</v>
      </c>
      <c r="G214" s="27">
        <v>100000</v>
      </c>
      <c r="H214" s="135">
        <v>27679</v>
      </c>
      <c r="I214" s="1">
        <v>5208.5</v>
      </c>
      <c r="J214" s="1">
        <v>238.85</v>
      </c>
      <c r="K214" s="1">
        <f>Table48[[#This Row],[Comex Cu future]]/100/0.454*1000</f>
        <v>5261.0132158590313</v>
      </c>
      <c r="L214" s="1">
        <v>1521.5</v>
      </c>
      <c r="M214" s="207"/>
      <c r="N214" s="134" t="str">
        <f>IF(ISNA(VLOOKUP(Table48[[#This Row],[Column1]],Table22[],3,FALSE)),N213,(VLOOKUP(Table48[[#This Row],[Column1]],Table22[],3,FALSE))*1000)</f>
        <v>""</v>
      </c>
      <c r="O214" s="14">
        <f t="shared" si="8"/>
        <v>42278</v>
      </c>
    </row>
    <row r="215" spans="2:15" x14ac:dyDescent="0.25">
      <c r="B215" s="2">
        <v>42297</v>
      </c>
      <c r="C215" s="1">
        <v>10367</v>
      </c>
      <c r="D215" s="27">
        <v>434994</v>
      </c>
      <c r="E215" s="27">
        <v>160290</v>
      </c>
      <c r="F215" s="27">
        <f t="shared" si="7"/>
        <v>274704</v>
      </c>
      <c r="G215" s="27">
        <v>100000</v>
      </c>
      <c r="H215" s="135">
        <v>27678</v>
      </c>
      <c r="I215" s="1">
        <v>5205.25</v>
      </c>
      <c r="J215" s="1">
        <v>238.5</v>
      </c>
      <c r="K215" s="1">
        <f>Table48[[#This Row],[Comex Cu future]]/100/0.454*1000</f>
        <v>5253.3039647577079</v>
      </c>
      <c r="L215" s="1">
        <v>1513.25</v>
      </c>
      <c r="M215" s="207"/>
      <c r="N215" s="134" t="str">
        <f>IF(ISNA(VLOOKUP(Table48[[#This Row],[Column1]],Table22[],3,FALSE)),N214,(VLOOKUP(Table48[[#This Row],[Column1]],Table22[],3,FALSE))*1000)</f>
        <v>""</v>
      </c>
      <c r="O215" s="14">
        <f t="shared" si="8"/>
        <v>42278</v>
      </c>
    </row>
    <row r="216" spans="2:15" x14ac:dyDescent="0.25">
      <c r="B216" s="2">
        <v>42298</v>
      </c>
      <c r="C216" s="1">
        <v>10245.5</v>
      </c>
      <c r="D216" s="27">
        <v>435450</v>
      </c>
      <c r="E216" s="27">
        <v>160374</v>
      </c>
      <c r="F216" s="27">
        <f t="shared" si="7"/>
        <v>275076</v>
      </c>
      <c r="G216" s="27">
        <v>100000</v>
      </c>
      <c r="H216" s="135">
        <v>27678</v>
      </c>
      <c r="I216" s="1">
        <v>5181.25</v>
      </c>
      <c r="J216" s="1">
        <v>237.85</v>
      </c>
      <c r="K216" s="1">
        <f>Table48[[#This Row],[Comex Cu future]]/100/0.454*1000</f>
        <v>5238.9867841409687</v>
      </c>
      <c r="L216" s="1">
        <v>1476.25</v>
      </c>
      <c r="M216" s="207"/>
      <c r="N216" s="134" t="str">
        <f>IF(ISNA(VLOOKUP(Table48[[#This Row],[Column1]],Table22[],3,FALSE)),N215,(VLOOKUP(Table48[[#This Row],[Column1]],Table22[],3,FALSE))*1000)</f>
        <v>""</v>
      </c>
      <c r="O216" s="14">
        <f t="shared" si="8"/>
        <v>42278</v>
      </c>
    </row>
    <row r="217" spans="2:15" x14ac:dyDescent="0.25">
      <c r="B217" s="2">
        <v>42299</v>
      </c>
      <c r="C217" s="1">
        <v>10405</v>
      </c>
      <c r="D217" s="27">
        <v>434232</v>
      </c>
      <c r="E217" s="27">
        <v>160326</v>
      </c>
      <c r="F217" s="27">
        <f t="shared" si="7"/>
        <v>273906</v>
      </c>
      <c r="G217" s="27">
        <v>100000</v>
      </c>
      <c r="H217" s="135">
        <v>27179</v>
      </c>
      <c r="I217" s="1">
        <v>5242</v>
      </c>
      <c r="J217" s="1">
        <v>239.85</v>
      </c>
      <c r="K217" s="1">
        <f>Table48[[#This Row],[Comex Cu future]]/100/0.454*1000</f>
        <v>5283.0396475770922</v>
      </c>
      <c r="L217" s="1">
        <v>1452.25</v>
      </c>
      <c r="M217" s="207"/>
      <c r="N217" s="134" t="str">
        <f>IF(ISNA(VLOOKUP(Table48[[#This Row],[Column1]],Table22[],3,FALSE)),N216,(VLOOKUP(Table48[[#This Row],[Column1]],Table22[],3,FALSE))*1000)</f>
        <v>""</v>
      </c>
      <c r="O217" s="14">
        <f t="shared" si="8"/>
        <v>42278</v>
      </c>
    </row>
    <row r="218" spans="2:15" x14ac:dyDescent="0.25">
      <c r="B218" s="2">
        <v>42300</v>
      </c>
      <c r="C218" s="1">
        <v>10488.5</v>
      </c>
      <c r="D218" s="27">
        <v>429720</v>
      </c>
      <c r="E218" s="27">
        <v>158802</v>
      </c>
      <c r="F218" s="27">
        <f t="shared" si="7"/>
        <v>270918</v>
      </c>
      <c r="G218" s="27">
        <v>100000</v>
      </c>
      <c r="H218" s="135">
        <v>27180</v>
      </c>
      <c r="I218" s="1">
        <v>5183.25</v>
      </c>
      <c r="J218" s="1">
        <v>237.05</v>
      </c>
      <c r="K218" s="1">
        <f>Table48[[#This Row],[Comex Cu future]]/100/0.454*1000</f>
        <v>5221.3656387665205</v>
      </c>
      <c r="L218" s="1">
        <v>1459.75</v>
      </c>
      <c r="M218" s="207"/>
      <c r="N218" s="134" t="str">
        <f>IF(ISNA(VLOOKUP(Table48[[#This Row],[Column1]],Table22[],3,FALSE)),N217,(VLOOKUP(Table48[[#This Row],[Column1]],Table22[],3,FALSE))*1000)</f>
        <v>""</v>
      </c>
      <c r="O218" s="14">
        <f t="shared" si="8"/>
        <v>42278</v>
      </c>
    </row>
    <row r="219" spans="2:15" x14ac:dyDescent="0.25">
      <c r="B219" s="2">
        <v>42303</v>
      </c>
      <c r="C219" s="1">
        <v>10430</v>
      </c>
      <c r="D219" s="27">
        <v>428370</v>
      </c>
      <c r="E219" s="27">
        <v>157404</v>
      </c>
      <c r="F219" s="27">
        <f t="shared" si="7"/>
        <v>270966</v>
      </c>
      <c r="G219" s="27">
        <v>100000</v>
      </c>
      <c r="H219" s="135">
        <v>27426</v>
      </c>
      <c r="I219" s="1">
        <v>5201.5</v>
      </c>
      <c r="J219" s="1">
        <v>237.35</v>
      </c>
      <c r="K219" s="1">
        <f>Table48[[#This Row],[Comex Cu future]]/100/0.454*1000</f>
        <v>5227.9735682819382</v>
      </c>
      <c r="L219" s="1">
        <v>1442.25</v>
      </c>
      <c r="M219" s="207"/>
      <c r="N219" s="134" t="str">
        <f>IF(ISNA(VLOOKUP(Table48[[#This Row],[Column1]],Table22[],3,FALSE)),N218,(VLOOKUP(Table48[[#This Row],[Column1]],Table22[],3,FALSE))*1000)</f>
        <v>""</v>
      </c>
      <c r="O219" s="14">
        <f t="shared" si="8"/>
        <v>42278</v>
      </c>
    </row>
    <row r="220" spans="2:15" x14ac:dyDescent="0.25">
      <c r="B220" s="2">
        <v>42304</v>
      </c>
      <c r="C220" s="1">
        <v>10547</v>
      </c>
      <c r="D220" s="27">
        <v>428232</v>
      </c>
      <c r="E220" s="27">
        <v>157170</v>
      </c>
      <c r="F220" s="27">
        <f t="shared" si="7"/>
        <v>271062</v>
      </c>
      <c r="G220" s="27">
        <v>100000</v>
      </c>
      <c r="H220" s="135">
        <v>27426</v>
      </c>
      <c r="I220" s="1">
        <v>5229</v>
      </c>
      <c r="J220" s="1">
        <v>238.3</v>
      </c>
      <c r="K220" s="1">
        <f>Table48[[#This Row],[Comex Cu future]]/100/0.454*1000</f>
        <v>5248.898678414097</v>
      </c>
      <c r="L220" s="1">
        <v>1441.5</v>
      </c>
      <c r="M220" s="207"/>
      <c r="N220" s="134" t="str">
        <f>IF(ISNA(VLOOKUP(Table48[[#This Row],[Column1]],Table22[],3,FALSE)),N219,(VLOOKUP(Table48[[#This Row],[Column1]],Table22[],3,FALSE))*1000)</f>
        <v>""</v>
      </c>
      <c r="O220" s="14">
        <f t="shared" si="8"/>
        <v>42278</v>
      </c>
    </row>
    <row r="221" spans="2:15" x14ac:dyDescent="0.25">
      <c r="B221" s="2">
        <v>42305</v>
      </c>
      <c r="C221" s="1">
        <v>10585</v>
      </c>
      <c r="D221" s="27">
        <v>428220</v>
      </c>
      <c r="E221" s="27">
        <v>156720</v>
      </c>
      <c r="F221" s="27">
        <f t="shared" si="7"/>
        <v>271500</v>
      </c>
      <c r="G221" s="27">
        <v>100000</v>
      </c>
      <c r="H221" s="135">
        <v>27924.75</v>
      </c>
      <c r="I221" s="1">
        <v>5210.75</v>
      </c>
      <c r="J221" s="1">
        <v>238.65</v>
      </c>
      <c r="K221" s="1">
        <f>Table48[[#This Row],[Comex Cu future]]/100/0.454*1000</f>
        <v>5256.6079295154186</v>
      </c>
      <c r="L221" s="1">
        <v>1451</v>
      </c>
      <c r="M221" s="207"/>
      <c r="N221" s="134" t="str">
        <f>IF(ISNA(VLOOKUP(Table48[[#This Row],[Column1]],Table22[],3,FALSE)),N220,(VLOOKUP(Table48[[#This Row],[Column1]],Table22[],3,FALSE))*1000)</f>
        <v>""</v>
      </c>
      <c r="O221" s="14">
        <f t="shared" si="8"/>
        <v>42278</v>
      </c>
    </row>
    <row r="222" spans="2:15" x14ac:dyDescent="0.25">
      <c r="B222" s="2">
        <v>42306</v>
      </c>
      <c r="C222" s="1">
        <v>10364</v>
      </c>
      <c r="D222" s="27">
        <v>427512</v>
      </c>
      <c r="E222" s="27">
        <v>156528</v>
      </c>
      <c r="F222" s="27">
        <f t="shared" si="7"/>
        <v>270984</v>
      </c>
      <c r="G222" s="27">
        <v>100000</v>
      </c>
      <c r="H222" s="135">
        <v>27671</v>
      </c>
      <c r="I222" s="1">
        <v>5142.5</v>
      </c>
      <c r="J222" s="1">
        <v>235.65</v>
      </c>
      <c r="K222" s="1">
        <f>Table48[[#This Row],[Comex Cu future]]/100/0.454*1000</f>
        <v>5190.5286343612333</v>
      </c>
      <c r="L222" s="1">
        <v>1439.75</v>
      </c>
      <c r="M222" s="207"/>
      <c r="N222" s="134" t="str">
        <f>IF(ISNA(VLOOKUP(Table48[[#This Row],[Column1]],Table22[],3,FALSE)),N221,(VLOOKUP(Table48[[#This Row],[Column1]],Table22[],3,FALSE))*1000)</f>
        <v>""</v>
      </c>
      <c r="O222" s="14">
        <f t="shared" si="8"/>
        <v>42278</v>
      </c>
    </row>
    <row r="223" spans="2:15" x14ac:dyDescent="0.25">
      <c r="B223" s="2">
        <v>42307</v>
      </c>
      <c r="C223" s="1">
        <v>10046</v>
      </c>
      <c r="D223" s="27">
        <v>426030</v>
      </c>
      <c r="E223" s="27">
        <v>155172</v>
      </c>
      <c r="F223" s="27">
        <f t="shared" si="7"/>
        <v>270858</v>
      </c>
      <c r="G223" s="27">
        <v>100000</v>
      </c>
      <c r="H223" s="135">
        <v>26921.75</v>
      </c>
      <c r="I223" s="1">
        <v>5129.5</v>
      </c>
      <c r="J223" s="1">
        <v>234.65</v>
      </c>
      <c r="K223" s="1">
        <f>Table48[[#This Row],[Comex Cu future]]/100/0.454*1000</f>
        <v>5168.5022026431725</v>
      </c>
      <c r="L223" s="1">
        <v>1447.25</v>
      </c>
      <c r="M223" s="207"/>
      <c r="N223" s="134" t="str">
        <f>IF(ISNA(VLOOKUP(Table48[[#This Row],[Column1]],Table22[],3,FALSE)),N222,(VLOOKUP(Table48[[#This Row],[Column1]],Table22[],3,FALSE))*1000)</f>
        <v>""</v>
      </c>
      <c r="O223" s="14">
        <f t="shared" si="8"/>
        <v>42278</v>
      </c>
    </row>
    <row r="224" spans="2:15" x14ac:dyDescent="0.25">
      <c r="B224" s="2">
        <v>42310</v>
      </c>
      <c r="C224" s="1">
        <v>10103.5</v>
      </c>
      <c r="D224" s="27">
        <v>423876</v>
      </c>
      <c r="E224" s="27">
        <v>153264</v>
      </c>
      <c r="F224" s="27">
        <f t="shared" si="7"/>
        <v>270612</v>
      </c>
      <c r="G224" s="27">
        <v>100000</v>
      </c>
      <c r="H224" s="135">
        <v>25917</v>
      </c>
      <c r="I224" s="1">
        <v>5140.25</v>
      </c>
      <c r="J224" s="1">
        <v>234.95</v>
      </c>
      <c r="K224" s="1">
        <f>Table48[[#This Row],[Comex Cu future]]/100/0.454*1000</f>
        <v>5175.1101321585902</v>
      </c>
      <c r="L224" s="1">
        <v>1462.5</v>
      </c>
      <c r="M224" s="207"/>
      <c r="N224" s="134" t="str">
        <f>IF(ISNA(VLOOKUP(Table48[[#This Row],[Column1]],Table22[],3,FALSE)),N223,(VLOOKUP(Table48[[#This Row],[Column1]],Table22[],3,FALSE))*1000)</f>
        <v>""</v>
      </c>
      <c r="O224" s="14">
        <f t="shared" si="8"/>
        <v>42309</v>
      </c>
    </row>
    <row r="225" spans="2:15" x14ac:dyDescent="0.25">
      <c r="B225" s="2">
        <v>42311</v>
      </c>
      <c r="C225" s="1">
        <v>9877.5</v>
      </c>
      <c r="D225" s="27">
        <v>422844</v>
      </c>
      <c r="E225" s="27">
        <v>151908</v>
      </c>
      <c r="F225" s="27">
        <f t="shared" si="7"/>
        <v>270936</v>
      </c>
      <c r="G225" s="27">
        <v>100000</v>
      </c>
      <c r="H225" s="135">
        <v>25666</v>
      </c>
      <c r="I225" s="1">
        <v>5141.25</v>
      </c>
      <c r="J225" s="1">
        <v>235.95</v>
      </c>
      <c r="K225" s="1">
        <f>Table48[[#This Row],[Comex Cu future]]/100/0.454*1000</f>
        <v>5197.136563876652</v>
      </c>
      <c r="L225" s="1">
        <v>1471.75</v>
      </c>
      <c r="M225" s="207"/>
      <c r="N225" s="134" t="str">
        <f>IF(ISNA(VLOOKUP(Table48[[#This Row],[Column1]],Table22[],3,FALSE)),N224,(VLOOKUP(Table48[[#This Row],[Column1]],Table22[],3,FALSE))*1000)</f>
        <v>""</v>
      </c>
      <c r="O225" s="14">
        <f t="shared" si="8"/>
        <v>42309</v>
      </c>
    </row>
    <row r="226" spans="2:15" x14ac:dyDescent="0.25">
      <c r="B226" s="2">
        <v>42312</v>
      </c>
      <c r="C226" s="1">
        <v>9835</v>
      </c>
      <c r="D226" s="27">
        <v>428088</v>
      </c>
      <c r="E226" s="27">
        <v>157140</v>
      </c>
      <c r="F226" s="27">
        <f t="shared" si="7"/>
        <v>270948</v>
      </c>
      <c r="G226" s="27">
        <v>100000</v>
      </c>
      <c r="H226" s="135">
        <v>25666</v>
      </c>
      <c r="I226" s="1">
        <v>5145.75</v>
      </c>
      <c r="J226" s="1">
        <v>235.3</v>
      </c>
      <c r="K226" s="1">
        <f>Table48[[#This Row],[Comex Cu future]]/100/0.454*1000</f>
        <v>5182.8193832599118</v>
      </c>
      <c r="L226" s="1">
        <v>1477.75</v>
      </c>
      <c r="M226" s="207"/>
      <c r="N226" s="134" t="str">
        <f>IF(ISNA(VLOOKUP(Table48[[#This Row],[Column1]],Table22[],3,FALSE)),N225,(VLOOKUP(Table48[[#This Row],[Column1]],Table22[],3,FALSE))*1000)</f>
        <v>""</v>
      </c>
      <c r="O226" s="14">
        <f t="shared" si="8"/>
        <v>42309</v>
      </c>
    </row>
    <row r="227" spans="2:15" x14ac:dyDescent="0.25">
      <c r="B227" s="2">
        <v>42313</v>
      </c>
      <c r="C227" s="1">
        <v>9770.5</v>
      </c>
      <c r="D227" s="27">
        <v>427518</v>
      </c>
      <c r="E227" s="27">
        <v>157116</v>
      </c>
      <c r="F227" s="27">
        <f t="shared" si="7"/>
        <v>270402</v>
      </c>
      <c r="G227" s="27">
        <v>100000</v>
      </c>
      <c r="H227" s="135">
        <v>25366</v>
      </c>
      <c r="I227" s="1">
        <v>5020.75</v>
      </c>
      <c r="J227" s="1">
        <v>229.45</v>
      </c>
      <c r="K227" s="1">
        <f>Table48[[#This Row],[Comex Cu future]]/100/0.454*1000</f>
        <v>5053.964757709251</v>
      </c>
      <c r="L227" s="1">
        <v>1495</v>
      </c>
      <c r="M227" s="207"/>
      <c r="N227" s="134" t="str">
        <f>IF(ISNA(VLOOKUP(Table48[[#This Row],[Column1]],Table22[],3,FALSE)),N226,(VLOOKUP(Table48[[#This Row],[Column1]],Table22[],3,FALSE))*1000)</f>
        <v>""</v>
      </c>
      <c r="O227" s="14">
        <f t="shared" si="8"/>
        <v>42309</v>
      </c>
    </row>
    <row r="228" spans="2:15" x14ac:dyDescent="0.25">
      <c r="B228" s="2">
        <v>42314</v>
      </c>
      <c r="C228" s="1">
        <v>9600</v>
      </c>
      <c r="D228" s="27">
        <v>424188</v>
      </c>
      <c r="E228" s="27">
        <v>156414</v>
      </c>
      <c r="F228" s="27">
        <f t="shared" si="7"/>
        <v>267774</v>
      </c>
      <c r="G228" s="27">
        <v>100000</v>
      </c>
      <c r="H228" s="135">
        <v>26167</v>
      </c>
      <c r="I228" s="1">
        <v>4993.5</v>
      </c>
      <c r="J228" s="1">
        <v>228.9</v>
      </c>
      <c r="K228" s="1">
        <f>Table48[[#This Row],[Comex Cu future]]/100/0.454*1000</f>
        <v>5041.8502202643176</v>
      </c>
      <c r="L228" s="1">
        <v>1508.75</v>
      </c>
      <c r="M228" s="207"/>
      <c r="N228" s="134" t="str">
        <f>IF(ISNA(VLOOKUP(Table48[[#This Row],[Column1]],Table22[],3,FALSE)),N227,(VLOOKUP(Table48[[#This Row],[Column1]],Table22[],3,FALSE))*1000)</f>
        <v>""</v>
      </c>
      <c r="O228" s="14">
        <f t="shared" si="8"/>
        <v>42309</v>
      </c>
    </row>
    <row r="229" spans="2:15" x14ac:dyDescent="0.25">
      <c r="B229" s="2">
        <v>42317</v>
      </c>
      <c r="C229" s="1">
        <v>9548</v>
      </c>
      <c r="D229" s="27">
        <v>423522</v>
      </c>
      <c r="E229" s="27">
        <v>155730</v>
      </c>
      <c r="F229" s="27">
        <f t="shared" si="7"/>
        <v>267792</v>
      </c>
      <c r="G229" s="27">
        <v>100000</v>
      </c>
      <c r="H229" s="135">
        <v>25662.5</v>
      </c>
      <c r="I229" s="1">
        <v>4972.75</v>
      </c>
      <c r="J229" s="1">
        <v>227.6</v>
      </c>
      <c r="K229" s="1">
        <f>Table48[[#This Row],[Comex Cu future]]/100/0.454*1000</f>
        <v>5013.2158590308363</v>
      </c>
      <c r="L229" s="1">
        <v>1498.75</v>
      </c>
      <c r="M229" s="207"/>
      <c r="N229" s="134" t="str">
        <f>IF(ISNA(VLOOKUP(Table48[[#This Row],[Column1]],Table22[],3,FALSE)),N228,(VLOOKUP(Table48[[#This Row],[Column1]],Table22[],3,FALSE))*1000)</f>
        <v>""</v>
      </c>
      <c r="O229" s="14">
        <f t="shared" si="8"/>
        <v>42309</v>
      </c>
    </row>
    <row r="230" spans="2:15" x14ac:dyDescent="0.25">
      <c r="B230" s="2">
        <v>42318</v>
      </c>
      <c r="C230" s="1">
        <v>9472.5</v>
      </c>
      <c r="D230" s="27">
        <v>418716</v>
      </c>
      <c r="E230" s="27">
        <v>150624</v>
      </c>
      <c r="F230" s="27">
        <f t="shared" si="7"/>
        <v>268092</v>
      </c>
      <c r="G230" s="27">
        <v>100000</v>
      </c>
      <c r="H230" s="135">
        <v>25661.5</v>
      </c>
      <c r="I230" s="1">
        <v>4939.5</v>
      </c>
      <c r="J230" s="1">
        <v>225.7</v>
      </c>
      <c r="K230" s="1">
        <f>Table48[[#This Row],[Comex Cu future]]/100/0.454*1000</f>
        <v>4971.3656387665196</v>
      </c>
      <c r="L230" s="1">
        <v>1496.25</v>
      </c>
      <c r="M230" s="207"/>
      <c r="N230" s="134" t="str">
        <f>IF(ISNA(VLOOKUP(Table48[[#This Row],[Column1]],Table22[],3,FALSE)),N229,(VLOOKUP(Table48[[#This Row],[Column1]],Table22[],3,FALSE))*1000)</f>
        <v>""</v>
      </c>
      <c r="O230" s="14">
        <f t="shared" si="8"/>
        <v>42309</v>
      </c>
    </row>
    <row r="231" spans="2:15" x14ac:dyDescent="0.25">
      <c r="B231" s="2">
        <v>42319</v>
      </c>
      <c r="C231" s="1">
        <v>9626</v>
      </c>
      <c r="D231" s="27">
        <v>418770</v>
      </c>
      <c r="E231" s="27">
        <v>150624</v>
      </c>
      <c r="F231" s="27">
        <f t="shared" si="7"/>
        <v>268146</v>
      </c>
      <c r="G231" s="27">
        <v>100000</v>
      </c>
      <c r="H231" s="135">
        <v>25661</v>
      </c>
      <c r="I231" s="1">
        <v>4956.25</v>
      </c>
      <c r="J231" s="1">
        <v>225.9</v>
      </c>
      <c r="K231" s="1">
        <f>Table48[[#This Row],[Comex Cu future]]/100/0.454*1000</f>
        <v>4975.7709251101314</v>
      </c>
      <c r="L231" s="1">
        <v>1508.5</v>
      </c>
      <c r="M231" s="207"/>
      <c r="N231" s="134" t="str">
        <f>IF(ISNA(VLOOKUP(Table48[[#This Row],[Column1]],Table22[],3,FALSE)),N230,(VLOOKUP(Table48[[#This Row],[Column1]],Table22[],3,FALSE))*1000)</f>
        <v>""</v>
      </c>
      <c r="O231" s="14">
        <f t="shared" si="8"/>
        <v>42309</v>
      </c>
    </row>
    <row r="232" spans="2:15" x14ac:dyDescent="0.25">
      <c r="B232" s="2">
        <v>42320</v>
      </c>
      <c r="C232" s="1">
        <v>9376</v>
      </c>
      <c r="D232" s="27">
        <v>418728</v>
      </c>
      <c r="E232" s="27">
        <v>150624</v>
      </c>
      <c r="F232" s="27">
        <f t="shared" si="7"/>
        <v>268104</v>
      </c>
      <c r="G232" s="27">
        <v>100000</v>
      </c>
      <c r="H232" s="135">
        <v>24310</v>
      </c>
      <c r="I232" s="1">
        <v>4835.75</v>
      </c>
      <c r="J232" s="1">
        <v>222.05</v>
      </c>
      <c r="K232" s="1">
        <f>Table48[[#This Row],[Comex Cu future]]/100/0.454*1000</f>
        <v>4890.9691629955942</v>
      </c>
      <c r="L232" s="1">
        <v>1481</v>
      </c>
      <c r="M232" s="207"/>
      <c r="N232" s="134" t="str">
        <f>IF(ISNA(VLOOKUP(Table48[[#This Row],[Column1]],Table22[],3,FALSE)),N231,(VLOOKUP(Table48[[#This Row],[Column1]],Table22[],3,FALSE))*1000)</f>
        <v>""</v>
      </c>
      <c r="O232" s="14">
        <f t="shared" si="8"/>
        <v>42309</v>
      </c>
    </row>
    <row r="233" spans="2:15" x14ac:dyDescent="0.25">
      <c r="B233" s="2">
        <v>42321</v>
      </c>
      <c r="C233" s="1">
        <v>9389.5</v>
      </c>
      <c r="D233" s="27">
        <v>418056</v>
      </c>
      <c r="E233" s="27">
        <v>149892</v>
      </c>
      <c r="F233" s="27">
        <f t="shared" si="7"/>
        <v>268164</v>
      </c>
      <c r="G233" s="27">
        <v>100000</v>
      </c>
      <c r="H233" s="135">
        <v>23962.5</v>
      </c>
      <c r="I233" s="1">
        <v>4828.75</v>
      </c>
      <c r="J233" s="1">
        <v>221.4</v>
      </c>
      <c r="K233" s="1">
        <f>Table48[[#This Row],[Comex Cu future]]/100/0.454*1000</f>
        <v>4876.6519823788549</v>
      </c>
      <c r="L233" s="1">
        <v>1478.75</v>
      </c>
      <c r="M233" s="207"/>
      <c r="N233" s="134" t="str">
        <f>IF(ISNA(VLOOKUP(Table48[[#This Row],[Column1]],Table22[],3,FALSE)),N232,(VLOOKUP(Table48[[#This Row],[Column1]],Table22[],3,FALSE))*1000)</f>
        <v>""</v>
      </c>
      <c r="O233" s="14">
        <f t="shared" si="8"/>
        <v>42309</v>
      </c>
    </row>
    <row r="234" spans="2:15" x14ac:dyDescent="0.25">
      <c r="B234" s="2">
        <v>42324</v>
      </c>
      <c r="C234" s="1">
        <v>9271.5</v>
      </c>
      <c r="D234" s="27">
        <v>416028</v>
      </c>
      <c r="E234" s="27">
        <v>148446</v>
      </c>
      <c r="F234" s="27">
        <f t="shared" si="7"/>
        <v>267582</v>
      </c>
      <c r="G234" s="27">
        <v>100000</v>
      </c>
      <c r="H234" s="135">
        <v>23857</v>
      </c>
      <c r="I234" s="1">
        <v>4694</v>
      </c>
      <c r="J234" s="1">
        <v>216.95</v>
      </c>
      <c r="K234" s="1">
        <f>Table48[[#This Row],[Comex Cu future]]/100/0.454*1000</f>
        <v>4778.6343612334795</v>
      </c>
      <c r="L234" s="1">
        <v>1451</v>
      </c>
      <c r="M234" s="207"/>
      <c r="N234" s="134" t="str">
        <f>IF(ISNA(VLOOKUP(Table48[[#This Row],[Column1]],Table22[],3,FALSE)),N233,(VLOOKUP(Table48[[#This Row],[Column1]],Table22[],3,FALSE))*1000)</f>
        <v>""</v>
      </c>
      <c r="O234" s="14">
        <f t="shared" si="8"/>
        <v>42309</v>
      </c>
    </row>
    <row r="235" spans="2:15" x14ac:dyDescent="0.25">
      <c r="B235" s="2">
        <v>42325</v>
      </c>
      <c r="C235" s="1">
        <v>9068</v>
      </c>
      <c r="D235" s="27">
        <v>412956</v>
      </c>
      <c r="E235" s="27">
        <v>145446</v>
      </c>
      <c r="F235" s="27">
        <f t="shared" si="7"/>
        <v>267510</v>
      </c>
      <c r="G235" s="27">
        <v>100000</v>
      </c>
      <c r="H235" s="135">
        <v>23655</v>
      </c>
      <c r="I235" s="1">
        <v>4699</v>
      </c>
      <c r="J235" s="1">
        <v>215.4</v>
      </c>
      <c r="K235" s="1">
        <f>Table48[[#This Row],[Comex Cu future]]/100/0.454*1000</f>
        <v>4744.4933920704843</v>
      </c>
      <c r="L235" s="1">
        <v>1457.25</v>
      </c>
      <c r="M235" s="207"/>
      <c r="N235" s="134" t="str">
        <f>IF(ISNA(VLOOKUP(Table48[[#This Row],[Column1]],Table22[],3,FALSE)),N234,(VLOOKUP(Table48[[#This Row],[Column1]],Table22[],3,FALSE))*1000)</f>
        <v>""</v>
      </c>
      <c r="O235" s="14">
        <f t="shared" si="8"/>
        <v>42309</v>
      </c>
    </row>
    <row r="236" spans="2:15" x14ac:dyDescent="0.25">
      <c r="B236" s="2">
        <v>42326</v>
      </c>
      <c r="C236" s="1">
        <v>8939.5</v>
      </c>
      <c r="D236" s="27">
        <v>415884</v>
      </c>
      <c r="E236" s="27">
        <v>148128</v>
      </c>
      <c r="F236" s="27">
        <f t="shared" si="7"/>
        <v>267756</v>
      </c>
      <c r="G236" s="27">
        <v>100000</v>
      </c>
      <c r="H236" s="135">
        <v>23655</v>
      </c>
      <c r="I236" s="1">
        <v>4633.25</v>
      </c>
      <c r="J236" s="1">
        <v>212.45</v>
      </c>
      <c r="K236" s="1">
        <f>Table48[[#This Row],[Comex Cu future]]/100/0.454*1000</f>
        <v>4679.515418502202</v>
      </c>
      <c r="L236" s="1">
        <v>1455.75</v>
      </c>
      <c r="M236" s="207"/>
      <c r="N236" s="134" t="str">
        <f>IF(ISNA(VLOOKUP(Table48[[#This Row],[Column1]],Table22[],3,FALSE)),N235,(VLOOKUP(Table48[[#This Row],[Column1]],Table22[],3,FALSE))*1000)</f>
        <v>""</v>
      </c>
      <c r="O236" s="14">
        <f t="shared" si="8"/>
        <v>42309</v>
      </c>
    </row>
    <row r="237" spans="2:15" x14ac:dyDescent="0.25">
      <c r="B237" s="2">
        <v>42327</v>
      </c>
      <c r="C237" s="1">
        <v>8911.5</v>
      </c>
      <c r="D237" s="27">
        <v>415452</v>
      </c>
      <c r="E237" s="27">
        <v>147576</v>
      </c>
      <c r="F237" s="27">
        <f t="shared" si="7"/>
        <v>267876</v>
      </c>
      <c r="G237" s="27">
        <v>100000</v>
      </c>
      <c r="H237" s="135">
        <v>23156</v>
      </c>
      <c r="I237" s="1">
        <v>4651.5</v>
      </c>
      <c r="J237" s="1">
        <v>212.6</v>
      </c>
      <c r="K237" s="1">
        <f>Table48[[#This Row],[Comex Cu future]]/100/0.454*1000</f>
        <v>4682.8193832599109</v>
      </c>
      <c r="L237" s="1">
        <v>1453.25</v>
      </c>
      <c r="M237" s="207"/>
      <c r="N237" s="134" t="str">
        <f>IF(ISNA(VLOOKUP(Table48[[#This Row],[Column1]],Table22[],3,FALSE)),N236,(VLOOKUP(Table48[[#This Row],[Column1]],Table22[],3,FALSE))*1000)</f>
        <v>""</v>
      </c>
      <c r="O237" s="14">
        <f t="shared" si="8"/>
        <v>42309</v>
      </c>
    </row>
    <row r="238" spans="2:15" x14ac:dyDescent="0.25">
      <c r="B238" s="2">
        <v>42328</v>
      </c>
      <c r="C238" s="1">
        <v>8693</v>
      </c>
      <c r="D238" s="27">
        <v>414684</v>
      </c>
      <c r="E238" s="27">
        <v>147024</v>
      </c>
      <c r="F238" s="27">
        <f t="shared" si="7"/>
        <v>267660</v>
      </c>
      <c r="G238" s="27">
        <v>100000</v>
      </c>
      <c r="H238" s="135">
        <v>23157</v>
      </c>
      <c r="I238" s="1">
        <v>4605.5</v>
      </c>
      <c r="J238" s="1">
        <v>209.85</v>
      </c>
      <c r="K238" s="1">
        <f>Table48[[#This Row],[Comex Cu future]]/100/0.454*1000</f>
        <v>4622.2466960352422</v>
      </c>
      <c r="L238" s="1">
        <v>1436</v>
      </c>
      <c r="M238" s="207"/>
      <c r="N238" s="134" t="str">
        <f>IF(ISNA(VLOOKUP(Table48[[#This Row],[Column1]],Table22[],3,FALSE)),N237,(VLOOKUP(Table48[[#This Row],[Column1]],Table22[],3,FALSE))*1000)</f>
        <v>""</v>
      </c>
      <c r="O238" s="14">
        <f t="shared" si="8"/>
        <v>42309</v>
      </c>
    </row>
    <row r="239" spans="2:15" x14ac:dyDescent="0.25">
      <c r="B239" s="2">
        <v>42331</v>
      </c>
      <c r="C239" s="1">
        <v>8267</v>
      </c>
      <c r="D239" s="27">
        <v>412572</v>
      </c>
      <c r="E239" s="27">
        <v>145290</v>
      </c>
      <c r="F239" s="27">
        <f t="shared" si="7"/>
        <v>267282</v>
      </c>
      <c r="G239" s="27">
        <v>100000</v>
      </c>
      <c r="H239" s="135">
        <v>23153</v>
      </c>
      <c r="I239" s="1">
        <v>4512.5</v>
      </c>
      <c r="J239" s="1">
        <v>206.55</v>
      </c>
      <c r="K239" s="1">
        <f>Table48[[#This Row],[Comex Cu future]]/100/0.454*1000</f>
        <v>4549.5594713656383</v>
      </c>
      <c r="L239" s="1">
        <v>1425.5</v>
      </c>
      <c r="M239" s="207"/>
      <c r="N239" s="134" t="str">
        <f>IF(ISNA(VLOOKUP(Table48[[#This Row],[Column1]],Table22[],3,FALSE)),N238,(VLOOKUP(Table48[[#This Row],[Column1]],Table22[],3,FALSE))*1000)</f>
        <v>""</v>
      </c>
      <c r="O239" s="14">
        <f t="shared" si="8"/>
        <v>42309</v>
      </c>
    </row>
    <row r="240" spans="2:15" x14ac:dyDescent="0.25">
      <c r="B240" s="2">
        <v>42332</v>
      </c>
      <c r="C240" s="1">
        <v>8735.5</v>
      </c>
      <c r="D240" s="27">
        <v>411984</v>
      </c>
      <c r="E240" s="27">
        <v>144696</v>
      </c>
      <c r="F240" s="27">
        <f t="shared" si="7"/>
        <v>267288</v>
      </c>
      <c r="G240" s="27">
        <v>100000</v>
      </c>
      <c r="H240" s="135">
        <v>23153</v>
      </c>
      <c r="I240" s="1">
        <v>4624.5</v>
      </c>
      <c r="J240" s="1">
        <v>211.55</v>
      </c>
      <c r="K240" s="1">
        <f>Table48[[#This Row],[Comex Cu future]]/100/0.454*1000</f>
        <v>4659.6916299559462</v>
      </c>
      <c r="L240" s="1">
        <v>1436.5</v>
      </c>
      <c r="M240" s="207"/>
      <c r="N240" s="134" t="str">
        <f>IF(ISNA(VLOOKUP(Table48[[#This Row],[Column1]],Table22[],3,FALSE)),N239,(VLOOKUP(Table48[[#This Row],[Column1]],Table22[],3,FALSE))*1000)</f>
        <v>""</v>
      </c>
      <c r="O240" s="14">
        <f t="shared" si="8"/>
        <v>42309</v>
      </c>
    </row>
    <row r="241" spans="2:15" x14ac:dyDescent="0.25">
      <c r="B241" s="2">
        <v>42333</v>
      </c>
      <c r="C241" s="1">
        <v>8875</v>
      </c>
      <c r="D241" s="27">
        <v>411846</v>
      </c>
      <c r="E241" s="27">
        <v>144492</v>
      </c>
      <c r="F241" s="27">
        <f t="shared" si="7"/>
        <v>267354</v>
      </c>
      <c r="G241" s="27">
        <v>100000</v>
      </c>
      <c r="H241" s="135">
        <v>23152</v>
      </c>
      <c r="I241" s="1">
        <v>4561.5</v>
      </c>
      <c r="J241" s="1">
        <v>209.4</v>
      </c>
      <c r="K241" s="1">
        <f>Table48[[#This Row],[Comex Cu future]]/100/0.454*1000</f>
        <v>4612.3348017621138</v>
      </c>
      <c r="L241" s="1">
        <v>1450.25</v>
      </c>
      <c r="M241" s="207"/>
      <c r="N241" s="134" t="str">
        <f>IF(ISNA(VLOOKUP(Table48[[#This Row],[Column1]],Table22[],3,FALSE)),N240,(VLOOKUP(Table48[[#This Row],[Column1]],Table22[],3,FALSE))*1000)</f>
        <v>""</v>
      </c>
      <c r="O241" s="14">
        <f t="shared" si="8"/>
        <v>42309</v>
      </c>
    </row>
    <row r="242" spans="2:15" x14ac:dyDescent="0.25">
      <c r="B242" s="2">
        <v>42334</v>
      </c>
      <c r="C242" s="1">
        <v>9165</v>
      </c>
      <c r="D242" s="27">
        <v>411228</v>
      </c>
      <c r="E242" s="27">
        <v>142806</v>
      </c>
      <c r="F242" s="27">
        <f t="shared" si="7"/>
        <v>268422</v>
      </c>
      <c r="G242" s="27">
        <v>100000</v>
      </c>
      <c r="H242" s="135">
        <v>23154</v>
      </c>
      <c r="I242" s="1">
        <v>4651.5</v>
      </c>
      <c r="J242" s="1">
        <v>209.4</v>
      </c>
      <c r="K242" s="1">
        <f>Table48[[#This Row],[Comex Cu future]]/100/0.454*1000</f>
        <v>4612.3348017621138</v>
      </c>
      <c r="L242" s="1">
        <v>1494</v>
      </c>
      <c r="M242" s="207"/>
      <c r="N242" s="134" t="str">
        <f>IF(ISNA(VLOOKUP(Table48[[#This Row],[Column1]],Table22[],3,FALSE)),N241,(VLOOKUP(Table48[[#This Row],[Column1]],Table22[],3,FALSE))*1000)</f>
        <v>""</v>
      </c>
      <c r="O242" s="14">
        <f t="shared" si="8"/>
        <v>42309</v>
      </c>
    </row>
    <row r="243" spans="2:15" x14ac:dyDescent="0.25">
      <c r="B243" s="2">
        <v>42335</v>
      </c>
      <c r="C243" s="1">
        <v>8742</v>
      </c>
      <c r="D243" s="27">
        <v>411246</v>
      </c>
      <c r="E243" s="27">
        <v>142734</v>
      </c>
      <c r="F243" s="27">
        <f t="shared" si="7"/>
        <v>268512</v>
      </c>
      <c r="G243" s="27">
        <v>100000</v>
      </c>
      <c r="H243" s="135">
        <v>23905</v>
      </c>
      <c r="I243" s="1">
        <v>4591</v>
      </c>
      <c r="J243" s="1">
        <v>210.3</v>
      </c>
      <c r="K243" s="1">
        <f>Table48[[#This Row],[Comex Cu future]]/100/0.454*1000</f>
        <v>4632.1585903083705</v>
      </c>
      <c r="L243" s="1">
        <v>1450</v>
      </c>
      <c r="M243" s="207"/>
      <c r="N243" s="134" t="str">
        <f>IF(ISNA(VLOOKUP(Table48[[#This Row],[Column1]],Table22[],3,FALSE)),N242,(VLOOKUP(Table48[[#This Row],[Column1]],Table22[],3,FALSE))*1000)</f>
        <v>""</v>
      </c>
      <c r="O243" s="14">
        <f t="shared" si="8"/>
        <v>42309</v>
      </c>
    </row>
    <row r="244" spans="2:15" x14ac:dyDescent="0.25">
      <c r="B244" s="2">
        <v>42338</v>
      </c>
      <c r="C244" s="1">
        <v>8864.5</v>
      </c>
      <c r="D244" s="27">
        <v>408360</v>
      </c>
      <c r="E244" s="27">
        <v>140064</v>
      </c>
      <c r="F244" s="27">
        <f t="shared" si="7"/>
        <v>268296</v>
      </c>
      <c r="G244" s="27">
        <v>100000</v>
      </c>
      <c r="H244" s="135">
        <v>24651.25</v>
      </c>
      <c r="I244" s="1">
        <v>4599.25</v>
      </c>
      <c r="J244" s="1">
        <v>209.4</v>
      </c>
      <c r="K244" s="1">
        <f>Table48[[#This Row],[Comex Cu future]]/100/0.454*1000</f>
        <v>4612.3348017621138</v>
      </c>
      <c r="L244" s="1">
        <v>1437.25</v>
      </c>
      <c r="M244" s="207"/>
      <c r="N244" s="134" t="str">
        <f>IF(ISNA(VLOOKUP(Table48[[#This Row],[Column1]],Table22[],3,FALSE)),N243,(VLOOKUP(Table48[[#This Row],[Column1]],Table22[],3,FALSE))*1000)</f>
        <v>""</v>
      </c>
      <c r="O244" s="14">
        <f t="shared" si="8"/>
        <v>42309</v>
      </c>
    </row>
    <row r="245" spans="2:15" x14ac:dyDescent="0.25">
      <c r="B245" s="2">
        <v>42339</v>
      </c>
      <c r="C245" s="1">
        <v>8943.5</v>
      </c>
      <c r="D245" s="27">
        <v>405234</v>
      </c>
      <c r="E245" s="27">
        <v>136896</v>
      </c>
      <c r="F245" s="27">
        <f t="shared" si="7"/>
        <v>268338</v>
      </c>
      <c r="G245" s="27">
        <v>100000</v>
      </c>
      <c r="H245" s="135">
        <v>24275</v>
      </c>
      <c r="I245" s="1">
        <v>4643.25</v>
      </c>
      <c r="J245" s="1">
        <v>211.7</v>
      </c>
      <c r="K245" s="1">
        <f>Table48[[#This Row],[Comex Cu future]]/100/0.454*1000</f>
        <v>4662.9955947136568</v>
      </c>
      <c r="L245" s="1">
        <v>1461.75</v>
      </c>
      <c r="M245" s="207"/>
      <c r="N245" s="134" t="str">
        <f>IF(ISNA(VLOOKUP(Table48[[#This Row],[Column1]],Table22[],3,FALSE)),N244,(VLOOKUP(Table48[[#This Row],[Column1]],Table22[],3,FALSE))*1000)</f>
        <v>""</v>
      </c>
      <c r="O245" s="14">
        <f t="shared" si="8"/>
        <v>42339</v>
      </c>
    </row>
    <row r="246" spans="2:15" x14ac:dyDescent="0.25">
      <c r="B246" s="2">
        <v>42340</v>
      </c>
      <c r="C246" s="1">
        <v>8943</v>
      </c>
      <c r="D246" s="27">
        <v>403230</v>
      </c>
      <c r="E246" s="27">
        <v>136122</v>
      </c>
      <c r="F246" s="27">
        <f t="shared" si="7"/>
        <v>267108</v>
      </c>
      <c r="G246" s="27">
        <v>100000</v>
      </c>
      <c r="H246" s="135">
        <v>24150</v>
      </c>
      <c r="I246" s="1">
        <v>4567.5</v>
      </c>
      <c r="J246" s="1">
        <v>207.9</v>
      </c>
      <c r="K246" s="1">
        <f>Table48[[#This Row],[Comex Cu future]]/100/0.454*1000</f>
        <v>4579.2951541850225</v>
      </c>
      <c r="L246" s="1">
        <v>1478</v>
      </c>
      <c r="M246" s="207"/>
      <c r="N246" s="134" t="str">
        <f>IF(ISNA(VLOOKUP(Table48[[#This Row],[Column1]],Table22[],3,FALSE)),N245,(VLOOKUP(Table48[[#This Row],[Column1]],Table22[],3,FALSE))*1000)</f>
        <v>""</v>
      </c>
      <c r="O246" s="14">
        <f t="shared" si="8"/>
        <v>42339</v>
      </c>
    </row>
    <row r="247" spans="2:15" x14ac:dyDescent="0.25">
      <c r="B247" s="2">
        <v>42341</v>
      </c>
      <c r="C247" s="1">
        <v>8812.5</v>
      </c>
      <c r="D247" s="27">
        <v>400992</v>
      </c>
      <c r="E247" s="27">
        <v>135774</v>
      </c>
      <c r="F247" s="27">
        <f t="shared" si="7"/>
        <v>265218</v>
      </c>
      <c r="G247" s="27">
        <v>100000</v>
      </c>
      <c r="H247" s="135">
        <v>23651</v>
      </c>
      <c r="I247" s="1">
        <v>4561</v>
      </c>
      <c r="J247" s="1">
        <v>210.6</v>
      </c>
      <c r="K247" s="1">
        <f>Table48[[#This Row],[Comex Cu future]]/100/0.454*1000</f>
        <v>4638.7665198237883</v>
      </c>
      <c r="L247" s="1">
        <v>1466.5</v>
      </c>
      <c r="M247" s="207"/>
      <c r="N247" s="134" t="str">
        <f>IF(ISNA(VLOOKUP(Table48[[#This Row],[Column1]],Table22[],3,FALSE)),N246,(VLOOKUP(Table48[[#This Row],[Column1]],Table22[],3,FALSE))*1000)</f>
        <v>""</v>
      </c>
      <c r="O247" s="14">
        <f t="shared" si="8"/>
        <v>42339</v>
      </c>
    </row>
    <row r="248" spans="2:15" x14ac:dyDescent="0.25">
      <c r="B248" s="2">
        <v>42342</v>
      </c>
      <c r="C248" s="1">
        <v>8945.5</v>
      </c>
      <c r="D248" s="27">
        <v>396672</v>
      </c>
      <c r="E248" s="27">
        <v>133968</v>
      </c>
      <c r="F248" s="27">
        <f t="shared" si="7"/>
        <v>262704</v>
      </c>
      <c r="G248" s="27">
        <v>100000</v>
      </c>
      <c r="H248" s="135">
        <v>23651</v>
      </c>
      <c r="I248" s="1">
        <v>4611</v>
      </c>
      <c r="J248" s="1">
        <v>212.5</v>
      </c>
      <c r="K248" s="1">
        <f>Table48[[#This Row],[Comex Cu future]]/100/0.454*1000</f>
        <v>4680.616740088105</v>
      </c>
      <c r="L248" s="1">
        <v>1505.75</v>
      </c>
      <c r="M248" s="207"/>
      <c r="N248" s="134" t="str">
        <f>IF(ISNA(VLOOKUP(Table48[[#This Row],[Column1]],Table22[],3,FALSE)),N247,(VLOOKUP(Table48[[#This Row],[Column1]],Table22[],3,FALSE))*1000)</f>
        <v>""</v>
      </c>
      <c r="O248" s="14">
        <f t="shared" si="8"/>
        <v>42339</v>
      </c>
    </row>
    <row r="249" spans="2:15" x14ac:dyDescent="0.25">
      <c r="B249" s="2">
        <v>42345</v>
      </c>
      <c r="C249" s="1">
        <v>8724</v>
      </c>
      <c r="D249" s="27">
        <v>394656</v>
      </c>
      <c r="E249" s="27">
        <v>133086</v>
      </c>
      <c r="F249" s="27">
        <f t="shared" si="7"/>
        <v>261570</v>
      </c>
      <c r="G249" s="27">
        <v>100000</v>
      </c>
      <c r="H249" s="135">
        <v>23646.75</v>
      </c>
      <c r="I249" s="1">
        <v>4557.75</v>
      </c>
      <c r="J249" s="1">
        <v>209.45</v>
      </c>
      <c r="K249" s="1">
        <f>Table48[[#This Row],[Comex Cu future]]/100/0.454*1000</f>
        <v>4613.4361233480176</v>
      </c>
      <c r="L249" s="1">
        <v>1478</v>
      </c>
      <c r="M249" s="207"/>
      <c r="N249" s="134" t="str">
        <f>IF(ISNA(VLOOKUP(Table48[[#This Row],[Column1]],Table22[],3,FALSE)),N248,(VLOOKUP(Table48[[#This Row],[Column1]],Table22[],3,FALSE))*1000)</f>
        <v>""</v>
      </c>
      <c r="O249" s="14">
        <f t="shared" si="8"/>
        <v>42339</v>
      </c>
    </row>
    <row r="250" spans="2:15" x14ac:dyDescent="0.25">
      <c r="B250" s="2">
        <v>42346</v>
      </c>
      <c r="C250" s="1">
        <v>8656</v>
      </c>
      <c r="D250" s="27">
        <v>393978</v>
      </c>
      <c r="E250" s="27">
        <v>132354</v>
      </c>
      <c r="F250" s="27">
        <f t="shared" si="7"/>
        <v>261624</v>
      </c>
      <c r="G250" s="27">
        <v>100000</v>
      </c>
      <c r="H250" s="135">
        <v>24146</v>
      </c>
      <c r="I250" s="1">
        <v>4591.75</v>
      </c>
      <c r="J250" s="1">
        <v>209.45</v>
      </c>
      <c r="K250" s="1">
        <f>Table48[[#This Row],[Comex Cu future]]/100/0.454*1000</f>
        <v>4613.4361233480176</v>
      </c>
      <c r="L250" s="1">
        <v>1470</v>
      </c>
      <c r="M250" s="207"/>
      <c r="N250" s="134" t="str">
        <f>IF(ISNA(VLOOKUP(Table48[[#This Row],[Column1]],Table22[],3,FALSE)),N249,(VLOOKUP(Table48[[#This Row],[Column1]],Table22[],3,FALSE))*1000)</f>
        <v>""</v>
      </c>
      <c r="O250" s="14">
        <f t="shared" si="8"/>
        <v>42339</v>
      </c>
    </row>
    <row r="251" spans="2:15" x14ac:dyDescent="0.25">
      <c r="B251" s="2">
        <v>42347</v>
      </c>
      <c r="C251" s="1">
        <v>8640</v>
      </c>
      <c r="D251" s="27">
        <v>393228</v>
      </c>
      <c r="E251" s="27">
        <v>131598</v>
      </c>
      <c r="F251" s="27">
        <f t="shared" si="7"/>
        <v>261630</v>
      </c>
      <c r="G251" s="27">
        <v>100000</v>
      </c>
      <c r="H251" s="135">
        <v>24146</v>
      </c>
      <c r="I251" s="1">
        <v>4582.5</v>
      </c>
      <c r="J251" s="1">
        <v>210.35</v>
      </c>
      <c r="K251" s="1">
        <f>Table48[[#This Row],[Comex Cu future]]/100/0.454*1000</f>
        <v>4633.2599118942726</v>
      </c>
      <c r="L251" s="1">
        <v>1487.5</v>
      </c>
      <c r="M251" s="207"/>
      <c r="N251" s="134" t="str">
        <f>IF(ISNA(VLOOKUP(Table48[[#This Row],[Column1]],Table22[],3,FALSE)),N250,(VLOOKUP(Table48[[#This Row],[Column1]],Table22[],3,FALSE))*1000)</f>
        <v>""</v>
      </c>
      <c r="O251" s="14">
        <f t="shared" si="8"/>
        <v>42339</v>
      </c>
    </row>
    <row r="252" spans="2:15" x14ac:dyDescent="0.25">
      <c r="B252" s="2">
        <v>42348</v>
      </c>
      <c r="C252" s="1">
        <v>8487</v>
      </c>
      <c r="D252" s="27">
        <v>399888</v>
      </c>
      <c r="E252" s="27">
        <v>137472</v>
      </c>
      <c r="F252" s="27">
        <f t="shared" si="7"/>
        <v>262416</v>
      </c>
      <c r="G252" s="27">
        <v>100000</v>
      </c>
      <c r="H252" s="135">
        <v>23150</v>
      </c>
      <c r="I252" s="1">
        <v>4589.5</v>
      </c>
      <c r="J252" s="1">
        <v>211.05</v>
      </c>
      <c r="K252" s="1">
        <f>Table48[[#This Row],[Comex Cu future]]/100/0.454*1000</f>
        <v>4648.6784140969157</v>
      </c>
      <c r="L252" s="1">
        <v>1492.75</v>
      </c>
      <c r="M252" s="207"/>
      <c r="N252" s="134" t="str">
        <f>IF(ISNA(VLOOKUP(Table48[[#This Row],[Column1]],Table22[],3,FALSE)),N251,(VLOOKUP(Table48[[#This Row],[Column1]],Table22[],3,FALSE))*1000)</f>
        <v>""</v>
      </c>
      <c r="O252" s="14">
        <f t="shared" si="8"/>
        <v>42339</v>
      </c>
    </row>
    <row r="253" spans="2:15" x14ac:dyDescent="0.25">
      <c r="B253" s="2">
        <v>42349</v>
      </c>
      <c r="C253" s="1">
        <v>8656.5</v>
      </c>
      <c r="D253" s="27">
        <v>406308</v>
      </c>
      <c r="E253" s="27">
        <v>140976</v>
      </c>
      <c r="F253" s="27">
        <f t="shared" si="7"/>
        <v>265332</v>
      </c>
      <c r="G253" s="27">
        <v>100000</v>
      </c>
      <c r="H253" s="135">
        <v>22650</v>
      </c>
      <c r="I253" s="1">
        <v>4701</v>
      </c>
      <c r="J253" s="1">
        <v>215.45</v>
      </c>
      <c r="K253" s="1">
        <f>Table48[[#This Row],[Comex Cu future]]/100/0.454*1000</f>
        <v>4745.5947136563882</v>
      </c>
      <c r="L253" s="1">
        <v>1486.5</v>
      </c>
      <c r="M253" s="207"/>
      <c r="N253" s="134" t="str">
        <f>IF(ISNA(VLOOKUP(Table48[[#This Row],[Column1]],Table22[],3,FALSE)),N252,(VLOOKUP(Table48[[#This Row],[Column1]],Table22[],3,FALSE))*1000)</f>
        <v>""</v>
      </c>
      <c r="O253" s="14">
        <f t="shared" si="8"/>
        <v>42339</v>
      </c>
    </row>
    <row r="254" spans="2:15" x14ac:dyDescent="0.25">
      <c r="B254" s="2">
        <v>42352</v>
      </c>
      <c r="C254" s="1">
        <v>8709</v>
      </c>
      <c r="D254" s="27">
        <v>409014</v>
      </c>
      <c r="E254" s="27">
        <v>145608</v>
      </c>
      <c r="F254" s="27">
        <f t="shared" si="7"/>
        <v>263406</v>
      </c>
      <c r="G254" s="27">
        <v>100000</v>
      </c>
      <c r="H254" s="135">
        <v>23148</v>
      </c>
      <c r="I254" s="1">
        <v>4663.5</v>
      </c>
      <c r="J254" s="1">
        <v>215.2</v>
      </c>
      <c r="K254" s="1">
        <f>Table48[[#This Row],[Comex Cu future]]/100/0.454*1000</f>
        <v>4740.0881057268716</v>
      </c>
      <c r="L254" s="1">
        <v>1500.5</v>
      </c>
      <c r="M254" s="207"/>
      <c r="N254" s="134" t="str">
        <f>IF(ISNA(VLOOKUP(Table48[[#This Row],[Column1]],Table22[],3,FALSE)),N253,(VLOOKUP(Table48[[#This Row],[Column1]],Table22[],3,FALSE))*1000)</f>
        <v>""</v>
      </c>
      <c r="O254" s="14">
        <f t="shared" si="8"/>
        <v>42339</v>
      </c>
    </row>
    <row r="255" spans="2:15" x14ac:dyDescent="0.25">
      <c r="B255" s="2">
        <v>42353</v>
      </c>
      <c r="C255" s="1">
        <v>8506</v>
      </c>
      <c r="D255" s="27">
        <v>423516</v>
      </c>
      <c r="E255" s="27">
        <v>160248</v>
      </c>
      <c r="F255" s="27">
        <f t="shared" si="7"/>
        <v>263268</v>
      </c>
      <c r="G255" s="27">
        <v>100000</v>
      </c>
      <c r="H255" s="135">
        <v>23150</v>
      </c>
      <c r="I255" s="1">
        <v>4553</v>
      </c>
      <c r="J255" s="1">
        <v>210.2</v>
      </c>
      <c r="K255" s="1">
        <f>Table48[[#This Row],[Comex Cu future]]/100/0.454*1000</f>
        <v>4629.9559471365637</v>
      </c>
      <c r="L255" s="1">
        <v>1471.75</v>
      </c>
      <c r="M255" s="207"/>
      <c r="N255" s="134" t="str">
        <f>IF(ISNA(VLOOKUP(Table48[[#This Row],[Column1]],Table22[],3,FALSE)),N254,(VLOOKUP(Table48[[#This Row],[Column1]],Table22[],3,FALSE))*1000)</f>
        <v>""</v>
      </c>
      <c r="O255" s="14">
        <f t="shared" si="8"/>
        <v>42339</v>
      </c>
    </row>
    <row r="256" spans="2:15" x14ac:dyDescent="0.25">
      <c r="B256" s="2">
        <v>42354</v>
      </c>
      <c r="C256" s="1">
        <v>8706.5</v>
      </c>
      <c r="D256" s="27">
        <v>438474</v>
      </c>
      <c r="E256" s="27">
        <v>176148</v>
      </c>
      <c r="F256" s="27">
        <f t="shared" si="7"/>
        <v>262326</v>
      </c>
      <c r="G256" s="27">
        <v>100000</v>
      </c>
      <c r="H256" s="135">
        <v>24250</v>
      </c>
      <c r="I256" s="1">
        <v>4605</v>
      </c>
      <c r="J256" s="1">
        <v>211.5</v>
      </c>
      <c r="K256" s="1">
        <f>Table48[[#This Row],[Comex Cu future]]/100/0.454*1000</f>
        <v>4658.5903083700441</v>
      </c>
      <c r="L256" s="1">
        <v>1486</v>
      </c>
      <c r="M256" s="207"/>
      <c r="N256" s="134" t="str">
        <f>IF(ISNA(VLOOKUP(Table48[[#This Row],[Column1]],Table22[],3,FALSE)),N255,(VLOOKUP(Table48[[#This Row],[Column1]],Table22[],3,FALSE))*1000)</f>
        <v>""</v>
      </c>
      <c r="O256" s="14">
        <f t="shared" si="8"/>
        <v>42339</v>
      </c>
    </row>
    <row r="257" spans="2:15" x14ac:dyDescent="0.25">
      <c r="B257" s="2">
        <v>42355</v>
      </c>
      <c r="C257" s="1">
        <v>8587</v>
      </c>
      <c r="D257" s="27">
        <v>435756</v>
      </c>
      <c r="E257" s="27">
        <v>175902</v>
      </c>
      <c r="F257" s="27">
        <f t="shared" si="7"/>
        <v>259854</v>
      </c>
      <c r="G257" s="27">
        <v>100000</v>
      </c>
      <c r="H257" s="135">
        <v>24252</v>
      </c>
      <c r="I257" s="1">
        <v>4543</v>
      </c>
      <c r="J257" s="1">
        <v>208.8</v>
      </c>
      <c r="K257" s="1">
        <f>Table48[[#This Row],[Comex Cu future]]/100/0.454*1000</f>
        <v>4599.1189427312775</v>
      </c>
      <c r="L257" s="1">
        <v>1486.5</v>
      </c>
      <c r="M257" s="207"/>
      <c r="N257" s="134" t="str">
        <f>IF(ISNA(VLOOKUP(Table48[[#This Row],[Column1]],Table22[],3,FALSE)),N256,(VLOOKUP(Table48[[#This Row],[Column1]],Table22[],3,FALSE))*1000)</f>
        <v>""</v>
      </c>
      <c r="O257" s="14">
        <f t="shared" si="8"/>
        <v>42339</v>
      </c>
    </row>
    <row r="258" spans="2:15" x14ac:dyDescent="0.25">
      <c r="B258" s="2">
        <v>42356</v>
      </c>
      <c r="C258" s="1">
        <v>8723.5</v>
      </c>
      <c r="D258" s="27">
        <v>438546</v>
      </c>
      <c r="E258" s="27">
        <v>180852</v>
      </c>
      <c r="F258" s="27">
        <f t="shared" si="7"/>
        <v>257694</v>
      </c>
      <c r="G258" s="27">
        <v>100000</v>
      </c>
      <c r="H258" s="135">
        <v>24150</v>
      </c>
      <c r="I258" s="1">
        <v>4685</v>
      </c>
      <c r="J258" s="1">
        <v>215.35</v>
      </c>
      <c r="K258" s="1">
        <f>Table48[[#This Row],[Comex Cu future]]/100/0.454*1000</f>
        <v>4743.3920704845805</v>
      </c>
      <c r="L258" s="1">
        <v>1506.5</v>
      </c>
      <c r="M258" s="207"/>
      <c r="N258" s="134" t="str">
        <f>IF(ISNA(VLOOKUP(Table48[[#This Row],[Column1]],Table22[],3,FALSE)),N257,(VLOOKUP(Table48[[#This Row],[Column1]],Table22[],3,FALSE))*1000)</f>
        <v>""</v>
      </c>
      <c r="O258" s="14">
        <f t="shared" si="8"/>
        <v>42339</v>
      </c>
    </row>
    <row r="259" spans="2:15" x14ac:dyDescent="0.25">
      <c r="B259" s="2">
        <v>42359</v>
      </c>
      <c r="C259" s="1">
        <v>8847.5</v>
      </c>
      <c r="D259" s="27">
        <v>436584</v>
      </c>
      <c r="E259" s="27">
        <v>180216</v>
      </c>
      <c r="F259" s="27">
        <f t="shared" si="7"/>
        <v>256368</v>
      </c>
      <c r="G259" s="27">
        <v>100000</v>
      </c>
      <c r="H259" s="135">
        <v>24600</v>
      </c>
      <c r="I259" s="1">
        <v>4733</v>
      </c>
      <c r="J259" s="1">
        <v>218.15</v>
      </c>
      <c r="K259" s="1">
        <f>Table48[[#This Row],[Comex Cu future]]/100/0.454*1000</f>
        <v>4805.0660792951549</v>
      </c>
      <c r="L259" s="1">
        <v>1520.75</v>
      </c>
      <c r="M259" s="207"/>
      <c r="N259" s="134" t="str">
        <f>IF(ISNA(VLOOKUP(Table48[[#This Row],[Column1]],Table22[],3,FALSE)),N258,(VLOOKUP(Table48[[#This Row],[Column1]],Table22[],3,FALSE))*1000)</f>
        <v>""</v>
      </c>
      <c r="O259" s="14">
        <f t="shared" si="8"/>
        <v>42339</v>
      </c>
    </row>
    <row r="260" spans="2:15" x14ac:dyDescent="0.25">
      <c r="B260" s="2">
        <v>42360</v>
      </c>
      <c r="C260" s="1">
        <v>8597.5</v>
      </c>
      <c r="D260" s="27">
        <v>441510</v>
      </c>
      <c r="E260" s="27">
        <v>188370</v>
      </c>
      <c r="F260" s="27">
        <f t="shared" si="7"/>
        <v>253140</v>
      </c>
      <c r="G260" s="27">
        <v>100000</v>
      </c>
      <c r="H260" s="135">
        <v>24150</v>
      </c>
      <c r="I260" s="1">
        <v>4654</v>
      </c>
      <c r="J260" s="1">
        <v>215.1</v>
      </c>
      <c r="K260" s="1">
        <f>Table48[[#This Row],[Comex Cu future]]/100/0.454*1000</f>
        <v>4737.8854625550657</v>
      </c>
      <c r="L260" s="1">
        <v>1517.25</v>
      </c>
      <c r="M260" s="207"/>
      <c r="N260" s="134" t="str">
        <f>IF(ISNA(VLOOKUP(Table48[[#This Row],[Column1]],Table22[],3,FALSE)),N259,(VLOOKUP(Table48[[#This Row],[Column1]],Table22[],3,FALSE))*1000)</f>
        <v>""</v>
      </c>
      <c r="O260" s="14">
        <f t="shared" si="8"/>
        <v>42339</v>
      </c>
    </row>
    <row r="261" spans="2:15" x14ac:dyDescent="0.25">
      <c r="B261" s="2">
        <v>42361</v>
      </c>
      <c r="C261" s="1">
        <v>8631.5</v>
      </c>
      <c r="D261" s="27">
        <v>445926</v>
      </c>
      <c r="E261" s="27">
        <v>193122</v>
      </c>
      <c r="F261" s="27">
        <f t="shared" si="7"/>
        <v>252804</v>
      </c>
      <c r="G261" s="27">
        <v>100000</v>
      </c>
      <c r="H261" s="135">
        <v>24154</v>
      </c>
      <c r="I261" s="1">
        <v>4715.5</v>
      </c>
      <c r="J261" s="1">
        <v>216.55</v>
      </c>
      <c r="K261" s="1">
        <f>Table48[[#This Row],[Comex Cu future]]/100/0.454*1000</f>
        <v>4769.8237885462559</v>
      </c>
      <c r="L261" s="1">
        <v>1545.25</v>
      </c>
      <c r="M261" s="207"/>
      <c r="N261" s="134" t="str">
        <f>IF(ISNA(VLOOKUP(Table48[[#This Row],[Column1]],Table22[],3,FALSE)),N260,(VLOOKUP(Table48[[#This Row],[Column1]],Table22[],3,FALSE))*1000)</f>
        <v>""</v>
      </c>
      <c r="O261" s="14">
        <f t="shared" si="8"/>
        <v>42339</v>
      </c>
    </row>
    <row r="262" spans="2:15" x14ac:dyDescent="0.25">
      <c r="B262" s="2">
        <v>42362</v>
      </c>
      <c r="C262" s="1">
        <v>8599.5</v>
      </c>
      <c r="D262" s="27">
        <v>445332</v>
      </c>
      <c r="E262" s="27">
        <v>193122</v>
      </c>
      <c r="F262" s="27">
        <f t="shared" si="7"/>
        <v>252210</v>
      </c>
      <c r="G262" s="27">
        <v>100000</v>
      </c>
      <c r="H262" s="135">
        <v>24705</v>
      </c>
      <c r="I262" s="1">
        <v>4690.5</v>
      </c>
      <c r="J262" s="1">
        <v>216.3</v>
      </c>
      <c r="K262" s="1">
        <f>Table48[[#This Row],[Comex Cu future]]/100/0.454*1000</f>
        <v>4764.3171806167402</v>
      </c>
      <c r="L262" s="1">
        <v>1532</v>
      </c>
      <c r="M262" s="207"/>
      <c r="N262" s="134" t="str">
        <f>IF(ISNA(VLOOKUP(Table48[[#This Row],[Column1]],Table22[],3,FALSE)),N261,(VLOOKUP(Table48[[#This Row],[Column1]],Table22[],3,FALSE))*1000)</f>
        <v>""</v>
      </c>
      <c r="O262" s="14">
        <f t="shared" si="8"/>
        <v>42339</v>
      </c>
    </row>
    <row r="263" spans="2:15" x14ac:dyDescent="0.25">
      <c r="B263" s="2">
        <v>42363</v>
      </c>
      <c r="C263" s="1">
        <v>8599.5</v>
      </c>
      <c r="D263" s="27">
        <v>445332</v>
      </c>
      <c r="E263" s="27">
        <v>193122</v>
      </c>
      <c r="F263" s="27">
        <f t="shared" ref="F263:F326" si="9">D263-E263</f>
        <v>252210</v>
      </c>
      <c r="G263" s="27">
        <v>100000</v>
      </c>
      <c r="H263" s="135">
        <v>24705</v>
      </c>
      <c r="I263" s="1">
        <v>4690.5</v>
      </c>
      <c r="J263" s="1">
        <v>216.3</v>
      </c>
      <c r="K263" s="1">
        <f>Table48[[#This Row],[Comex Cu future]]/100/0.454*1000</f>
        <v>4764.3171806167402</v>
      </c>
      <c r="L263" s="1">
        <v>1532</v>
      </c>
      <c r="M263" s="207"/>
      <c r="N263" s="134" t="str">
        <f>IF(ISNA(VLOOKUP(Table48[[#This Row],[Column1]],Table22[],3,FALSE)),N262,(VLOOKUP(Table48[[#This Row],[Column1]],Table22[],3,FALSE))*1000)</f>
        <v>""</v>
      </c>
      <c r="O263" s="14">
        <f t="shared" si="8"/>
        <v>42339</v>
      </c>
    </row>
    <row r="264" spans="2:15" x14ac:dyDescent="0.25">
      <c r="B264" s="2">
        <v>42366</v>
      </c>
      <c r="C264" s="1">
        <v>8599.5</v>
      </c>
      <c r="D264" s="27">
        <v>445332</v>
      </c>
      <c r="E264" s="27">
        <v>193122</v>
      </c>
      <c r="F264" s="27">
        <f t="shared" si="9"/>
        <v>252210</v>
      </c>
      <c r="G264" s="27">
        <v>100000</v>
      </c>
      <c r="H264" s="135">
        <v>24705</v>
      </c>
      <c r="I264" s="1">
        <v>4690.5</v>
      </c>
      <c r="J264" s="1">
        <v>211.85</v>
      </c>
      <c r="K264" s="1">
        <f>Table48[[#This Row],[Comex Cu future]]/100/0.454*1000</f>
        <v>4666.2995594713657</v>
      </c>
      <c r="L264" s="1">
        <v>1532</v>
      </c>
      <c r="M264" s="207"/>
      <c r="N264" s="134" t="str">
        <f>IF(ISNA(VLOOKUP(Table48[[#This Row],[Column1]],Table22[],3,FALSE)),N263,(VLOOKUP(Table48[[#This Row],[Column1]],Table22[],3,FALSE))*1000)</f>
        <v>""</v>
      </c>
      <c r="O264" s="14">
        <f t="shared" si="8"/>
        <v>42339</v>
      </c>
    </row>
    <row r="265" spans="2:15" x14ac:dyDescent="0.25">
      <c r="B265" s="2">
        <v>42367</v>
      </c>
      <c r="C265" s="1">
        <v>8707</v>
      </c>
      <c r="D265" s="27">
        <v>445368</v>
      </c>
      <c r="E265" s="27">
        <v>193242</v>
      </c>
      <c r="F265" s="27">
        <f t="shared" si="9"/>
        <v>252126</v>
      </c>
      <c r="G265" s="27">
        <v>100000</v>
      </c>
      <c r="H265" s="135">
        <v>24550</v>
      </c>
      <c r="I265" s="1">
        <v>4727.25</v>
      </c>
      <c r="J265" s="1">
        <v>217.3</v>
      </c>
      <c r="K265" s="1">
        <f>Table48[[#This Row],[Comex Cu future]]/100/0.454*1000</f>
        <v>4786.3436123348019</v>
      </c>
      <c r="L265" s="1">
        <v>1528.25</v>
      </c>
      <c r="M265" s="207"/>
      <c r="N265" s="134" t="str">
        <f>IF(ISNA(VLOOKUP(Table48[[#This Row],[Column1]],Table22[],3,FALSE)),N264,(VLOOKUP(Table48[[#This Row],[Column1]],Table22[],3,FALSE))*1000)</f>
        <v>""</v>
      </c>
      <c r="O265" s="14">
        <f t="shared" ref="O265:O328" si="10">DATE(YEAR(B265),MONTH(B265),1)</f>
        <v>42339</v>
      </c>
    </row>
    <row r="266" spans="2:15" x14ac:dyDescent="0.25">
      <c r="B266" s="2">
        <v>42368</v>
      </c>
      <c r="C266" s="1">
        <v>8660.5</v>
      </c>
      <c r="D266" s="27">
        <v>444702</v>
      </c>
      <c r="E266" s="27">
        <v>193242</v>
      </c>
      <c r="F266" s="27">
        <f t="shared" si="9"/>
        <v>251460</v>
      </c>
      <c r="G266" s="27">
        <v>100000</v>
      </c>
      <c r="H266" s="135">
        <v>24450</v>
      </c>
      <c r="I266" s="1">
        <v>4734.75</v>
      </c>
      <c r="J266" s="1">
        <v>218.45</v>
      </c>
      <c r="K266" s="1">
        <f>Table48[[#This Row],[Comex Cu future]]/100/0.454*1000</f>
        <v>4811.6740088105726</v>
      </c>
      <c r="L266" s="1">
        <v>1519.5</v>
      </c>
      <c r="M266" s="207"/>
      <c r="N266" s="134" t="str">
        <f>IF(ISNA(VLOOKUP(Table48[[#This Row],[Column1]],Table22[],3,FALSE)),N265,(VLOOKUP(Table48[[#This Row],[Column1]],Table22[],3,FALSE))*1000)</f>
        <v>""</v>
      </c>
      <c r="O266" s="14">
        <f t="shared" si="10"/>
        <v>42339</v>
      </c>
    </row>
    <row r="267" spans="2:15" x14ac:dyDescent="0.25">
      <c r="B267" s="2">
        <v>42369</v>
      </c>
      <c r="C267" s="1">
        <v>8780</v>
      </c>
      <c r="D267" s="27">
        <v>441294</v>
      </c>
      <c r="E267" s="27">
        <v>193008</v>
      </c>
      <c r="F267" s="27">
        <f t="shared" si="9"/>
        <v>248286</v>
      </c>
      <c r="G267" s="27">
        <v>100000</v>
      </c>
      <c r="H267" s="135">
        <v>23950</v>
      </c>
      <c r="I267" s="1">
        <v>4705.75</v>
      </c>
      <c r="J267" s="1">
        <v>217.5</v>
      </c>
      <c r="K267" s="1">
        <f>Table48[[#This Row],[Comex Cu future]]/100/0.454*1000</f>
        <v>4790.7488986784128</v>
      </c>
      <c r="L267" s="1">
        <v>1500.25</v>
      </c>
      <c r="M267" s="207"/>
      <c r="N267" s="134" t="str">
        <f>IF(ISNA(VLOOKUP(Table48[[#This Row],[Column1]],Table22[],3,FALSE)),N266,(VLOOKUP(Table48[[#This Row],[Column1]],Table22[],3,FALSE))*1000)</f>
        <v>""</v>
      </c>
      <c r="O267" s="14">
        <f t="shared" si="10"/>
        <v>42339</v>
      </c>
    </row>
    <row r="268" spans="2:15" x14ac:dyDescent="0.25">
      <c r="B268" s="2">
        <v>42370</v>
      </c>
      <c r="C268" s="1">
        <v>8780</v>
      </c>
      <c r="D268" s="27">
        <v>441294</v>
      </c>
      <c r="E268" s="27">
        <v>193008</v>
      </c>
      <c r="F268" s="27">
        <f t="shared" si="9"/>
        <v>248286</v>
      </c>
      <c r="G268" s="27">
        <v>100000</v>
      </c>
      <c r="H268" s="135">
        <v>23950</v>
      </c>
      <c r="I268" s="1">
        <v>4705.75</v>
      </c>
      <c r="J268" s="1">
        <v>217.5</v>
      </c>
      <c r="K268" s="1">
        <f>Table48[[#This Row],[Comex Cu future]]/100/0.454*1000</f>
        <v>4790.7488986784128</v>
      </c>
      <c r="L268" s="1">
        <v>1500.25</v>
      </c>
      <c r="M268" s="207"/>
      <c r="N268" s="134" t="str">
        <f>IF(ISNA(VLOOKUP(Table48[[#This Row],[Column1]],Table22[],3,FALSE)),N267,(VLOOKUP(Table48[[#This Row],[Column1]],Table22[],3,FALSE))*1000)</f>
        <v>""</v>
      </c>
      <c r="O268" s="14">
        <f t="shared" si="10"/>
        <v>42370</v>
      </c>
    </row>
    <row r="269" spans="2:15" x14ac:dyDescent="0.25">
      <c r="B269" s="2">
        <v>42373</v>
      </c>
      <c r="C269" s="1">
        <v>8465</v>
      </c>
      <c r="D269" s="27">
        <v>441342</v>
      </c>
      <c r="E269" s="27">
        <v>193128</v>
      </c>
      <c r="F269" s="27">
        <f t="shared" si="9"/>
        <v>248214</v>
      </c>
      <c r="G269" s="27">
        <v>100000</v>
      </c>
      <c r="H269" s="135">
        <v>23660</v>
      </c>
      <c r="I269" s="1">
        <v>4611.25</v>
      </c>
      <c r="J269" s="1">
        <v>212.2</v>
      </c>
      <c r="K269" s="1">
        <f>Table48[[#This Row],[Comex Cu future]]/100/0.454*1000</f>
        <v>4674.0088105726873</v>
      </c>
      <c r="L269" s="1">
        <v>1467.5</v>
      </c>
      <c r="M269" s="207"/>
      <c r="N269" s="134" t="str">
        <f>IF(ISNA(VLOOKUP(Table48[[#This Row],[Column1]],Table22[],3,FALSE)),N268,(VLOOKUP(Table48[[#This Row],[Column1]],Table22[],3,FALSE))*1000)</f>
        <v>""</v>
      </c>
      <c r="O269" s="14">
        <f t="shared" si="10"/>
        <v>42370</v>
      </c>
    </row>
    <row r="270" spans="2:15" x14ac:dyDescent="0.25">
      <c r="B270" s="2">
        <v>42374</v>
      </c>
      <c r="C270" s="1">
        <v>8486</v>
      </c>
      <c r="D270" s="27">
        <v>441510</v>
      </c>
      <c r="E270" s="27">
        <v>193440</v>
      </c>
      <c r="F270" s="27">
        <f t="shared" si="9"/>
        <v>248070</v>
      </c>
      <c r="G270" s="27">
        <v>100000</v>
      </c>
      <c r="H270" s="135">
        <v>23660</v>
      </c>
      <c r="I270" s="1">
        <v>4642.75</v>
      </c>
      <c r="J270" s="1">
        <v>213.9</v>
      </c>
      <c r="K270" s="1">
        <f>Table48[[#This Row],[Comex Cu future]]/100/0.454*1000</f>
        <v>4711.4537444933931</v>
      </c>
      <c r="L270" s="1">
        <v>1456.5</v>
      </c>
      <c r="M270" s="207"/>
      <c r="N270" s="134" t="str">
        <f>IF(ISNA(VLOOKUP(Table48[[#This Row],[Column1]],Table22[],3,FALSE)),N269,(VLOOKUP(Table48[[#This Row],[Column1]],Table22[],3,FALSE))*1000)</f>
        <v>""</v>
      </c>
      <c r="O270" s="14">
        <f t="shared" si="10"/>
        <v>42370</v>
      </c>
    </row>
    <row r="271" spans="2:15" x14ac:dyDescent="0.25">
      <c r="B271" s="2">
        <v>42375</v>
      </c>
      <c r="C271" s="1">
        <v>8572.5</v>
      </c>
      <c r="D271" s="27">
        <v>440358</v>
      </c>
      <c r="E271" s="27">
        <v>192660</v>
      </c>
      <c r="F271" s="27">
        <f t="shared" si="9"/>
        <v>247698</v>
      </c>
      <c r="G271" s="27">
        <v>100000</v>
      </c>
      <c r="H271" s="135">
        <v>23660</v>
      </c>
      <c r="I271" s="1">
        <v>4619.5</v>
      </c>
      <c r="J271" s="1">
        <v>212.35</v>
      </c>
      <c r="K271" s="1">
        <f>Table48[[#This Row],[Comex Cu future]]/100/0.454*1000</f>
        <v>4677.3127753303961</v>
      </c>
      <c r="L271" s="1">
        <v>1469.75</v>
      </c>
      <c r="M271" s="207"/>
      <c r="N271" s="134" t="str">
        <f>IF(ISNA(VLOOKUP(Table48[[#This Row],[Column1]],Table22[],3,FALSE)),N270,(VLOOKUP(Table48[[#This Row],[Column1]],Table22[],3,FALSE))*1000)</f>
        <v>""</v>
      </c>
      <c r="O271" s="14">
        <f t="shared" si="10"/>
        <v>42370</v>
      </c>
    </row>
    <row r="272" spans="2:15" x14ac:dyDescent="0.25">
      <c r="B272" s="2">
        <v>42376</v>
      </c>
      <c r="C272" s="1">
        <v>8470</v>
      </c>
      <c r="D272" s="27">
        <v>438828</v>
      </c>
      <c r="E272" s="27">
        <v>192012</v>
      </c>
      <c r="F272" s="27">
        <f t="shared" si="9"/>
        <v>246816</v>
      </c>
      <c r="G272" s="27">
        <v>100000</v>
      </c>
      <c r="H272" s="135">
        <v>23660</v>
      </c>
      <c r="I272" s="1">
        <v>4524</v>
      </c>
      <c r="J272" s="1">
        <v>206.1</v>
      </c>
      <c r="K272" s="1">
        <f>Table48[[#This Row],[Comex Cu future]]/100/0.454*1000</f>
        <v>4539.6475770925108</v>
      </c>
      <c r="L272" s="1">
        <v>1469.75</v>
      </c>
      <c r="M272" s="207"/>
      <c r="N272" s="134" t="str">
        <f>IF(ISNA(VLOOKUP(Table48[[#This Row],[Column1]],Table22[],3,FALSE)),N271,(VLOOKUP(Table48[[#This Row],[Column1]],Table22[],3,FALSE))*1000)</f>
        <v>""</v>
      </c>
      <c r="O272" s="14">
        <f t="shared" si="10"/>
        <v>42370</v>
      </c>
    </row>
    <row r="273" spans="2:15" x14ac:dyDescent="0.25">
      <c r="B273" s="2">
        <v>42377</v>
      </c>
      <c r="C273" s="1">
        <v>8525.5</v>
      </c>
      <c r="D273" s="27">
        <v>438576</v>
      </c>
      <c r="E273" s="27">
        <v>192054</v>
      </c>
      <c r="F273" s="27">
        <f t="shared" si="9"/>
        <v>246522</v>
      </c>
      <c r="G273" s="27">
        <v>100000</v>
      </c>
      <c r="H273" s="135">
        <v>23660</v>
      </c>
      <c r="I273" s="1">
        <v>4482.5</v>
      </c>
      <c r="J273" s="1">
        <v>206.5</v>
      </c>
      <c r="K273" s="1">
        <f>Table48[[#This Row],[Comex Cu future]]/100/0.454*1000</f>
        <v>4548.4581497797353</v>
      </c>
      <c r="L273" s="1">
        <v>1487</v>
      </c>
      <c r="M273" s="207"/>
      <c r="N273" s="134" t="str">
        <f>IF(ISNA(VLOOKUP(Table48[[#This Row],[Column1]],Table22[],3,FALSE)),N272,(VLOOKUP(Table48[[#This Row],[Column1]],Table22[],3,FALSE))*1000)</f>
        <v>""</v>
      </c>
      <c r="O273" s="14">
        <f t="shared" si="10"/>
        <v>42370</v>
      </c>
    </row>
    <row r="274" spans="2:15" x14ac:dyDescent="0.25">
      <c r="B274" s="2">
        <v>42380</v>
      </c>
      <c r="C274" s="1">
        <v>8234.5</v>
      </c>
      <c r="D274" s="27">
        <v>437040</v>
      </c>
      <c r="E274" s="27">
        <v>192060</v>
      </c>
      <c r="F274" s="27">
        <f t="shared" si="9"/>
        <v>244980</v>
      </c>
      <c r="G274" s="27">
        <v>100000</v>
      </c>
      <c r="H274" s="135">
        <v>23655</v>
      </c>
      <c r="I274" s="1">
        <v>4378.25</v>
      </c>
      <c r="J274" s="1">
        <v>201.95</v>
      </c>
      <c r="K274" s="1">
        <f>Table48[[#This Row],[Comex Cu future]]/100/0.454*1000</f>
        <v>4448.2378854625549</v>
      </c>
      <c r="L274" s="1">
        <v>1455.25</v>
      </c>
      <c r="M274" s="207"/>
      <c r="N274" s="134" t="str">
        <f>IF(ISNA(VLOOKUP(Table48[[#This Row],[Column1]],Table22[],3,FALSE)),N273,(VLOOKUP(Table48[[#This Row],[Column1]],Table22[],3,FALSE))*1000)</f>
        <v>""</v>
      </c>
      <c r="O274" s="14">
        <f t="shared" si="10"/>
        <v>42370</v>
      </c>
    </row>
    <row r="275" spans="2:15" x14ac:dyDescent="0.25">
      <c r="B275" s="2">
        <v>42381</v>
      </c>
      <c r="C275" s="1">
        <v>8200.5</v>
      </c>
      <c r="D275" s="27">
        <v>437334</v>
      </c>
      <c r="E275" s="27">
        <v>192546</v>
      </c>
      <c r="F275" s="27">
        <f t="shared" si="9"/>
        <v>244788</v>
      </c>
      <c r="G275" s="27">
        <v>100000</v>
      </c>
      <c r="H275" s="135">
        <v>23655</v>
      </c>
      <c r="I275" s="1">
        <v>4342</v>
      </c>
      <c r="J275" s="1">
        <v>200.75</v>
      </c>
      <c r="K275" s="1">
        <f>Table48[[#This Row],[Comex Cu future]]/100/0.454*1000</f>
        <v>4421.8061674008804</v>
      </c>
      <c r="L275" s="1">
        <v>1448.5</v>
      </c>
      <c r="M275" s="207"/>
      <c r="N275" s="134" t="str">
        <f>IF(ISNA(VLOOKUP(Table48[[#This Row],[Column1]],Table22[],3,FALSE)),N274,(VLOOKUP(Table48[[#This Row],[Column1]],Table22[],3,FALSE))*1000)</f>
        <v>""</v>
      </c>
      <c r="O275" s="14">
        <f t="shared" si="10"/>
        <v>42370</v>
      </c>
    </row>
    <row r="276" spans="2:15" x14ac:dyDescent="0.25">
      <c r="B276" s="2">
        <v>42382</v>
      </c>
      <c r="C276" s="1">
        <v>8355.5</v>
      </c>
      <c r="D276" s="27">
        <v>436704</v>
      </c>
      <c r="E276" s="27">
        <v>193152</v>
      </c>
      <c r="F276" s="27">
        <f t="shared" si="9"/>
        <v>243552</v>
      </c>
      <c r="G276" s="27">
        <v>100000</v>
      </c>
      <c r="H276" s="135">
        <v>23654</v>
      </c>
      <c r="I276" s="1">
        <v>4387.75</v>
      </c>
      <c r="J276" s="1">
        <v>200.25</v>
      </c>
      <c r="K276" s="1">
        <f>Table48[[#This Row],[Comex Cu future]]/100/0.454*1000</f>
        <v>4410.79295154185</v>
      </c>
      <c r="L276" s="1">
        <v>1467.25</v>
      </c>
      <c r="M276" s="207"/>
      <c r="N276" s="134" t="str">
        <f>IF(ISNA(VLOOKUP(Table48[[#This Row],[Column1]],Table22[],3,FALSE)),N275,(VLOOKUP(Table48[[#This Row],[Column1]],Table22[],3,FALSE))*1000)</f>
        <v>""</v>
      </c>
      <c r="O276" s="14">
        <f t="shared" si="10"/>
        <v>42370</v>
      </c>
    </row>
    <row r="277" spans="2:15" x14ac:dyDescent="0.25">
      <c r="B277" s="2">
        <v>42383</v>
      </c>
      <c r="C277" s="1">
        <v>8542.5</v>
      </c>
      <c r="D277" s="27">
        <v>433968</v>
      </c>
      <c r="E277" s="27">
        <v>193152</v>
      </c>
      <c r="F277" s="27">
        <f t="shared" si="9"/>
        <v>240816</v>
      </c>
      <c r="G277" s="27">
        <v>100000</v>
      </c>
      <c r="H277" s="135">
        <v>23655</v>
      </c>
      <c r="I277" s="1">
        <v>4419.5</v>
      </c>
      <c r="J277" s="1">
        <v>201.85</v>
      </c>
      <c r="K277" s="1">
        <f>Table48[[#This Row],[Comex Cu future]]/100/0.454*1000</f>
        <v>4446.0352422907481</v>
      </c>
      <c r="L277" s="1">
        <v>1490</v>
      </c>
      <c r="M277" s="207"/>
      <c r="N277" s="134" t="str">
        <f>IF(ISNA(VLOOKUP(Table48[[#This Row],[Column1]],Table22[],3,FALSE)),N276,(VLOOKUP(Table48[[#This Row],[Column1]],Table22[],3,FALSE))*1000)</f>
        <v>""</v>
      </c>
      <c r="O277" s="14">
        <f t="shared" si="10"/>
        <v>42370</v>
      </c>
    </row>
    <row r="278" spans="2:15" x14ac:dyDescent="0.25">
      <c r="B278" s="2">
        <v>42384</v>
      </c>
      <c r="C278" s="1">
        <v>8359.5</v>
      </c>
      <c r="D278" s="27">
        <v>434244</v>
      </c>
      <c r="E278" s="27">
        <v>193452</v>
      </c>
      <c r="F278" s="27">
        <f t="shared" si="9"/>
        <v>240792</v>
      </c>
      <c r="G278" s="27">
        <v>100000</v>
      </c>
      <c r="H278" s="135">
        <v>23655</v>
      </c>
      <c r="I278" s="1">
        <v>4327.5</v>
      </c>
      <c r="J278" s="1">
        <v>199.1</v>
      </c>
      <c r="K278" s="1">
        <f>Table48[[#This Row],[Comex Cu future]]/100/0.454*1000</f>
        <v>4385.4625550660785</v>
      </c>
      <c r="L278" s="1">
        <v>1475.75</v>
      </c>
      <c r="M278" s="207"/>
      <c r="N278" s="134" t="str">
        <f>IF(ISNA(VLOOKUP(Table48[[#This Row],[Column1]],Table22[],3,FALSE)),N277,(VLOOKUP(Table48[[#This Row],[Column1]],Table22[],3,FALSE))*1000)</f>
        <v>""</v>
      </c>
      <c r="O278" s="14">
        <f t="shared" si="10"/>
        <v>42370</v>
      </c>
    </row>
    <row r="279" spans="2:15" x14ac:dyDescent="0.25">
      <c r="B279" s="2">
        <v>42387</v>
      </c>
      <c r="C279" s="1">
        <v>8558</v>
      </c>
      <c r="D279" s="27">
        <v>433674</v>
      </c>
      <c r="E279" s="27">
        <v>193182</v>
      </c>
      <c r="F279" s="27">
        <f t="shared" si="9"/>
        <v>240492</v>
      </c>
      <c r="G279" s="27">
        <v>100000</v>
      </c>
      <c r="H279" s="135">
        <v>23652</v>
      </c>
      <c r="I279" s="1">
        <v>4378</v>
      </c>
      <c r="J279" s="1">
        <v>199.1</v>
      </c>
      <c r="K279" s="1">
        <f>Table48[[#This Row],[Comex Cu future]]/100/0.454*1000</f>
        <v>4385.4625550660785</v>
      </c>
      <c r="L279" s="1">
        <v>1489.25</v>
      </c>
      <c r="M279" s="207"/>
      <c r="N279" s="134" t="str">
        <f>IF(ISNA(VLOOKUP(Table48[[#This Row],[Column1]],Table22[],3,FALSE)),N278,(VLOOKUP(Table48[[#This Row],[Column1]],Table22[],3,FALSE))*1000)</f>
        <v>""</v>
      </c>
      <c r="O279" s="14">
        <f t="shared" si="10"/>
        <v>42370</v>
      </c>
    </row>
    <row r="280" spans="2:15" x14ac:dyDescent="0.25">
      <c r="B280" s="2">
        <v>42388</v>
      </c>
      <c r="C280" s="1">
        <v>8563</v>
      </c>
      <c r="D280" s="27">
        <v>452742</v>
      </c>
      <c r="E280" s="27">
        <v>211896</v>
      </c>
      <c r="F280" s="27">
        <f t="shared" si="9"/>
        <v>240846</v>
      </c>
      <c r="G280" s="27">
        <v>100000</v>
      </c>
      <c r="H280" s="135">
        <v>23652</v>
      </c>
      <c r="I280" s="1">
        <v>4414.75</v>
      </c>
      <c r="J280" s="1">
        <v>202.35</v>
      </c>
      <c r="K280" s="1">
        <f>Table48[[#This Row],[Comex Cu future]]/100/0.454*1000</f>
        <v>4457.0484581497785</v>
      </c>
      <c r="L280" s="1">
        <v>1482.25</v>
      </c>
      <c r="M280" s="207"/>
      <c r="N280" s="134" t="str">
        <f>IF(ISNA(VLOOKUP(Table48[[#This Row],[Column1]],Table22[],3,FALSE)),N279,(VLOOKUP(Table48[[#This Row],[Column1]],Table22[],3,FALSE))*1000)</f>
        <v>""</v>
      </c>
      <c r="O280" s="14">
        <f t="shared" si="10"/>
        <v>42370</v>
      </c>
    </row>
    <row r="281" spans="2:15" x14ac:dyDescent="0.25">
      <c r="B281" s="2">
        <v>42389</v>
      </c>
      <c r="C281" s="1">
        <v>8518</v>
      </c>
      <c r="D281" s="27">
        <v>450978</v>
      </c>
      <c r="E281" s="27">
        <v>209844</v>
      </c>
      <c r="F281" s="27">
        <f t="shared" si="9"/>
        <v>241134</v>
      </c>
      <c r="G281" s="27">
        <v>100000</v>
      </c>
      <c r="H281" s="135">
        <v>23652</v>
      </c>
      <c r="I281" s="1">
        <v>4355.5</v>
      </c>
      <c r="J281" s="1">
        <v>200.45</v>
      </c>
      <c r="K281" s="1">
        <f>Table48[[#This Row],[Comex Cu future]]/100/0.454*1000</f>
        <v>4415.1982378854618</v>
      </c>
      <c r="L281" s="1">
        <v>1463.5</v>
      </c>
      <c r="M281" s="207"/>
      <c r="N281" s="134" t="str">
        <f>IF(ISNA(VLOOKUP(Table48[[#This Row],[Column1]],Table22[],3,FALSE)),N280,(VLOOKUP(Table48[[#This Row],[Column1]],Table22[],3,FALSE))*1000)</f>
        <v>""</v>
      </c>
      <c r="O281" s="14">
        <f t="shared" si="10"/>
        <v>42370</v>
      </c>
    </row>
    <row r="282" spans="2:15" x14ac:dyDescent="0.25">
      <c r="B282" s="2">
        <v>42390</v>
      </c>
      <c r="C282" s="1">
        <v>8711</v>
      </c>
      <c r="D282" s="27">
        <v>450768</v>
      </c>
      <c r="E282" s="27">
        <v>209694</v>
      </c>
      <c r="F282" s="27">
        <f t="shared" si="9"/>
        <v>241074</v>
      </c>
      <c r="G282" s="27">
        <v>100000</v>
      </c>
      <c r="H282" s="135">
        <v>23004</v>
      </c>
      <c r="I282" s="1">
        <v>4432.5</v>
      </c>
      <c r="J282" s="1">
        <v>203.85</v>
      </c>
      <c r="K282" s="1">
        <f>Table48[[#This Row],[Comex Cu future]]/100/0.454*1000</f>
        <v>4490.0881057268716</v>
      </c>
      <c r="L282" s="1">
        <v>1486</v>
      </c>
      <c r="M282" s="207"/>
      <c r="N282" s="134" t="str">
        <f>IF(ISNA(VLOOKUP(Table48[[#This Row],[Column1]],Table22[],3,FALSE)),N281,(VLOOKUP(Table48[[#This Row],[Column1]],Table22[],3,FALSE))*1000)</f>
        <v>""</v>
      </c>
      <c r="O282" s="14">
        <f t="shared" si="10"/>
        <v>42370</v>
      </c>
    </row>
    <row r="283" spans="2:15" x14ac:dyDescent="0.25">
      <c r="B283" s="2">
        <v>42391</v>
      </c>
      <c r="C283" s="1">
        <v>8673.25</v>
      </c>
      <c r="D283" s="27">
        <v>450174</v>
      </c>
      <c r="E283" s="27">
        <v>209418</v>
      </c>
      <c r="F283" s="27">
        <f t="shared" si="9"/>
        <v>240756</v>
      </c>
      <c r="G283" s="27">
        <v>100000</v>
      </c>
      <c r="H283" s="135">
        <v>22604</v>
      </c>
      <c r="I283" s="1">
        <v>4449.25</v>
      </c>
      <c r="J283" s="1">
        <v>204</v>
      </c>
      <c r="K283" s="1">
        <f>Table48[[#This Row],[Comex Cu future]]/100/0.454*1000</f>
        <v>4493.3920704845814</v>
      </c>
      <c r="L283" s="1">
        <v>1482.75</v>
      </c>
      <c r="M283" s="207"/>
      <c r="N283" s="134" t="str">
        <f>IF(ISNA(VLOOKUP(Table48[[#This Row],[Column1]],Table22[],3,FALSE)),N282,(VLOOKUP(Table48[[#This Row],[Column1]],Table22[],3,FALSE))*1000)</f>
        <v>""</v>
      </c>
      <c r="O283" s="14">
        <f t="shared" si="10"/>
        <v>42370</v>
      </c>
    </row>
    <row r="284" spans="2:15" x14ac:dyDescent="0.25">
      <c r="B284" s="2">
        <v>42394</v>
      </c>
      <c r="C284" s="1">
        <v>8519</v>
      </c>
      <c r="D284" s="27">
        <v>449550</v>
      </c>
      <c r="E284" s="27">
        <v>209022</v>
      </c>
      <c r="F284" s="27">
        <f t="shared" si="9"/>
        <v>240528</v>
      </c>
      <c r="G284" s="27">
        <v>100000</v>
      </c>
      <c r="H284" s="135">
        <v>21900</v>
      </c>
      <c r="I284" s="1">
        <v>4419</v>
      </c>
      <c r="J284" s="1">
        <v>203.95</v>
      </c>
      <c r="K284" s="1">
        <f>Table48[[#This Row],[Comex Cu future]]/100/0.454*1000</f>
        <v>4492.2907488986775</v>
      </c>
      <c r="L284" s="1">
        <v>1475.25</v>
      </c>
      <c r="M284" s="207"/>
      <c r="N284" s="134" t="str">
        <f>IF(ISNA(VLOOKUP(Table48[[#This Row],[Column1]],Table22[],3,FALSE)),N283,(VLOOKUP(Table48[[#This Row],[Column1]],Table22[],3,FALSE))*1000)</f>
        <v>""</v>
      </c>
      <c r="O284" s="14">
        <f t="shared" si="10"/>
        <v>42370</v>
      </c>
    </row>
    <row r="285" spans="2:15" x14ac:dyDescent="0.25">
      <c r="B285" s="2">
        <v>42395</v>
      </c>
      <c r="C285" s="1">
        <v>8635.5</v>
      </c>
      <c r="D285" s="27">
        <v>450828</v>
      </c>
      <c r="E285" s="27">
        <v>207906</v>
      </c>
      <c r="F285" s="27">
        <f t="shared" si="9"/>
        <v>242922</v>
      </c>
      <c r="G285" s="27">
        <v>100000</v>
      </c>
      <c r="H285" s="135">
        <v>21900</v>
      </c>
      <c r="I285" s="1">
        <v>4545.75</v>
      </c>
      <c r="J285" s="1">
        <v>207.2</v>
      </c>
      <c r="K285" s="1">
        <f>Table48[[#This Row],[Comex Cu future]]/100/0.454*1000</f>
        <v>4563.8766519823785</v>
      </c>
      <c r="L285" s="1">
        <v>1494</v>
      </c>
      <c r="M285" s="207"/>
      <c r="N285" s="134" t="str">
        <f>IF(ISNA(VLOOKUP(Table48[[#This Row],[Column1]],Table22[],3,FALSE)),N284,(VLOOKUP(Table48[[#This Row],[Column1]],Table22[],3,FALSE))*1000)</f>
        <v>""</v>
      </c>
      <c r="O285" s="14">
        <f t="shared" si="10"/>
        <v>42370</v>
      </c>
    </row>
    <row r="286" spans="2:15" x14ac:dyDescent="0.25">
      <c r="B286" s="2">
        <v>42396</v>
      </c>
      <c r="C286" s="1">
        <v>8620.5</v>
      </c>
      <c r="D286" s="27">
        <v>450186</v>
      </c>
      <c r="E286" s="27">
        <v>207072</v>
      </c>
      <c r="F286" s="27">
        <f t="shared" si="9"/>
        <v>243114</v>
      </c>
      <c r="G286" s="27">
        <v>100000</v>
      </c>
      <c r="H286" s="135">
        <v>21900</v>
      </c>
      <c r="I286" s="1">
        <v>4596.25</v>
      </c>
      <c r="J286" s="1">
        <v>209.7</v>
      </c>
      <c r="K286" s="1">
        <f>Table48[[#This Row],[Comex Cu future]]/100/0.454*1000</f>
        <v>4618.9427312775324</v>
      </c>
      <c r="L286" s="1">
        <v>1527.5</v>
      </c>
      <c r="M286" s="207"/>
      <c r="N286" s="134" t="str">
        <f>IF(ISNA(VLOOKUP(Table48[[#This Row],[Column1]],Table22[],3,FALSE)),N285,(VLOOKUP(Table48[[#This Row],[Column1]],Table22[],3,FALSE))*1000)</f>
        <v>""</v>
      </c>
      <c r="O286" s="14">
        <f t="shared" si="10"/>
        <v>42370</v>
      </c>
    </row>
    <row r="287" spans="2:15" x14ac:dyDescent="0.25">
      <c r="B287" s="2">
        <v>42397</v>
      </c>
      <c r="C287" s="1">
        <v>8553</v>
      </c>
      <c r="D287" s="27">
        <v>451500</v>
      </c>
      <c r="E287" s="27">
        <v>208566</v>
      </c>
      <c r="F287" s="27">
        <f t="shared" si="9"/>
        <v>242934</v>
      </c>
      <c r="G287" s="27">
        <v>100000</v>
      </c>
      <c r="H287" s="135">
        <v>22052</v>
      </c>
      <c r="I287" s="1">
        <v>4539.75</v>
      </c>
      <c r="J287" s="1">
        <v>208.15</v>
      </c>
      <c r="K287" s="1">
        <f>Table48[[#This Row],[Comex Cu future]]/100/0.454*1000</f>
        <v>4584.8017621145373</v>
      </c>
      <c r="L287" s="1">
        <v>1515.5</v>
      </c>
      <c r="M287" s="207"/>
      <c r="N287" s="134" t="str">
        <f>IF(ISNA(VLOOKUP(Table48[[#This Row],[Column1]],Table22[],3,FALSE)),N286,(VLOOKUP(Table48[[#This Row],[Column1]],Table22[],3,FALSE))*1000)</f>
        <v>""</v>
      </c>
      <c r="O287" s="14">
        <f t="shared" si="10"/>
        <v>42370</v>
      </c>
    </row>
    <row r="288" spans="2:15" x14ac:dyDescent="0.25">
      <c r="B288" s="2">
        <v>42398</v>
      </c>
      <c r="C288" s="1">
        <v>8583</v>
      </c>
      <c r="D288" s="27">
        <v>448314</v>
      </c>
      <c r="E288" s="27">
        <v>207498</v>
      </c>
      <c r="F288" s="27">
        <f t="shared" si="9"/>
        <v>240816</v>
      </c>
      <c r="G288" s="27">
        <v>100000</v>
      </c>
      <c r="H288" s="135">
        <v>21802</v>
      </c>
      <c r="I288" s="1">
        <v>4570</v>
      </c>
      <c r="J288" s="1">
        <v>209.9</v>
      </c>
      <c r="K288" s="1">
        <f>Table48[[#This Row],[Comex Cu future]]/100/0.454*1000</f>
        <v>4623.3480176211451</v>
      </c>
      <c r="L288" s="1">
        <v>1518.75</v>
      </c>
      <c r="M288" s="207"/>
      <c r="N288" s="134" t="str">
        <f>IF(ISNA(VLOOKUP(Table48[[#This Row],[Column1]],Table22[],3,FALSE)),N287,(VLOOKUP(Table48[[#This Row],[Column1]],Table22[],3,FALSE))*1000)</f>
        <v>""</v>
      </c>
      <c r="O288" s="14">
        <f t="shared" si="10"/>
        <v>42370</v>
      </c>
    </row>
    <row r="289" spans="2:15" x14ac:dyDescent="0.25">
      <c r="B289" s="2">
        <v>42401</v>
      </c>
      <c r="C289" s="1">
        <v>8419.25</v>
      </c>
      <c r="D289" s="27">
        <v>446676</v>
      </c>
      <c r="E289" s="27">
        <v>206202</v>
      </c>
      <c r="F289" s="27">
        <f t="shared" si="9"/>
        <v>240474</v>
      </c>
      <c r="G289" s="27">
        <v>100000</v>
      </c>
      <c r="H289" s="135">
        <v>21648</v>
      </c>
      <c r="I289" s="1">
        <v>4571</v>
      </c>
      <c r="J289" s="1">
        <v>208.95</v>
      </c>
      <c r="K289" s="1">
        <f>Table48[[#This Row],[Comex Cu future]]/100/0.454*1000</f>
        <v>4602.4229074889863</v>
      </c>
      <c r="L289" s="1">
        <v>1524.25</v>
      </c>
      <c r="M289" s="207"/>
      <c r="N289" s="134" t="str">
        <f>IF(ISNA(VLOOKUP(Table48[[#This Row],[Column1]],Table22[],3,FALSE)),N288,(VLOOKUP(Table48[[#This Row],[Column1]],Table22[],3,FALSE))*1000)</f>
        <v>""</v>
      </c>
      <c r="O289" s="14">
        <f t="shared" si="10"/>
        <v>42401</v>
      </c>
    </row>
    <row r="290" spans="2:15" x14ac:dyDescent="0.25">
      <c r="B290" s="2">
        <v>42402</v>
      </c>
      <c r="C290" s="1">
        <v>8361.5</v>
      </c>
      <c r="D290" s="27">
        <v>444126</v>
      </c>
      <c r="E290" s="27">
        <v>203730</v>
      </c>
      <c r="F290" s="27">
        <f t="shared" si="9"/>
        <v>240396</v>
      </c>
      <c r="G290" s="27">
        <v>100000</v>
      </c>
      <c r="H290" s="135">
        <v>22249</v>
      </c>
      <c r="I290" s="1">
        <v>4554.5</v>
      </c>
      <c r="J290" s="1">
        <v>209.1</v>
      </c>
      <c r="K290" s="1">
        <f>Table48[[#This Row],[Comex Cu future]]/100/0.454*1000</f>
        <v>4605.7268722466952</v>
      </c>
      <c r="L290" s="1">
        <v>1504.25</v>
      </c>
      <c r="M290" s="207"/>
      <c r="N290" s="134" t="str">
        <f>IF(ISNA(VLOOKUP(Table48[[#This Row],[Column1]],Table22[],3,FALSE)),N289,(VLOOKUP(Table48[[#This Row],[Column1]],Table22[],3,FALSE))*1000)</f>
        <v>""</v>
      </c>
      <c r="O290" s="14">
        <f t="shared" si="10"/>
        <v>42401</v>
      </c>
    </row>
    <row r="291" spans="2:15" x14ac:dyDescent="0.25">
      <c r="B291" s="2">
        <v>42403</v>
      </c>
      <c r="C291" s="1">
        <v>8480.75</v>
      </c>
      <c r="D291" s="27">
        <v>443586</v>
      </c>
      <c r="E291" s="27">
        <v>203610</v>
      </c>
      <c r="F291" s="27">
        <f t="shared" si="9"/>
        <v>239976</v>
      </c>
      <c r="G291" s="27">
        <v>100000</v>
      </c>
      <c r="H291" s="135">
        <v>22550</v>
      </c>
      <c r="I291" s="1">
        <v>4638.5</v>
      </c>
      <c r="J291" s="1">
        <v>212.85</v>
      </c>
      <c r="K291" s="1">
        <f>Table48[[#This Row],[Comex Cu future]]/100/0.454*1000</f>
        <v>4688.3259911894265</v>
      </c>
      <c r="L291" s="1">
        <v>1527</v>
      </c>
      <c r="M291" s="207"/>
      <c r="N291" s="134" t="str">
        <f>IF(ISNA(VLOOKUP(Table48[[#This Row],[Column1]],Table22[],3,FALSE)),N290,(VLOOKUP(Table48[[#This Row],[Column1]],Table22[],3,FALSE))*1000)</f>
        <v>""</v>
      </c>
      <c r="O291" s="14">
        <f t="shared" si="10"/>
        <v>42401</v>
      </c>
    </row>
    <row r="292" spans="2:15" x14ac:dyDescent="0.25">
      <c r="B292" s="2">
        <v>42404</v>
      </c>
      <c r="C292" s="1">
        <v>8507</v>
      </c>
      <c r="D292" s="27">
        <v>442182</v>
      </c>
      <c r="E292" s="27">
        <v>202668</v>
      </c>
      <c r="F292" s="27">
        <f t="shared" si="9"/>
        <v>239514</v>
      </c>
      <c r="G292" s="27">
        <v>100000</v>
      </c>
      <c r="H292" s="135">
        <v>22402</v>
      </c>
      <c r="I292" s="1">
        <v>4691.75</v>
      </c>
      <c r="J292" s="1">
        <v>215.5</v>
      </c>
      <c r="K292" s="1">
        <f>Table48[[#This Row],[Comex Cu future]]/100/0.454*1000</f>
        <v>4746.6960352422902</v>
      </c>
      <c r="L292" s="1">
        <v>1535</v>
      </c>
      <c r="M292" s="207"/>
      <c r="N292" s="134" t="str">
        <f>IF(ISNA(VLOOKUP(Table48[[#This Row],[Column1]],Table22[],3,FALSE)),N291,(VLOOKUP(Table48[[#This Row],[Column1]],Table22[],3,FALSE))*1000)</f>
        <v>""</v>
      </c>
      <c r="O292" s="14">
        <f t="shared" si="10"/>
        <v>42401</v>
      </c>
    </row>
    <row r="293" spans="2:15" x14ac:dyDescent="0.25">
      <c r="B293" s="2">
        <v>42405</v>
      </c>
      <c r="C293" s="1">
        <v>8121.5</v>
      </c>
      <c r="D293" s="27">
        <v>440082</v>
      </c>
      <c r="E293" s="27">
        <v>200976</v>
      </c>
      <c r="F293" s="27">
        <f t="shared" si="9"/>
        <v>239106</v>
      </c>
      <c r="G293" s="27">
        <v>100000</v>
      </c>
      <c r="H293" s="135">
        <v>22835</v>
      </c>
      <c r="I293" s="1">
        <v>4633.25</v>
      </c>
      <c r="J293" s="1">
        <v>212.5</v>
      </c>
      <c r="K293" s="1">
        <f>Table48[[#This Row],[Comex Cu future]]/100/0.454*1000</f>
        <v>4680.616740088105</v>
      </c>
      <c r="L293" s="1">
        <v>1495</v>
      </c>
      <c r="M293" s="207"/>
      <c r="N293" s="134" t="str">
        <f>IF(ISNA(VLOOKUP(Table48[[#This Row],[Column1]],Table22[],3,FALSE)),N292,(VLOOKUP(Table48[[#This Row],[Column1]],Table22[],3,FALSE))*1000)</f>
        <v>""</v>
      </c>
      <c r="O293" s="14">
        <f t="shared" si="10"/>
        <v>42401</v>
      </c>
    </row>
    <row r="294" spans="2:15" x14ac:dyDescent="0.25">
      <c r="B294" s="2">
        <v>42408</v>
      </c>
      <c r="C294" s="1">
        <v>8178</v>
      </c>
      <c r="D294" s="27">
        <v>439140</v>
      </c>
      <c r="E294" s="27">
        <v>200706</v>
      </c>
      <c r="F294" s="27">
        <f t="shared" si="9"/>
        <v>238434</v>
      </c>
      <c r="G294" s="27">
        <v>100000</v>
      </c>
      <c r="H294" s="135">
        <v>22481.5</v>
      </c>
      <c r="I294" s="1">
        <v>4613.25</v>
      </c>
      <c r="J294" s="1">
        <v>210.75</v>
      </c>
      <c r="K294" s="1">
        <f>Table48[[#This Row],[Comex Cu future]]/100/0.454*1000</f>
        <v>4642.0704845814971</v>
      </c>
      <c r="L294" s="1">
        <v>1500</v>
      </c>
      <c r="M294" s="207"/>
      <c r="N294" s="134" t="str">
        <f>IF(ISNA(VLOOKUP(Table48[[#This Row],[Column1]],Table22[],3,FALSE)),N293,(VLOOKUP(Table48[[#This Row],[Column1]],Table22[],3,FALSE))*1000)</f>
        <v>""</v>
      </c>
      <c r="O294" s="14">
        <f t="shared" si="10"/>
        <v>42401</v>
      </c>
    </row>
    <row r="295" spans="2:15" x14ac:dyDescent="0.25">
      <c r="B295" s="2">
        <v>42409</v>
      </c>
      <c r="C295" s="1">
        <v>8055.5</v>
      </c>
      <c r="D295" s="27">
        <v>439068</v>
      </c>
      <c r="E295" s="27">
        <v>200706</v>
      </c>
      <c r="F295" s="27">
        <f t="shared" si="9"/>
        <v>238362</v>
      </c>
      <c r="G295" s="27">
        <v>100000</v>
      </c>
      <c r="H295" s="135">
        <v>22484</v>
      </c>
      <c r="I295" s="1">
        <v>4514</v>
      </c>
      <c r="J295" s="1">
        <v>206.15</v>
      </c>
      <c r="K295" s="1">
        <f>Table48[[#This Row],[Comex Cu future]]/100/0.454*1000</f>
        <v>4540.7488986784138</v>
      </c>
      <c r="L295" s="1">
        <v>1480</v>
      </c>
      <c r="M295" s="207"/>
      <c r="N295" s="134" t="str">
        <f>IF(ISNA(VLOOKUP(Table48[[#This Row],[Column1]],Table22[],3,FALSE)),N294,(VLOOKUP(Table48[[#This Row],[Column1]],Table22[],3,FALSE))*1000)</f>
        <v>""</v>
      </c>
      <c r="O295" s="14">
        <f t="shared" si="10"/>
        <v>42401</v>
      </c>
    </row>
    <row r="296" spans="2:15" x14ac:dyDescent="0.25">
      <c r="B296" s="2">
        <v>42410</v>
      </c>
      <c r="C296" s="1">
        <v>7845</v>
      </c>
      <c r="D296" s="27">
        <v>439068</v>
      </c>
      <c r="E296" s="27">
        <v>200706</v>
      </c>
      <c r="F296" s="27">
        <f t="shared" si="9"/>
        <v>238362</v>
      </c>
      <c r="G296" s="27">
        <v>100000</v>
      </c>
      <c r="H296" s="135">
        <v>22384.5</v>
      </c>
      <c r="I296" s="1">
        <v>4450</v>
      </c>
      <c r="J296" s="1">
        <v>204.8</v>
      </c>
      <c r="K296" s="1">
        <f>Table48[[#This Row],[Comex Cu future]]/100/0.454*1000</f>
        <v>4511.0132158590304</v>
      </c>
      <c r="L296" s="1">
        <v>1481.5</v>
      </c>
      <c r="M296" s="207"/>
      <c r="N296" s="134" t="str">
        <f>IF(ISNA(VLOOKUP(Table48[[#This Row],[Column1]],Table22[],3,FALSE)),N295,(VLOOKUP(Table48[[#This Row],[Column1]],Table22[],3,FALSE))*1000)</f>
        <v>""</v>
      </c>
      <c r="O296" s="14">
        <f t="shared" si="10"/>
        <v>42401</v>
      </c>
    </row>
    <row r="297" spans="2:15" x14ac:dyDescent="0.25">
      <c r="B297" s="2">
        <v>42411</v>
      </c>
      <c r="C297" s="1">
        <v>7561.5</v>
      </c>
      <c r="D297" s="27">
        <v>438738</v>
      </c>
      <c r="E297" s="27">
        <v>200706</v>
      </c>
      <c r="F297" s="27">
        <f t="shared" si="9"/>
        <v>238032</v>
      </c>
      <c r="G297" s="27">
        <v>100000</v>
      </c>
      <c r="H297" s="135">
        <v>22092.5</v>
      </c>
      <c r="I297" s="1">
        <v>4454.25</v>
      </c>
      <c r="J297" s="1">
        <v>202.95</v>
      </c>
      <c r="K297" s="1">
        <f>Table48[[#This Row],[Comex Cu future]]/100/0.454*1000</f>
        <v>4470.2643171806167</v>
      </c>
      <c r="L297" s="1">
        <v>1484.5</v>
      </c>
      <c r="M297" s="207"/>
      <c r="N297" s="134" t="str">
        <f>IF(ISNA(VLOOKUP(Table48[[#This Row],[Column1]],Table22[],3,FALSE)),N296,(VLOOKUP(Table48[[#This Row],[Column1]],Table22[],3,FALSE))*1000)</f>
        <v>""</v>
      </c>
      <c r="O297" s="14">
        <f t="shared" si="10"/>
        <v>42401</v>
      </c>
    </row>
    <row r="298" spans="2:15" x14ac:dyDescent="0.25">
      <c r="B298" s="2">
        <v>42412</v>
      </c>
      <c r="C298" s="1">
        <v>7789.5</v>
      </c>
      <c r="D298" s="27">
        <v>439104</v>
      </c>
      <c r="E298" s="27">
        <v>201930</v>
      </c>
      <c r="F298" s="27">
        <f t="shared" si="9"/>
        <v>237174</v>
      </c>
      <c r="G298" s="27">
        <v>100000</v>
      </c>
      <c r="H298" s="135">
        <v>22090.5</v>
      </c>
      <c r="I298" s="1">
        <v>4506.75</v>
      </c>
      <c r="J298" s="1">
        <v>204.95</v>
      </c>
      <c r="K298" s="1">
        <f>Table48[[#This Row],[Comex Cu future]]/100/0.454*1000</f>
        <v>4514.3171806167402</v>
      </c>
      <c r="L298" s="1">
        <v>1502.5</v>
      </c>
      <c r="M298" s="207"/>
      <c r="N298" s="134" t="str">
        <f>IF(ISNA(VLOOKUP(Table48[[#This Row],[Column1]],Table22[],3,FALSE)),N297,(VLOOKUP(Table48[[#This Row],[Column1]],Table22[],3,FALSE))*1000)</f>
        <v>""</v>
      </c>
      <c r="O298" s="14">
        <f t="shared" si="10"/>
        <v>42401</v>
      </c>
    </row>
    <row r="299" spans="2:15" x14ac:dyDescent="0.25">
      <c r="B299" s="2">
        <v>42415</v>
      </c>
      <c r="C299" s="1">
        <v>8246.5</v>
      </c>
      <c r="D299" s="27">
        <v>439116</v>
      </c>
      <c r="E299" s="27">
        <v>201972</v>
      </c>
      <c r="F299" s="27">
        <f t="shared" si="9"/>
        <v>237144</v>
      </c>
      <c r="G299" s="27">
        <v>100000</v>
      </c>
      <c r="H299" s="135">
        <v>21887</v>
      </c>
      <c r="I299" s="1">
        <v>4572.5</v>
      </c>
      <c r="J299" s="1">
        <v>204.95</v>
      </c>
      <c r="K299" s="1">
        <f>Table48[[#This Row],[Comex Cu future]]/100/0.454*1000</f>
        <v>4514.3171806167402</v>
      </c>
      <c r="L299" s="1">
        <v>1514</v>
      </c>
      <c r="M299" s="207"/>
      <c r="N299" s="134" t="str">
        <f>IF(ISNA(VLOOKUP(Table48[[#This Row],[Column1]],Table22[],3,FALSE)),N298,(VLOOKUP(Table48[[#This Row],[Column1]],Table22[],3,FALSE))*1000)</f>
        <v>""</v>
      </c>
      <c r="O299" s="14">
        <f t="shared" si="10"/>
        <v>42401</v>
      </c>
    </row>
    <row r="300" spans="2:15" x14ac:dyDescent="0.25">
      <c r="B300" s="2">
        <v>42416</v>
      </c>
      <c r="C300" s="1">
        <v>8327</v>
      </c>
      <c r="D300" s="27">
        <v>438402</v>
      </c>
      <c r="E300" s="27">
        <v>201006</v>
      </c>
      <c r="F300" s="27">
        <f t="shared" si="9"/>
        <v>237396</v>
      </c>
      <c r="G300" s="27">
        <v>100000</v>
      </c>
      <c r="H300" s="135">
        <v>22339</v>
      </c>
      <c r="I300" s="1">
        <v>4561</v>
      </c>
      <c r="J300" s="1">
        <v>208.15</v>
      </c>
      <c r="K300" s="1">
        <f>Table48[[#This Row],[Comex Cu future]]/100/0.454*1000</f>
        <v>4584.8017621145373</v>
      </c>
      <c r="L300" s="1">
        <v>1524</v>
      </c>
      <c r="M300" s="207"/>
      <c r="N300" s="134" t="str">
        <f>IF(ISNA(VLOOKUP(Table48[[#This Row],[Column1]],Table22[],3,FALSE)),N299,(VLOOKUP(Table48[[#This Row],[Column1]],Table22[],3,FALSE))*1000)</f>
        <v>""</v>
      </c>
      <c r="O300" s="14">
        <f t="shared" si="10"/>
        <v>42401</v>
      </c>
    </row>
    <row r="301" spans="2:15" x14ac:dyDescent="0.25">
      <c r="B301" s="2">
        <v>42417</v>
      </c>
      <c r="C301" s="1">
        <v>8381</v>
      </c>
      <c r="D301" s="27">
        <v>437442</v>
      </c>
      <c r="E301" s="27">
        <v>200250</v>
      </c>
      <c r="F301" s="27">
        <f t="shared" si="9"/>
        <v>237192</v>
      </c>
      <c r="G301" s="27">
        <v>100000</v>
      </c>
      <c r="H301" s="135">
        <v>22439</v>
      </c>
      <c r="I301" s="1">
        <v>4588.5</v>
      </c>
      <c r="J301" s="1">
        <v>210.75</v>
      </c>
      <c r="K301" s="1">
        <f>Table48[[#This Row],[Comex Cu future]]/100/0.454*1000</f>
        <v>4642.0704845814971</v>
      </c>
      <c r="L301" s="1">
        <v>1523.25</v>
      </c>
      <c r="M301" s="207"/>
      <c r="N301" s="134" t="str">
        <f>IF(ISNA(VLOOKUP(Table48[[#This Row],[Column1]],Table22[],3,FALSE)),N300,(VLOOKUP(Table48[[#This Row],[Column1]],Table22[],3,FALSE))*1000)</f>
        <v>""</v>
      </c>
      <c r="O301" s="14">
        <f t="shared" si="10"/>
        <v>42401</v>
      </c>
    </row>
    <row r="302" spans="2:15" x14ac:dyDescent="0.25">
      <c r="B302" s="2">
        <v>42418</v>
      </c>
      <c r="C302" s="1">
        <v>8326.5</v>
      </c>
      <c r="D302" s="27">
        <v>438306</v>
      </c>
      <c r="E302" s="27">
        <v>201924</v>
      </c>
      <c r="F302" s="27">
        <f t="shared" si="9"/>
        <v>236382</v>
      </c>
      <c r="G302" s="27">
        <v>100000</v>
      </c>
      <c r="H302" s="135">
        <v>22542</v>
      </c>
      <c r="I302" s="1">
        <v>4575.75</v>
      </c>
      <c r="J302" s="1">
        <v>210.3</v>
      </c>
      <c r="K302" s="1">
        <f>Table48[[#This Row],[Comex Cu future]]/100/0.454*1000</f>
        <v>4632.1585903083705</v>
      </c>
      <c r="L302" s="1">
        <v>1528.5</v>
      </c>
      <c r="M302" s="207"/>
      <c r="N302" s="134" t="str">
        <f>IF(ISNA(VLOOKUP(Table48[[#This Row],[Column1]],Table22[],3,FALSE)),N301,(VLOOKUP(Table48[[#This Row],[Column1]],Table22[],3,FALSE))*1000)</f>
        <v>""</v>
      </c>
      <c r="O302" s="14">
        <f t="shared" si="10"/>
        <v>42401</v>
      </c>
    </row>
    <row r="303" spans="2:15" x14ac:dyDescent="0.25">
      <c r="B303" s="2">
        <v>42419</v>
      </c>
      <c r="C303" s="1">
        <v>8557.5</v>
      </c>
      <c r="D303" s="27">
        <v>435378</v>
      </c>
      <c r="E303" s="27">
        <v>199224</v>
      </c>
      <c r="F303" s="27">
        <f t="shared" si="9"/>
        <v>236154</v>
      </c>
      <c r="G303" s="27">
        <v>100000</v>
      </c>
      <c r="H303" s="135">
        <v>22591</v>
      </c>
      <c r="I303" s="1">
        <v>4624.25</v>
      </c>
      <c r="J303" s="1">
        <v>210.8</v>
      </c>
      <c r="K303" s="1">
        <f>Table48[[#This Row],[Comex Cu future]]/100/0.454*1000</f>
        <v>4643.171806167401</v>
      </c>
      <c r="L303" s="1">
        <v>1562.75</v>
      </c>
      <c r="M303" s="207"/>
      <c r="N303" s="134" t="str">
        <f>IF(ISNA(VLOOKUP(Table48[[#This Row],[Column1]],Table22[],3,FALSE)),N302,(VLOOKUP(Table48[[#This Row],[Column1]],Table22[],3,FALSE))*1000)</f>
        <v>""</v>
      </c>
      <c r="O303" s="14">
        <f t="shared" si="10"/>
        <v>42401</v>
      </c>
    </row>
    <row r="304" spans="2:15" x14ac:dyDescent="0.25">
      <c r="B304" s="2">
        <v>42422</v>
      </c>
      <c r="C304" s="1">
        <v>8752</v>
      </c>
      <c r="D304" s="27">
        <v>435762</v>
      </c>
      <c r="E304" s="27">
        <v>199836</v>
      </c>
      <c r="F304" s="27">
        <f t="shared" si="9"/>
        <v>235926</v>
      </c>
      <c r="G304" s="27">
        <v>100000</v>
      </c>
      <c r="H304" s="135">
        <v>22086</v>
      </c>
      <c r="I304" s="1">
        <v>4697.5</v>
      </c>
      <c r="J304" s="1">
        <v>214.1</v>
      </c>
      <c r="K304" s="1">
        <f>Table48[[#This Row],[Comex Cu future]]/100/0.454*1000</f>
        <v>4715.859030837004</v>
      </c>
      <c r="L304" s="1">
        <v>1587.25</v>
      </c>
      <c r="M304" s="207"/>
      <c r="N304" s="134" t="str">
        <f>IF(ISNA(VLOOKUP(Table48[[#This Row],[Column1]],Table22[],3,FALSE)),N303,(VLOOKUP(Table48[[#This Row],[Column1]],Table22[],3,FALSE))*1000)</f>
        <v>""</v>
      </c>
      <c r="O304" s="14">
        <f t="shared" si="10"/>
        <v>42401</v>
      </c>
    </row>
    <row r="305" spans="2:15" x14ac:dyDescent="0.25">
      <c r="B305" s="2">
        <v>42423</v>
      </c>
      <c r="C305" s="1">
        <v>8588.5</v>
      </c>
      <c r="D305" s="27">
        <v>435396</v>
      </c>
      <c r="E305" s="27">
        <v>199344</v>
      </c>
      <c r="F305" s="27">
        <f t="shared" si="9"/>
        <v>236052</v>
      </c>
      <c r="G305" s="27">
        <v>100000</v>
      </c>
      <c r="H305" s="135">
        <v>22088</v>
      </c>
      <c r="I305" s="1">
        <v>4647.75</v>
      </c>
      <c r="J305" s="1">
        <v>213.1</v>
      </c>
      <c r="K305" s="1">
        <f>Table48[[#This Row],[Comex Cu future]]/100/0.454*1000</f>
        <v>4693.8325991189422</v>
      </c>
      <c r="L305" s="1">
        <v>1557.5</v>
      </c>
      <c r="M305" s="207"/>
      <c r="N305" s="134" t="str">
        <f>IF(ISNA(VLOOKUP(Table48[[#This Row],[Column1]],Table22[],3,FALSE)),N304,(VLOOKUP(Table48[[#This Row],[Column1]],Table22[],3,FALSE))*1000)</f>
        <v>""</v>
      </c>
      <c r="O305" s="14">
        <f t="shared" si="10"/>
        <v>42401</v>
      </c>
    </row>
    <row r="306" spans="2:15" x14ac:dyDescent="0.25">
      <c r="B306" s="2">
        <v>42424</v>
      </c>
      <c r="C306" s="1">
        <v>8496</v>
      </c>
      <c r="D306" s="27">
        <v>445260</v>
      </c>
      <c r="E306" s="27">
        <v>209388</v>
      </c>
      <c r="F306" s="27">
        <f t="shared" si="9"/>
        <v>235872</v>
      </c>
      <c r="G306" s="27">
        <v>100000</v>
      </c>
      <c r="H306" s="135">
        <v>21838</v>
      </c>
      <c r="I306" s="1">
        <v>4647</v>
      </c>
      <c r="J306" s="1">
        <v>212.4</v>
      </c>
      <c r="K306" s="1">
        <f>Table48[[#This Row],[Comex Cu future]]/100/0.454*1000</f>
        <v>4678.4140969163</v>
      </c>
      <c r="L306" s="1">
        <v>1577.25</v>
      </c>
      <c r="M306" s="207"/>
      <c r="N306" s="134" t="str">
        <f>IF(ISNA(VLOOKUP(Table48[[#This Row],[Column1]],Table22[],3,FALSE)),N305,(VLOOKUP(Table48[[#This Row],[Column1]],Table22[],3,FALSE))*1000)</f>
        <v>""</v>
      </c>
      <c r="O306" s="14">
        <f t="shared" si="10"/>
        <v>42401</v>
      </c>
    </row>
    <row r="307" spans="2:15" x14ac:dyDescent="0.25">
      <c r="B307" s="2">
        <v>42425</v>
      </c>
      <c r="C307" s="1">
        <v>8318</v>
      </c>
      <c r="D307" s="27">
        <v>443010</v>
      </c>
      <c r="E307" s="27">
        <v>208506</v>
      </c>
      <c r="F307" s="27">
        <f t="shared" si="9"/>
        <v>234504</v>
      </c>
      <c r="G307" s="27">
        <v>100000</v>
      </c>
      <c r="H307" s="135">
        <v>21991</v>
      </c>
      <c r="I307" s="1">
        <v>4609.25</v>
      </c>
      <c r="J307" s="1">
        <v>209.55</v>
      </c>
      <c r="K307" s="1">
        <f>Table48[[#This Row],[Comex Cu future]]/100/0.454*1000</f>
        <v>4615.6387665198235</v>
      </c>
      <c r="L307" s="1">
        <v>1574.75</v>
      </c>
      <c r="M307" s="207"/>
      <c r="N307" s="134" t="str">
        <f>IF(ISNA(VLOOKUP(Table48[[#This Row],[Column1]],Table22[],3,FALSE)),N306,(VLOOKUP(Table48[[#This Row],[Column1]],Table22[],3,FALSE))*1000)</f>
        <v>""</v>
      </c>
      <c r="O307" s="14">
        <f t="shared" si="10"/>
        <v>42401</v>
      </c>
    </row>
    <row r="308" spans="2:15" x14ac:dyDescent="0.25">
      <c r="B308" s="2">
        <v>42426</v>
      </c>
      <c r="C308" s="1">
        <v>8465</v>
      </c>
      <c r="D308" s="27">
        <v>441966</v>
      </c>
      <c r="E308" s="27">
        <v>209766</v>
      </c>
      <c r="F308" s="27">
        <f t="shared" si="9"/>
        <v>232200</v>
      </c>
      <c r="G308" s="27">
        <v>100000</v>
      </c>
      <c r="H308" s="135">
        <v>22191</v>
      </c>
      <c r="I308" s="1">
        <v>4714.75</v>
      </c>
      <c r="J308" s="1">
        <v>214.85</v>
      </c>
      <c r="K308" s="1">
        <f>Table48[[#This Row],[Comex Cu future]]/100/0.454*1000</f>
        <v>4732.378854625551</v>
      </c>
      <c r="L308" s="1">
        <v>1577</v>
      </c>
      <c r="M308" s="207"/>
      <c r="N308" s="134" t="str">
        <f>IF(ISNA(VLOOKUP(Table48[[#This Row],[Column1]],Table22[],3,FALSE)),N307,(VLOOKUP(Table48[[#This Row],[Column1]],Table22[],3,FALSE))*1000)</f>
        <v>""</v>
      </c>
      <c r="O308" s="14">
        <f t="shared" si="10"/>
        <v>42401</v>
      </c>
    </row>
    <row r="309" spans="2:15" x14ac:dyDescent="0.25">
      <c r="B309" s="2">
        <v>42429</v>
      </c>
      <c r="C309" s="1">
        <v>8491</v>
      </c>
      <c r="D309" s="27">
        <v>441912</v>
      </c>
      <c r="E309" s="27">
        <v>210234</v>
      </c>
      <c r="F309" s="27">
        <f t="shared" si="9"/>
        <v>231678</v>
      </c>
      <c r="G309" s="27">
        <v>100000</v>
      </c>
      <c r="H309" s="135">
        <v>22584.5</v>
      </c>
      <c r="I309" s="1">
        <v>4705.5</v>
      </c>
      <c r="J309" s="1">
        <v>215.65</v>
      </c>
      <c r="K309" s="1">
        <f>Table48[[#This Row],[Comex Cu future]]/100/0.454*1000</f>
        <v>4749.9999999999991</v>
      </c>
      <c r="L309" s="1">
        <v>1596.25</v>
      </c>
      <c r="M309" s="207"/>
      <c r="N309" s="134" t="str">
        <f>IF(ISNA(VLOOKUP(Table48[[#This Row],[Column1]],Table22[],3,FALSE)),N308,(VLOOKUP(Table48[[#This Row],[Column1]],Table22[],3,FALSE))*1000)</f>
        <v>""</v>
      </c>
      <c r="O309" s="14">
        <f t="shared" si="10"/>
        <v>42401</v>
      </c>
    </row>
    <row r="310" spans="2:15" x14ac:dyDescent="0.25">
      <c r="B310" s="2">
        <v>42430</v>
      </c>
      <c r="C310" s="1">
        <v>8653.5</v>
      </c>
      <c r="D310" s="27">
        <v>439932</v>
      </c>
      <c r="E310" s="27">
        <v>210246</v>
      </c>
      <c r="F310" s="27">
        <f t="shared" si="9"/>
        <v>229686</v>
      </c>
      <c r="G310" s="27">
        <v>100000</v>
      </c>
      <c r="H310" s="135">
        <v>23085</v>
      </c>
      <c r="I310" s="1">
        <v>4728</v>
      </c>
      <c r="J310" s="1">
        <v>216.8</v>
      </c>
      <c r="K310" s="1">
        <f>Table48[[#This Row],[Comex Cu future]]/100/0.454*1000</f>
        <v>4775.3303964757706</v>
      </c>
      <c r="L310" s="1">
        <v>1587.25</v>
      </c>
      <c r="M310" s="207"/>
      <c r="N310" s="134" t="str">
        <f>IF(ISNA(VLOOKUP(Table48[[#This Row],[Column1]],Table22[],3,FALSE)),N309,(VLOOKUP(Table48[[#This Row],[Column1]],Table22[],3,FALSE))*1000)</f>
        <v>""</v>
      </c>
      <c r="O310" s="14">
        <f t="shared" si="10"/>
        <v>42430</v>
      </c>
    </row>
    <row r="311" spans="2:15" x14ac:dyDescent="0.25">
      <c r="B311" s="2">
        <v>42431</v>
      </c>
      <c r="C311" s="1">
        <v>8697.5</v>
      </c>
      <c r="D311" s="27">
        <v>440502</v>
      </c>
      <c r="E311" s="27">
        <v>211428</v>
      </c>
      <c r="F311" s="27">
        <f t="shared" si="9"/>
        <v>229074</v>
      </c>
      <c r="G311" s="27">
        <v>100000</v>
      </c>
      <c r="H311" s="135">
        <v>23335</v>
      </c>
      <c r="I311" s="1">
        <v>4797.5</v>
      </c>
      <c r="J311" s="1">
        <v>219.8</v>
      </c>
      <c r="K311" s="1">
        <f>Table48[[#This Row],[Comex Cu future]]/100/0.454*1000</f>
        <v>4841.4096916299559</v>
      </c>
      <c r="L311" s="1">
        <v>1605.5</v>
      </c>
      <c r="M311" s="207"/>
      <c r="N311" s="134" t="str">
        <f>IF(ISNA(VLOOKUP(Table48[[#This Row],[Column1]],Table22[],3,FALSE)),N310,(VLOOKUP(Table48[[#This Row],[Column1]],Table22[],3,FALSE))*1000)</f>
        <v>""</v>
      </c>
      <c r="O311" s="14">
        <f t="shared" si="10"/>
        <v>42430</v>
      </c>
    </row>
    <row r="312" spans="2:15" x14ac:dyDescent="0.25">
      <c r="B312" s="2">
        <v>42432</v>
      </c>
      <c r="C312" s="1">
        <v>8972.75</v>
      </c>
      <c r="D312" s="27">
        <v>438138</v>
      </c>
      <c r="E312" s="27">
        <v>211050</v>
      </c>
      <c r="F312" s="27">
        <f t="shared" si="9"/>
        <v>227088</v>
      </c>
      <c r="G312" s="27">
        <v>100000</v>
      </c>
      <c r="H312" s="135">
        <v>23338.5</v>
      </c>
      <c r="I312" s="1">
        <v>4864.5</v>
      </c>
      <c r="J312" s="1">
        <v>221.55</v>
      </c>
      <c r="K312" s="1">
        <f>Table48[[#This Row],[Comex Cu future]]/100/0.454*1000</f>
        <v>4879.9559471365637</v>
      </c>
      <c r="L312" s="1">
        <v>1598.25</v>
      </c>
      <c r="M312" s="207"/>
      <c r="N312" s="134" t="str">
        <f>IF(ISNA(VLOOKUP(Table48[[#This Row],[Column1]],Table22[],3,FALSE)),N311,(VLOOKUP(Table48[[#This Row],[Column1]],Table22[],3,FALSE))*1000)</f>
        <v>""</v>
      </c>
      <c r="O312" s="14">
        <f t="shared" si="10"/>
        <v>42430</v>
      </c>
    </row>
    <row r="313" spans="2:15" x14ac:dyDescent="0.25">
      <c r="B313" s="2">
        <v>42433</v>
      </c>
      <c r="C313" s="1">
        <v>9316.5</v>
      </c>
      <c r="D313" s="27">
        <v>431874</v>
      </c>
      <c r="E313" s="27">
        <v>210876</v>
      </c>
      <c r="F313" s="27">
        <f t="shared" si="9"/>
        <v>220998</v>
      </c>
      <c r="G313" s="27">
        <v>100000</v>
      </c>
      <c r="H313" s="135">
        <v>23340.5</v>
      </c>
      <c r="I313" s="1">
        <v>5036.75</v>
      </c>
      <c r="J313" s="1">
        <v>227.8</v>
      </c>
      <c r="K313" s="1">
        <f>Table48[[#This Row],[Comex Cu future]]/100/0.454*1000</f>
        <v>5017.621145374449</v>
      </c>
      <c r="L313" s="1">
        <v>1604.75</v>
      </c>
      <c r="M313" s="207"/>
      <c r="N313" s="134" t="str">
        <f>IF(ISNA(VLOOKUP(Table48[[#This Row],[Column1]],Table22[],3,FALSE)),N312,(VLOOKUP(Table48[[#This Row],[Column1]],Table22[],3,FALSE))*1000)</f>
        <v>""</v>
      </c>
      <c r="O313" s="14">
        <f t="shared" si="10"/>
        <v>42430</v>
      </c>
    </row>
    <row r="314" spans="2:15" x14ac:dyDescent="0.25">
      <c r="B314" s="2">
        <v>42436</v>
      </c>
      <c r="C314" s="1">
        <v>9359</v>
      </c>
      <c r="D314" s="27">
        <v>430602</v>
      </c>
      <c r="E314" s="27">
        <v>211344</v>
      </c>
      <c r="F314" s="27">
        <f t="shared" si="9"/>
        <v>219258</v>
      </c>
      <c r="G314" s="27">
        <v>100000</v>
      </c>
      <c r="H314" s="135">
        <v>23336</v>
      </c>
      <c r="I314" s="1">
        <v>5007.75</v>
      </c>
      <c r="J314" s="1">
        <v>229.55</v>
      </c>
      <c r="K314" s="1">
        <f>Table48[[#This Row],[Comex Cu future]]/100/0.454*1000</f>
        <v>5056.1674008810578</v>
      </c>
      <c r="L314" s="1">
        <v>1604</v>
      </c>
      <c r="M314" s="207"/>
      <c r="N314" s="134" t="str">
        <f>IF(ISNA(VLOOKUP(Table48[[#This Row],[Column1]],Table22[],3,FALSE)),N313,(VLOOKUP(Table48[[#This Row],[Column1]],Table22[],3,FALSE))*1000)</f>
        <v>""</v>
      </c>
      <c r="O314" s="14">
        <f t="shared" si="10"/>
        <v>42430</v>
      </c>
    </row>
    <row r="315" spans="2:15" x14ac:dyDescent="0.25">
      <c r="B315" s="2">
        <v>42437</v>
      </c>
      <c r="C315" s="1">
        <v>8556</v>
      </c>
      <c r="D315" s="27">
        <v>427248</v>
      </c>
      <c r="E315" s="27">
        <v>210168</v>
      </c>
      <c r="F315" s="27">
        <f t="shared" si="9"/>
        <v>217080</v>
      </c>
      <c r="G315" s="27">
        <v>100000</v>
      </c>
      <c r="H315" s="135">
        <v>23336</v>
      </c>
      <c r="I315" s="1">
        <v>4878.25</v>
      </c>
      <c r="J315" s="1">
        <v>223.7</v>
      </c>
      <c r="K315" s="1">
        <f>Table48[[#This Row],[Comex Cu future]]/100/0.454*1000</f>
        <v>4927.312775330397</v>
      </c>
      <c r="L315" s="1">
        <v>1569.25</v>
      </c>
      <c r="M315" s="207"/>
      <c r="N315" s="134" t="str">
        <f>IF(ISNA(VLOOKUP(Table48[[#This Row],[Column1]],Table22[],3,FALSE)),N314,(VLOOKUP(Table48[[#This Row],[Column1]],Table22[],3,FALSE))*1000)</f>
        <v>""</v>
      </c>
      <c r="O315" s="14">
        <f t="shared" si="10"/>
        <v>42430</v>
      </c>
    </row>
    <row r="316" spans="2:15" x14ac:dyDescent="0.25">
      <c r="B316" s="2">
        <v>42438</v>
      </c>
      <c r="C316" s="1">
        <v>8858</v>
      </c>
      <c r="D316" s="27">
        <v>428664</v>
      </c>
      <c r="E316" s="27">
        <v>213654</v>
      </c>
      <c r="F316" s="27">
        <f t="shared" si="9"/>
        <v>215010</v>
      </c>
      <c r="G316" s="27">
        <v>100000</v>
      </c>
      <c r="H316" s="135">
        <v>22786</v>
      </c>
      <c r="I316" s="1">
        <v>4945</v>
      </c>
      <c r="J316" s="1">
        <v>224.7</v>
      </c>
      <c r="K316" s="1">
        <f>Table48[[#This Row],[Comex Cu future]]/100/0.454*1000</f>
        <v>4949.3392070484579</v>
      </c>
      <c r="L316" s="1">
        <v>1579.25</v>
      </c>
      <c r="M316" s="207"/>
      <c r="N316" s="134" t="str">
        <f>IF(ISNA(VLOOKUP(Table48[[#This Row],[Column1]],Table22[],3,FALSE)),N315,(VLOOKUP(Table48[[#This Row],[Column1]],Table22[],3,FALSE))*1000)</f>
        <v>""</v>
      </c>
      <c r="O316" s="14">
        <f t="shared" si="10"/>
        <v>42430</v>
      </c>
    </row>
    <row r="317" spans="2:15" x14ac:dyDescent="0.25">
      <c r="B317" s="2">
        <v>42439</v>
      </c>
      <c r="C317" s="1">
        <v>8725</v>
      </c>
      <c r="D317" s="27">
        <v>426798</v>
      </c>
      <c r="E317" s="27">
        <v>213660</v>
      </c>
      <c r="F317" s="27">
        <f t="shared" si="9"/>
        <v>213138</v>
      </c>
      <c r="G317" s="27">
        <v>100000</v>
      </c>
      <c r="H317" s="135">
        <v>22789</v>
      </c>
      <c r="I317" s="1">
        <v>4901.5</v>
      </c>
      <c r="J317" s="1">
        <v>223.6</v>
      </c>
      <c r="K317" s="1">
        <f>Table48[[#This Row],[Comex Cu future]]/100/0.454*1000</f>
        <v>4925.1101321585902</v>
      </c>
      <c r="L317" s="1">
        <v>1550.75</v>
      </c>
      <c r="M317" s="207"/>
      <c r="N317" s="134" t="str">
        <f>IF(ISNA(VLOOKUP(Table48[[#This Row],[Column1]],Table22[],3,FALSE)),N316,(VLOOKUP(Table48[[#This Row],[Column1]],Table22[],3,FALSE))*1000)</f>
        <v>""</v>
      </c>
      <c r="O317" s="14">
        <f t="shared" si="10"/>
        <v>42430</v>
      </c>
    </row>
    <row r="318" spans="2:15" x14ac:dyDescent="0.25">
      <c r="B318" s="2">
        <v>42440</v>
      </c>
      <c r="C318" s="1">
        <v>8797.5</v>
      </c>
      <c r="D318" s="27">
        <v>424854</v>
      </c>
      <c r="E318" s="27">
        <v>214380</v>
      </c>
      <c r="F318" s="27">
        <f t="shared" si="9"/>
        <v>210474</v>
      </c>
      <c r="G318" s="27">
        <v>100000</v>
      </c>
      <c r="H318" s="135">
        <v>23090.5</v>
      </c>
      <c r="I318" s="1">
        <v>4986.5</v>
      </c>
      <c r="J318" s="1">
        <v>224.9</v>
      </c>
      <c r="K318" s="1">
        <f>Table48[[#This Row],[Comex Cu future]]/100/0.454*1000</f>
        <v>4953.7444933920706</v>
      </c>
      <c r="L318" s="1">
        <v>1551.75</v>
      </c>
      <c r="M318" s="207"/>
      <c r="N318" s="134" t="str">
        <f>IF(ISNA(VLOOKUP(Table48[[#This Row],[Column1]],Table22[],3,FALSE)),N317,(VLOOKUP(Table48[[#This Row],[Column1]],Table22[],3,FALSE))*1000)</f>
        <v>""</v>
      </c>
      <c r="O318" s="14">
        <f t="shared" si="10"/>
        <v>42430</v>
      </c>
    </row>
    <row r="319" spans="2:15" x14ac:dyDescent="0.25">
      <c r="B319" s="2">
        <v>42443</v>
      </c>
      <c r="C319" s="1">
        <v>8574</v>
      </c>
      <c r="D319" s="27">
        <v>422730</v>
      </c>
      <c r="E319" s="27">
        <v>214362</v>
      </c>
      <c r="F319" s="27">
        <f t="shared" si="9"/>
        <v>208368</v>
      </c>
      <c r="G319" s="27">
        <v>100000</v>
      </c>
      <c r="H319" s="135">
        <v>22736</v>
      </c>
      <c r="I319" s="1">
        <v>4971.5</v>
      </c>
      <c r="J319" s="1">
        <v>225.1</v>
      </c>
      <c r="K319" s="1">
        <f>Table48[[#This Row],[Comex Cu future]]/100/0.454*1000</f>
        <v>4958.1497797356824</v>
      </c>
      <c r="L319" s="1">
        <v>1528.5</v>
      </c>
      <c r="M319" s="207"/>
      <c r="N319" s="134" t="str">
        <f>IF(ISNA(VLOOKUP(Table48[[#This Row],[Column1]],Table22[],3,FALSE)),N318,(VLOOKUP(Table48[[#This Row],[Column1]],Table22[],3,FALSE))*1000)</f>
        <v>""</v>
      </c>
      <c r="O319" s="14">
        <f t="shared" si="10"/>
        <v>42430</v>
      </c>
    </row>
    <row r="320" spans="2:15" x14ac:dyDescent="0.25">
      <c r="B320" s="2">
        <v>42444</v>
      </c>
      <c r="C320" s="1">
        <v>8518.5</v>
      </c>
      <c r="D320" s="27">
        <v>434028</v>
      </c>
      <c r="E320" s="27">
        <v>227646</v>
      </c>
      <c r="F320" s="27">
        <f t="shared" si="9"/>
        <v>206382</v>
      </c>
      <c r="G320" s="27">
        <v>100000</v>
      </c>
      <c r="H320" s="135">
        <v>23037</v>
      </c>
      <c r="I320" s="1">
        <v>4965.5</v>
      </c>
      <c r="J320" s="1">
        <v>225</v>
      </c>
      <c r="K320" s="1">
        <f>Table48[[#This Row],[Comex Cu future]]/100/0.454*1000</f>
        <v>4955.9471365638765</v>
      </c>
      <c r="L320" s="1">
        <v>1504.75</v>
      </c>
      <c r="M320" s="207"/>
      <c r="N320" s="134" t="str">
        <f>IF(ISNA(VLOOKUP(Table48[[#This Row],[Column1]],Table22[],3,FALSE)),N319,(VLOOKUP(Table48[[#This Row],[Column1]],Table22[],3,FALSE))*1000)</f>
        <v>""</v>
      </c>
      <c r="O320" s="14">
        <f t="shared" si="10"/>
        <v>42430</v>
      </c>
    </row>
    <row r="321" spans="2:15" x14ac:dyDescent="0.25">
      <c r="B321" s="2">
        <v>42445</v>
      </c>
      <c r="C321" s="1">
        <v>8563</v>
      </c>
      <c r="D321" s="27">
        <v>435702</v>
      </c>
      <c r="E321" s="27">
        <v>227754</v>
      </c>
      <c r="F321" s="27">
        <f t="shared" si="9"/>
        <v>207948</v>
      </c>
      <c r="G321" s="27">
        <v>100000</v>
      </c>
      <c r="H321" s="135">
        <v>22888</v>
      </c>
      <c r="I321" s="1">
        <v>4950</v>
      </c>
      <c r="J321" s="1">
        <v>225.4</v>
      </c>
      <c r="K321" s="1">
        <f>Table48[[#This Row],[Comex Cu future]]/100/0.454*1000</f>
        <v>4964.757709251101</v>
      </c>
      <c r="L321" s="1">
        <v>1489</v>
      </c>
      <c r="M321" s="207"/>
      <c r="N321" s="134" t="str">
        <f>IF(ISNA(VLOOKUP(Table48[[#This Row],[Column1]],Table22[],3,FALSE)),N320,(VLOOKUP(Table48[[#This Row],[Column1]],Table22[],3,FALSE))*1000)</f>
        <v>""</v>
      </c>
      <c r="O321" s="14">
        <f t="shared" si="10"/>
        <v>42430</v>
      </c>
    </row>
    <row r="322" spans="2:15" x14ac:dyDescent="0.25">
      <c r="B322" s="2">
        <v>42446</v>
      </c>
      <c r="C322" s="1">
        <v>8857.5</v>
      </c>
      <c r="D322" s="27">
        <v>434838</v>
      </c>
      <c r="E322" s="27">
        <v>227616</v>
      </c>
      <c r="F322" s="27">
        <f t="shared" si="9"/>
        <v>207222</v>
      </c>
      <c r="G322" s="27">
        <v>100000</v>
      </c>
      <c r="H322" s="135">
        <v>23042</v>
      </c>
      <c r="I322" s="1">
        <v>5096</v>
      </c>
      <c r="J322" s="1">
        <v>231.15</v>
      </c>
      <c r="K322" s="1">
        <f>Table48[[#This Row],[Comex Cu future]]/100/0.454*1000</f>
        <v>5091.4096916299559</v>
      </c>
      <c r="L322" s="1">
        <v>1508</v>
      </c>
      <c r="M322" s="207"/>
      <c r="N322" s="134" t="str">
        <f>IF(ISNA(VLOOKUP(Table48[[#This Row],[Column1]],Table22[],3,FALSE)),N321,(VLOOKUP(Table48[[#This Row],[Column1]],Table22[],3,FALSE))*1000)</f>
        <v>""</v>
      </c>
      <c r="O322" s="14">
        <f t="shared" si="10"/>
        <v>42430</v>
      </c>
    </row>
    <row r="323" spans="2:15" x14ac:dyDescent="0.25">
      <c r="B323" s="2">
        <v>42447</v>
      </c>
      <c r="C323" s="1">
        <v>8621.5</v>
      </c>
      <c r="D323" s="27">
        <v>434508</v>
      </c>
      <c r="E323" s="27">
        <v>227214</v>
      </c>
      <c r="F323" s="27">
        <f t="shared" si="9"/>
        <v>207294</v>
      </c>
      <c r="G323" s="27">
        <v>100000</v>
      </c>
      <c r="H323" s="135">
        <v>23018</v>
      </c>
      <c r="I323" s="1">
        <v>5074.5</v>
      </c>
      <c r="J323" s="1">
        <v>230.1</v>
      </c>
      <c r="K323" s="1">
        <f>Table48[[#This Row],[Comex Cu future]]/100/0.454*1000</f>
        <v>5068.2819383259912</v>
      </c>
      <c r="L323" s="1">
        <v>1496.5</v>
      </c>
      <c r="M323" s="207"/>
      <c r="N323" s="134" t="str">
        <f>IF(ISNA(VLOOKUP(Table48[[#This Row],[Column1]],Table22[],3,FALSE)),N322,(VLOOKUP(Table48[[#This Row],[Column1]],Table22[],3,FALSE))*1000)</f>
        <v>""</v>
      </c>
      <c r="O323" s="14">
        <f t="shared" si="10"/>
        <v>42430</v>
      </c>
    </row>
    <row r="324" spans="2:15" x14ac:dyDescent="0.25">
      <c r="B324" s="2">
        <v>42450</v>
      </c>
      <c r="C324" s="1">
        <v>8729</v>
      </c>
      <c r="D324" s="27">
        <v>432324</v>
      </c>
      <c r="E324" s="27">
        <v>225582</v>
      </c>
      <c r="F324" s="27">
        <f t="shared" si="9"/>
        <v>206742</v>
      </c>
      <c r="G324" s="27">
        <v>100000</v>
      </c>
      <c r="H324" s="135">
        <v>23039.5</v>
      </c>
      <c r="I324" s="1">
        <v>5089</v>
      </c>
      <c r="J324" s="1">
        <v>231.25</v>
      </c>
      <c r="K324" s="1">
        <f>Table48[[#This Row],[Comex Cu future]]/100/0.454*1000</f>
        <v>5093.6123348017618</v>
      </c>
      <c r="L324" s="1">
        <v>1487.5</v>
      </c>
      <c r="M324" s="207"/>
      <c r="N324" s="134" t="str">
        <f>IF(ISNA(VLOOKUP(Table48[[#This Row],[Column1]],Table22[],3,FALSE)),N323,(VLOOKUP(Table48[[#This Row],[Column1]],Table22[],3,FALSE))*1000)</f>
        <v>""</v>
      </c>
      <c r="O324" s="14">
        <f t="shared" si="10"/>
        <v>42430</v>
      </c>
    </row>
    <row r="325" spans="2:15" x14ac:dyDescent="0.25">
      <c r="B325" s="2">
        <v>42451</v>
      </c>
      <c r="C325" s="1">
        <v>8749.5</v>
      </c>
      <c r="D325" s="27">
        <v>431148</v>
      </c>
      <c r="E325" s="27">
        <v>224436</v>
      </c>
      <c r="F325" s="27">
        <f t="shared" si="9"/>
        <v>206712</v>
      </c>
      <c r="G325" s="27">
        <v>100000</v>
      </c>
      <c r="H325" s="135">
        <v>23015</v>
      </c>
      <c r="I325" s="1">
        <v>5087</v>
      </c>
      <c r="J325" s="1">
        <v>230.95</v>
      </c>
      <c r="K325" s="1">
        <f>Table48[[#This Row],[Comex Cu future]]/100/0.454*1000</f>
        <v>5087.0044052863432</v>
      </c>
      <c r="L325" s="1">
        <v>1479.25</v>
      </c>
      <c r="M325" s="207"/>
      <c r="N325" s="134" t="str">
        <f>IF(ISNA(VLOOKUP(Table48[[#This Row],[Column1]],Table22[],3,FALSE)),N324,(VLOOKUP(Table48[[#This Row],[Column1]],Table22[],3,FALSE))*1000)</f>
        <v>""</v>
      </c>
      <c r="O325" s="14">
        <f t="shared" si="10"/>
        <v>42430</v>
      </c>
    </row>
    <row r="326" spans="2:15" x14ac:dyDescent="0.25">
      <c r="B326" s="2">
        <v>42452</v>
      </c>
      <c r="C326" s="1">
        <v>8658.5</v>
      </c>
      <c r="D326" s="27">
        <v>433110</v>
      </c>
      <c r="E326" s="27">
        <v>225210</v>
      </c>
      <c r="F326" s="27">
        <f t="shared" si="9"/>
        <v>207900</v>
      </c>
      <c r="G326" s="27">
        <v>100000</v>
      </c>
      <c r="H326" s="135">
        <v>22900</v>
      </c>
      <c r="I326" s="1">
        <v>4971.5</v>
      </c>
      <c r="J326" s="1">
        <v>226</v>
      </c>
      <c r="K326" s="1">
        <f>Table48[[#This Row],[Comex Cu future]]/100/0.454*1000</f>
        <v>4977.9735682819373</v>
      </c>
      <c r="L326" s="1">
        <v>1467</v>
      </c>
      <c r="M326" s="207"/>
      <c r="N326" s="134" t="str">
        <f>IF(ISNA(VLOOKUP(Table48[[#This Row],[Column1]],Table22[],3,FALSE)),N325,(VLOOKUP(Table48[[#This Row],[Column1]],Table22[],3,FALSE))*1000)</f>
        <v>""</v>
      </c>
      <c r="O326" s="14">
        <f t="shared" si="10"/>
        <v>42430</v>
      </c>
    </row>
    <row r="327" spans="2:15" x14ac:dyDescent="0.25">
      <c r="B327" s="2">
        <v>42453</v>
      </c>
      <c r="C327" s="1">
        <v>8612.25</v>
      </c>
      <c r="D327" s="27">
        <v>432672</v>
      </c>
      <c r="E327" s="27">
        <v>223914</v>
      </c>
      <c r="F327" s="27">
        <f t="shared" ref="F327:F390" si="11">D327-E327</f>
        <v>208758</v>
      </c>
      <c r="G327" s="27">
        <v>100000</v>
      </c>
      <c r="H327" s="135">
        <v>22876</v>
      </c>
      <c r="I327" s="1">
        <v>4977</v>
      </c>
      <c r="J327" s="1">
        <v>225.2</v>
      </c>
      <c r="K327" s="1">
        <f>Table48[[#This Row],[Comex Cu future]]/100/0.454*1000</f>
        <v>4960.3524229074883</v>
      </c>
      <c r="L327" s="1">
        <v>1467.25</v>
      </c>
      <c r="M327" s="207"/>
      <c r="N327" s="134" t="str">
        <f>IF(ISNA(VLOOKUP(Table48[[#This Row],[Column1]],Table22[],3,FALSE)),N326,(VLOOKUP(Table48[[#This Row],[Column1]],Table22[],3,FALSE))*1000)</f>
        <v>""</v>
      </c>
      <c r="O327" s="14">
        <f t="shared" si="10"/>
        <v>42430</v>
      </c>
    </row>
    <row r="328" spans="2:15" x14ac:dyDescent="0.25">
      <c r="B328" s="2">
        <v>42454</v>
      </c>
      <c r="C328" s="1">
        <v>8612.25</v>
      </c>
      <c r="D328" s="27">
        <v>432672</v>
      </c>
      <c r="E328" s="27">
        <v>223914</v>
      </c>
      <c r="F328" s="27">
        <f t="shared" si="11"/>
        <v>208758</v>
      </c>
      <c r="G328" s="27">
        <v>100000</v>
      </c>
      <c r="H328" s="135">
        <v>22876</v>
      </c>
      <c r="I328" s="1">
        <v>4977</v>
      </c>
      <c r="J328" s="1">
        <v>225.2</v>
      </c>
      <c r="K328" s="1">
        <f>Table48[[#This Row],[Comex Cu future]]/100/0.454*1000</f>
        <v>4960.3524229074883</v>
      </c>
      <c r="L328" s="1">
        <v>1467.25</v>
      </c>
      <c r="M328" s="207"/>
      <c r="N328" s="134" t="str">
        <f>IF(ISNA(VLOOKUP(Table48[[#This Row],[Column1]],Table22[],3,FALSE)),N327,(VLOOKUP(Table48[[#This Row],[Column1]],Table22[],3,FALSE))*1000)</f>
        <v>""</v>
      </c>
      <c r="O328" s="14">
        <f t="shared" si="10"/>
        <v>42430</v>
      </c>
    </row>
    <row r="329" spans="2:15" x14ac:dyDescent="0.25">
      <c r="B329" s="2">
        <v>42457</v>
      </c>
      <c r="C329" s="1">
        <v>8612.25</v>
      </c>
      <c r="D329" s="27">
        <v>432672</v>
      </c>
      <c r="E329" s="27">
        <v>223914</v>
      </c>
      <c r="F329" s="27">
        <f t="shared" si="11"/>
        <v>208758</v>
      </c>
      <c r="G329" s="27">
        <v>100000</v>
      </c>
      <c r="H329" s="135">
        <v>22876</v>
      </c>
      <c r="I329" s="1">
        <v>4977</v>
      </c>
      <c r="J329" s="1">
        <v>227</v>
      </c>
      <c r="K329" s="1">
        <f>Table48[[#This Row],[Comex Cu future]]/100/0.454*1000</f>
        <v>5000</v>
      </c>
      <c r="L329" s="1">
        <v>1467.25</v>
      </c>
      <c r="M329" s="207"/>
      <c r="N329" s="134" t="str">
        <f>IF(ISNA(VLOOKUP(Table48[[#This Row],[Column1]],Table22[],3,FALSE)),N328,(VLOOKUP(Table48[[#This Row],[Column1]],Table22[],3,FALSE))*1000)</f>
        <v>""</v>
      </c>
      <c r="O329" s="14">
        <f t="shared" ref="O329:O392" si="12">DATE(YEAR(B329),MONTH(B329),1)</f>
        <v>42430</v>
      </c>
    </row>
    <row r="330" spans="2:15" x14ac:dyDescent="0.25">
      <c r="B330" s="2">
        <v>42458</v>
      </c>
      <c r="C330" s="1">
        <v>8408</v>
      </c>
      <c r="D330" s="27">
        <v>434850</v>
      </c>
      <c r="E330" s="27">
        <v>223428</v>
      </c>
      <c r="F330" s="27">
        <f t="shared" si="11"/>
        <v>211422</v>
      </c>
      <c r="G330" s="27">
        <v>100000</v>
      </c>
      <c r="H330" s="135">
        <v>22846</v>
      </c>
      <c r="I330" s="1">
        <v>4918.5</v>
      </c>
      <c r="J330" s="1">
        <v>224.6</v>
      </c>
      <c r="K330" s="1">
        <f>Table48[[#This Row],[Comex Cu future]]/100/0.454*1000</f>
        <v>4947.136563876652</v>
      </c>
      <c r="L330" s="1">
        <v>1477.25</v>
      </c>
      <c r="M330" s="207"/>
      <c r="N330" s="134" t="str">
        <f>IF(ISNA(VLOOKUP(Table48[[#This Row],[Column1]],Table22[],3,FALSE)),N329,(VLOOKUP(Table48[[#This Row],[Column1]],Table22[],3,FALSE))*1000)</f>
        <v>""</v>
      </c>
      <c r="O330" s="14">
        <f t="shared" si="12"/>
        <v>42430</v>
      </c>
    </row>
    <row r="331" spans="2:15" x14ac:dyDescent="0.25">
      <c r="B331" s="2">
        <v>42459</v>
      </c>
      <c r="C331" s="1">
        <v>8386.25</v>
      </c>
      <c r="D331" s="27">
        <v>432672</v>
      </c>
      <c r="E331" s="27">
        <v>220410</v>
      </c>
      <c r="F331" s="27">
        <f t="shared" si="11"/>
        <v>212262</v>
      </c>
      <c r="G331" s="27">
        <v>100000</v>
      </c>
      <c r="H331" s="135">
        <v>22847</v>
      </c>
      <c r="I331" s="1">
        <v>4903</v>
      </c>
      <c r="J331" s="1">
        <v>222.65</v>
      </c>
      <c r="K331" s="1">
        <f>Table48[[#This Row],[Comex Cu future]]/100/0.454*1000</f>
        <v>4904.1850220264323</v>
      </c>
      <c r="L331" s="1">
        <v>1484.75</v>
      </c>
      <c r="M331" s="207"/>
      <c r="N331" s="134" t="str">
        <f>IF(ISNA(VLOOKUP(Table48[[#This Row],[Column1]],Table22[],3,FALSE)),N330,(VLOOKUP(Table48[[#This Row],[Column1]],Table22[],3,FALSE))*1000)</f>
        <v>""</v>
      </c>
      <c r="O331" s="14">
        <f t="shared" si="12"/>
        <v>42430</v>
      </c>
    </row>
    <row r="332" spans="2:15" x14ac:dyDescent="0.25">
      <c r="B332" s="2">
        <v>42460</v>
      </c>
      <c r="C332" s="1">
        <v>8448.5</v>
      </c>
      <c r="D332" s="27">
        <v>431652</v>
      </c>
      <c r="E332" s="27">
        <v>220062</v>
      </c>
      <c r="F332" s="27">
        <f t="shared" si="11"/>
        <v>211590</v>
      </c>
      <c r="G332" s="27">
        <v>100000</v>
      </c>
      <c r="H332" s="135">
        <v>21952</v>
      </c>
      <c r="I332" s="1">
        <v>4880.5</v>
      </c>
      <c r="J332" s="1">
        <v>221.7</v>
      </c>
      <c r="K332" s="1">
        <f>Table48[[#This Row],[Comex Cu future]]/100/0.454*1000</f>
        <v>4883.2599118942726</v>
      </c>
      <c r="L332" s="1">
        <v>1510.75</v>
      </c>
      <c r="M332" s="207"/>
      <c r="N332" s="134" t="str">
        <f>IF(ISNA(VLOOKUP(Table48[[#This Row],[Column1]],Table22[],3,FALSE)),N331,(VLOOKUP(Table48[[#This Row],[Column1]],Table22[],3,FALSE))*1000)</f>
        <v>""</v>
      </c>
      <c r="O332" s="14">
        <f t="shared" si="12"/>
        <v>42430</v>
      </c>
    </row>
    <row r="333" spans="2:15" x14ac:dyDescent="0.25">
      <c r="B333" s="2">
        <v>42461</v>
      </c>
      <c r="C333" s="1">
        <v>8278</v>
      </c>
      <c r="D333" s="27">
        <v>431802</v>
      </c>
      <c r="E333" s="27">
        <v>221292</v>
      </c>
      <c r="F333" s="27">
        <f t="shared" si="11"/>
        <v>210510</v>
      </c>
      <c r="G333" s="27">
        <v>100000</v>
      </c>
      <c r="H333" s="135">
        <v>22603</v>
      </c>
      <c r="I333" s="1">
        <v>4859.75</v>
      </c>
      <c r="J333" s="1">
        <v>219.95</v>
      </c>
      <c r="K333" s="1">
        <f>Table48[[#This Row],[Comex Cu future]]/100/0.454*1000</f>
        <v>4844.7136563876647</v>
      </c>
      <c r="L333" s="1">
        <v>1523.25</v>
      </c>
      <c r="M333" s="207"/>
      <c r="N333" s="134" t="str">
        <f>IF(ISNA(VLOOKUP(Table48[[#This Row],[Column1]],Table22[],3,FALSE)),N332,(VLOOKUP(Table48[[#This Row],[Column1]],Table22[],3,FALSE))*1000)</f>
        <v>""</v>
      </c>
      <c r="O333" s="14">
        <f t="shared" si="12"/>
        <v>42461</v>
      </c>
    </row>
    <row r="334" spans="2:15" x14ac:dyDescent="0.25">
      <c r="B334" s="2">
        <v>42464</v>
      </c>
      <c r="C334" s="1">
        <v>8323.5</v>
      </c>
      <c r="D334" s="27">
        <v>431856</v>
      </c>
      <c r="E334" s="27">
        <v>221658</v>
      </c>
      <c r="F334" s="27">
        <f t="shared" si="11"/>
        <v>210198</v>
      </c>
      <c r="G334" s="27">
        <v>100000</v>
      </c>
      <c r="H334" s="135">
        <v>22349</v>
      </c>
      <c r="I334" s="1">
        <v>4779.25</v>
      </c>
      <c r="J334" s="1">
        <v>218.2</v>
      </c>
      <c r="K334" s="1">
        <f>Table48[[#This Row],[Comex Cu future]]/100/0.454*1000</f>
        <v>4806.1674008810569</v>
      </c>
      <c r="L334" s="1">
        <v>1516.5</v>
      </c>
      <c r="M334" s="207"/>
      <c r="N334" s="134" t="str">
        <f>IF(ISNA(VLOOKUP(Table48[[#This Row],[Column1]],Table22[],3,FALSE)),N333,(VLOOKUP(Table48[[#This Row],[Column1]],Table22[],3,FALSE))*1000)</f>
        <v>""</v>
      </c>
      <c r="O334" s="14">
        <f t="shared" si="12"/>
        <v>42461</v>
      </c>
    </row>
    <row r="335" spans="2:15" x14ac:dyDescent="0.25">
      <c r="B335" s="2">
        <v>42465</v>
      </c>
      <c r="C335" s="1">
        <v>8442</v>
      </c>
      <c r="D335" s="27">
        <v>430506</v>
      </c>
      <c r="E335" s="27">
        <v>221496</v>
      </c>
      <c r="F335" s="27">
        <f t="shared" si="11"/>
        <v>209010</v>
      </c>
      <c r="G335" s="27">
        <v>100000</v>
      </c>
      <c r="H335" s="135">
        <v>22851</v>
      </c>
      <c r="I335" s="1">
        <v>4792.75</v>
      </c>
      <c r="J335" s="1">
        <v>218.3</v>
      </c>
      <c r="K335" s="1">
        <f>Table48[[#This Row],[Comex Cu future]]/100/0.454*1000</f>
        <v>4808.3700440528637</v>
      </c>
      <c r="L335" s="1">
        <v>1499</v>
      </c>
      <c r="M335" s="207"/>
      <c r="N335" s="134" t="str">
        <f>IF(ISNA(VLOOKUP(Table48[[#This Row],[Column1]],Table22[],3,FALSE)),N334,(VLOOKUP(Table48[[#This Row],[Column1]],Table22[],3,FALSE))*1000)</f>
        <v>""</v>
      </c>
      <c r="O335" s="14">
        <f t="shared" si="12"/>
        <v>42461</v>
      </c>
    </row>
    <row r="336" spans="2:15" x14ac:dyDescent="0.25">
      <c r="B336" s="2">
        <v>42466</v>
      </c>
      <c r="C336" s="1">
        <v>8549.5</v>
      </c>
      <c r="D336" s="27">
        <v>432024</v>
      </c>
      <c r="E336" s="27">
        <v>222696</v>
      </c>
      <c r="F336" s="27">
        <f t="shared" si="11"/>
        <v>209328</v>
      </c>
      <c r="G336" s="27">
        <v>100000</v>
      </c>
      <c r="H336" s="135">
        <v>23102</v>
      </c>
      <c r="I336" s="1">
        <v>4804.5</v>
      </c>
      <c r="J336" s="1">
        <v>219</v>
      </c>
      <c r="K336" s="1">
        <f>Table48[[#This Row],[Comex Cu future]]/100/0.454*1000</f>
        <v>4823.7885462555059</v>
      </c>
      <c r="L336" s="1">
        <v>1494.25</v>
      </c>
      <c r="M336" s="207"/>
      <c r="N336" s="134" t="str">
        <f>IF(ISNA(VLOOKUP(Table48[[#This Row],[Column1]],Table22[],3,FALSE)),N335,(VLOOKUP(Table48[[#This Row],[Column1]],Table22[],3,FALSE))*1000)</f>
        <v>""</v>
      </c>
      <c r="O336" s="14">
        <f t="shared" si="12"/>
        <v>42461</v>
      </c>
    </row>
    <row r="337" spans="2:15" x14ac:dyDescent="0.25">
      <c r="B337" s="2">
        <v>42467</v>
      </c>
      <c r="C337" s="1">
        <v>8350.5</v>
      </c>
      <c r="D337" s="27">
        <v>431136</v>
      </c>
      <c r="E337" s="27">
        <v>222990</v>
      </c>
      <c r="F337" s="27">
        <f t="shared" si="11"/>
        <v>208146</v>
      </c>
      <c r="G337" s="27">
        <v>100000</v>
      </c>
      <c r="H337" s="135">
        <v>22855</v>
      </c>
      <c r="I337" s="1">
        <v>4665.5</v>
      </c>
      <c r="J337" s="1">
        <v>212.8</v>
      </c>
      <c r="K337" s="1">
        <f>Table48[[#This Row],[Comex Cu future]]/100/0.454*1000</f>
        <v>4687.2246696035245</v>
      </c>
      <c r="L337" s="1">
        <v>1484.25</v>
      </c>
      <c r="M337" s="207"/>
      <c r="N337" s="134" t="str">
        <f>IF(ISNA(VLOOKUP(Table48[[#This Row],[Column1]],Table22[],3,FALSE)),N336,(VLOOKUP(Table48[[#This Row],[Column1]],Table22[],3,FALSE))*1000)</f>
        <v>""</v>
      </c>
      <c r="O337" s="14">
        <f t="shared" si="12"/>
        <v>42461</v>
      </c>
    </row>
    <row r="338" spans="2:15" x14ac:dyDescent="0.25">
      <c r="B338" s="2">
        <v>42468</v>
      </c>
      <c r="C338" s="1">
        <v>8510.5</v>
      </c>
      <c r="D338" s="27">
        <v>428676</v>
      </c>
      <c r="E338" s="27">
        <v>222306</v>
      </c>
      <c r="F338" s="27">
        <f t="shared" si="11"/>
        <v>206370</v>
      </c>
      <c r="G338" s="27">
        <v>100000</v>
      </c>
      <c r="H338" s="135">
        <v>22856</v>
      </c>
      <c r="I338" s="1">
        <v>4663.75</v>
      </c>
      <c r="J338" s="1">
        <v>213.3</v>
      </c>
      <c r="K338" s="1">
        <f>Table48[[#This Row],[Comex Cu future]]/100/0.454*1000</f>
        <v>4698.2378854625549</v>
      </c>
      <c r="L338" s="1">
        <v>1503.5</v>
      </c>
      <c r="M338" s="207"/>
      <c r="N338" s="134" t="str">
        <f>IF(ISNA(VLOOKUP(Table48[[#This Row],[Column1]],Table22[],3,FALSE)),N337,(VLOOKUP(Table48[[#This Row],[Column1]],Table22[],3,FALSE))*1000)</f>
        <v>""</v>
      </c>
      <c r="O338" s="14">
        <f t="shared" si="12"/>
        <v>42461</v>
      </c>
    </row>
    <row r="339" spans="2:15" x14ac:dyDescent="0.25">
      <c r="B339" s="2">
        <v>42471</v>
      </c>
      <c r="C339" s="1">
        <v>8524.5</v>
      </c>
      <c r="D339" s="27">
        <v>428442</v>
      </c>
      <c r="E339" s="27">
        <v>222912</v>
      </c>
      <c r="F339" s="27">
        <f t="shared" si="11"/>
        <v>205530</v>
      </c>
      <c r="G339" s="27">
        <v>100000</v>
      </c>
      <c r="H339" s="135">
        <v>23103</v>
      </c>
      <c r="I339" s="1">
        <v>4678.5</v>
      </c>
      <c r="J339" s="1">
        <v>213.4</v>
      </c>
      <c r="K339" s="1">
        <f>Table48[[#This Row],[Comex Cu future]]/100/0.454*1000</f>
        <v>4700.4405286343608</v>
      </c>
      <c r="L339" s="1">
        <v>1494.75</v>
      </c>
      <c r="M339" s="207"/>
      <c r="N339" s="134" t="str">
        <f>IF(ISNA(VLOOKUP(Table48[[#This Row],[Column1]],Table22[],3,FALSE)),N338,(VLOOKUP(Table48[[#This Row],[Column1]],Table22[],3,FALSE))*1000)</f>
        <v>""</v>
      </c>
      <c r="O339" s="14">
        <f t="shared" si="12"/>
        <v>42461</v>
      </c>
    </row>
    <row r="340" spans="2:15" x14ac:dyDescent="0.25">
      <c r="B340" s="2">
        <v>42472</v>
      </c>
      <c r="C340" s="1">
        <v>8829.75</v>
      </c>
      <c r="D340" s="27">
        <v>428640</v>
      </c>
      <c r="E340" s="27">
        <v>223356</v>
      </c>
      <c r="F340" s="27">
        <f t="shared" si="11"/>
        <v>205284</v>
      </c>
      <c r="G340" s="27">
        <v>100000</v>
      </c>
      <c r="H340" s="135">
        <v>23188</v>
      </c>
      <c r="I340" s="1">
        <v>4788.5</v>
      </c>
      <c r="J340" s="1">
        <v>218.7</v>
      </c>
      <c r="K340" s="1">
        <f>Table48[[#This Row],[Comex Cu future]]/100/0.454*1000</f>
        <v>4817.1806167400882</v>
      </c>
      <c r="L340" s="1">
        <v>1523.5</v>
      </c>
      <c r="M340" s="207"/>
      <c r="N340" s="134" t="str">
        <f>IF(ISNA(VLOOKUP(Table48[[#This Row],[Column1]],Table22[],3,FALSE)),N339,(VLOOKUP(Table48[[#This Row],[Column1]],Table22[],3,FALSE))*1000)</f>
        <v>""</v>
      </c>
      <c r="O340" s="14">
        <f t="shared" si="12"/>
        <v>42461</v>
      </c>
    </row>
    <row r="341" spans="2:15" x14ac:dyDescent="0.25">
      <c r="B341" s="2">
        <v>42473</v>
      </c>
      <c r="C341" s="1">
        <v>8953</v>
      </c>
      <c r="D341" s="27">
        <v>428712</v>
      </c>
      <c r="E341" s="27">
        <v>223584</v>
      </c>
      <c r="F341" s="27">
        <f t="shared" si="11"/>
        <v>205128</v>
      </c>
      <c r="G341" s="27">
        <v>100000</v>
      </c>
      <c r="H341" s="135">
        <v>23190</v>
      </c>
      <c r="I341" s="1">
        <v>4848.5</v>
      </c>
      <c r="J341" s="1">
        <v>221.35</v>
      </c>
      <c r="K341" s="1">
        <f>Table48[[#This Row],[Comex Cu future]]/100/0.454*1000</f>
        <v>4875.550660792951</v>
      </c>
      <c r="L341" s="1">
        <v>1547</v>
      </c>
      <c r="M341" s="207"/>
      <c r="N341" s="134" t="str">
        <f>IF(ISNA(VLOOKUP(Table48[[#This Row],[Column1]],Table22[],3,FALSE)),N340,(VLOOKUP(Table48[[#This Row],[Column1]],Table22[],3,FALSE))*1000)</f>
        <v>""</v>
      </c>
      <c r="O341" s="14">
        <f t="shared" si="12"/>
        <v>42461</v>
      </c>
    </row>
    <row r="342" spans="2:15" x14ac:dyDescent="0.25">
      <c r="B342" s="2">
        <v>42474</v>
      </c>
      <c r="C342" s="1">
        <v>8960.5</v>
      </c>
      <c r="D342" s="27">
        <v>427182</v>
      </c>
      <c r="E342" s="27">
        <v>223056</v>
      </c>
      <c r="F342" s="27">
        <f t="shared" si="11"/>
        <v>204126</v>
      </c>
      <c r="G342" s="27">
        <v>100000</v>
      </c>
      <c r="H342" s="135">
        <v>22696</v>
      </c>
      <c r="I342" s="1">
        <v>4848</v>
      </c>
      <c r="J342" s="1">
        <v>221.7</v>
      </c>
      <c r="K342" s="1">
        <f>Table48[[#This Row],[Comex Cu future]]/100/0.454*1000</f>
        <v>4883.2599118942726</v>
      </c>
      <c r="L342" s="1">
        <v>1547.25</v>
      </c>
      <c r="M342" s="207"/>
      <c r="N342" s="134" t="str">
        <f>IF(ISNA(VLOOKUP(Table48[[#This Row],[Column1]],Table22[],3,FALSE)),N341,(VLOOKUP(Table48[[#This Row],[Column1]],Table22[],3,FALSE))*1000)</f>
        <v>""</v>
      </c>
      <c r="O342" s="14">
        <f t="shared" si="12"/>
        <v>42461</v>
      </c>
    </row>
    <row r="343" spans="2:15" x14ac:dyDescent="0.25">
      <c r="B343" s="2">
        <v>42475</v>
      </c>
      <c r="C343" s="1">
        <v>8881</v>
      </c>
      <c r="D343" s="27">
        <v>424212</v>
      </c>
      <c r="E343" s="27">
        <v>221922</v>
      </c>
      <c r="F343" s="27">
        <f t="shared" si="11"/>
        <v>202290</v>
      </c>
      <c r="G343" s="27">
        <v>100000</v>
      </c>
      <c r="H343" s="135">
        <v>22698</v>
      </c>
      <c r="I343" s="1">
        <v>4828.25</v>
      </c>
      <c r="J343" s="1">
        <v>219.75</v>
      </c>
      <c r="K343" s="1">
        <f>Table48[[#This Row],[Comex Cu future]]/100/0.454*1000</f>
        <v>4840.3083700440529</v>
      </c>
      <c r="L343" s="1">
        <v>1544.5</v>
      </c>
      <c r="M343" s="207"/>
      <c r="N343" s="134" t="str">
        <f>IF(ISNA(VLOOKUP(Table48[[#This Row],[Column1]],Table22[],3,FALSE)),N342,(VLOOKUP(Table48[[#This Row],[Column1]],Table22[],3,FALSE))*1000)</f>
        <v>""</v>
      </c>
      <c r="O343" s="14">
        <f t="shared" si="12"/>
        <v>42461</v>
      </c>
    </row>
    <row r="344" spans="2:15" x14ac:dyDescent="0.25">
      <c r="B344" s="2">
        <v>42478</v>
      </c>
      <c r="C344" s="1">
        <v>9105</v>
      </c>
      <c r="D344" s="27">
        <v>423690</v>
      </c>
      <c r="E344" s="27">
        <v>221358</v>
      </c>
      <c r="F344" s="27">
        <f t="shared" si="11"/>
        <v>202332</v>
      </c>
      <c r="G344" s="27">
        <v>100000</v>
      </c>
      <c r="H344" s="135">
        <v>22700</v>
      </c>
      <c r="I344" s="1">
        <v>4850</v>
      </c>
      <c r="J344" s="1">
        <v>220.9</v>
      </c>
      <c r="K344" s="1">
        <f>Table48[[#This Row],[Comex Cu future]]/100/0.454*1000</f>
        <v>4865.6387665198245</v>
      </c>
      <c r="L344" s="1">
        <v>1582</v>
      </c>
      <c r="M344" s="207"/>
      <c r="N344" s="134" t="str">
        <f>IF(ISNA(VLOOKUP(Table48[[#This Row],[Column1]],Table22[],3,FALSE)),N343,(VLOOKUP(Table48[[#This Row],[Column1]],Table22[],3,FALSE))*1000)</f>
        <v>""</v>
      </c>
      <c r="O344" s="14">
        <f t="shared" si="12"/>
        <v>42461</v>
      </c>
    </row>
    <row r="345" spans="2:15" x14ac:dyDescent="0.25">
      <c r="B345" s="2">
        <v>42479</v>
      </c>
      <c r="C345" s="1">
        <v>9237.5</v>
      </c>
      <c r="D345" s="27">
        <v>424080</v>
      </c>
      <c r="E345" s="27">
        <v>222102</v>
      </c>
      <c r="F345" s="27">
        <f t="shared" si="11"/>
        <v>201978</v>
      </c>
      <c r="G345" s="27">
        <v>100000</v>
      </c>
      <c r="H345" s="135">
        <v>22701</v>
      </c>
      <c r="I345" s="1">
        <v>4954.75</v>
      </c>
      <c r="J345" s="1">
        <v>226.65</v>
      </c>
      <c r="K345" s="1">
        <f>Table48[[#This Row],[Comex Cu future]]/100/0.454*1000</f>
        <v>4992.2907488986784</v>
      </c>
      <c r="L345" s="1">
        <v>1587</v>
      </c>
      <c r="M345" s="207"/>
      <c r="N345" s="134" t="str">
        <f>IF(ISNA(VLOOKUP(Table48[[#This Row],[Column1]],Table22[],3,FALSE)),N344,(VLOOKUP(Table48[[#This Row],[Column1]],Table22[],3,FALSE))*1000)</f>
        <v>""</v>
      </c>
      <c r="O345" s="14">
        <f t="shared" si="12"/>
        <v>42461</v>
      </c>
    </row>
    <row r="346" spans="2:15" x14ac:dyDescent="0.25">
      <c r="B346" s="2">
        <v>42480</v>
      </c>
      <c r="C346" s="1">
        <v>9295.5</v>
      </c>
      <c r="D346" s="27">
        <v>425220</v>
      </c>
      <c r="E346" s="27">
        <v>223320</v>
      </c>
      <c r="F346" s="27">
        <f t="shared" si="11"/>
        <v>201900</v>
      </c>
      <c r="G346" s="27">
        <v>100000</v>
      </c>
      <c r="H346" s="135">
        <v>23202</v>
      </c>
      <c r="I346" s="1">
        <v>4994.5</v>
      </c>
      <c r="J346" s="1">
        <v>227.9</v>
      </c>
      <c r="K346" s="1">
        <f>Table48[[#This Row],[Comex Cu future]]/100/0.454*1000</f>
        <v>5019.8237885462559</v>
      </c>
      <c r="L346" s="1">
        <v>1617</v>
      </c>
      <c r="M346" s="207"/>
      <c r="N346" s="134" t="str">
        <f>IF(ISNA(VLOOKUP(Table48[[#This Row],[Column1]],Table22[],3,FALSE)),N345,(VLOOKUP(Table48[[#This Row],[Column1]],Table22[],3,FALSE))*1000)</f>
        <v>""</v>
      </c>
      <c r="O346" s="14">
        <f t="shared" si="12"/>
        <v>42461</v>
      </c>
    </row>
    <row r="347" spans="2:15" x14ac:dyDescent="0.25">
      <c r="B347" s="2">
        <v>42481</v>
      </c>
      <c r="C347" s="1">
        <v>9068.5</v>
      </c>
      <c r="D347" s="27">
        <v>423552</v>
      </c>
      <c r="E347" s="27">
        <v>223524</v>
      </c>
      <c r="F347" s="27">
        <f t="shared" si="11"/>
        <v>200028</v>
      </c>
      <c r="G347" s="27">
        <v>100000</v>
      </c>
      <c r="H347" s="135">
        <v>23204</v>
      </c>
      <c r="I347" s="1">
        <v>5014.25</v>
      </c>
      <c r="J347" s="1">
        <v>228.8</v>
      </c>
      <c r="K347" s="1">
        <f>Table48[[#This Row],[Comex Cu future]]/100/0.454*1000</f>
        <v>5039.6475770925108</v>
      </c>
      <c r="L347" s="1">
        <v>1626.25</v>
      </c>
      <c r="M347" s="207"/>
      <c r="N347" s="134" t="str">
        <f>IF(ISNA(VLOOKUP(Table48[[#This Row],[Column1]],Table22[],3,FALSE)),N346,(VLOOKUP(Table48[[#This Row],[Column1]],Table22[],3,FALSE))*1000)</f>
        <v>""</v>
      </c>
      <c r="O347" s="14">
        <f t="shared" si="12"/>
        <v>42461</v>
      </c>
    </row>
    <row r="348" spans="2:15" x14ac:dyDescent="0.25">
      <c r="B348" s="2">
        <v>42482</v>
      </c>
      <c r="C348" s="1">
        <v>9059</v>
      </c>
      <c r="D348" s="27">
        <v>420924</v>
      </c>
      <c r="E348" s="27">
        <v>223074</v>
      </c>
      <c r="F348" s="27">
        <f t="shared" si="11"/>
        <v>197850</v>
      </c>
      <c r="G348" s="27">
        <v>100000</v>
      </c>
      <c r="H348" s="135">
        <v>23203.5</v>
      </c>
      <c r="I348" s="1">
        <v>5043.25</v>
      </c>
      <c r="J348" s="1">
        <v>229.95</v>
      </c>
      <c r="K348" s="1">
        <f>Table48[[#This Row],[Comex Cu future]]/100/0.454*1000</f>
        <v>5064.9779735682814</v>
      </c>
      <c r="L348" s="1">
        <v>1643.75</v>
      </c>
      <c r="M348" s="207"/>
      <c r="N348" s="134" t="str">
        <f>IF(ISNA(VLOOKUP(Table48[[#This Row],[Column1]],Table22[],3,FALSE)),N347,(VLOOKUP(Table48[[#This Row],[Column1]],Table22[],3,FALSE))*1000)</f>
        <v>""</v>
      </c>
      <c r="O348" s="14">
        <f t="shared" si="12"/>
        <v>42461</v>
      </c>
    </row>
    <row r="349" spans="2:15" x14ac:dyDescent="0.25">
      <c r="B349" s="2">
        <v>42485</v>
      </c>
      <c r="C349" s="1">
        <v>9095.75</v>
      </c>
      <c r="D349" s="27">
        <v>418998</v>
      </c>
      <c r="E349" s="27">
        <v>222186</v>
      </c>
      <c r="F349" s="27">
        <f t="shared" si="11"/>
        <v>196812</v>
      </c>
      <c r="G349" s="27">
        <v>100000</v>
      </c>
      <c r="H349" s="135">
        <v>23200</v>
      </c>
      <c r="I349" s="1">
        <v>5006.25</v>
      </c>
      <c r="J349" s="1">
        <v>229.05</v>
      </c>
      <c r="K349" s="1">
        <f>Table48[[#This Row],[Comex Cu future]]/100/0.454*1000</f>
        <v>5045.1541850220265</v>
      </c>
      <c r="L349" s="1">
        <v>1645.25</v>
      </c>
      <c r="M349" s="207"/>
      <c r="N349" s="134" t="str">
        <f>IF(ISNA(VLOOKUP(Table48[[#This Row],[Column1]],Table22[],3,FALSE)),N348,(VLOOKUP(Table48[[#This Row],[Column1]],Table22[],3,FALSE))*1000)</f>
        <v>""</v>
      </c>
      <c r="O349" s="14">
        <f t="shared" si="12"/>
        <v>42461</v>
      </c>
    </row>
    <row r="350" spans="2:15" x14ac:dyDescent="0.25">
      <c r="B350" s="2">
        <v>42486</v>
      </c>
      <c r="C350" s="1">
        <v>9156</v>
      </c>
      <c r="D350" s="27">
        <v>418056</v>
      </c>
      <c r="E350" s="27">
        <v>222222</v>
      </c>
      <c r="F350" s="27">
        <f t="shared" si="11"/>
        <v>195834</v>
      </c>
      <c r="G350" s="27">
        <v>100000</v>
      </c>
      <c r="H350" s="135">
        <v>22950</v>
      </c>
      <c r="I350" s="1">
        <v>4973.5</v>
      </c>
      <c r="J350" s="1">
        <v>228.1</v>
      </c>
      <c r="K350" s="1">
        <f>Table48[[#This Row],[Comex Cu future]]/100/0.454*1000</f>
        <v>5024.2290748898677</v>
      </c>
      <c r="L350" s="1">
        <v>1642</v>
      </c>
      <c r="M350" s="207"/>
      <c r="N350" s="134" t="str">
        <f>IF(ISNA(VLOOKUP(Table48[[#This Row],[Column1]],Table22[],3,FALSE)),N349,(VLOOKUP(Table48[[#This Row],[Column1]],Table22[],3,FALSE))*1000)</f>
        <v>""</v>
      </c>
      <c r="O350" s="14">
        <f t="shared" si="12"/>
        <v>42461</v>
      </c>
    </row>
    <row r="351" spans="2:15" x14ac:dyDescent="0.25">
      <c r="B351" s="2">
        <v>42487</v>
      </c>
      <c r="C351" s="1">
        <v>9166</v>
      </c>
      <c r="D351" s="27">
        <v>416352</v>
      </c>
      <c r="E351" s="27">
        <v>222498</v>
      </c>
      <c r="F351" s="27">
        <f t="shared" si="11"/>
        <v>193854</v>
      </c>
      <c r="G351" s="27">
        <v>100000</v>
      </c>
      <c r="H351" s="135">
        <v>23200</v>
      </c>
      <c r="I351" s="1">
        <v>4913.5</v>
      </c>
      <c r="J351" s="1">
        <v>225.9</v>
      </c>
      <c r="K351" s="1">
        <f>Table48[[#This Row],[Comex Cu future]]/100/0.454*1000</f>
        <v>4975.7709251101314</v>
      </c>
      <c r="L351" s="1">
        <v>1641.25</v>
      </c>
      <c r="M351" s="207"/>
      <c r="N351" s="134" t="str">
        <f>IF(ISNA(VLOOKUP(Table48[[#This Row],[Column1]],Table22[],3,FALSE)),N350,(VLOOKUP(Table48[[#This Row],[Column1]],Table22[],3,FALSE))*1000)</f>
        <v>""</v>
      </c>
      <c r="O351" s="14">
        <f t="shared" si="12"/>
        <v>42461</v>
      </c>
    </row>
    <row r="352" spans="2:15" x14ac:dyDescent="0.25">
      <c r="B352" s="2">
        <v>42488</v>
      </c>
      <c r="C352" s="1">
        <v>9261</v>
      </c>
      <c r="D352" s="27">
        <v>415752</v>
      </c>
      <c r="E352" s="27">
        <v>222414</v>
      </c>
      <c r="F352" s="27">
        <f t="shared" si="11"/>
        <v>193338</v>
      </c>
      <c r="G352" s="27">
        <v>100000</v>
      </c>
      <c r="H352" s="135">
        <v>23454.5</v>
      </c>
      <c r="I352" s="1">
        <v>4956.25</v>
      </c>
      <c r="J352" s="1">
        <v>226.65</v>
      </c>
      <c r="K352" s="1">
        <f>Table48[[#This Row],[Comex Cu future]]/100/0.454*1000</f>
        <v>4992.2907488986784</v>
      </c>
      <c r="L352" s="1">
        <v>1663.75</v>
      </c>
      <c r="M352" s="207"/>
      <c r="N352" s="134" t="str">
        <f>IF(ISNA(VLOOKUP(Table48[[#This Row],[Column1]],Table22[],3,FALSE)),N351,(VLOOKUP(Table48[[#This Row],[Column1]],Table22[],3,FALSE))*1000)</f>
        <v>""</v>
      </c>
      <c r="O352" s="14">
        <f t="shared" si="12"/>
        <v>42461</v>
      </c>
    </row>
    <row r="353" spans="2:15" x14ac:dyDescent="0.25">
      <c r="B353" s="2">
        <v>42489</v>
      </c>
      <c r="C353" s="1">
        <v>9409</v>
      </c>
      <c r="D353" s="27">
        <v>417438</v>
      </c>
      <c r="E353" s="27">
        <v>225240</v>
      </c>
      <c r="F353" s="27">
        <f t="shared" si="11"/>
        <v>192198</v>
      </c>
      <c r="G353" s="27">
        <v>100000</v>
      </c>
      <c r="H353" s="135">
        <v>23704.5</v>
      </c>
      <c r="I353" s="1">
        <v>5064</v>
      </c>
      <c r="J353" s="1">
        <v>231.4</v>
      </c>
      <c r="K353" s="1">
        <f>Table48[[#This Row],[Comex Cu future]]/100/0.454*1000</f>
        <v>5096.9162995594716</v>
      </c>
      <c r="L353" s="1">
        <v>1669.75</v>
      </c>
      <c r="M353" s="207"/>
      <c r="N353" s="134" t="str">
        <f>IF(ISNA(VLOOKUP(Table48[[#This Row],[Column1]],Table22[],3,FALSE)),N352,(VLOOKUP(Table48[[#This Row],[Column1]],Table22[],3,FALSE))*1000)</f>
        <v>""</v>
      </c>
      <c r="O353" s="14">
        <f t="shared" si="12"/>
        <v>42461</v>
      </c>
    </row>
    <row r="354" spans="2:15" x14ac:dyDescent="0.25">
      <c r="B354" s="2">
        <v>42492</v>
      </c>
      <c r="C354" s="1">
        <v>9409</v>
      </c>
      <c r="D354" s="27">
        <v>417438</v>
      </c>
      <c r="E354" s="27">
        <v>225240</v>
      </c>
      <c r="F354" s="27">
        <f t="shared" si="11"/>
        <v>192198</v>
      </c>
      <c r="G354" s="27">
        <v>100000</v>
      </c>
      <c r="H354" s="135">
        <v>23704.5</v>
      </c>
      <c r="I354" s="1">
        <v>5064</v>
      </c>
      <c r="J354" s="1">
        <v>229.85</v>
      </c>
      <c r="K354" s="1">
        <f>Table48[[#This Row],[Comex Cu future]]/100/0.454*1000</f>
        <v>5062.7753303964746</v>
      </c>
      <c r="L354" s="1">
        <v>1669.75</v>
      </c>
      <c r="M354" s="207"/>
      <c r="N354" s="134" t="str">
        <f>IF(ISNA(VLOOKUP(Table48[[#This Row],[Column1]],Table22[],3,FALSE)),N353,(VLOOKUP(Table48[[#This Row],[Column1]],Table22[],3,FALSE))*1000)</f>
        <v>""</v>
      </c>
      <c r="O354" s="14">
        <f t="shared" si="12"/>
        <v>42491</v>
      </c>
    </row>
    <row r="355" spans="2:15" x14ac:dyDescent="0.25">
      <c r="B355" s="2">
        <v>42493</v>
      </c>
      <c r="C355" s="1">
        <v>9478.75</v>
      </c>
      <c r="D355" s="27">
        <v>417504</v>
      </c>
      <c r="E355" s="27">
        <v>225594</v>
      </c>
      <c r="F355" s="27">
        <f t="shared" si="11"/>
        <v>191910</v>
      </c>
      <c r="G355" s="27">
        <v>100000</v>
      </c>
      <c r="H355" s="135">
        <v>23197</v>
      </c>
      <c r="I355" s="1">
        <v>4928.25</v>
      </c>
      <c r="J355" s="1">
        <v>225.4</v>
      </c>
      <c r="K355" s="1">
        <f>Table48[[#This Row],[Comex Cu future]]/100/0.454*1000</f>
        <v>4964.757709251101</v>
      </c>
      <c r="L355" s="1">
        <v>1616.25</v>
      </c>
      <c r="M355" s="207"/>
      <c r="N355" s="134" t="str">
        <f>IF(ISNA(VLOOKUP(Table48[[#This Row],[Column1]],Table22[],3,FALSE)),N354,(VLOOKUP(Table48[[#This Row],[Column1]],Table22[],3,FALSE))*1000)</f>
        <v>""</v>
      </c>
      <c r="O355" s="14">
        <f t="shared" si="12"/>
        <v>42491</v>
      </c>
    </row>
    <row r="356" spans="2:15" x14ac:dyDescent="0.25">
      <c r="B356" s="2">
        <v>42494</v>
      </c>
      <c r="C356" s="1">
        <v>9402.5</v>
      </c>
      <c r="D356" s="27">
        <v>416442</v>
      </c>
      <c r="E356" s="27">
        <v>225564</v>
      </c>
      <c r="F356" s="27">
        <f t="shared" si="11"/>
        <v>190878</v>
      </c>
      <c r="G356" s="27">
        <v>100000</v>
      </c>
      <c r="H356" s="135">
        <v>23698</v>
      </c>
      <c r="I356" s="1">
        <v>4879.5</v>
      </c>
      <c r="J356" s="1">
        <v>222.3</v>
      </c>
      <c r="K356" s="1">
        <f>Table48[[#This Row],[Comex Cu future]]/100/0.454*1000</f>
        <v>4896.4757709251107</v>
      </c>
      <c r="L356" s="1">
        <v>1615</v>
      </c>
      <c r="M356" s="207"/>
      <c r="N356" s="134" t="str">
        <f>IF(ISNA(VLOOKUP(Table48[[#This Row],[Column1]],Table22[],3,FALSE)),N355,(VLOOKUP(Table48[[#This Row],[Column1]],Table22[],3,FALSE))*1000)</f>
        <v>""</v>
      </c>
      <c r="O356" s="14">
        <f t="shared" si="12"/>
        <v>42491</v>
      </c>
    </row>
    <row r="357" spans="2:15" x14ac:dyDescent="0.25">
      <c r="B357" s="2">
        <v>42495</v>
      </c>
      <c r="C357" s="1">
        <v>8979</v>
      </c>
      <c r="D357" s="27">
        <v>415134</v>
      </c>
      <c r="E357" s="27">
        <v>225690</v>
      </c>
      <c r="F357" s="27">
        <f t="shared" si="11"/>
        <v>189444</v>
      </c>
      <c r="G357" s="27">
        <v>100000</v>
      </c>
      <c r="H357" s="135">
        <v>23701</v>
      </c>
      <c r="I357" s="1">
        <v>4802.25</v>
      </c>
      <c r="J357" s="1">
        <v>219.1</v>
      </c>
      <c r="K357" s="1">
        <f>Table48[[#This Row],[Comex Cu future]]/100/0.454*1000</f>
        <v>4825.9911894273118</v>
      </c>
      <c r="L357" s="1">
        <v>1592.25</v>
      </c>
      <c r="M357" s="207"/>
      <c r="N357" s="134" t="str">
        <f>IF(ISNA(VLOOKUP(Table48[[#This Row],[Column1]],Table22[],3,FALSE)),N356,(VLOOKUP(Table48[[#This Row],[Column1]],Table22[],3,FALSE))*1000)</f>
        <v>""</v>
      </c>
      <c r="O357" s="14">
        <f t="shared" si="12"/>
        <v>42491</v>
      </c>
    </row>
    <row r="358" spans="2:15" x14ac:dyDescent="0.25">
      <c r="B358" s="2">
        <v>42496</v>
      </c>
      <c r="C358" s="1">
        <v>9024.5</v>
      </c>
      <c r="D358" s="27">
        <v>415284</v>
      </c>
      <c r="E358" s="27">
        <v>225690</v>
      </c>
      <c r="F358" s="27">
        <f t="shared" si="11"/>
        <v>189594</v>
      </c>
      <c r="G358" s="27">
        <v>100000</v>
      </c>
      <c r="H358" s="135">
        <v>23702.5</v>
      </c>
      <c r="I358" s="1">
        <v>4825.5</v>
      </c>
      <c r="J358" s="1">
        <v>219.2</v>
      </c>
      <c r="K358" s="1">
        <f>Table48[[#This Row],[Comex Cu future]]/100/0.454*1000</f>
        <v>4828.1938325991187</v>
      </c>
      <c r="L358" s="1">
        <v>1581.75</v>
      </c>
      <c r="M358" s="207"/>
      <c r="N358" s="134" t="str">
        <f>IF(ISNA(VLOOKUP(Table48[[#This Row],[Column1]],Table22[],3,FALSE)),N357,(VLOOKUP(Table48[[#This Row],[Column1]],Table22[],3,FALSE))*1000)</f>
        <v>""</v>
      </c>
      <c r="O358" s="14">
        <f t="shared" si="12"/>
        <v>42491</v>
      </c>
    </row>
    <row r="359" spans="2:15" x14ac:dyDescent="0.25">
      <c r="B359" s="2">
        <v>42499</v>
      </c>
      <c r="C359" s="1">
        <v>8561.75</v>
      </c>
      <c r="D359" s="27">
        <v>414690</v>
      </c>
      <c r="E359" s="27">
        <v>226314</v>
      </c>
      <c r="F359" s="27">
        <f t="shared" si="11"/>
        <v>188376</v>
      </c>
      <c r="G359" s="27">
        <v>100000</v>
      </c>
      <c r="H359" s="135">
        <v>23197.5</v>
      </c>
      <c r="I359" s="1">
        <v>4698.5</v>
      </c>
      <c r="J359" s="1">
        <v>215.15</v>
      </c>
      <c r="K359" s="1">
        <f>Table48[[#This Row],[Comex Cu future]]/100/0.454*1000</f>
        <v>4738.9867841409687</v>
      </c>
      <c r="L359" s="1">
        <v>1542.75</v>
      </c>
      <c r="M359" s="207"/>
      <c r="N359" s="134" t="str">
        <f>IF(ISNA(VLOOKUP(Table48[[#This Row],[Column1]],Table22[],3,FALSE)),N358,(VLOOKUP(Table48[[#This Row],[Column1]],Table22[],3,FALSE))*1000)</f>
        <v>""</v>
      </c>
      <c r="O359" s="14">
        <f t="shared" si="12"/>
        <v>42491</v>
      </c>
    </row>
    <row r="360" spans="2:15" x14ac:dyDescent="0.25">
      <c r="B360" s="2">
        <v>42500</v>
      </c>
      <c r="C360" s="1">
        <v>8667.75</v>
      </c>
      <c r="D360" s="27">
        <v>414714</v>
      </c>
      <c r="E360" s="27">
        <v>226308</v>
      </c>
      <c r="F360" s="27">
        <f t="shared" si="11"/>
        <v>188406</v>
      </c>
      <c r="G360" s="27">
        <v>100000</v>
      </c>
      <c r="H360" s="135">
        <v>23197.5</v>
      </c>
      <c r="I360" s="1">
        <v>4691.25</v>
      </c>
      <c r="J360" s="1">
        <v>214.1</v>
      </c>
      <c r="K360" s="1">
        <f>Table48[[#This Row],[Comex Cu future]]/100/0.454*1000</f>
        <v>4715.859030837004</v>
      </c>
      <c r="L360" s="1">
        <v>1536</v>
      </c>
      <c r="M360" s="207"/>
      <c r="N360" s="134" t="str">
        <f>IF(ISNA(VLOOKUP(Table48[[#This Row],[Column1]],Table22[],3,FALSE)),N359,(VLOOKUP(Table48[[#This Row],[Column1]],Table22[],3,FALSE))*1000)</f>
        <v>""</v>
      </c>
      <c r="O360" s="14">
        <f t="shared" si="12"/>
        <v>42491</v>
      </c>
    </row>
    <row r="361" spans="2:15" x14ac:dyDescent="0.25">
      <c r="B361" s="2">
        <v>42501</v>
      </c>
      <c r="C361" s="1">
        <v>8843</v>
      </c>
      <c r="D361" s="27">
        <v>414024</v>
      </c>
      <c r="E361" s="27">
        <v>225774</v>
      </c>
      <c r="F361" s="27">
        <f t="shared" si="11"/>
        <v>188250</v>
      </c>
      <c r="G361" s="27">
        <v>100000</v>
      </c>
      <c r="H361" s="135">
        <v>23197.5</v>
      </c>
      <c r="I361" s="1">
        <v>4717.75</v>
      </c>
      <c r="J361" s="1">
        <v>215.15</v>
      </c>
      <c r="K361" s="1">
        <f>Table48[[#This Row],[Comex Cu future]]/100/0.454*1000</f>
        <v>4738.9867841409687</v>
      </c>
      <c r="L361" s="1">
        <v>1547.25</v>
      </c>
      <c r="M361" s="207"/>
      <c r="N361" s="134" t="str">
        <f>IF(ISNA(VLOOKUP(Table48[[#This Row],[Column1]],Table22[],3,FALSE)),N360,(VLOOKUP(Table48[[#This Row],[Column1]],Table22[],3,FALSE))*1000)</f>
        <v>""</v>
      </c>
      <c r="O361" s="14">
        <f t="shared" si="12"/>
        <v>42491</v>
      </c>
    </row>
    <row r="362" spans="2:15" x14ac:dyDescent="0.25">
      <c r="B362" s="2">
        <v>42502</v>
      </c>
      <c r="C362" s="1">
        <v>8589</v>
      </c>
      <c r="D362" s="27">
        <v>414018</v>
      </c>
      <c r="E362" s="27">
        <v>225846</v>
      </c>
      <c r="F362" s="27">
        <f t="shared" si="11"/>
        <v>188172</v>
      </c>
      <c r="G362" s="27">
        <v>100000</v>
      </c>
      <c r="H362" s="135">
        <v>23700.5</v>
      </c>
      <c r="I362" s="1">
        <v>4627.25</v>
      </c>
      <c r="J362" s="1">
        <v>212</v>
      </c>
      <c r="K362" s="1">
        <f>Table48[[#This Row],[Comex Cu future]]/100/0.454*1000</f>
        <v>4669.6035242290745</v>
      </c>
      <c r="L362" s="1">
        <v>1528.75</v>
      </c>
      <c r="M362" s="207"/>
      <c r="N362" s="134" t="str">
        <f>IF(ISNA(VLOOKUP(Table48[[#This Row],[Column1]],Table22[],3,FALSE)),N361,(VLOOKUP(Table48[[#This Row],[Column1]],Table22[],3,FALSE))*1000)</f>
        <v>""</v>
      </c>
      <c r="O362" s="14">
        <f t="shared" si="12"/>
        <v>42491</v>
      </c>
    </row>
    <row r="363" spans="2:15" x14ac:dyDescent="0.25">
      <c r="B363" s="2">
        <v>42503</v>
      </c>
      <c r="C363" s="1">
        <v>8598.5</v>
      </c>
      <c r="D363" s="27">
        <v>412344</v>
      </c>
      <c r="E363" s="27">
        <v>225114</v>
      </c>
      <c r="F363" s="27">
        <f t="shared" si="11"/>
        <v>187230</v>
      </c>
      <c r="G363" s="27">
        <v>100000</v>
      </c>
      <c r="H363" s="135">
        <v>23452</v>
      </c>
      <c r="I363" s="1">
        <v>4636</v>
      </c>
      <c r="J363" s="1">
        <v>211.9</v>
      </c>
      <c r="K363" s="1">
        <f>Table48[[#This Row],[Comex Cu future]]/100/0.454*1000</f>
        <v>4667.4008810572686</v>
      </c>
      <c r="L363" s="1">
        <v>1516.75</v>
      </c>
      <c r="M363" s="207"/>
      <c r="N363" s="134" t="str">
        <f>IF(ISNA(VLOOKUP(Table48[[#This Row],[Column1]],Table22[],3,FALSE)),N362,(VLOOKUP(Table48[[#This Row],[Column1]],Table22[],3,FALSE))*1000)</f>
        <v>""</v>
      </c>
      <c r="O363" s="14">
        <f t="shared" si="12"/>
        <v>42491</v>
      </c>
    </row>
    <row r="364" spans="2:15" x14ac:dyDescent="0.25">
      <c r="B364" s="2">
        <v>42506</v>
      </c>
      <c r="C364" s="1">
        <v>8680.5</v>
      </c>
      <c r="D364" s="27">
        <v>406464</v>
      </c>
      <c r="E364" s="27">
        <v>223620</v>
      </c>
      <c r="F364" s="27">
        <f t="shared" si="11"/>
        <v>182844</v>
      </c>
      <c r="G364" s="27">
        <v>100000</v>
      </c>
      <c r="H364" s="135">
        <v>23447</v>
      </c>
      <c r="I364" s="1">
        <v>4649.5</v>
      </c>
      <c r="J364" s="1">
        <v>213.3</v>
      </c>
      <c r="K364" s="1">
        <f>Table48[[#This Row],[Comex Cu future]]/100/0.454*1000</f>
        <v>4698.2378854625549</v>
      </c>
      <c r="L364" s="1">
        <v>1532</v>
      </c>
      <c r="M364" s="207"/>
      <c r="N364" s="134" t="str">
        <f>IF(ISNA(VLOOKUP(Table48[[#This Row],[Column1]],Table22[],3,FALSE)),N363,(VLOOKUP(Table48[[#This Row],[Column1]],Table22[],3,FALSE))*1000)</f>
        <v>""</v>
      </c>
      <c r="O364" s="14">
        <f t="shared" si="12"/>
        <v>42491</v>
      </c>
    </row>
    <row r="365" spans="2:15" x14ac:dyDescent="0.25">
      <c r="B365" s="2">
        <v>42507</v>
      </c>
      <c r="C365" s="1">
        <v>8755.25</v>
      </c>
      <c r="D365" s="27">
        <v>405858</v>
      </c>
      <c r="E365" s="27">
        <v>223788</v>
      </c>
      <c r="F365" s="27">
        <f t="shared" si="11"/>
        <v>182070</v>
      </c>
      <c r="G365" s="27">
        <v>100000</v>
      </c>
      <c r="H365" s="135">
        <v>23196</v>
      </c>
      <c r="I365" s="1">
        <v>4659</v>
      </c>
      <c r="J365" s="1">
        <v>213.25</v>
      </c>
      <c r="K365" s="1">
        <f>Table48[[#This Row],[Comex Cu future]]/100/0.454*1000</f>
        <v>4697.136563876652</v>
      </c>
      <c r="L365" s="1">
        <v>1531.25</v>
      </c>
      <c r="M365" s="207"/>
      <c r="N365" s="134" t="str">
        <f>IF(ISNA(VLOOKUP(Table48[[#This Row],[Column1]],Table22[],3,FALSE)),N364,(VLOOKUP(Table48[[#This Row],[Column1]],Table22[],3,FALSE))*1000)</f>
        <v>""</v>
      </c>
      <c r="O365" s="14">
        <f t="shared" si="12"/>
        <v>42491</v>
      </c>
    </row>
    <row r="366" spans="2:15" x14ac:dyDescent="0.25">
      <c r="B366" s="2">
        <v>42508</v>
      </c>
      <c r="C366" s="1">
        <v>8592.75</v>
      </c>
      <c r="D366" s="27">
        <v>404178</v>
      </c>
      <c r="E366" s="27">
        <v>222906</v>
      </c>
      <c r="F366" s="27">
        <f t="shared" si="11"/>
        <v>181272</v>
      </c>
      <c r="G366" s="27">
        <v>100000</v>
      </c>
      <c r="H366" s="135">
        <v>23195</v>
      </c>
      <c r="I366" s="1">
        <v>4623.25</v>
      </c>
      <c r="J366" s="1">
        <v>211.85</v>
      </c>
      <c r="K366" s="1">
        <f>Table48[[#This Row],[Comex Cu future]]/100/0.454*1000</f>
        <v>4666.2995594713657</v>
      </c>
      <c r="L366" s="1">
        <v>1539.25</v>
      </c>
      <c r="M366" s="207"/>
      <c r="N366" s="134" t="str">
        <f>IF(ISNA(VLOOKUP(Table48[[#This Row],[Column1]],Table22[],3,FALSE)),N365,(VLOOKUP(Table48[[#This Row],[Column1]],Table22[],3,FALSE))*1000)</f>
        <v>""</v>
      </c>
      <c r="O366" s="14">
        <f t="shared" si="12"/>
        <v>42491</v>
      </c>
    </row>
    <row r="367" spans="2:15" x14ac:dyDescent="0.25">
      <c r="B367" s="2">
        <v>42509</v>
      </c>
      <c r="C367" s="1">
        <v>8510.5</v>
      </c>
      <c r="D367" s="27">
        <v>405660</v>
      </c>
      <c r="E367" s="27">
        <v>223968</v>
      </c>
      <c r="F367" s="27">
        <f t="shared" si="11"/>
        <v>181692</v>
      </c>
      <c r="G367" s="27">
        <v>100000</v>
      </c>
      <c r="H367" s="135">
        <v>23194.5</v>
      </c>
      <c r="I367" s="1">
        <v>4593.75</v>
      </c>
      <c r="J367" s="1">
        <v>210.3</v>
      </c>
      <c r="K367" s="1">
        <f>Table48[[#This Row],[Comex Cu future]]/100/0.454*1000</f>
        <v>4632.1585903083705</v>
      </c>
      <c r="L367" s="1">
        <v>1533</v>
      </c>
      <c r="M367" s="207"/>
      <c r="N367" s="134" t="str">
        <f>IF(ISNA(VLOOKUP(Table48[[#This Row],[Column1]],Table22[],3,FALSE)),N366,(VLOOKUP(Table48[[#This Row],[Column1]],Table22[],3,FALSE))*1000)</f>
        <v>""</v>
      </c>
      <c r="O367" s="14">
        <f t="shared" si="12"/>
        <v>42491</v>
      </c>
    </row>
    <row r="368" spans="2:15" x14ac:dyDescent="0.25">
      <c r="B368" s="2">
        <v>42510</v>
      </c>
      <c r="C368" s="1">
        <v>8457.25</v>
      </c>
      <c r="D368" s="27">
        <v>404556</v>
      </c>
      <c r="E368" s="27">
        <v>222942</v>
      </c>
      <c r="F368" s="27">
        <f t="shared" si="11"/>
        <v>181614</v>
      </c>
      <c r="G368" s="27">
        <v>100000</v>
      </c>
      <c r="H368" s="135">
        <v>23819.5</v>
      </c>
      <c r="I368" s="1">
        <v>4588.5</v>
      </c>
      <c r="J368" s="1">
        <v>210</v>
      </c>
      <c r="K368" s="1">
        <f>Table48[[#This Row],[Comex Cu future]]/100/0.454*1000</f>
        <v>4625.5506607929519</v>
      </c>
      <c r="L368" s="1">
        <v>1535.5</v>
      </c>
      <c r="M368" s="207"/>
      <c r="N368" s="134" t="str">
        <f>IF(ISNA(VLOOKUP(Table48[[#This Row],[Column1]],Table22[],3,FALSE)),N367,(VLOOKUP(Table48[[#This Row],[Column1]],Table22[],3,FALSE))*1000)</f>
        <v>""</v>
      </c>
      <c r="O368" s="14">
        <f t="shared" si="12"/>
        <v>42491</v>
      </c>
    </row>
    <row r="369" spans="2:15" x14ac:dyDescent="0.25">
      <c r="B369" s="2">
        <v>42513</v>
      </c>
      <c r="C369" s="1">
        <v>8286</v>
      </c>
      <c r="D369" s="27">
        <v>402888</v>
      </c>
      <c r="E369" s="27">
        <v>222978</v>
      </c>
      <c r="F369" s="27">
        <f t="shared" si="11"/>
        <v>179910</v>
      </c>
      <c r="G369" s="27">
        <v>100000</v>
      </c>
      <c r="H369" s="135">
        <v>23190</v>
      </c>
      <c r="I369" s="1">
        <v>4577.5</v>
      </c>
      <c r="J369" s="1">
        <v>209.9</v>
      </c>
      <c r="K369" s="1">
        <f>Table48[[#This Row],[Comex Cu future]]/100/0.454*1000</f>
        <v>4623.3480176211451</v>
      </c>
      <c r="L369" s="1">
        <v>1543.75</v>
      </c>
      <c r="M369" s="207"/>
      <c r="N369" s="134" t="str">
        <f>IF(ISNA(VLOOKUP(Table48[[#This Row],[Column1]],Table22[],3,FALSE)),N368,(VLOOKUP(Table48[[#This Row],[Column1]],Table22[],3,FALSE))*1000)</f>
        <v>""</v>
      </c>
      <c r="O369" s="14">
        <f t="shared" si="12"/>
        <v>42491</v>
      </c>
    </row>
    <row r="370" spans="2:15" x14ac:dyDescent="0.25">
      <c r="B370" s="2">
        <v>42514</v>
      </c>
      <c r="C370" s="1">
        <v>8354.5</v>
      </c>
      <c r="D370" s="27">
        <v>402504</v>
      </c>
      <c r="E370" s="27">
        <v>222756</v>
      </c>
      <c r="F370" s="27">
        <f t="shared" si="11"/>
        <v>179748</v>
      </c>
      <c r="G370" s="27">
        <v>100000</v>
      </c>
      <c r="H370" s="135">
        <v>23189</v>
      </c>
      <c r="I370" s="1">
        <v>4622</v>
      </c>
      <c r="J370" s="1">
        <v>211.05</v>
      </c>
      <c r="K370" s="1">
        <f>Table48[[#This Row],[Comex Cu future]]/100/0.454*1000</f>
        <v>4648.6784140969157</v>
      </c>
      <c r="L370" s="1">
        <v>1548</v>
      </c>
      <c r="M370" s="207"/>
      <c r="N370" s="134" t="str">
        <f>IF(ISNA(VLOOKUP(Table48[[#This Row],[Column1]],Table22[],3,FALSE)),N369,(VLOOKUP(Table48[[#This Row],[Column1]],Table22[],3,FALSE))*1000)</f>
        <v>""</v>
      </c>
      <c r="O370" s="14">
        <f t="shared" si="12"/>
        <v>42491</v>
      </c>
    </row>
    <row r="371" spans="2:15" x14ac:dyDescent="0.25">
      <c r="B371" s="2">
        <v>42515</v>
      </c>
      <c r="C371" s="1">
        <v>8305</v>
      </c>
      <c r="D371" s="27">
        <v>401874</v>
      </c>
      <c r="E371" s="27">
        <v>222726</v>
      </c>
      <c r="F371" s="27">
        <f t="shared" si="11"/>
        <v>179148</v>
      </c>
      <c r="G371" s="27">
        <v>100000</v>
      </c>
      <c r="H371" s="135">
        <v>23438</v>
      </c>
      <c r="I371" s="1">
        <v>4671.75</v>
      </c>
      <c r="J371" s="1">
        <v>214.65</v>
      </c>
      <c r="K371" s="1">
        <f>Table48[[#This Row],[Comex Cu future]]/100/0.454*1000</f>
        <v>4727.9735682819382</v>
      </c>
      <c r="L371" s="1">
        <v>1536.25</v>
      </c>
      <c r="M371" s="207"/>
      <c r="N371" s="134" t="str">
        <f>IF(ISNA(VLOOKUP(Table48[[#This Row],[Column1]],Table22[],3,FALSE)),N370,(VLOOKUP(Table48[[#This Row],[Column1]],Table22[],3,FALSE))*1000)</f>
        <v>""</v>
      </c>
      <c r="O371" s="14">
        <f t="shared" si="12"/>
        <v>42491</v>
      </c>
    </row>
    <row r="372" spans="2:15" x14ac:dyDescent="0.25">
      <c r="B372" s="2">
        <v>42516</v>
      </c>
      <c r="C372" s="1">
        <v>8353</v>
      </c>
      <c r="D372" s="27">
        <v>400896</v>
      </c>
      <c r="E372" s="27">
        <v>222642</v>
      </c>
      <c r="F372" s="27">
        <f t="shared" si="11"/>
        <v>178254</v>
      </c>
      <c r="G372" s="27">
        <v>100000</v>
      </c>
      <c r="H372" s="135">
        <v>23188.5</v>
      </c>
      <c r="I372" s="1">
        <v>4682</v>
      </c>
      <c r="J372" s="1">
        <v>214.95</v>
      </c>
      <c r="K372" s="1">
        <f>Table48[[#This Row],[Comex Cu future]]/100/0.454*1000</f>
        <v>4734.581497797356</v>
      </c>
      <c r="L372" s="1">
        <v>1547</v>
      </c>
      <c r="M372" s="207"/>
      <c r="N372" s="134" t="str">
        <f>IF(ISNA(VLOOKUP(Table48[[#This Row],[Column1]],Table22[],3,FALSE)),N371,(VLOOKUP(Table48[[#This Row],[Column1]],Table22[],3,FALSE))*1000)</f>
        <v>""</v>
      </c>
      <c r="O372" s="14">
        <f t="shared" si="12"/>
        <v>42491</v>
      </c>
    </row>
    <row r="373" spans="2:15" x14ac:dyDescent="0.25">
      <c r="B373" s="2">
        <v>42517</v>
      </c>
      <c r="C373" s="1">
        <v>8379</v>
      </c>
      <c r="D373" s="27">
        <v>402744</v>
      </c>
      <c r="E373" s="27">
        <v>226248</v>
      </c>
      <c r="F373" s="27">
        <f t="shared" si="11"/>
        <v>176496</v>
      </c>
      <c r="G373" s="27">
        <v>100000</v>
      </c>
      <c r="H373" s="135">
        <v>23689</v>
      </c>
      <c r="I373" s="1">
        <v>4720.5</v>
      </c>
      <c r="J373" s="1">
        <v>216.05</v>
      </c>
      <c r="K373" s="1">
        <f>Table48[[#This Row],[Comex Cu future]]/100/0.454*1000</f>
        <v>4758.8105726872254</v>
      </c>
      <c r="L373" s="1">
        <v>1546</v>
      </c>
      <c r="M373" s="207"/>
      <c r="N373" s="134" t="str">
        <f>IF(ISNA(VLOOKUP(Table48[[#This Row],[Column1]],Table22[],3,FALSE)),N372,(VLOOKUP(Table48[[#This Row],[Column1]],Table22[],3,FALSE))*1000)</f>
        <v>""</v>
      </c>
      <c r="O373" s="14">
        <f t="shared" si="12"/>
        <v>42491</v>
      </c>
    </row>
    <row r="374" spans="2:15" x14ac:dyDescent="0.25">
      <c r="B374" s="2">
        <v>42520</v>
      </c>
      <c r="C374" s="1">
        <v>8379</v>
      </c>
      <c r="D374" s="27">
        <v>402744</v>
      </c>
      <c r="E374" s="27">
        <v>226248</v>
      </c>
      <c r="F374" s="27">
        <f t="shared" si="11"/>
        <v>176496</v>
      </c>
      <c r="G374" s="27">
        <v>100000</v>
      </c>
      <c r="H374" s="135">
        <v>23689</v>
      </c>
      <c r="I374" s="1">
        <v>4720.5</v>
      </c>
      <c r="J374" s="1">
        <v>216.05</v>
      </c>
      <c r="K374" s="1">
        <f>Table48[[#This Row],[Comex Cu future]]/100/0.454*1000</f>
        <v>4758.8105726872254</v>
      </c>
      <c r="L374" s="1">
        <v>1546</v>
      </c>
      <c r="M374" s="207"/>
      <c r="N374" s="134" t="str">
        <f>IF(ISNA(VLOOKUP(Table48[[#This Row],[Column1]],Table22[],3,FALSE)),N373,(VLOOKUP(Table48[[#This Row],[Column1]],Table22[],3,FALSE))*1000)</f>
        <v>""</v>
      </c>
      <c r="O374" s="14">
        <f t="shared" si="12"/>
        <v>42491</v>
      </c>
    </row>
    <row r="375" spans="2:15" x14ac:dyDescent="0.25">
      <c r="B375" s="2">
        <v>42521</v>
      </c>
      <c r="C375" s="1">
        <v>8388.5</v>
      </c>
      <c r="D375" s="27">
        <v>401766</v>
      </c>
      <c r="E375" s="27">
        <v>225978</v>
      </c>
      <c r="F375" s="27">
        <f t="shared" si="11"/>
        <v>175788</v>
      </c>
      <c r="G375" s="27">
        <v>100000</v>
      </c>
      <c r="H375" s="135">
        <v>23682.5</v>
      </c>
      <c r="I375" s="1">
        <v>4696.75</v>
      </c>
      <c r="J375" s="1">
        <v>214.2</v>
      </c>
      <c r="K375" s="1">
        <f>Table48[[#This Row],[Comex Cu future]]/100/0.454*1000</f>
        <v>4718.0616740088099</v>
      </c>
      <c r="L375" s="1">
        <v>1543.75</v>
      </c>
      <c r="M375" s="207"/>
      <c r="N375" s="134" t="str">
        <f>IF(ISNA(VLOOKUP(Table48[[#This Row],[Column1]],Table22[],3,FALSE)),N374,(VLOOKUP(Table48[[#This Row],[Column1]],Table22[],3,FALSE))*1000)</f>
        <v>""</v>
      </c>
      <c r="O375" s="14">
        <f t="shared" si="12"/>
        <v>42491</v>
      </c>
    </row>
    <row r="376" spans="2:15" x14ac:dyDescent="0.25">
      <c r="B376" s="2">
        <v>42522</v>
      </c>
      <c r="C376" s="1">
        <v>8432.25</v>
      </c>
      <c r="D376" s="27">
        <v>401508</v>
      </c>
      <c r="E376" s="27">
        <v>227226</v>
      </c>
      <c r="F376" s="27">
        <f t="shared" si="11"/>
        <v>174282</v>
      </c>
      <c r="G376" s="27">
        <v>100000</v>
      </c>
      <c r="H376" s="135">
        <v>23681.5</v>
      </c>
      <c r="I376" s="1">
        <v>4632</v>
      </c>
      <c r="J376" s="1">
        <v>211.95</v>
      </c>
      <c r="K376" s="1">
        <f>Table48[[#This Row],[Comex Cu future]]/100/0.454*1000</f>
        <v>4668.5022026431716</v>
      </c>
      <c r="L376" s="1">
        <v>1556.5</v>
      </c>
      <c r="M376" s="207"/>
      <c r="N376" s="134" t="str">
        <f>IF(ISNA(VLOOKUP(Table48[[#This Row],[Column1]],Table22[],3,FALSE)),N375,(VLOOKUP(Table48[[#This Row],[Column1]],Table22[],3,FALSE))*1000)</f>
        <v>""</v>
      </c>
      <c r="O376" s="14">
        <f t="shared" si="12"/>
        <v>42522</v>
      </c>
    </row>
    <row r="377" spans="2:15" x14ac:dyDescent="0.25">
      <c r="B377" s="2">
        <v>42523</v>
      </c>
      <c r="C377" s="1">
        <v>8428.75</v>
      </c>
      <c r="D377" s="27">
        <v>400008</v>
      </c>
      <c r="E377" s="27">
        <v>226530</v>
      </c>
      <c r="F377" s="27">
        <f t="shared" si="11"/>
        <v>173478</v>
      </c>
      <c r="G377" s="27">
        <v>100000</v>
      </c>
      <c r="H377" s="135">
        <v>23681</v>
      </c>
      <c r="I377" s="1">
        <v>4617</v>
      </c>
      <c r="J377" s="1">
        <v>211.5</v>
      </c>
      <c r="K377" s="1">
        <f>Table48[[#This Row],[Comex Cu future]]/100/0.454*1000</f>
        <v>4658.5903083700441</v>
      </c>
      <c r="L377" s="1">
        <v>1528</v>
      </c>
      <c r="M377" s="207"/>
      <c r="N377" s="134" t="str">
        <f>IF(ISNA(VLOOKUP(Table48[[#This Row],[Column1]],Table22[],3,FALSE)),N376,(VLOOKUP(Table48[[#This Row],[Column1]],Table22[],3,FALSE))*1000)</f>
        <v>""</v>
      </c>
      <c r="O377" s="14">
        <f t="shared" si="12"/>
        <v>42522</v>
      </c>
    </row>
    <row r="378" spans="2:15" x14ac:dyDescent="0.25">
      <c r="B378" s="2">
        <v>42524</v>
      </c>
      <c r="C378" s="1">
        <v>8455.25</v>
      </c>
      <c r="D378" s="27">
        <v>397116</v>
      </c>
      <c r="E378" s="27">
        <v>225060</v>
      </c>
      <c r="F378" s="27">
        <f t="shared" si="11"/>
        <v>172056</v>
      </c>
      <c r="G378" s="27">
        <v>100000</v>
      </c>
      <c r="H378" s="135">
        <v>23431.5</v>
      </c>
      <c r="I378" s="1">
        <v>4696.5</v>
      </c>
      <c r="J378" s="1">
        <v>215.5</v>
      </c>
      <c r="K378" s="1">
        <f>Table48[[#This Row],[Comex Cu future]]/100/0.454*1000</f>
        <v>4746.6960352422902</v>
      </c>
      <c r="L378" s="1">
        <v>1534.75</v>
      </c>
      <c r="M378" s="207"/>
      <c r="N378" s="134" t="str">
        <f>IF(ISNA(VLOOKUP(Table48[[#This Row],[Column1]],Table22[],3,FALSE)),N377,(VLOOKUP(Table48[[#This Row],[Column1]],Table22[],3,FALSE))*1000)</f>
        <v>""</v>
      </c>
      <c r="O378" s="14">
        <f t="shared" si="12"/>
        <v>42522</v>
      </c>
    </row>
    <row r="379" spans="2:15" x14ac:dyDescent="0.25">
      <c r="B379" s="2">
        <v>42527</v>
      </c>
      <c r="C379" s="1">
        <v>8620.5</v>
      </c>
      <c r="D379" s="27">
        <v>395760</v>
      </c>
      <c r="E379" s="27">
        <v>223770</v>
      </c>
      <c r="F379" s="27">
        <f t="shared" si="11"/>
        <v>171990</v>
      </c>
      <c r="G379" s="27">
        <v>100000</v>
      </c>
      <c r="H379" s="135">
        <v>23676.25</v>
      </c>
      <c r="I379" s="1">
        <v>4688.5</v>
      </c>
      <c r="J379" s="1">
        <v>216.3</v>
      </c>
      <c r="K379" s="1">
        <f>Table48[[#This Row],[Comex Cu future]]/100/0.454*1000</f>
        <v>4764.3171806167402</v>
      </c>
      <c r="L379" s="1">
        <v>1542.75</v>
      </c>
      <c r="M379" s="207"/>
      <c r="N379" s="134" t="str">
        <f>IF(ISNA(VLOOKUP(Table48[[#This Row],[Column1]],Table22[],3,FALSE)),N378,(VLOOKUP(Table48[[#This Row],[Column1]],Table22[],3,FALSE))*1000)</f>
        <v>""</v>
      </c>
      <c r="O379" s="14">
        <f t="shared" si="12"/>
        <v>42522</v>
      </c>
    </row>
    <row r="380" spans="2:15" x14ac:dyDescent="0.25">
      <c r="B380" s="2">
        <v>42528</v>
      </c>
      <c r="C380" s="1">
        <v>8540.5</v>
      </c>
      <c r="D380" s="27">
        <v>396498</v>
      </c>
      <c r="E380" s="27">
        <v>224310</v>
      </c>
      <c r="F380" s="27">
        <f t="shared" si="11"/>
        <v>172188</v>
      </c>
      <c r="G380" s="27">
        <v>100000</v>
      </c>
      <c r="H380" s="135">
        <v>23750</v>
      </c>
      <c r="I380" s="1">
        <v>4563</v>
      </c>
      <c r="J380" s="1">
        <v>210.15</v>
      </c>
      <c r="K380" s="1">
        <f>Table48[[#This Row],[Comex Cu future]]/100/0.454*1000</f>
        <v>4628.8546255506608</v>
      </c>
      <c r="L380" s="1">
        <v>1553.5</v>
      </c>
      <c r="M380" s="207"/>
      <c r="N380" s="134" t="str">
        <f>IF(ISNA(VLOOKUP(Table48[[#This Row],[Column1]],Table22[],3,FALSE)),N379,(VLOOKUP(Table48[[#This Row],[Column1]],Table22[],3,FALSE))*1000)</f>
        <v>""</v>
      </c>
      <c r="O380" s="14">
        <f t="shared" si="12"/>
        <v>42522</v>
      </c>
    </row>
    <row r="381" spans="2:15" x14ac:dyDescent="0.25">
      <c r="B381" s="2">
        <v>42529</v>
      </c>
      <c r="C381" s="1">
        <v>8917.75</v>
      </c>
      <c r="D381" s="27">
        <v>395514</v>
      </c>
      <c r="E381" s="27">
        <v>223536</v>
      </c>
      <c r="F381" s="27">
        <f t="shared" si="11"/>
        <v>171978</v>
      </c>
      <c r="G381" s="27">
        <v>100000</v>
      </c>
      <c r="H381" s="135">
        <v>23924</v>
      </c>
      <c r="I381" s="1">
        <v>4567.25</v>
      </c>
      <c r="J381" s="1">
        <v>211.15</v>
      </c>
      <c r="K381" s="1">
        <f>Table48[[#This Row],[Comex Cu future]]/100/0.454*1000</f>
        <v>4650.8810572687225</v>
      </c>
      <c r="L381" s="1">
        <v>1594.75</v>
      </c>
      <c r="M381" s="207"/>
      <c r="N381" s="134" t="str">
        <f>IF(ISNA(VLOOKUP(Table48[[#This Row],[Column1]],Table22[],3,FALSE)),N380,(VLOOKUP(Table48[[#This Row],[Column1]],Table22[],3,FALSE))*1000)</f>
        <v>""</v>
      </c>
      <c r="O381" s="14">
        <f t="shared" si="12"/>
        <v>42522</v>
      </c>
    </row>
    <row r="382" spans="2:15" x14ac:dyDescent="0.25">
      <c r="B382" s="2">
        <v>42530</v>
      </c>
      <c r="C382" s="1">
        <v>8893</v>
      </c>
      <c r="D382" s="27">
        <v>394746</v>
      </c>
      <c r="E382" s="27">
        <v>222792</v>
      </c>
      <c r="F382" s="27">
        <f t="shared" si="11"/>
        <v>171954</v>
      </c>
      <c r="G382" s="27">
        <v>100000</v>
      </c>
      <c r="H382" s="135">
        <v>23923.5</v>
      </c>
      <c r="I382" s="1">
        <v>4500.5</v>
      </c>
      <c r="J382" s="1">
        <v>209.1</v>
      </c>
      <c r="K382" s="1">
        <f>Table48[[#This Row],[Comex Cu future]]/100/0.454*1000</f>
        <v>4605.7268722466952</v>
      </c>
      <c r="L382" s="1">
        <v>1569.75</v>
      </c>
      <c r="M382" s="207"/>
      <c r="N382" s="134" t="str">
        <f>IF(ISNA(VLOOKUP(Table48[[#This Row],[Column1]],Table22[],3,FALSE)),N381,(VLOOKUP(Table48[[#This Row],[Column1]],Table22[],3,FALSE))*1000)</f>
        <v>""</v>
      </c>
      <c r="O382" s="14">
        <f t="shared" si="12"/>
        <v>42522</v>
      </c>
    </row>
    <row r="383" spans="2:15" x14ac:dyDescent="0.25">
      <c r="B383" s="2">
        <v>42531</v>
      </c>
      <c r="C383" s="1">
        <v>8881.25</v>
      </c>
      <c r="D383" s="27">
        <v>394662</v>
      </c>
      <c r="E383" s="27">
        <v>222906</v>
      </c>
      <c r="F383" s="27">
        <f t="shared" si="11"/>
        <v>171756</v>
      </c>
      <c r="G383" s="27">
        <v>100000</v>
      </c>
      <c r="H383" s="135">
        <v>23923.75</v>
      </c>
      <c r="I383" s="1">
        <v>4496</v>
      </c>
      <c r="J383" s="1">
        <v>208.1</v>
      </c>
      <c r="K383" s="1">
        <f>Table48[[#This Row],[Comex Cu future]]/100/0.454*1000</f>
        <v>4583.7004405286343</v>
      </c>
      <c r="L383" s="1">
        <v>1568.75</v>
      </c>
      <c r="M383" s="207"/>
      <c r="N383" s="134" t="str">
        <f>IF(ISNA(VLOOKUP(Table48[[#This Row],[Column1]],Table22[],3,FALSE)),N382,(VLOOKUP(Table48[[#This Row],[Column1]],Table22[],3,FALSE))*1000)</f>
        <v>""</v>
      </c>
      <c r="O383" s="14">
        <f t="shared" si="12"/>
        <v>42522</v>
      </c>
    </row>
    <row r="384" spans="2:15" x14ac:dyDescent="0.25">
      <c r="B384" s="2">
        <v>42534</v>
      </c>
      <c r="C384" s="1">
        <v>8839.5</v>
      </c>
      <c r="D384" s="27">
        <v>393732</v>
      </c>
      <c r="E384" s="27">
        <v>222336</v>
      </c>
      <c r="F384" s="27">
        <f t="shared" si="11"/>
        <v>171396</v>
      </c>
      <c r="G384" s="27">
        <v>100000</v>
      </c>
      <c r="H384" s="135">
        <v>23669</v>
      </c>
      <c r="I384" s="1">
        <v>4540.5</v>
      </c>
      <c r="J384" s="1">
        <v>210.3</v>
      </c>
      <c r="K384" s="1">
        <f>Table48[[#This Row],[Comex Cu future]]/100/0.454*1000</f>
        <v>4632.1585903083705</v>
      </c>
      <c r="L384" s="1">
        <v>1603</v>
      </c>
      <c r="M384" s="207"/>
      <c r="N384" s="134" t="str">
        <f>IF(ISNA(VLOOKUP(Table48[[#This Row],[Column1]],Table22[],3,FALSE)),N383,(VLOOKUP(Table48[[#This Row],[Column1]],Table22[],3,FALSE))*1000)</f>
        <v>""</v>
      </c>
      <c r="O384" s="14">
        <f t="shared" si="12"/>
        <v>42522</v>
      </c>
    </row>
    <row r="385" spans="2:15" x14ac:dyDescent="0.25">
      <c r="B385" s="2">
        <v>42535</v>
      </c>
      <c r="C385" s="1">
        <v>8836.75</v>
      </c>
      <c r="D385" s="27">
        <v>390660</v>
      </c>
      <c r="E385" s="27">
        <v>220416</v>
      </c>
      <c r="F385" s="27">
        <f t="shared" si="11"/>
        <v>170244</v>
      </c>
      <c r="G385" s="27">
        <v>100000</v>
      </c>
      <c r="H385" s="135">
        <v>23667.5</v>
      </c>
      <c r="I385" s="1">
        <v>4495.75</v>
      </c>
      <c r="J385" s="1">
        <v>208.9</v>
      </c>
      <c r="K385" s="1">
        <f>Table48[[#This Row],[Comex Cu future]]/100/0.454*1000</f>
        <v>4601.3215859030843</v>
      </c>
      <c r="L385" s="1">
        <v>1605.25</v>
      </c>
      <c r="M385" s="207"/>
      <c r="N385" s="134" t="str">
        <f>IF(ISNA(VLOOKUP(Table48[[#This Row],[Column1]],Table22[],3,FALSE)),N384,(VLOOKUP(Table48[[#This Row],[Column1]],Table22[],3,FALSE))*1000)</f>
        <v>""</v>
      </c>
      <c r="O385" s="14">
        <f t="shared" si="12"/>
        <v>42522</v>
      </c>
    </row>
    <row r="386" spans="2:15" x14ac:dyDescent="0.25">
      <c r="B386" s="2">
        <v>42536</v>
      </c>
      <c r="C386" s="1">
        <v>8997</v>
      </c>
      <c r="D386" s="27">
        <v>389136</v>
      </c>
      <c r="E386" s="27">
        <v>219270</v>
      </c>
      <c r="F386" s="27">
        <f t="shared" si="11"/>
        <v>169866</v>
      </c>
      <c r="G386" s="27">
        <v>100000</v>
      </c>
      <c r="H386" s="135">
        <v>23666.5</v>
      </c>
      <c r="I386" s="1">
        <v>4627.25</v>
      </c>
      <c r="J386" s="1">
        <v>213.65</v>
      </c>
      <c r="K386" s="1">
        <f>Table48[[#This Row],[Comex Cu future]]/100/0.454*1000</f>
        <v>4705.9471365638756</v>
      </c>
      <c r="L386" s="1">
        <v>1613.75</v>
      </c>
      <c r="M386" s="207"/>
      <c r="N386" s="134" t="str">
        <f>IF(ISNA(VLOOKUP(Table48[[#This Row],[Column1]],Table22[],3,FALSE)),N385,(VLOOKUP(Table48[[#This Row],[Column1]],Table22[],3,FALSE))*1000)</f>
        <v>""</v>
      </c>
      <c r="O386" s="14">
        <f t="shared" si="12"/>
        <v>42522</v>
      </c>
    </row>
    <row r="387" spans="2:15" x14ac:dyDescent="0.25">
      <c r="B387" s="2">
        <v>42537</v>
      </c>
      <c r="C387" s="1">
        <v>8823</v>
      </c>
      <c r="D387" s="27">
        <v>388620</v>
      </c>
      <c r="E387" s="27">
        <v>219192</v>
      </c>
      <c r="F387" s="27">
        <f t="shared" si="11"/>
        <v>169428</v>
      </c>
      <c r="G387" s="27">
        <v>100000</v>
      </c>
      <c r="H387" s="135">
        <v>23665</v>
      </c>
      <c r="I387" s="1">
        <v>4528.5</v>
      </c>
      <c r="J387" s="1">
        <v>209.6</v>
      </c>
      <c r="K387" s="1">
        <f>Table48[[#This Row],[Comex Cu future]]/100/0.454*1000</f>
        <v>4616.7400881057274</v>
      </c>
      <c r="L387" s="1">
        <v>1592.5</v>
      </c>
      <c r="M387" s="207"/>
      <c r="N387" s="134" t="str">
        <f>IF(ISNA(VLOOKUP(Table48[[#This Row],[Column1]],Table22[],3,FALSE)),N386,(VLOOKUP(Table48[[#This Row],[Column1]],Table22[],3,FALSE))*1000)</f>
        <v>""</v>
      </c>
      <c r="O387" s="14">
        <f t="shared" si="12"/>
        <v>42522</v>
      </c>
    </row>
    <row r="388" spans="2:15" x14ac:dyDescent="0.25">
      <c r="B388" s="2">
        <v>42538</v>
      </c>
      <c r="C388" s="1">
        <v>9018</v>
      </c>
      <c r="D388" s="27">
        <v>386238</v>
      </c>
      <c r="E388" s="27">
        <v>217326</v>
      </c>
      <c r="F388" s="27">
        <f t="shared" si="11"/>
        <v>168912</v>
      </c>
      <c r="G388" s="27">
        <v>100000</v>
      </c>
      <c r="H388" s="135">
        <v>23665</v>
      </c>
      <c r="I388" s="1">
        <v>4541.5</v>
      </c>
      <c r="J388" s="1">
        <v>209.9</v>
      </c>
      <c r="K388" s="1">
        <f>Table48[[#This Row],[Comex Cu future]]/100/0.454*1000</f>
        <v>4623.3480176211451</v>
      </c>
      <c r="L388" s="1">
        <v>1608</v>
      </c>
      <c r="M388" s="207"/>
      <c r="N388" s="134" t="str">
        <f>IF(ISNA(VLOOKUP(Table48[[#This Row],[Column1]],Table22[],3,FALSE)),N387,(VLOOKUP(Table48[[#This Row],[Column1]],Table22[],3,FALSE))*1000)</f>
        <v>""</v>
      </c>
      <c r="O388" s="14">
        <f t="shared" si="12"/>
        <v>42522</v>
      </c>
    </row>
    <row r="389" spans="2:15" x14ac:dyDescent="0.25">
      <c r="B389" s="2">
        <v>42541</v>
      </c>
      <c r="C389" s="1">
        <v>9238.5</v>
      </c>
      <c r="D389" s="27">
        <v>385908</v>
      </c>
      <c r="E389" s="27">
        <v>217380</v>
      </c>
      <c r="F389" s="27">
        <f t="shared" si="11"/>
        <v>168528</v>
      </c>
      <c r="G389" s="27">
        <v>100000</v>
      </c>
      <c r="H389" s="135">
        <v>23659.5</v>
      </c>
      <c r="I389" s="1">
        <v>4633.25</v>
      </c>
      <c r="J389" s="1">
        <v>213.55</v>
      </c>
      <c r="K389" s="1">
        <f>Table48[[#This Row],[Comex Cu future]]/100/0.454*1000</f>
        <v>4703.7444933920697</v>
      </c>
      <c r="L389" s="1">
        <v>1623.9</v>
      </c>
      <c r="M389" s="207"/>
      <c r="N389" s="134" t="str">
        <f>IF(ISNA(VLOOKUP(Table48[[#This Row],[Column1]],Table22[],3,FALSE)),N388,(VLOOKUP(Table48[[#This Row],[Column1]],Table22[],3,FALSE))*1000)</f>
        <v>""</v>
      </c>
      <c r="O389" s="14">
        <f t="shared" si="12"/>
        <v>42522</v>
      </c>
    </row>
    <row r="390" spans="2:15" x14ac:dyDescent="0.25">
      <c r="B390" s="2">
        <v>42542</v>
      </c>
      <c r="C390" s="1">
        <v>9144.5</v>
      </c>
      <c r="D390" s="27">
        <v>386064</v>
      </c>
      <c r="E390" s="27">
        <v>217140</v>
      </c>
      <c r="F390" s="27">
        <f t="shared" si="11"/>
        <v>168924</v>
      </c>
      <c r="G390" s="27">
        <v>100000</v>
      </c>
      <c r="H390" s="135">
        <v>23658.5</v>
      </c>
      <c r="I390" s="1">
        <v>4658.75</v>
      </c>
      <c r="J390" s="1">
        <v>215.65</v>
      </c>
      <c r="K390" s="1">
        <f>Table48[[#This Row],[Comex Cu future]]/100/0.454*1000</f>
        <v>4749.9999999999991</v>
      </c>
      <c r="L390" s="1">
        <v>1625.75</v>
      </c>
      <c r="M390" s="207"/>
      <c r="N390" s="134" t="str">
        <f>IF(ISNA(VLOOKUP(Table48[[#This Row],[Column1]],Table22[],3,FALSE)),N389,(VLOOKUP(Table48[[#This Row],[Column1]],Table22[],3,FALSE))*1000)</f>
        <v>""</v>
      </c>
      <c r="O390" s="14">
        <f t="shared" si="12"/>
        <v>42522</v>
      </c>
    </row>
    <row r="391" spans="2:15" x14ac:dyDescent="0.25">
      <c r="B391" s="2">
        <v>42543</v>
      </c>
      <c r="C391" s="1">
        <v>9183.25</v>
      </c>
      <c r="D391" s="27">
        <v>385566</v>
      </c>
      <c r="E391" s="27">
        <v>217140</v>
      </c>
      <c r="F391" s="27">
        <f t="shared" ref="F391:F454" si="13">D391-E391</f>
        <v>168426</v>
      </c>
      <c r="G391" s="27">
        <v>100000</v>
      </c>
      <c r="H391" s="135">
        <v>23656.5</v>
      </c>
      <c r="I391" s="1">
        <v>4692.5</v>
      </c>
      <c r="J391" s="1">
        <v>217.35</v>
      </c>
      <c r="K391" s="1">
        <f>Table48[[#This Row],[Comex Cu future]]/100/0.454*1000</f>
        <v>4787.444933920704</v>
      </c>
      <c r="L391" s="1">
        <v>1625.75</v>
      </c>
      <c r="M391" s="207"/>
      <c r="N391" s="134" t="str">
        <f>IF(ISNA(VLOOKUP(Table48[[#This Row],[Column1]],Table22[],3,FALSE)),N390,(VLOOKUP(Table48[[#This Row],[Column1]],Table22[],3,FALSE))*1000)</f>
        <v>""</v>
      </c>
      <c r="O391" s="14">
        <f t="shared" si="12"/>
        <v>42522</v>
      </c>
    </row>
    <row r="392" spans="2:15" x14ac:dyDescent="0.25">
      <c r="B392" s="2">
        <v>42544</v>
      </c>
      <c r="C392" s="1">
        <v>9179</v>
      </c>
      <c r="D392" s="27">
        <v>383502</v>
      </c>
      <c r="E392" s="27">
        <v>216306</v>
      </c>
      <c r="F392" s="27">
        <f t="shared" si="13"/>
        <v>167196</v>
      </c>
      <c r="G392" s="27">
        <v>100000</v>
      </c>
      <c r="H392" s="135">
        <v>23654.5</v>
      </c>
      <c r="I392" s="1">
        <v>4776.5</v>
      </c>
      <c r="J392" s="1">
        <v>220.45</v>
      </c>
      <c r="K392" s="1">
        <f>Table48[[#This Row],[Comex Cu future]]/100/0.454*1000</f>
        <v>4855.7268722466961</v>
      </c>
      <c r="L392" s="1">
        <v>1633.25</v>
      </c>
      <c r="M392" s="207"/>
      <c r="N392" s="134" t="str">
        <f>IF(ISNA(VLOOKUP(Table48[[#This Row],[Column1]],Table22[],3,FALSE)),N391,(VLOOKUP(Table48[[#This Row],[Column1]],Table22[],3,FALSE))*1000)</f>
        <v>""</v>
      </c>
      <c r="O392" s="14">
        <f t="shared" si="12"/>
        <v>42522</v>
      </c>
    </row>
    <row r="393" spans="2:15" x14ac:dyDescent="0.25">
      <c r="B393" s="2">
        <v>42545</v>
      </c>
      <c r="C393" s="1">
        <v>8973</v>
      </c>
      <c r="D393" s="27">
        <v>382104</v>
      </c>
      <c r="E393" s="27">
        <v>215748</v>
      </c>
      <c r="F393" s="27">
        <f t="shared" si="13"/>
        <v>166356</v>
      </c>
      <c r="G393" s="27">
        <v>100000</v>
      </c>
      <c r="H393" s="135">
        <v>23654.5</v>
      </c>
      <c r="I393" s="1">
        <v>4690</v>
      </c>
      <c r="J393" s="1">
        <v>215.7</v>
      </c>
      <c r="K393" s="1">
        <f>Table48[[#This Row],[Comex Cu future]]/100/0.454*1000</f>
        <v>4751.101321585903</v>
      </c>
      <c r="L393" s="1">
        <v>1608.25</v>
      </c>
      <c r="M393" s="207"/>
      <c r="N393" s="134" t="str">
        <f>IF(ISNA(VLOOKUP(Table48[[#This Row],[Column1]],Table22[],3,FALSE)),N392,(VLOOKUP(Table48[[#This Row],[Column1]],Table22[],3,FALSE))*1000)</f>
        <v>""</v>
      </c>
      <c r="O393" s="14">
        <f t="shared" ref="O393:O456" si="14">DATE(YEAR(B393),MONTH(B393),1)</f>
        <v>42522</v>
      </c>
    </row>
    <row r="394" spans="2:15" x14ac:dyDescent="0.25">
      <c r="B394" s="2">
        <v>42548</v>
      </c>
      <c r="C394" s="1">
        <v>8933</v>
      </c>
      <c r="D394" s="27">
        <v>381792</v>
      </c>
      <c r="E394" s="27">
        <v>215508</v>
      </c>
      <c r="F394" s="27">
        <f t="shared" si="13"/>
        <v>166284</v>
      </c>
      <c r="G394" s="27">
        <v>100000</v>
      </c>
      <c r="H394" s="135">
        <v>23648</v>
      </c>
      <c r="I394" s="1">
        <v>4698.5</v>
      </c>
      <c r="J394" s="1">
        <v>217.3</v>
      </c>
      <c r="K394" s="1">
        <f>Table48[[#This Row],[Comex Cu future]]/100/0.454*1000</f>
        <v>4786.3436123348019</v>
      </c>
      <c r="L394" s="1">
        <v>1585.75</v>
      </c>
      <c r="M394" s="207"/>
      <c r="N394" s="134" t="str">
        <f>IF(ISNA(VLOOKUP(Table48[[#This Row],[Column1]],Table22[],3,FALSE)),N393,(VLOOKUP(Table48[[#This Row],[Column1]],Table22[],3,FALSE))*1000)</f>
        <v>""</v>
      </c>
      <c r="O394" s="14">
        <f t="shared" si="14"/>
        <v>42522</v>
      </c>
    </row>
    <row r="395" spans="2:15" x14ac:dyDescent="0.25">
      <c r="B395" s="2">
        <v>42549</v>
      </c>
      <c r="C395" s="1">
        <v>9293.5</v>
      </c>
      <c r="D395" s="27">
        <v>381084</v>
      </c>
      <c r="E395" s="27">
        <v>214998</v>
      </c>
      <c r="F395" s="27">
        <f t="shared" si="13"/>
        <v>166086</v>
      </c>
      <c r="G395" s="27">
        <v>100000</v>
      </c>
      <c r="H395" s="135">
        <v>23646.5</v>
      </c>
      <c r="I395" s="1">
        <v>4809.25</v>
      </c>
      <c r="J395" s="1">
        <v>222.1</v>
      </c>
      <c r="K395" s="1">
        <f>Table48[[#This Row],[Comex Cu future]]/100/0.454*1000</f>
        <v>4892.070484581498</v>
      </c>
      <c r="L395" s="1">
        <v>1613.5</v>
      </c>
      <c r="M395" s="207"/>
      <c r="N395" s="134" t="str">
        <f>IF(ISNA(VLOOKUP(Table48[[#This Row],[Column1]],Table22[],3,FALSE)),N394,(VLOOKUP(Table48[[#This Row],[Column1]],Table22[],3,FALSE))*1000)</f>
        <v>""</v>
      </c>
      <c r="O395" s="14">
        <f t="shared" si="14"/>
        <v>42522</v>
      </c>
    </row>
    <row r="396" spans="2:15" x14ac:dyDescent="0.25">
      <c r="B396" s="2">
        <v>42550</v>
      </c>
      <c r="C396" s="1">
        <v>9394.5</v>
      </c>
      <c r="D396" s="27">
        <v>380286</v>
      </c>
      <c r="E396" s="27">
        <v>214392</v>
      </c>
      <c r="F396" s="27">
        <f t="shared" si="13"/>
        <v>165894</v>
      </c>
      <c r="G396" s="27">
        <v>100000</v>
      </c>
      <c r="H396" s="135">
        <v>23644.5</v>
      </c>
      <c r="I396" s="1">
        <v>4830.25</v>
      </c>
      <c r="J396" s="1">
        <v>222.95</v>
      </c>
      <c r="K396" s="1">
        <f>Table48[[#This Row],[Comex Cu future]]/100/0.454*1000</f>
        <v>4910.79295154185</v>
      </c>
      <c r="L396" s="1">
        <v>1626.75</v>
      </c>
      <c r="M396" s="207"/>
      <c r="N396" s="134" t="str">
        <f>IF(ISNA(VLOOKUP(Table48[[#This Row],[Column1]],Table22[],3,FALSE)),N395,(VLOOKUP(Table48[[#This Row],[Column1]],Table22[],3,FALSE))*1000)</f>
        <v>""</v>
      </c>
      <c r="O396" s="14">
        <f t="shared" si="14"/>
        <v>42522</v>
      </c>
    </row>
    <row r="397" spans="2:15" x14ac:dyDescent="0.25">
      <c r="B397" s="2">
        <v>42551</v>
      </c>
      <c r="C397" s="1">
        <v>9401</v>
      </c>
      <c r="D397" s="27">
        <v>379338</v>
      </c>
      <c r="E397" s="27">
        <v>213888</v>
      </c>
      <c r="F397" s="27">
        <f t="shared" si="13"/>
        <v>165450</v>
      </c>
      <c r="G397" s="27">
        <v>100000</v>
      </c>
      <c r="H397" s="135">
        <v>23693</v>
      </c>
      <c r="I397" s="1">
        <v>4840</v>
      </c>
      <c r="J397" s="1">
        <v>223.85</v>
      </c>
      <c r="K397" s="1">
        <f>Table48[[#This Row],[Comex Cu future]]/100/0.454*1000</f>
        <v>4930.6167400881059</v>
      </c>
      <c r="L397" s="1">
        <v>1643</v>
      </c>
      <c r="M397" s="207"/>
      <c r="N397" s="134" t="str">
        <f>IF(ISNA(VLOOKUP(Table48[[#This Row],[Column1]],Table22[],3,FALSE)),N396,(VLOOKUP(Table48[[#This Row],[Column1]],Table22[],3,FALSE))*1000)</f>
        <v>""</v>
      </c>
      <c r="O397" s="14">
        <f t="shared" si="14"/>
        <v>42522</v>
      </c>
    </row>
    <row r="398" spans="2:15" x14ac:dyDescent="0.25">
      <c r="B398" s="2">
        <v>42552</v>
      </c>
      <c r="C398" s="1">
        <v>9926.5</v>
      </c>
      <c r="D398" s="27">
        <v>379566</v>
      </c>
      <c r="E398" s="27">
        <v>214830</v>
      </c>
      <c r="F398" s="27">
        <f t="shared" si="13"/>
        <v>164736</v>
      </c>
      <c r="G398" s="27">
        <v>100000</v>
      </c>
      <c r="H398" s="135">
        <v>24143</v>
      </c>
      <c r="I398" s="1">
        <v>4899.5</v>
      </c>
      <c r="J398" s="1">
        <v>225.7</v>
      </c>
      <c r="K398" s="1">
        <f>Table48[[#This Row],[Comex Cu future]]/100/0.454*1000</f>
        <v>4971.3656387665196</v>
      </c>
      <c r="L398" s="1">
        <v>1655.25</v>
      </c>
      <c r="M398" s="207"/>
      <c r="N398" s="134" t="str">
        <f>IF(ISNA(VLOOKUP(Table48[[#This Row],[Column1]],Table22[],3,FALSE)),N397,(VLOOKUP(Table48[[#This Row],[Column1]],Table22[],3,FALSE))*1000)</f>
        <v>""</v>
      </c>
      <c r="O398" s="14">
        <f t="shared" si="14"/>
        <v>42552</v>
      </c>
    </row>
    <row r="399" spans="2:15" x14ac:dyDescent="0.25">
      <c r="B399" s="2">
        <v>42555</v>
      </c>
      <c r="C399" s="1">
        <v>10150.5</v>
      </c>
      <c r="D399" s="27">
        <v>378114</v>
      </c>
      <c r="E399" s="27">
        <v>214170</v>
      </c>
      <c r="F399" s="27">
        <f t="shared" si="13"/>
        <v>163944</v>
      </c>
      <c r="G399" s="27">
        <v>100000</v>
      </c>
      <c r="H399" s="135">
        <v>24136.5</v>
      </c>
      <c r="I399" s="1">
        <v>4879.75</v>
      </c>
      <c r="J399" s="1">
        <v>225.7</v>
      </c>
      <c r="K399" s="1">
        <f>Table48[[#This Row],[Comex Cu future]]/100/0.454*1000</f>
        <v>4971.3656387665196</v>
      </c>
      <c r="L399" s="1">
        <v>1640.5</v>
      </c>
      <c r="M399" s="207"/>
      <c r="N399" s="134" t="str">
        <f>IF(ISNA(VLOOKUP(Table48[[#This Row],[Column1]],Table22[],3,FALSE)),N398,(VLOOKUP(Table48[[#This Row],[Column1]],Table22[],3,FALSE))*1000)</f>
        <v>""</v>
      </c>
      <c r="O399" s="14">
        <f t="shared" si="14"/>
        <v>42552</v>
      </c>
    </row>
    <row r="400" spans="2:15" x14ac:dyDescent="0.25">
      <c r="B400" s="2">
        <v>42556</v>
      </c>
      <c r="C400" s="1">
        <v>9659</v>
      </c>
      <c r="D400" s="27">
        <v>376848</v>
      </c>
      <c r="E400" s="27">
        <v>214122</v>
      </c>
      <c r="F400" s="27">
        <f t="shared" si="13"/>
        <v>162726</v>
      </c>
      <c r="G400" s="27">
        <v>100000</v>
      </c>
      <c r="H400" s="135">
        <v>24135</v>
      </c>
      <c r="I400" s="1">
        <v>4797.75</v>
      </c>
      <c r="J400" s="1">
        <v>222.7</v>
      </c>
      <c r="K400" s="1">
        <f>Table48[[#This Row],[Comex Cu future]]/100/0.454*1000</f>
        <v>4905.2863436123343</v>
      </c>
      <c r="L400" s="1">
        <v>1644.25</v>
      </c>
      <c r="M400" s="207"/>
      <c r="N400" s="134" t="str">
        <f>IF(ISNA(VLOOKUP(Table48[[#This Row],[Column1]],Table22[],3,FALSE)),N399,(VLOOKUP(Table48[[#This Row],[Column1]],Table22[],3,FALSE))*1000)</f>
        <v>""</v>
      </c>
      <c r="O400" s="14">
        <f t="shared" si="14"/>
        <v>42552</v>
      </c>
    </row>
    <row r="401" spans="2:15" x14ac:dyDescent="0.25">
      <c r="B401" s="2">
        <v>42557</v>
      </c>
      <c r="C401" s="1">
        <v>9939</v>
      </c>
      <c r="D401" s="27">
        <v>377628</v>
      </c>
      <c r="E401" s="27">
        <v>215028</v>
      </c>
      <c r="F401" s="27">
        <f t="shared" si="13"/>
        <v>162600</v>
      </c>
      <c r="G401" s="27">
        <v>100000</v>
      </c>
      <c r="H401" s="135">
        <v>24133.5</v>
      </c>
      <c r="I401" s="1">
        <v>4731.5</v>
      </c>
      <c r="J401" s="1">
        <v>219.9</v>
      </c>
      <c r="K401" s="1">
        <f>Table48[[#This Row],[Comex Cu future]]/100/0.454*1000</f>
        <v>4843.6123348017618</v>
      </c>
      <c r="L401" s="1">
        <v>1641</v>
      </c>
      <c r="M401" s="207"/>
      <c r="N401" s="134" t="str">
        <f>IF(ISNA(VLOOKUP(Table48[[#This Row],[Column1]],Table22[],3,FALSE)),N400,(VLOOKUP(Table48[[#This Row],[Column1]],Table22[],3,FALSE))*1000)</f>
        <v>""</v>
      </c>
      <c r="O401" s="14">
        <f t="shared" si="14"/>
        <v>42552</v>
      </c>
    </row>
    <row r="402" spans="2:15" x14ac:dyDescent="0.25">
      <c r="B402" s="2">
        <v>42558</v>
      </c>
      <c r="C402" s="1">
        <v>9706.25</v>
      </c>
      <c r="D402" s="27">
        <v>378264</v>
      </c>
      <c r="E402" s="27">
        <v>215004</v>
      </c>
      <c r="F402" s="27">
        <f t="shared" si="13"/>
        <v>163260</v>
      </c>
      <c r="G402" s="27">
        <v>100000</v>
      </c>
      <c r="H402" s="135">
        <v>24450</v>
      </c>
      <c r="I402" s="1">
        <v>4673</v>
      </c>
      <c r="J402" s="1">
        <v>216.9</v>
      </c>
      <c r="K402" s="1">
        <f>Table48[[#This Row],[Comex Cu future]]/100/0.454*1000</f>
        <v>4777.5330396475765</v>
      </c>
      <c r="L402" s="1">
        <v>1629.5</v>
      </c>
      <c r="M402" s="207"/>
      <c r="N402" s="134" t="str">
        <f>IF(ISNA(VLOOKUP(Table48[[#This Row],[Column1]],Table22[],3,FALSE)),N401,(VLOOKUP(Table48[[#This Row],[Column1]],Table22[],3,FALSE))*1000)</f>
        <v>""</v>
      </c>
      <c r="O402" s="14">
        <f t="shared" si="14"/>
        <v>42552</v>
      </c>
    </row>
    <row r="403" spans="2:15" x14ac:dyDescent="0.25">
      <c r="B403" s="2">
        <v>42559</v>
      </c>
      <c r="C403" s="1">
        <v>9839.5</v>
      </c>
      <c r="D403" s="27">
        <v>377328</v>
      </c>
      <c r="E403" s="27">
        <v>214272</v>
      </c>
      <c r="F403" s="27">
        <f t="shared" si="13"/>
        <v>163056</v>
      </c>
      <c r="G403" s="27">
        <v>100000</v>
      </c>
      <c r="H403" s="135">
        <v>24750</v>
      </c>
      <c r="I403" s="1">
        <v>4697.75</v>
      </c>
      <c r="J403" s="1">
        <v>216.6</v>
      </c>
      <c r="K403" s="1">
        <f>Table48[[#This Row],[Comex Cu future]]/100/0.454*1000</f>
        <v>4770.9251101321588</v>
      </c>
      <c r="L403" s="1">
        <v>1653.75</v>
      </c>
      <c r="M403" s="207"/>
      <c r="N403" s="134" t="str">
        <f>IF(ISNA(VLOOKUP(Table48[[#This Row],[Column1]],Table22[],3,FALSE)),N402,(VLOOKUP(Table48[[#This Row],[Column1]],Table22[],3,FALSE))*1000)</f>
        <v>""</v>
      </c>
      <c r="O403" s="14">
        <f t="shared" si="14"/>
        <v>42552</v>
      </c>
    </row>
    <row r="404" spans="2:15" x14ac:dyDescent="0.25">
      <c r="B404" s="2">
        <v>42562</v>
      </c>
      <c r="C404" s="1">
        <v>10005</v>
      </c>
      <c r="D404" s="27">
        <v>377736</v>
      </c>
      <c r="E404" s="27">
        <v>214932</v>
      </c>
      <c r="F404" s="27">
        <f t="shared" si="13"/>
        <v>162804</v>
      </c>
      <c r="G404" s="27">
        <v>100000</v>
      </c>
      <c r="H404" s="135">
        <v>24750</v>
      </c>
      <c r="I404" s="1">
        <v>4729</v>
      </c>
      <c r="J404" s="1">
        <v>219.6</v>
      </c>
      <c r="K404" s="1">
        <f>Table48[[#This Row],[Comex Cu future]]/100/0.454*1000</f>
        <v>4837.0044052863423</v>
      </c>
      <c r="L404" s="1">
        <v>1640.25</v>
      </c>
      <c r="M404" s="207"/>
      <c r="N404" s="134" t="str">
        <f>IF(ISNA(VLOOKUP(Table48[[#This Row],[Column1]],Table22[],3,FALSE)),N403,(VLOOKUP(Table48[[#This Row],[Column1]],Table22[],3,FALSE))*1000)</f>
        <v>""</v>
      </c>
      <c r="O404" s="14">
        <f t="shared" si="14"/>
        <v>42552</v>
      </c>
    </row>
    <row r="405" spans="2:15" x14ac:dyDescent="0.25">
      <c r="B405" s="2">
        <v>42563</v>
      </c>
      <c r="C405" s="1">
        <v>10448</v>
      </c>
      <c r="D405" s="27">
        <v>378120</v>
      </c>
      <c r="E405" s="27">
        <v>215316</v>
      </c>
      <c r="F405" s="27">
        <f t="shared" si="13"/>
        <v>162804</v>
      </c>
      <c r="G405" s="27">
        <v>100000</v>
      </c>
      <c r="H405" s="135">
        <v>24750</v>
      </c>
      <c r="I405" s="1">
        <v>4850</v>
      </c>
      <c r="J405" s="1">
        <v>226</v>
      </c>
      <c r="K405" s="1">
        <f>Table48[[#This Row],[Comex Cu future]]/100/0.454*1000</f>
        <v>4977.9735682819373</v>
      </c>
      <c r="L405" s="1">
        <v>1662</v>
      </c>
      <c r="M405" s="207"/>
      <c r="N405" s="134" t="str">
        <f>IF(ISNA(VLOOKUP(Table48[[#This Row],[Column1]],Table22[],3,FALSE)),N404,(VLOOKUP(Table48[[#This Row],[Column1]],Table22[],3,FALSE))*1000)</f>
        <v>""</v>
      </c>
      <c r="O405" s="14">
        <f t="shared" si="14"/>
        <v>42552</v>
      </c>
    </row>
    <row r="406" spans="2:15" x14ac:dyDescent="0.25">
      <c r="B406" s="2">
        <v>42564</v>
      </c>
      <c r="C406" s="1">
        <v>10307.5</v>
      </c>
      <c r="D406" s="27">
        <v>378402</v>
      </c>
      <c r="E406" s="27">
        <v>215622</v>
      </c>
      <c r="F406" s="27">
        <f t="shared" si="13"/>
        <v>162780</v>
      </c>
      <c r="G406" s="27">
        <v>100000</v>
      </c>
      <c r="H406" s="135">
        <v>25250</v>
      </c>
      <c r="I406" s="1">
        <v>4918.25</v>
      </c>
      <c r="J406" s="1">
        <v>228.05</v>
      </c>
      <c r="K406" s="1">
        <f>Table48[[#This Row],[Comex Cu future]]/100/0.454*1000</f>
        <v>5023.1277533039647</v>
      </c>
      <c r="L406" s="1">
        <v>1659</v>
      </c>
      <c r="M406" s="207"/>
      <c r="N406" s="134" t="str">
        <f>IF(ISNA(VLOOKUP(Table48[[#This Row],[Column1]],Table22[],3,FALSE)),N405,(VLOOKUP(Table48[[#This Row],[Column1]],Table22[],3,FALSE))*1000)</f>
        <v>""</v>
      </c>
      <c r="O406" s="14">
        <f t="shared" si="14"/>
        <v>42552</v>
      </c>
    </row>
    <row r="407" spans="2:15" x14ac:dyDescent="0.25">
      <c r="B407" s="2">
        <v>42565</v>
      </c>
      <c r="C407" s="1">
        <v>10319.5</v>
      </c>
      <c r="D407" s="27">
        <v>378816</v>
      </c>
      <c r="E407" s="27">
        <v>215394</v>
      </c>
      <c r="F407" s="27">
        <f t="shared" si="13"/>
        <v>163422</v>
      </c>
      <c r="G407" s="27">
        <v>100000</v>
      </c>
      <c r="H407" s="135">
        <v>25250</v>
      </c>
      <c r="I407" s="1">
        <v>4922</v>
      </c>
      <c r="J407" s="1">
        <v>228.25</v>
      </c>
      <c r="K407" s="1">
        <f>Table48[[#This Row],[Comex Cu future]]/100/0.454*1000</f>
        <v>5027.5330396475774</v>
      </c>
      <c r="L407" s="1">
        <v>1670.75</v>
      </c>
      <c r="M407" s="207"/>
      <c r="N407" s="134" t="str">
        <f>IF(ISNA(VLOOKUP(Table48[[#This Row],[Column1]],Table22[],3,FALSE)),N406,(VLOOKUP(Table48[[#This Row],[Column1]],Table22[],3,FALSE))*1000)</f>
        <v>""</v>
      </c>
      <c r="O407" s="14">
        <f t="shared" si="14"/>
        <v>42552</v>
      </c>
    </row>
    <row r="408" spans="2:15" x14ac:dyDescent="0.25">
      <c r="B408" s="2">
        <v>42566</v>
      </c>
      <c r="C408" s="1">
        <v>10238.75</v>
      </c>
      <c r="D408" s="27">
        <v>377586</v>
      </c>
      <c r="E408" s="27">
        <v>214410</v>
      </c>
      <c r="F408" s="27">
        <f t="shared" si="13"/>
        <v>163176</v>
      </c>
      <c r="G408" s="27">
        <v>100000</v>
      </c>
      <c r="H408" s="135">
        <v>25750</v>
      </c>
      <c r="I408" s="1">
        <v>4900.5</v>
      </c>
      <c r="J408" s="1">
        <v>226.9</v>
      </c>
      <c r="K408" s="1">
        <f>Table48[[#This Row],[Comex Cu future]]/100/0.454*1000</f>
        <v>4997.7973568281941</v>
      </c>
      <c r="L408" s="1">
        <v>1654.75</v>
      </c>
      <c r="M408" s="207"/>
      <c r="N408" s="134" t="str">
        <f>IF(ISNA(VLOOKUP(Table48[[#This Row],[Column1]],Table22[],3,FALSE)),N407,(VLOOKUP(Table48[[#This Row],[Column1]],Table22[],3,FALSE))*1000)</f>
        <v>""</v>
      </c>
      <c r="O408" s="14">
        <f t="shared" si="14"/>
        <v>42552</v>
      </c>
    </row>
    <row r="409" spans="2:15" x14ac:dyDescent="0.25">
      <c r="B409" s="2">
        <v>42569</v>
      </c>
      <c r="C409" s="1">
        <v>10505</v>
      </c>
      <c r="D409" s="27">
        <v>376980</v>
      </c>
      <c r="E409" s="27">
        <v>213930</v>
      </c>
      <c r="F409" s="27">
        <f t="shared" si="13"/>
        <v>163050</v>
      </c>
      <c r="G409" s="27">
        <v>100000</v>
      </c>
      <c r="H409" s="135">
        <v>25250</v>
      </c>
      <c r="I409" s="1">
        <v>4922</v>
      </c>
      <c r="J409" s="1">
        <v>227.4</v>
      </c>
      <c r="K409" s="1">
        <f>Table48[[#This Row],[Comex Cu future]]/100/0.454*1000</f>
        <v>5008.8105726872245</v>
      </c>
      <c r="L409" s="1">
        <v>1644.75</v>
      </c>
      <c r="M409" s="207"/>
      <c r="N409" s="134" t="str">
        <f>IF(ISNA(VLOOKUP(Table48[[#This Row],[Column1]],Table22[],3,FALSE)),N408,(VLOOKUP(Table48[[#This Row],[Column1]],Table22[],3,FALSE))*1000)</f>
        <v>""</v>
      </c>
      <c r="O409" s="14">
        <f t="shared" si="14"/>
        <v>42552</v>
      </c>
    </row>
    <row r="410" spans="2:15" x14ac:dyDescent="0.25">
      <c r="B410" s="2">
        <v>42570</v>
      </c>
      <c r="C410" s="1">
        <v>10528.5</v>
      </c>
      <c r="D410" s="27">
        <v>377748</v>
      </c>
      <c r="E410" s="27">
        <v>215028</v>
      </c>
      <c r="F410" s="27">
        <f t="shared" si="13"/>
        <v>162720</v>
      </c>
      <c r="G410" s="27">
        <v>100000</v>
      </c>
      <c r="H410" s="135">
        <v>25250</v>
      </c>
      <c r="I410" s="1">
        <v>4967.75</v>
      </c>
      <c r="J410" s="1">
        <v>229.75</v>
      </c>
      <c r="K410" s="1">
        <f>Table48[[#This Row],[Comex Cu future]]/100/0.454*1000</f>
        <v>5060.5726872246687</v>
      </c>
      <c r="L410" s="1">
        <v>1631</v>
      </c>
      <c r="M410" s="207"/>
      <c r="N410" s="134" t="str">
        <f>IF(ISNA(VLOOKUP(Table48[[#This Row],[Column1]],Table22[],3,FALSE)),N409,(VLOOKUP(Table48[[#This Row],[Column1]],Table22[],3,FALSE))*1000)</f>
        <v>""</v>
      </c>
      <c r="O410" s="14">
        <f t="shared" si="14"/>
        <v>42552</v>
      </c>
    </row>
    <row r="411" spans="2:15" x14ac:dyDescent="0.25">
      <c r="B411" s="2">
        <v>42571</v>
      </c>
      <c r="C411" s="1">
        <v>10548.5</v>
      </c>
      <c r="D411" s="27">
        <v>377202</v>
      </c>
      <c r="E411" s="27">
        <v>214644</v>
      </c>
      <c r="F411" s="27">
        <f t="shared" si="13"/>
        <v>162558</v>
      </c>
      <c r="G411" s="27">
        <v>100000</v>
      </c>
      <c r="H411" s="135">
        <v>25248</v>
      </c>
      <c r="I411" s="1">
        <v>4953.75</v>
      </c>
      <c r="J411" s="1">
        <v>229.25</v>
      </c>
      <c r="K411" s="1">
        <f>Table48[[#This Row],[Comex Cu future]]/100/0.454*1000</f>
        <v>5049.5594713656383</v>
      </c>
      <c r="L411" s="1">
        <v>1609.75</v>
      </c>
      <c r="M411" s="207"/>
      <c r="N411" s="134" t="str">
        <f>IF(ISNA(VLOOKUP(Table48[[#This Row],[Column1]],Table22[],3,FALSE)),N410,(VLOOKUP(Table48[[#This Row],[Column1]],Table22[],3,FALSE))*1000)</f>
        <v>""</v>
      </c>
      <c r="O411" s="14">
        <f t="shared" si="14"/>
        <v>42552</v>
      </c>
    </row>
    <row r="412" spans="2:15" x14ac:dyDescent="0.25">
      <c r="B412" s="2">
        <v>42572</v>
      </c>
      <c r="C412" s="1">
        <v>10726.5</v>
      </c>
      <c r="D412" s="27">
        <v>375546</v>
      </c>
      <c r="E412" s="27">
        <v>213414</v>
      </c>
      <c r="F412" s="27">
        <f t="shared" si="13"/>
        <v>162132</v>
      </c>
      <c r="G412" s="27">
        <v>100000</v>
      </c>
      <c r="H412" s="135">
        <v>25250</v>
      </c>
      <c r="I412" s="1">
        <v>4966.5</v>
      </c>
      <c r="J412" s="1">
        <v>229.35</v>
      </c>
      <c r="K412" s="1">
        <f>Table48[[#This Row],[Comex Cu future]]/100/0.454*1000</f>
        <v>5051.7621145374442</v>
      </c>
      <c r="L412" s="1">
        <v>1586</v>
      </c>
      <c r="M412" s="207"/>
      <c r="N412" s="134" t="str">
        <f>IF(ISNA(VLOOKUP(Table48[[#This Row],[Column1]],Table22[],3,FALSE)),N411,(VLOOKUP(Table48[[#This Row],[Column1]],Table22[],3,FALSE))*1000)</f>
        <v>""</v>
      </c>
      <c r="O412" s="14">
        <f t="shared" si="14"/>
        <v>42552</v>
      </c>
    </row>
    <row r="413" spans="2:15" x14ac:dyDescent="0.25">
      <c r="B413" s="2">
        <v>42573</v>
      </c>
      <c r="C413" s="1">
        <v>10374.5</v>
      </c>
      <c r="D413" s="27">
        <v>375360</v>
      </c>
      <c r="E413" s="27">
        <v>213558</v>
      </c>
      <c r="F413" s="27">
        <f t="shared" si="13"/>
        <v>161802</v>
      </c>
      <c r="G413" s="27">
        <v>100000</v>
      </c>
      <c r="H413" s="135">
        <v>25500</v>
      </c>
      <c r="I413" s="1">
        <v>4911</v>
      </c>
      <c r="J413" s="1">
        <v>227.2</v>
      </c>
      <c r="K413" s="1">
        <f>Table48[[#This Row],[Comex Cu future]]/100/0.454*1000</f>
        <v>5004.4052863436118</v>
      </c>
      <c r="L413" s="1">
        <v>1596</v>
      </c>
      <c r="M413" s="207"/>
      <c r="N413" s="134" t="str">
        <f>IF(ISNA(VLOOKUP(Table48[[#This Row],[Column1]],Table22[],3,FALSE)),N412,(VLOOKUP(Table48[[#This Row],[Column1]],Table22[],3,FALSE))*1000)</f>
        <v>""</v>
      </c>
      <c r="O413" s="14">
        <f t="shared" si="14"/>
        <v>42552</v>
      </c>
    </row>
    <row r="414" spans="2:15" x14ac:dyDescent="0.25">
      <c r="B414" s="2">
        <v>42576</v>
      </c>
      <c r="C414" s="1">
        <v>10436.5</v>
      </c>
      <c r="D414" s="27">
        <v>373608</v>
      </c>
      <c r="E414" s="27">
        <v>212004</v>
      </c>
      <c r="F414" s="27">
        <f t="shared" si="13"/>
        <v>161604</v>
      </c>
      <c r="G414" s="27">
        <v>100000</v>
      </c>
      <c r="H414" s="135">
        <v>25600</v>
      </c>
      <c r="I414" s="1">
        <v>4886.75</v>
      </c>
      <c r="J414" s="1">
        <v>225.85</v>
      </c>
      <c r="K414" s="1">
        <f>Table48[[#This Row],[Comex Cu future]]/100/0.454*1000</f>
        <v>4974.6696035242285</v>
      </c>
      <c r="L414" s="1">
        <v>1593.25</v>
      </c>
      <c r="M414" s="207"/>
      <c r="N414" s="134" t="str">
        <f>IF(ISNA(VLOOKUP(Table48[[#This Row],[Column1]],Table22[],3,FALSE)),N413,(VLOOKUP(Table48[[#This Row],[Column1]],Table22[],3,FALSE))*1000)</f>
        <v>""</v>
      </c>
      <c r="O414" s="14">
        <f t="shared" si="14"/>
        <v>42552</v>
      </c>
    </row>
    <row r="415" spans="2:15" x14ac:dyDescent="0.25">
      <c r="B415" s="2">
        <v>42577</v>
      </c>
      <c r="C415" s="1">
        <v>10310</v>
      </c>
      <c r="D415" s="27">
        <v>373614</v>
      </c>
      <c r="E415" s="27">
        <v>212034</v>
      </c>
      <c r="F415" s="27">
        <f t="shared" si="13"/>
        <v>161580</v>
      </c>
      <c r="G415" s="27">
        <v>100000</v>
      </c>
      <c r="H415" s="135">
        <v>25650</v>
      </c>
      <c r="I415" s="1">
        <v>4917.25</v>
      </c>
      <c r="J415" s="1">
        <v>227.25</v>
      </c>
      <c r="K415" s="1">
        <f>Table48[[#This Row],[Comex Cu future]]/100/0.454*1000</f>
        <v>5005.5066079295148</v>
      </c>
      <c r="L415" s="1">
        <v>1581.5</v>
      </c>
      <c r="M415" s="207"/>
      <c r="N415" s="134" t="str">
        <f>IF(ISNA(VLOOKUP(Table48[[#This Row],[Column1]],Table22[],3,FALSE)),N414,(VLOOKUP(Table48[[#This Row],[Column1]],Table22[],3,FALSE))*1000)</f>
        <v>""</v>
      </c>
      <c r="O415" s="14">
        <f t="shared" si="14"/>
        <v>42552</v>
      </c>
    </row>
    <row r="416" spans="2:15" x14ac:dyDescent="0.25">
      <c r="B416" s="2">
        <v>42578</v>
      </c>
      <c r="C416" s="1">
        <v>10312</v>
      </c>
      <c r="D416" s="27">
        <v>374652</v>
      </c>
      <c r="E416" s="27">
        <v>213108</v>
      </c>
      <c r="F416" s="27">
        <f t="shared" si="13"/>
        <v>161544</v>
      </c>
      <c r="G416" s="27">
        <v>100000</v>
      </c>
      <c r="H416" s="135">
        <v>25500</v>
      </c>
      <c r="I416" s="1">
        <v>4839</v>
      </c>
      <c r="J416" s="1">
        <v>223.15</v>
      </c>
      <c r="K416" s="1">
        <f>Table48[[#This Row],[Comex Cu future]]/100/0.454*1000</f>
        <v>4915.1982378854627</v>
      </c>
      <c r="L416" s="1">
        <v>1581.5</v>
      </c>
      <c r="M416" s="207"/>
      <c r="N416" s="134" t="str">
        <f>IF(ISNA(VLOOKUP(Table48[[#This Row],[Column1]],Table22[],3,FALSE)),N415,(VLOOKUP(Table48[[#This Row],[Column1]],Table22[],3,FALSE))*1000)</f>
        <v>""</v>
      </c>
      <c r="O416" s="14">
        <f t="shared" si="14"/>
        <v>42552</v>
      </c>
    </row>
    <row r="417" spans="2:15" x14ac:dyDescent="0.25">
      <c r="B417" s="2">
        <v>42579</v>
      </c>
      <c r="C417" s="1">
        <v>10651.75</v>
      </c>
      <c r="D417" s="27">
        <v>374598</v>
      </c>
      <c r="E417" s="27">
        <v>213120</v>
      </c>
      <c r="F417" s="27">
        <f t="shared" si="13"/>
        <v>161478</v>
      </c>
      <c r="G417" s="27">
        <v>100000</v>
      </c>
      <c r="H417" s="135">
        <v>25800</v>
      </c>
      <c r="I417" s="1">
        <v>4884.75</v>
      </c>
      <c r="J417" s="1">
        <v>225.3</v>
      </c>
      <c r="K417" s="1">
        <f>Table48[[#This Row],[Comex Cu future]]/100/0.454*1000</f>
        <v>4962.5550660792951</v>
      </c>
      <c r="L417" s="1">
        <v>1599</v>
      </c>
      <c r="M417" s="207"/>
      <c r="N417" s="134" t="str">
        <f>IF(ISNA(VLOOKUP(Table48[[#This Row],[Column1]],Table22[],3,FALSE)),N416,(VLOOKUP(Table48[[#This Row],[Column1]],Table22[],3,FALSE))*1000)</f>
        <v>""</v>
      </c>
      <c r="O417" s="14">
        <f t="shared" si="14"/>
        <v>42552</v>
      </c>
    </row>
    <row r="418" spans="2:15" x14ac:dyDescent="0.25">
      <c r="B418" s="2">
        <v>42580</v>
      </c>
      <c r="C418" s="1">
        <v>10587.25</v>
      </c>
      <c r="D418" s="27">
        <v>373074</v>
      </c>
      <c r="E418" s="27">
        <v>213642</v>
      </c>
      <c r="F418" s="27">
        <f t="shared" si="13"/>
        <v>159432</v>
      </c>
      <c r="G418" s="27">
        <v>100000</v>
      </c>
      <c r="H418" s="135">
        <v>26250</v>
      </c>
      <c r="I418" s="1">
        <v>4915.25</v>
      </c>
      <c r="J418" s="1">
        <v>226.8</v>
      </c>
      <c r="K418" s="1">
        <f>Table48[[#This Row],[Comex Cu future]]/100/0.454*1000</f>
        <v>4995.5947136563882</v>
      </c>
      <c r="L418" s="1">
        <v>1636.25</v>
      </c>
      <c r="M418" s="207"/>
      <c r="N418" s="134" t="str">
        <f>IF(ISNA(VLOOKUP(Table48[[#This Row],[Column1]],Table22[],3,FALSE)),N417,(VLOOKUP(Table48[[#This Row],[Column1]],Table22[],3,FALSE))*1000)</f>
        <v>""</v>
      </c>
      <c r="O418" s="14">
        <f t="shared" si="14"/>
        <v>42552</v>
      </c>
    </row>
    <row r="419" spans="2:15" x14ac:dyDescent="0.25">
      <c r="B419" s="2">
        <v>42583</v>
      </c>
      <c r="C419" s="1">
        <v>10692.5</v>
      </c>
      <c r="D419" s="27">
        <v>372954</v>
      </c>
      <c r="E419" s="27">
        <v>213816</v>
      </c>
      <c r="F419" s="27">
        <f t="shared" si="13"/>
        <v>159138</v>
      </c>
      <c r="G419" s="27">
        <v>100000</v>
      </c>
      <c r="H419" s="135">
        <v>26250</v>
      </c>
      <c r="I419" s="1">
        <v>4868.5</v>
      </c>
      <c r="J419" s="1">
        <v>224.95</v>
      </c>
      <c r="K419" s="1">
        <f>Table48[[#This Row],[Comex Cu future]]/100/0.454*1000</f>
        <v>4954.8458149779726</v>
      </c>
      <c r="L419" s="1">
        <v>1625.5</v>
      </c>
      <c r="M419" s="207"/>
      <c r="N419" s="134" t="str">
        <f>IF(ISNA(VLOOKUP(Table48[[#This Row],[Column1]],Table22[],3,FALSE)),N418,(VLOOKUP(Table48[[#This Row],[Column1]],Table22[],3,FALSE))*1000)</f>
        <v>""</v>
      </c>
      <c r="O419" s="14">
        <f t="shared" si="14"/>
        <v>42583</v>
      </c>
    </row>
    <row r="420" spans="2:15" x14ac:dyDescent="0.25">
      <c r="B420" s="2">
        <v>42584</v>
      </c>
      <c r="C420" s="1">
        <v>10684</v>
      </c>
      <c r="D420" s="27">
        <v>372750</v>
      </c>
      <c r="E420" s="27">
        <v>213810</v>
      </c>
      <c r="F420" s="27">
        <f t="shared" si="13"/>
        <v>158940</v>
      </c>
      <c r="G420" s="27">
        <v>100000</v>
      </c>
      <c r="H420" s="135">
        <v>26500</v>
      </c>
      <c r="I420" s="1">
        <v>4880.75</v>
      </c>
      <c r="J420" s="1">
        <v>225.85</v>
      </c>
      <c r="K420" s="1">
        <f>Table48[[#This Row],[Comex Cu future]]/100/0.454*1000</f>
        <v>4974.6696035242285</v>
      </c>
      <c r="L420" s="1">
        <v>1615.25</v>
      </c>
      <c r="M420" s="207"/>
      <c r="N420" s="134" t="str">
        <f>IF(ISNA(VLOOKUP(Table48[[#This Row],[Column1]],Table22[],3,FALSE)),N419,(VLOOKUP(Table48[[#This Row],[Column1]],Table22[],3,FALSE))*1000)</f>
        <v>""</v>
      </c>
      <c r="O420" s="14">
        <f t="shared" si="14"/>
        <v>42583</v>
      </c>
    </row>
    <row r="421" spans="2:15" x14ac:dyDescent="0.25">
      <c r="B421" s="2">
        <v>42585</v>
      </c>
      <c r="C421" s="1">
        <v>10693</v>
      </c>
      <c r="D421" s="27">
        <v>372378</v>
      </c>
      <c r="E421" s="27">
        <v>213798</v>
      </c>
      <c r="F421" s="27">
        <f t="shared" si="13"/>
        <v>158580</v>
      </c>
      <c r="G421" s="27">
        <v>100000</v>
      </c>
      <c r="H421" s="135">
        <v>26500</v>
      </c>
      <c r="I421" s="1">
        <v>4859.5</v>
      </c>
      <c r="J421" s="1">
        <v>224.9</v>
      </c>
      <c r="K421" s="1">
        <f>Table48[[#This Row],[Comex Cu future]]/100/0.454*1000</f>
        <v>4953.7444933920706</v>
      </c>
      <c r="L421" s="1">
        <v>1629.5</v>
      </c>
      <c r="M421" s="207"/>
      <c r="N421" s="134" t="str">
        <f>IF(ISNA(VLOOKUP(Table48[[#This Row],[Column1]],Table22[],3,FALSE)),N420,(VLOOKUP(Table48[[#This Row],[Column1]],Table22[],3,FALSE))*1000)</f>
        <v>""</v>
      </c>
      <c r="O421" s="14">
        <f t="shared" si="14"/>
        <v>42583</v>
      </c>
    </row>
    <row r="422" spans="2:15" x14ac:dyDescent="0.25">
      <c r="B422" s="2">
        <v>42586</v>
      </c>
      <c r="C422" s="1">
        <v>10565.75</v>
      </c>
      <c r="D422" s="27">
        <v>371748</v>
      </c>
      <c r="E422" s="27">
        <v>213006</v>
      </c>
      <c r="F422" s="27">
        <f t="shared" si="13"/>
        <v>158742</v>
      </c>
      <c r="G422" s="27">
        <v>100000</v>
      </c>
      <c r="H422" s="135">
        <v>26250</v>
      </c>
      <c r="I422" s="1">
        <v>4815</v>
      </c>
      <c r="J422" s="1">
        <v>222.9</v>
      </c>
      <c r="K422" s="1">
        <f>Table48[[#This Row],[Comex Cu future]]/100/0.454*1000</f>
        <v>4909.6916299559471</v>
      </c>
      <c r="L422" s="1">
        <v>1611.75</v>
      </c>
      <c r="M422" s="207"/>
      <c r="N422" s="134" t="str">
        <f>IF(ISNA(VLOOKUP(Table48[[#This Row],[Column1]],Table22[],3,FALSE)),N421,(VLOOKUP(Table48[[#This Row],[Column1]],Table22[],3,FALSE))*1000)</f>
        <v>""</v>
      </c>
      <c r="O422" s="14">
        <f t="shared" si="14"/>
        <v>42583</v>
      </c>
    </row>
    <row r="423" spans="2:15" x14ac:dyDescent="0.25">
      <c r="B423" s="2">
        <v>42587</v>
      </c>
      <c r="C423" s="1">
        <v>10676</v>
      </c>
      <c r="D423" s="27">
        <v>369492</v>
      </c>
      <c r="E423" s="27">
        <v>211014</v>
      </c>
      <c r="F423" s="27">
        <f t="shared" si="13"/>
        <v>158478</v>
      </c>
      <c r="G423" s="27">
        <v>100000</v>
      </c>
      <c r="H423" s="135">
        <v>26250</v>
      </c>
      <c r="I423" s="1">
        <v>4779.25</v>
      </c>
      <c r="J423" s="1">
        <v>221</v>
      </c>
      <c r="K423" s="1">
        <f>Table48[[#This Row],[Comex Cu future]]/100/0.454*1000</f>
        <v>4867.8414096916295</v>
      </c>
      <c r="L423" s="1">
        <v>1633.5</v>
      </c>
      <c r="M423" s="207"/>
      <c r="N423" s="134" t="str">
        <f>IF(ISNA(VLOOKUP(Table48[[#This Row],[Column1]],Table22[],3,FALSE)),N422,(VLOOKUP(Table48[[#This Row],[Column1]],Table22[],3,FALSE))*1000)</f>
        <v>""</v>
      </c>
      <c r="O423" s="14">
        <f t="shared" si="14"/>
        <v>42583</v>
      </c>
    </row>
    <row r="424" spans="2:15" x14ac:dyDescent="0.25">
      <c r="B424" s="2">
        <v>42590</v>
      </c>
      <c r="C424" s="1">
        <v>10726.5</v>
      </c>
      <c r="D424" s="27">
        <v>369228</v>
      </c>
      <c r="E424" s="27">
        <v>210912</v>
      </c>
      <c r="F424" s="27">
        <f t="shared" si="13"/>
        <v>158316</v>
      </c>
      <c r="G424" s="27">
        <v>100000</v>
      </c>
      <c r="H424" s="135">
        <v>26575</v>
      </c>
      <c r="I424" s="1">
        <v>4799.5</v>
      </c>
      <c r="J424" s="1">
        <v>221.9</v>
      </c>
      <c r="K424" s="1">
        <f>Table48[[#This Row],[Comex Cu future]]/100/0.454*1000</f>
        <v>4887.6651982378853</v>
      </c>
      <c r="L424" s="1">
        <v>1630.5</v>
      </c>
      <c r="M424" s="207"/>
      <c r="N424" s="134" t="str">
        <f>IF(ISNA(VLOOKUP(Table48[[#This Row],[Column1]],Table22[],3,FALSE)),N423,(VLOOKUP(Table48[[#This Row],[Column1]],Table22[],3,FALSE))*1000)</f>
        <v>""</v>
      </c>
      <c r="O424" s="14">
        <f t="shared" si="14"/>
        <v>42583</v>
      </c>
    </row>
    <row r="425" spans="2:15" x14ac:dyDescent="0.25">
      <c r="B425" s="2">
        <v>42591</v>
      </c>
      <c r="C425" s="1">
        <v>10734.5</v>
      </c>
      <c r="D425" s="27">
        <v>371154</v>
      </c>
      <c r="E425" s="27">
        <v>212838</v>
      </c>
      <c r="F425" s="27">
        <f t="shared" si="13"/>
        <v>158316</v>
      </c>
      <c r="G425" s="27">
        <v>100000</v>
      </c>
      <c r="H425" s="135">
        <v>26200</v>
      </c>
      <c r="I425" s="1">
        <v>4769.25</v>
      </c>
      <c r="J425" s="1">
        <v>220.45</v>
      </c>
      <c r="K425" s="1">
        <f>Table48[[#This Row],[Comex Cu future]]/100/0.454*1000</f>
        <v>4855.7268722466961</v>
      </c>
      <c r="L425" s="1">
        <v>1629</v>
      </c>
      <c r="M425" s="207"/>
      <c r="N425" s="134" t="str">
        <f>IF(ISNA(VLOOKUP(Table48[[#This Row],[Column1]],Table22[],3,FALSE)),N424,(VLOOKUP(Table48[[#This Row],[Column1]],Table22[],3,FALSE))*1000)</f>
        <v>""</v>
      </c>
      <c r="O425" s="14">
        <f t="shared" si="14"/>
        <v>42583</v>
      </c>
    </row>
    <row r="426" spans="2:15" x14ac:dyDescent="0.25">
      <c r="B426" s="2">
        <v>42592</v>
      </c>
      <c r="C426" s="1">
        <v>10815</v>
      </c>
      <c r="D426" s="27">
        <v>370392</v>
      </c>
      <c r="E426" s="27">
        <v>212070</v>
      </c>
      <c r="F426" s="27">
        <f t="shared" si="13"/>
        <v>158322</v>
      </c>
      <c r="G426" s="27">
        <v>100000</v>
      </c>
      <c r="H426" s="135">
        <v>26500</v>
      </c>
      <c r="I426" s="1">
        <v>4816.25</v>
      </c>
      <c r="J426" s="1">
        <v>221.95</v>
      </c>
      <c r="K426" s="1">
        <f>Table48[[#This Row],[Comex Cu future]]/100/0.454*1000</f>
        <v>4888.7665198237892</v>
      </c>
      <c r="L426" s="1">
        <v>1634.25</v>
      </c>
      <c r="M426" s="207"/>
      <c r="N426" s="134" t="str">
        <f>IF(ISNA(VLOOKUP(Table48[[#This Row],[Column1]],Table22[],3,FALSE)),N425,(VLOOKUP(Table48[[#This Row],[Column1]],Table22[],3,FALSE))*1000)</f>
        <v>""</v>
      </c>
      <c r="O426" s="14">
        <f t="shared" si="14"/>
        <v>42583</v>
      </c>
    </row>
    <row r="427" spans="2:15" x14ac:dyDescent="0.25">
      <c r="B427" s="2">
        <v>42593</v>
      </c>
      <c r="C427" s="1">
        <v>10690.5</v>
      </c>
      <c r="D427" s="27">
        <v>369492</v>
      </c>
      <c r="E427" s="27">
        <v>211926</v>
      </c>
      <c r="F427" s="27">
        <f t="shared" si="13"/>
        <v>157566</v>
      </c>
      <c r="G427" s="27">
        <v>100000</v>
      </c>
      <c r="H427" s="135">
        <v>26500</v>
      </c>
      <c r="I427" s="1">
        <v>4840</v>
      </c>
      <c r="J427" s="1">
        <v>223.85</v>
      </c>
      <c r="K427" s="1">
        <f>Table48[[#This Row],[Comex Cu future]]/100/0.454*1000</f>
        <v>4930.6167400881059</v>
      </c>
      <c r="L427" s="1">
        <v>1642.5</v>
      </c>
      <c r="M427" s="207"/>
      <c r="N427" s="134" t="str">
        <f>IF(ISNA(VLOOKUP(Table48[[#This Row],[Column1]],Table22[],3,FALSE)),N426,(VLOOKUP(Table48[[#This Row],[Column1]],Table22[],3,FALSE))*1000)</f>
        <v>""</v>
      </c>
      <c r="O427" s="14">
        <f t="shared" si="14"/>
        <v>42583</v>
      </c>
    </row>
    <row r="428" spans="2:15" x14ac:dyDescent="0.25">
      <c r="B428" s="2">
        <v>42594</v>
      </c>
      <c r="C428" s="1">
        <v>10260.75</v>
      </c>
      <c r="D428" s="27">
        <v>369222</v>
      </c>
      <c r="E428" s="27">
        <v>211662</v>
      </c>
      <c r="F428" s="27">
        <f t="shared" si="13"/>
        <v>157560</v>
      </c>
      <c r="G428" s="27">
        <v>100000</v>
      </c>
      <c r="H428" s="135">
        <v>26250</v>
      </c>
      <c r="I428" s="1">
        <v>4749</v>
      </c>
      <c r="J428" s="1">
        <v>219.35</v>
      </c>
      <c r="K428" s="1">
        <f>Table48[[#This Row],[Comex Cu future]]/100/0.454*1000</f>
        <v>4831.4977973568275</v>
      </c>
      <c r="L428" s="1">
        <v>1643</v>
      </c>
      <c r="M428" s="207"/>
      <c r="N428" s="134" t="str">
        <f>IF(ISNA(VLOOKUP(Table48[[#This Row],[Column1]],Table22[],3,FALSE)),N427,(VLOOKUP(Table48[[#This Row],[Column1]],Table22[],3,FALSE))*1000)</f>
        <v>""</v>
      </c>
      <c r="O428" s="14">
        <f t="shared" si="14"/>
        <v>42583</v>
      </c>
    </row>
    <row r="429" spans="2:15" x14ac:dyDescent="0.25">
      <c r="B429" s="2">
        <v>42597</v>
      </c>
      <c r="C429" s="1">
        <v>10467.25</v>
      </c>
      <c r="D429" s="27">
        <v>369048</v>
      </c>
      <c r="E429" s="27">
        <v>211638</v>
      </c>
      <c r="F429" s="27">
        <f t="shared" si="13"/>
        <v>157410</v>
      </c>
      <c r="G429" s="27">
        <v>100000</v>
      </c>
      <c r="H429" s="135">
        <v>26250</v>
      </c>
      <c r="I429" s="1">
        <v>4759.75</v>
      </c>
      <c r="J429" s="1">
        <v>220.4</v>
      </c>
      <c r="K429" s="1">
        <f>Table48[[#This Row],[Comex Cu future]]/100/0.454*1000</f>
        <v>4854.6255506607931</v>
      </c>
      <c r="L429" s="1">
        <v>1665.75</v>
      </c>
      <c r="M429" s="207"/>
      <c r="N429" s="134" t="str">
        <f>IF(ISNA(VLOOKUP(Table48[[#This Row],[Column1]],Table22[],3,FALSE)),N428,(VLOOKUP(Table48[[#This Row],[Column1]],Table22[],3,FALSE))*1000)</f>
        <v>""</v>
      </c>
      <c r="O429" s="14">
        <f t="shared" si="14"/>
        <v>42583</v>
      </c>
    </row>
    <row r="430" spans="2:15" x14ac:dyDescent="0.25">
      <c r="B430" s="2">
        <v>42598</v>
      </c>
      <c r="C430" s="1">
        <v>10208.5</v>
      </c>
      <c r="D430" s="27">
        <v>373992</v>
      </c>
      <c r="E430" s="27">
        <v>216240</v>
      </c>
      <c r="F430" s="27">
        <f t="shared" si="13"/>
        <v>157752</v>
      </c>
      <c r="G430" s="27">
        <v>100000</v>
      </c>
      <c r="H430" s="135">
        <v>26500</v>
      </c>
      <c r="I430" s="1">
        <v>4800</v>
      </c>
      <c r="J430" s="1">
        <v>222.3</v>
      </c>
      <c r="K430" s="1">
        <f>Table48[[#This Row],[Comex Cu future]]/100/0.454*1000</f>
        <v>4896.4757709251107</v>
      </c>
      <c r="L430" s="1">
        <v>1683.25</v>
      </c>
      <c r="M430" s="207"/>
      <c r="N430" s="134" t="str">
        <f>IF(ISNA(VLOOKUP(Table48[[#This Row],[Column1]],Table22[],3,FALSE)),N429,(VLOOKUP(Table48[[#This Row],[Column1]],Table22[],3,FALSE))*1000)</f>
        <v>""</v>
      </c>
      <c r="O430" s="14">
        <f t="shared" si="14"/>
        <v>42583</v>
      </c>
    </row>
    <row r="431" spans="2:15" x14ac:dyDescent="0.25">
      <c r="B431" s="2">
        <v>42599</v>
      </c>
      <c r="C431" s="1">
        <v>10169.5</v>
      </c>
      <c r="D431" s="27">
        <v>373578</v>
      </c>
      <c r="E431" s="27">
        <v>215826</v>
      </c>
      <c r="F431" s="27">
        <f t="shared" si="13"/>
        <v>157752</v>
      </c>
      <c r="G431" s="27">
        <v>100000</v>
      </c>
      <c r="H431" s="135">
        <v>26500</v>
      </c>
      <c r="I431" s="1">
        <v>4759</v>
      </c>
      <c r="J431" s="1">
        <v>220.5</v>
      </c>
      <c r="K431" s="1">
        <f>Table48[[#This Row],[Comex Cu future]]/100/0.454*1000</f>
        <v>4856.828193832599</v>
      </c>
      <c r="L431" s="1">
        <v>1683.5</v>
      </c>
      <c r="M431" s="207"/>
      <c r="N431" s="134" t="str">
        <f>IF(ISNA(VLOOKUP(Table48[[#This Row],[Column1]],Table22[],3,FALSE)),N430,(VLOOKUP(Table48[[#This Row],[Column1]],Table22[],3,FALSE))*1000)</f>
        <v>""</v>
      </c>
      <c r="O431" s="14">
        <f t="shared" si="14"/>
        <v>42583</v>
      </c>
    </row>
    <row r="432" spans="2:15" x14ac:dyDescent="0.25">
      <c r="B432" s="2">
        <v>42600</v>
      </c>
      <c r="C432" s="1">
        <v>10300.5</v>
      </c>
      <c r="D432" s="27">
        <v>373572</v>
      </c>
      <c r="E432" s="27">
        <v>215820</v>
      </c>
      <c r="F432" s="27">
        <f t="shared" si="13"/>
        <v>157752</v>
      </c>
      <c r="G432" s="27">
        <v>100000</v>
      </c>
      <c r="H432" s="135">
        <v>26500</v>
      </c>
      <c r="I432" s="1">
        <v>4793</v>
      </c>
      <c r="J432" s="1">
        <v>222</v>
      </c>
      <c r="K432" s="1">
        <f>Table48[[#This Row],[Comex Cu future]]/100/0.454*1000</f>
        <v>4889.8678414096921</v>
      </c>
      <c r="L432" s="1">
        <v>1670</v>
      </c>
      <c r="M432" s="207"/>
      <c r="N432" s="134" t="str">
        <f>IF(ISNA(VLOOKUP(Table48[[#This Row],[Column1]],Table22[],3,FALSE)),N431,(VLOOKUP(Table48[[#This Row],[Column1]],Table22[],3,FALSE))*1000)</f>
        <v>""</v>
      </c>
      <c r="O432" s="14">
        <f t="shared" si="14"/>
        <v>42583</v>
      </c>
    </row>
    <row r="433" spans="2:15" x14ac:dyDescent="0.25">
      <c r="B433" s="2">
        <v>42601</v>
      </c>
      <c r="C433" s="1">
        <v>10307</v>
      </c>
      <c r="D433" s="27">
        <v>373512</v>
      </c>
      <c r="E433" s="27">
        <v>216288</v>
      </c>
      <c r="F433" s="27">
        <f t="shared" si="13"/>
        <v>157224</v>
      </c>
      <c r="G433" s="27">
        <v>100000</v>
      </c>
      <c r="H433" s="135">
        <v>26500</v>
      </c>
      <c r="I433" s="1">
        <v>4785.75</v>
      </c>
      <c r="J433" s="1">
        <v>221.85</v>
      </c>
      <c r="K433" s="1">
        <f>Table48[[#This Row],[Comex Cu future]]/100/0.454*1000</f>
        <v>4886.5638766519824</v>
      </c>
      <c r="L433" s="1">
        <v>1654.75</v>
      </c>
      <c r="M433" s="207"/>
      <c r="N433" s="134" t="str">
        <f>IF(ISNA(VLOOKUP(Table48[[#This Row],[Column1]],Table22[],3,FALSE)),N432,(VLOOKUP(Table48[[#This Row],[Column1]],Table22[],3,FALSE))*1000)</f>
        <v>""</v>
      </c>
      <c r="O433" s="14">
        <f t="shared" si="14"/>
        <v>42583</v>
      </c>
    </row>
    <row r="434" spans="2:15" x14ac:dyDescent="0.25">
      <c r="B434" s="2">
        <v>42604</v>
      </c>
      <c r="C434" s="1">
        <v>10214.5</v>
      </c>
      <c r="D434" s="27">
        <v>373692</v>
      </c>
      <c r="E434" s="27">
        <v>216636</v>
      </c>
      <c r="F434" s="27">
        <f t="shared" si="13"/>
        <v>157056</v>
      </c>
      <c r="G434" s="27">
        <v>100000</v>
      </c>
      <c r="H434" s="135">
        <v>26250</v>
      </c>
      <c r="I434" s="1">
        <v>4733.5</v>
      </c>
      <c r="J434" s="1">
        <v>219.55</v>
      </c>
      <c r="K434" s="1">
        <f>Table48[[#This Row],[Comex Cu future]]/100/0.454*1000</f>
        <v>4835.9030837004402</v>
      </c>
      <c r="L434" s="1">
        <v>1655.75</v>
      </c>
      <c r="M434" s="207"/>
      <c r="N434" s="134" t="str">
        <f>IF(ISNA(VLOOKUP(Table48[[#This Row],[Column1]],Table22[],3,FALSE)),N433,(VLOOKUP(Table48[[#This Row],[Column1]],Table22[],3,FALSE))*1000)</f>
        <v>""</v>
      </c>
      <c r="O434" s="14">
        <f t="shared" si="14"/>
        <v>42583</v>
      </c>
    </row>
    <row r="435" spans="2:15" x14ac:dyDescent="0.25">
      <c r="B435" s="2">
        <v>42605</v>
      </c>
      <c r="C435" s="1">
        <v>10213.75</v>
      </c>
      <c r="D435" s="27">
        <v>373548</v>
      </c>
      <c r="E435" s="27">
        <v>216528</v>
      </c>
      <c r="F435" s="27">
        <f t="shared" si="13"/>
        <v>157020</v>
      </c>
      <c r="G435" s="27">
        <v>100000</v>
      </c>
      <c r="H435" s="135">
        <v>26000</v>
      </c>
      <c r="I435" s="1">
        <v>4692.5</v>
      </c>
      <c r="J435" s="1">
        <v>216.95</v>
      </c>
      <c r="K435" s="1">
        <f>Table48[[#This Row],[Comex Cu future]]/100/0.454*1000</f>
        <v>4778.6343612334795</v>
      </c>
      <c r="L435" s="1">
        <v>1657</v>
      </c>
      <c r="M435" s="207"/>
      <c r="N435" s="134" t="str">
        <f>IF(ISNA(VLOOKUP(Table48[[#This Row],[Column1]],Table22[],3,FALSE)),N434,(VLOOKUP(Table48[[#This Row],[Column1]],Table22[],3,FALSE))*1000)</f>
        <v>""</v>
      </c>
      <c r="O435" s="14">
        <f t="shared" si="14"/>
        <v>42583</v>
      </c>
    </row>
    <row r="436" spans="2:15" x14ac:dyDescent="0.25">
      <c r="B436" s="2">
        <v>42606</v>
      </c>
      <c r="C436" s="1">
        <v>9940.5</v>
      </c>
      <c r="D436" s="27">
        <v>373206</v>
      </c>
      <c r="E436" s="27">
        <v>216336</v>
      </c>
      <c r="F436" s="27">
        <f t="shared" si="13"/>
        <v>156870</v>
      </c>
      <c r="G436" s="27">
        <v>100000</v>
      </c>
      <c r="H436" s="135">
        <v>26000</v>
      </c>
      <c r="I436" s="1">
        <v>4615</v>
      </c>
      <c r="J436" s="1">
        <v>213.05</v>
      </c>
      <c r="K436" s="1">
        <f>Table48[[#This Row],[Comex Cu future]]/100/0.454*1000</f>
        <v>4692.7312775330392</v>
      </c>
      <c r="L436" s="1">
        <v>1633.25</v>
      </c>
      <c r="M436" s="207"/>
      <c r="N436" s="134" t="str">
        <f>IF(ISNA(VLOOKUP(Table48[[#This Row],[Column1]],Table22[],3,FALSE)),N435,(VLOOKUP(Table48[[#This Row],[Column1]],Table22[],3,FALSE))*1000)</f>
        <v>""</v>
      </c>
      <c r="O436" s="14">
        <f t="shared" si="14"/>
        <v>42583</v>
      </c>
    </row>
    <row r="437" spans="2:15" x14ac:dyDescent="0.25">
      <c r="B437" s="2">
        <v>42607</v>
      </c>
      <c r="C437" s="1">
        <v>9791.75</v>
      </c>
      <c r="D437" s="27">
        <v>372414</v>
      </c>
      <c r="E437" s="27">
        <v>215544</v>
      </c>
      <c r="F437" s="27">
        <f t="shared" si="13"/>
        <v>156870</v>
      </c>
      <c r="G437" s="27">
        <v>100000</v>
      </c>
      <c r="H437" s="135">
        <v>26000</v>
      </c>
      <c r="I437" s="1">
        <v>4617</v>
      </c>
      <c r="J437" s="1">
        <v>212.8</v>
      </c>
      <c r="K437" s="1">
        <f>Table48[[#This Row],[Comex Cu future]]/100/0.454*1000</f>
        <v>4687.2246696035245</v>
      </c>
      <c r="L437" s="1">
        <v>1631.25</v>
      </c>
      <c r="M437" s="207"/>
      <c r="N437" s="134" t="str">
        <f>IF(ISNA(VLOOKUP(Table48[[#This Row],[Column1]],Table22[],3,FALSE)),N436,(VLOOKUP(Table48[[#This Row],[Column1]],Table22[],3,FALSE))*1000)</f>
        <v>""</v>
      </c>
      <c r="O437" s="14">
        <f t="shared" si="14"/>
        <v>42583</v>
      </c>
    </row>
    <row r="438" spans="2:15" x14ac:dyDescent="0.25">
      <c r="B438" s="2">
        <v>42608</v>
      </c>
      <c r="C438" s="1">
        <v>9757.25</v>
      </c>
      <c r="D438" s="27">
        <v>370566</v>
      </c>
      <c r="E438" s="27">
        <v>214374</v>
      </c>
      <c r="F438" s="27">
        <f t="shared" si="13"/>
        <v>156192</v>
      </c>
      <c r="G438" s="27">
        <v>100000</v>
      </c>
      <c r="H438" s="135">
        <v>26000</v>
      </c>
      <c r="I438" s="1">
        <v>4603.5</v>
      </c>
      <c r="J438" s="1">
        <v>213</v>
      </c>
      <c r="K438" s="1">
        <f>Table48[[#This Row],[Comex Cu future]]/100/0.454*1000</f>
        <v>4691.6299559471363</v>
      </c>
      <c r="L438" s="1">
        <v>1628.25</v>
      </c>
      <c r="M438" s="207"/>
      <c r="N438" s="134" t="str">
        <f>IF(ISNA(VLOOKUP(Table48[[#This Row],[Column1]],Table22[],3,FALSE)),N437,(VLOOKUP(Table48[[#This Row],[Column1]],Table22[],3,FALSE))*1000)</f>
        <v>""</v>
      </c>
      <c r="O438" s="14">
        <f t="shared" si="14"/>
        <v>42583</v>
      </c>
    </row>
    <row r="439" spans="2:15" x14ac:dyDescent="0.25">
      <c r="B439" s="2">
        <v>42611</v>
      </c>
      <c r="C439" s="1">
        <v>9757.25</v>
      </c>
      <c r="D439" s="27">
        <v>370566</v>
      </c>
      <c r="E439" s="27">
        <v>214374</v>
      </c>
      <c r="F439" s="27">
        <f t="shared" si="13"/>
        <v>156192</v>
      </c>
      <c r="G439" s="27">
        <v>100000</v>
      </c>
      <c r="H439" s="135">
        <v>26000</v>
      </c>
      <c r="I439" s="1">
        <v>4603.5</v>
      </c>
      <c r="J439" s="1">
        <v>212.5</v>
      </c>
      <c r="K439" s="1">
        <f>Table48[[#This Row],[Comex Cu future]]/100/0.454*1000</f>
        <v>4680.616740088105</v>
      </c>
      <c r="L439" s="1">
        <v>1628.25</v>
      </c>
      <c r="M439" s="207"/>
      <c r="N439" s="134" t="str">
        <f>IF(ISNA(VLOOKUP(Table48[[#This Row],[Column1]],Table22[],3,FALSE)),N438,(VLOOKUP(Table48[[#This Row],[Column1]],Table22[],3,FALSE))*1000)</f>
        <v>""</v>
      </c>
      <c r="O439" s="14">
        <f t="shared" si="14"/>
        <v>42583</v>
      </c>
    </row>
    <row r="440" spans="2:15" x14ac:dyDescent="0.25">
      <c r="B440" s="2">
        <v>42612</v>
      </c>
      <c r="C440" s="1">
        <v>9775.25</v>
      </c>
      <c r="D440" s="27">
        <v>370860</v>
      </c>
      <c r="E440" s="27">
        <v>214704</v>
      </c>
      <c r="F440" s="27">
        <f t="shared" si="13"/>
        <v>156156</v>
      </c>
      <c r="G440" s="27">
        <v>100000</v>
      </c>
      <c r="H440" s="135">
        <v>26000</v>
      </c>
      <c r="I440" s="1">
        <v>4595</v>
      </c>
      <c r="J440" s="1">
        <v>212.45</v>
      </c>
      <c r="K440" s="1">
        <f>Table48[[#This Row],[Comex Cu future]]/100/0.454*1000</f>
        <v>4679.515418502202</v>
      </c>
      <c r="L440" s="1">
        <v>1611.5</v>
      </c>
      <c r="M440" s="207"/>
      <c r="N440" s="134" t="str">
        <f>IF(ISNA(VLOOKUP(Table48[[#This Row],[Column1]],Table22[],3,FALSE)),N439,(VLOOKUP(Table48[[#This Row],[Column1]],Table22[],3,FALSE))*1000)</f>
        <v>""</v>
      </c>
      <c r="O440" s="14">
        <f t="shared" si="14"/>
        <v>42583</v>
      </c>
    </row>
    <row r="441" spans="2:15" x14ac:dyDescent="0.25">
      <c r="B441" s="2">
        <v>42613</v>
      </c>
      <c r="C441" s="1">
        <v>9707.5</v>
      </c>
      <c r="D441" s="27">
        <v>370116</v>
      </c>
      <c r="E441" s="27">
        <v>214104</v>
      </c>
      <c r="F441" s="27">
        <f t="shared" si="13"/>
        <v>156012</v>
      </c>
      <c r="G441" s="27">
        <v>100000</v>
      </c>
      <c r="H441" s="135">
        <v>26250</v>
      </c>
      <c r="I441" s="1">
        <v>4605.75</v>
      </c>
      <c r="J441" s="1">
        <v>212.4</v>
      </c>
      <c r="K441" s="1">
        <f>Table48[[#This Row],[Comex Cu future]]/100/0.454*1000</f>
        <v>4678.4140969163</v>
      </c>
      <c r="L441" s="1">
        <v>1595.25</v>
      </c>
      <c r="M441" s="207"/>
      <c r="N441" s="134" t="str">
        <f>IF(ISNA(VLOOKUP(Table48[[#This Row],[Column1]],Table22[],3,FALSE)),N440,(VLOOKUP(Table48[[#This Row],[Column1]],Table22[],3,FALSE))*1000)</f>
        <v>""</v>
      </c>
      <c r="O441" s="14">
        <f t="shared" si="14"/>
        <v>42583</v>
      </c>
    </row>
    <row r="442" spans="2:15" x14ac:dyDescent="0.25">
      <c r="B442" s="2">
        <v>42614</v>
      </c>
      <c r="C442" s="1">
        <v>9854</v>
      </c>
      <c r="D442" s="27">
        <v>369096</v>
      </c>
      <c r="E442" s="27">
        <v>213384</v>
      </c>
      <c r="F442" s="27">
        <f t="shared" si="13"/>
        <v>155712</v>
      </c>
      <c r="G442" s="27">
        <v>100000</v>
      </c>
      <c r="H442" s="135">
        <v>25250</v>
      </c>
      <c r="I442" s="1">
        <v>4620</v>
      </c>
      <c r="J442" s="1">
        <v>212.3</v>
      </c>
      <c r="K442" s="1">
        <f>Table48[[#This Row],[Comex Cu future]]/100/0.454*1000</f>
        <v>4676.2114537444941</v>
      </c>
      <c r="L442" s="1">
        <v>1596.25</v>
      </c>
      <c r="M442" s="207"/>
      <c r="N442" s="134" t="str">
        <f>IF(ISNA(VLOOKUP(Table48[[#This Row],[Column1]],Table22[],3,FALSE)),N441,(VLOOKUP(Table48[[#This Row],[Column1]],Table22[],3,FALSE))*1000)</f>
        <v>""</v>
      </c>
      <c r="O442" s="14">
        <f t="shared" si="14"/>
        <v>42614</v>
      </c>
    </row>
    <row r="443" spans="2:15" x14ac:dyDescent="0.25">
      <c r="B443" s="2">
        <v>42615</v>
      </c>
      <c r="C443" s="1">
        <v>10004</v>
      </c>
      <c r="D443" s="27">
        <v>368430</v>
      </c>
      <c r="E443" s="27">
        <v>212862</v>
      </c>
      <c r="F443" s="27">
        <f t="shared" si="13"/>
        <v>155568</v>
      </c>
      <c r="G443" s="27">
        <v>100000</v>
      </c>
      <c r="H443" s="135">
        <v>25750</v>
      </c>
      <c r="I443" s="1">
        <v>4616.5</v>
      </c>
      <c r="J443" s="1">
        <v>212.45</v>
      </c>
      <c r="K443" s="1">
        <f>Table48[[#This Row],[Comex Cu future]]/100/0.454*1000</f>
        <v>4679.515418502202</v>
      </c>
      <c r="L443" s="1">
        <v>1575.75</v>
      </c>
      <c r="M443" s="207"/>
      <c r="N443" s="134" t="str">
        <f>IF(ISNA(VLOOKUP(Table48[[#This Row],[Column1]],Table22[],3,FALSE)),N442,(VLOOKUP(Table48[[#This Row],[Column1]],Table22[],3,FALSE))*1000)</f>
        <v>""</v>
      </c>
      <c r="O443" s="14">
        <f t="shared" si="14"/>
        <v>42614</v>
      </c>
    </row>
    <row r="444" spans="2:15" x14ac:dyDescent="0.25">
      <c r="B444" s="2">
        <v>42618</v>
      </c>
      <c r="C444" s="1">
        <v>10015</v>
      </c>
      <c r="D444" s="27">
        <v>367758</v>
      </c>
      <c r="E444" s="27">
        <v>212412</v>
      </c>
      <c r="F444" s="27">
        <f t="shared" si="13"/>
        <v>155346</v>
      </c>
      <c r="G444" s="27">
        <v>100000</v>
      </c>
      <c r="H444" s="135">
        <v>25750</v>
      </c>
      <c r="I444" s="1">
        <v>4611.25</v>
      </c>
      <c r="J444" s="1">
        <v>212.45</v>
      </c>
      <c r="K444" s="1">
        <f>Table48[[#This Row],[Comex Cu future]]/100/0.454*1000</f>
        <v>4679.515418502202</v>
      </c>
      <c r="L444" s="1">
        <v>1564.25</v>
      </c>
      <c r="M444" s="207"/>
      <c r="N444" s="134" t="str">
        <f>IF(ISNA(VLOOKUP(Table48[[#This Row],[Column1]],Table22[],3,FALSE)),N443,(VLOOKUP(Table48[[#This Row],[Column1]],Table22[],3,FALSE))*1000)</f>
        <v>""</v>
      </c>
      <c r="O444" s="14">
        <f t="shared" si="14"/>
        <v>42614</v>
      </c>
    </row>
    <row r="445" spans="2:15" x14ac:dyDescent="0.25">
      <c r="B445" s="2">
        <v>42619</v>
      </c>
      <c r="C445" s="1">
        <v>10057.75</v>
      </c>
      <c r="D445" s="27">
        <v>367896</v>
      </c>
      <c r="E445" s="27">
        <v>212808</v>
      </c>
      <c r="F445" s="27">
        <f t="shared" si="13"/>
        <v>155088</v>
      </c>
      <c r="G445" s="27">
        <v>100000</v>
      </c>
      <c r="H445" s="135">
        <v>25500</v>
      </c>
      <c r="I445" s="1">
        <v>4603</v>
      </c>
      <c r="J445" s="1">
        <v>213.4</v>
      </c>
      <c r="K445" s="1">
        <f>Table48[[#This Row],[Comex Cu future]]/100/0.454*1000</f>
        <v>4700.4405286343608</v>
      </c>
      <c r="L445" s="1">
        <v>1573</v>
      </c>
      <c r="M445" s="207"/>
      <c r="N445" s="134" t="str">
        <f>IF(ISNA(VLOOKUP(Table48[[#This Row],[Column1]],Table22[],3,FALSE)),N444,(VLOOKUP(Table48[[#This Row],[Column1]],Table22[],3,FALSE))*1000)</f>
        <v>""</v>
      </c>
      <c r="O445" s="14">
        <f t="shared" si="14"/>
        <v>42614</v>
      </c>
    </row>
    <row r="446" spans="2:15" x14ac:dyDescent="0.25">
      <c r="B446" s="2">
        <v>42620</v>
      </c>
      <c r="C446" s="1">
        <v>10161.5</v>
      </c>
      <c r="D446" s="27">
        <v>367752</v>
      </c>
      <c r="E446" s="27">
        <v>212796</v>
      </c>
      <c r="F446" s="27">
        <f t="shared" si="13"/>
        <v>154956</v>
      </c>
      <c r="G446" s="27">
        <v>100000</v>
      </c>
      <c r="H446" s="135">
        <v>26000</v>
      </c>
      <c r="I446" s="1">
        <v>4631.75</v>
      </c>
      <c r="J446" s="1">
        <v>214.2</v>
      </c>
      <c r="K446" s="1">
        <f>Table48[[#This Row],[Comex Cu future]]/100/0.454*1000</f>
        <v>4718.0616740088099</v>
      </c>
      <c r="L446" s="1">
        <v>1575.75</v>
      </c>
      <c r="M446" s="207"/>
      <c r="N446" s="134" t="str">
        <f>IF(ISNA(VLOOKUP(Table48[[#This Row],[Column1]],Table22[],3,FALSE)),N445,(VLOOKUP(Table48[[#This Row],[Column1]],Table22[],3,FALSE))*1000)</f>
        <v>""</v>
      </c>
      <c r="O446" s="14">
        <f t="shared" si="14"/>
        <v>42614</v>
      </c>
    </row>
    <row r="447" spans="2:15" x14ac:dyDescent="0.25">
      <c r="B447" s="2">
        <v>42621</v>
      </c>
      <c r="C447" s="1">
        <v>10299.5</v>
      </c>
      <c r="D447" s="27">
        <v>367854</v>
      </c>
      <c r="E447" s="27">
        <v>212898</v>
      </c>
      <c r="F447" s="27">
        <f t="shared" si="13"/>
        <v>154956</v>
      </c>
      <c r="G447" s="27">
        <v>100000</v>
      </c>
      <c r="H447" s="135">
        <v>26250</v>
      </c>
      <c r="I447" s="1">
        <v>4646.5</v>
      </c>
      <c r="J447" s="1">
        <v>214.35</v>
      </c>
      <c r="K447" s="1">
        <f>Table48[[#This Row],[Comex Cu future]]/100/0.454*1000</f>
        <v>4721.3656387665196</v>
      </c>
      <c r="L447" s="1">
        <v>1573</v>
      </c>
      <c r="M447" s="207"/>
      <c r="N447" s="134" t="str">
        <f>IF(ISNA(VLOOKUP(Table48[[#This Row],[Column1]],Table22[],3,FALSE)),N446,(VLOOKUP(Table48[[#This Row],[Column1]],Table22[],3,FALSE))*1000)</f>
        <v>""</v>
      </c>
      <c r="O447" s="14">
        <f t="shared" si="14"/>
        <v>42614</v>
      </c>
    </row>
    <row r="448" spans="2:15" x14ac:dyDescent="0.25">
      <c r="B448" s="2">
        <v>42622</v>
      </c>
      <c r="C448" s="1">
        <v>10325.75</v>
      </c>
      <c r="D448" s="27">
        <v>367932</v>
      </c>
      <c r="E448" s="27">
        <v>212964</v>
      </c>
      <c r="F448" s="27">
        <f t="shared" si="13"/>
        <v>154968</v>
      </c>
      <c r="G448" s="27">
        <v>100000</v>
      </c>
      <c r="H448" s="135">
        <v>26500</v>
      </c>
      <c r="I448" s="1">
        <v>4614.5</v>
      </c>
      <c r="J448" s="1">
        <v>213.6</v>
      </c>
      <c r="K448" s="1">
        <f>Table48[[#This Row],[Comex Cu future]]/100/0.454*1000</f>
        <v>4704.8458149779735</v>
      </c>
      <c r="L448" s="1">
        <v>1559.5</v>
      </c>
      <c r="M448" s="207"/>
      <c r="N448" s="134" t="str">
        <f>IF(ISNA(VLOOKUP(Table48[[#This Row],[Column1]],Table22[],3,FALSE)),N447,(VLOOKUP(Table48[[#This Row],[Column1]],Table22[],3,FALSE))*1000)</f>
        <v>""</v>
      </c>
      <c r="O448" s="14">
        <f t="shared" si="14"/>
        <v>42614</v>
      </c>
    </row>
    <row r="449" spans="2:15" x14ac:dyDescent="0.25">
      <c r="B449" s="2">
        <v>42625</v>
      </c>
      <c r="C449" s="1">
        <v>10033.25</v>
      </c>
      <c r="D449" s="27">
        <v>367752</v>
      </c>
      <c r="E449" s="27">
        <v>212784</v>
      </c>
      <c r="F449" s="27">
        <f t="shared" si="13"/>
        <v>154968</v>
      </c>
      <c r="G449" s="27">
        <v>100000</v>
      </c>
      <c r="H449" s="135">
        <v>26750</v>
      </c>
      <c r="I449" s="1">
        <v>4628.75</v>
      </c>
      <c r="J449" s="1">
        <v>214.35</v>
      </c>
      <c r="K449" s="1">
        <f>Table48[[#This Row],[Comex Cu future]]/100/0.454*1000</f>
        <v>4721.3656387665196</v>
      </c>
      <c r="L449" s="1">
        <v>1549.5</v>
      </c>
      <c r="M449" s="207"/>
      <c r="N449" s="134" t="str">
        <f>IF(ISNA(VLOOKUP(Table48[[#This Row],[Column1]],Table22[],3,FALSE)),N448,(VLOOKUP(Table48[[#This Row],[Column1]],Table22[],3,FALSE))*1000)</f>
        <v>""</v>
      </c>
      <c r="O449" s="14">
        <f t="shared" si="14"/>
        <v>42614</v>
      </c>
    </row>
    <row r="450" spans="2:15" x14ac:dyDescent="0.25">
      <c r="B450" s="2">
        <v>42626</v>
      </c>
      <c r="C450" s="1">
        <v>9809.25</v>
      </c>
      <c r="D450" s="27">
        <v>367728</v>
      </c>
      <c r="E450" s="27">
        <v>212760</v>
      </c>
      <c r="F450" s="27">
        <f t="shared" si="13"/>
        <v>154968</v>
      </c>
      <c r="G450" s="27">
        <v>100000</v>
      </c>
      <c r="H450" s="135">
        <v>26750</v>
      </c>
      <c r="I450" s="1">
        <v>4633.25</v>
      </c>
      <c r="J450" s="1">
        <v>214.25</v>
      </c>
      <c r="K450" s="1">
        <f>Table48[[#This Row],[Comex Cu future]]/100/0.454*1000</f>
        <v>4719.1629955947137</v>
      </c>
      <c r="L450" s="1">
        <v>1548.25</v>
      </c>
      <c r="M450" s="207"/>
      <c r="N450" s="134" t="str">
        <f>IF(ISNA(VLOOKUP(Table48[[#This Row],[Column1]],Table22[],3,FALSE)),N449,(VLOOKUP(Table48[[#This Row],[Column1]],Table22[],3,FALSE))*1000)</f>
        <v>""</v>
      </c>
      <c r="O450" s="14">
        <f t="shared" si="14"/>
        <v>42614</v>
      </c>
    </row>
    <row r="451" spans="2:15" x14ac:dyDescent="0.25">
      <c r="B451" s="2">
        <v>42627</v>
      </c>
      <c r="C451" s="1">
        <v>9788</v>
      </c>
      <c r="D451" s="27">
        <v>367812</v>
      </c>
      <c r="E451" s="27">
        <v>212844</v>
      </c>
      <c r="F451" s="27">
        <f t="shared" si="13"/>
        <v>154968</v>
      </c>
      <c r="G451" s="27">
        <v>100000</v>
      </c>
      <c r="H451" s="135">
        <v>26750</v>
      </c>
      <c r="I451" s="1">
        <v>4754.5</v>
      </c>
      <c r="J451" s="1">
        <v>219.6</v>
      </c>
      <c r="K451" s="1">
        <f>Table48[[#This Row],[Comex Cu future]]/100/0.454*1000</f>
        <v>4837.0044052863423</v>
      </c>
      <c r="L451" s="1">
        <v>1569.25</v>
      </c>
      <c r="M451" s="207"/>
      <c r="N451" s="134" t="str">
        <f>IF(ISNA(VLOOKUP(Table48[[#This Row],[Column1]],Table22[],3,FALSE)),N450,(VLOOKUP(Table48[[#This Row],[Column1]],Table22[],3,FALSE))*1000)</f>
        <v>""</v>
      </c>
      <c r="O451" s="14">
        <f t="shared" si="14"/>
        <v>42614</v>
      </c>
    </row>
    <row r="452" spans="2:15" x14ac:dyDescent="0.25">
      <c r="B452" s="2">
        <v>42628</v>
      </c>
      <c r="C452" s="1">
        <v>9662.5</v>
      </c>
      <c r="D452" s="27">
        <v>367806</v>
      </c>
      <c r="E452" s="27">
        <v>212838</v>
      </c>
      <c r="F452" s="27">
        <f t="shared" si="13"/>
        <v>154968</v>
      </c>
      <c r="G452" s="27">
        <v>100000</v>
      </c>
      <c r="H452" s="135">
        <v>26750</v>
      </c>
      <c r="I452" s="1">
        <v>4764.5</v>
      </c>
      <c r="J452" s="1">
        <v>220.2</v>
      </c>
      <c r="K452" s="1">
        <f>Table48[[#This Row],[Comex Cu future]]/100/0.454*1000</f>
        <v>4850.2202643171804</v>
      </c>
      <c r="L452" s="1">
        <v>1559</v>
      </c>
      <c r="M452" s="207"/>
      <c r="N452" s="134" t="str">
        <f>IF(ISNA(VLOOKUP(Table48[[#This Row],[Column1]],Table22[],3,FALSE)),N451,(VLOOKUP(Table48[[#This Row],[Column1]],Table22[],3,FALSE))*1000)</f>
        <v>""</v>
      </c>
      <c r="O452" s="14">
        <f t="shared" si="14"/>
        <v>42614</v>
      </c>
    </row>
    <row r="453" spans="2:15" x14ac:dyDescent="0.25">
      <c r="B453" s="2">
        <v>42629</v>
      </c>
      <c r="C453" s="1">
        <v>9674</v>
      </c>
      <c r="D453" s="27">
        <v>366966</v>
      </c>
      <c r="E453" s="27">
        <v>212580</v>
      </c>
      <c r="F453" s="27">
        <f t="shared" si="13"/>
        <v>154386</v>
      </c>
      <c r="G453" s="27">
        <v>100000</v>
      </c>
      <c r="H453" s="135">
        <v>26750</v>
      </c>
      <c r="I453" s="1">
        <v>4771.5</v>
      </c>
      <c r="J453" s="1">
        <v>220.3</v>
      </c>
      <c r="K453" s="1">
        <f>Table48[[#This Row],[Comex Cu future]]/100/0.454*1000</f>
        <v>4852.4229074889872</v>
      </c>
      <c r="L453" s="1">
        <v>1563</v>
      </c>
      <c r="M453" s="207"/>
      <c r="N453" s="134" t="str">
        <f>IF(ISNA(VLOOKUP(Table48[[#This Row],[Column1]],Table22[],3,FALSE)),N452,(VLOOKUP(Table48[[#This Row],[Column1]],Table22[],3,FALSE))*1000)</f>
        <v>""</v>
      </c>
      <c r="O453" s="14">
        <f t="shared" si="14"/>
        <v>42614</v>
      </c>
    </row>
    <row r="454" spans="2:15" x14ac:dyDescent="0.25">
      <c r="B454" s="2">
        <v>42632</v>
      </c>
      <c r="C454" s="1">
        <v>10101.5</v>
      </c>
      <c r="D454" s="27">
        <v>366858</v>
      </c>
      <c r="E454" s="27">
        <v>212496</v>
      </c>
      <c r="F454" s="27">
        <f t="shared" si="13"/>
        <v>154362</v>
      </c>
      <c r="G454" s="27">
        <v>100000</v>
      </c>
      <c r="H454" s="135">
        <v>26750</v>
      </c>
      <c r="I454" s="1">
        <v>4753.25</v>
      </c>
      <c r="J454" s="1">
        <v>220.1</v>
      </c>
      <c r="K454" s="1">
        <f>Table48[[#This Row],[Comex Cu future]]/100/0.454*1000</f>
        <v>4848.0176211453745</v>
      </c>
      <c r="L454" s="1">
        <v>1568.5</v>
      </c>
      <c r="M454" s="207"/>
      <c r="N454" s="134" t="str">
        <f>IF(ISNA(VLOOKUP(Table48[[#This Row],[Column1]],Table22[],3,FALSE)),N453,(VLOOKUP(Table48[[#This Row],[Column1]],Table22[],3,FALSE))*1000)</f>
        <v>""</v>
      </c>
      <c r="O454" s="14">
        <f t="shared" si="14"/>
        <v>42614</v>
      </c>
    </row>
    <row r="455" spans="2:15" x14ac:dyDescent="0.25">
      <c r="B455" s="2">
        <v>42633</v>
      </c>
      <c r="C455" s="1">
        <v>10261.5</v>
      </c>
      <c r="D455" s="27">
        <v>365784</v>
      </c>
      <c r="E455" s="27">
        <v>211632</v>
      </c>
      <c r="F455" s="27">
        <f t="shared" ref="F455:F518" si="15">D455-E455</f>
        <v>154152</v>
      </c>
      <c r="G455" s="27">
        <v>100000</v>
      </c>
      <c r="H455" s="135">
        <v>26750</v>
      </c>
      <c r="I455" s="1">
        <v>4769.25</v>
      </c>
      <c r="J455" s="1">
        <v>221.15</v>
      </c>
      <c r="K455" s="1">
        <f>Table48[[#This Row],[Comex Cu future]]/100/0.454*1000</f>
        <v>4871.1453744493392</v>
      </c>
      <c r="L455" s="1">
        <v>1563.5</v>
      </c>
      <c r="M455" s="207"/>
      <c r="N455" s="134" t="str">
        <f>IF(ISNA(VLOOKUP(Table48[[#This Row],[Column1]],Table22[],3,FALSE)),N454,(VLOOKUP(Table48[[#This Row],[Column1]],Table22[],3,FALSE))*1000)</f>
        <v>""</v>
      </c>
      <c r="O455" s="14">
        <f t="shared" si="14"/>
        <v>42614</v>
      </c>
    </row>
    <row r="456" spans="2:15" x14ac:dyDescent="0.25">
      <c r="B456" s="2">
        <v>42634</v>
      </c>
      <c r="C456" s="1">
        <v>10301</v>
      </c>
      <c r="D456" s="27">
        <v>364782</v>
      </c>
      <c r="E456" s="27">
        <v>211398</v>
      </c>
      <c r="F456" s="27">
        <f t="shared" si="15"/>
        <v>153384</v>
      </c>
      <c r="G456" s="27">
        <v>100000</v>
      </c>
      <c r="H456" s="135">
        <v>27000</v>
      </c>
      <c r="I456" s="1">
        <v>4739.75</v>
      </c>
      <c r="J456" s="1">
        <v>220.2</v>
      </c>
      <c r="K456" s="1">
        <f>Table48[[#This Row],[Comex Cu future]]/100/0.454*1000</f>
        <v>4850.2202643171804</v>
      </c>
      <c r="L456" s="1">
        <v>1574</v>
      </c>
      <c r="M456" s="207"/>
      <c r="N456" s="134" t="str">
        <f>IF(ISNA(VLOOKUP(Table48[[#This Row],[Column1]],Table22[],3,FALSE)),N455,(VLOOKUP(Table48[[#This Row],[Column1]],Table22[],3,FALSE))*1000)</f>
        <v>""</v>
      </c>
      <c r="O456" s="14">
        <f t="shared" si="14"/>
        <v>42614</v>
      </c>
    </row>
    <row r="457" spans="2:15" x14ac:dyDescent="0.25">
      <c r="B457" s="2">
        <v>42635</v>
      </c>
      <c r="C457" s="1">
        <v>10615.5</v>
      </c>
      <c r="D457" s="27">
        <v>364902</v>
      </c>
      <c r="E457" s="27">
        <v>211758</v>
      </c>
      <c r="F457" s="27">
        <f t="shared" si="15"/>
        <v>153144</v>
      </c>
      <c r="G457" s="27">
        <v>100000</v>
      </c>
      <c r="H457" s="135">
        <v>26750</v>
      </c>
      <c r="I457" s="1">
        <v>4835</v>
      </c>
      <c r="J457" s="1">
        <v>223.85</v>
      </c>
      <c r="K457" s="1">
        <f>Table48[[#This Row],[Comex Cu future]]/100/0.454*1000</f>
        <v>4930.6167400881059</v>
      </c>
      <c r="L457" s="1">
        <v>1626.75</v>
      </c>
      <c r="M457" s="207"/>
      <c r="N457" s="134" t="str">
        <f>IF(ISNA(VLOOKUP(Table48[[#This Row],[Column1]],Table22[],3,FALSE)),N456,(VLOOKUP(Table48[[#This Row],[Column1]],Table22[],3,FALSE))*1000)</f>
        <v>""</v>
      </c>
      <c r="O457" s="14">
        <f t="shared" ref="O457:O520" si="16">DATE(YEAR(B457),MONTH(B457),1)</f>
        <v>42614</v>
      </c>
    </row>
    <row r="458" spans="2:15" x14ac:dyDescent="0.25">
      <c r="B458" s="2">
        <v>42636</v>
      </c>
      <c r="C458" s="1">
        <v>10615.5</v>
      </c>
      <c r="D458" s="27">
        <v>363216</v>
      </c>
      <c r="E458" s="27">
        <v>210558</v>
      </c>
      <c r="F458" s="27">
        <f t="shared" si="15"/>
        <v>152658</v>
      </c>
      <c r="G458" s="27">
        <v>100000</v>
      </c>
      <c r="H458" s="135">
        <v>27250</v>
      </c>
      <c r="I458" s="1">
        <v>4833</v>
      </c>
      <c r="J458" s="1">
        <v>224.8</v>
      </c>
      <c r="K458" s="1">
        <f>Table48[[#This Row],[Comex Cu future]]/100/0.454*1000</f>
        <v>4951.5418502202647</v>
      </c>
      <c r="L458" s="1">
        <v>1629.25</v>
      </c>
      <c r="M458" s="207"/>
      <c r="N458" s="134" t="str">
        <f>IF(ISNA(VLOOKUP(Table48[[#This Row],[Column1]],Table22[],3,FALSE)),N457,(VLOOKUP(Table48[[#This Row],[Column1]],Table22[],3,FALSE))*1000)</f>
        <v>""</v>
      </c>
      <c r="O458" s="14">
        <f t="shared" si="16"/>
        <v>42614</v>
      </c>
    </row>
    <row r="459" spans="2:15" x14ac:dyDescent="0.25">
      <c r="B459" s="2">
        <v>42639</v>
      </c>
      <c r="C459" s="1">
        <v>10485</v>
      </c>
      <c r="D459" s="27">
        <v>362364</v>
      </c>
      <c r="E459" s="27">
        <v>209802</v>
      </c>
      <c r="F459" s="27">
        <f t="shared" si="15"/>
        <v>152562</v>
      </c>
      <c r="G459" s="27">
        <v>100000</v>
      </c>
      <c r="H459" s="135">
        <v>27250</v>
      </c>
      <c r="I459" s="1">
        <v>4819.25</v>
      </c>
      <c r="J459" s="1">
        <v>224.6</v>
      </c>
      <c r="K459" s="1">
        <f>Table48[[#This Row],[Comex Cu future]]/100/0.454*1000</f>
        <v>4947.136563876652</v>
      </c>
      <c r="L459" s="1">
        <v>1647.5</v>
      </c>
      <c r="M459" s="207"/>
      <c r="N459" s="134" t="str">
        <f>IF(ISNA(VLOOKUP(Table48[[#This Row],[Column1]],Table22[],3,FALSE)),N458,(VLOOKUP(Table48[[#This Row],[Column1]],Table22[],3,FALSE))*1000)</f>
        <v>""</v>
      </c>
      <c r="O459" s="14">
        <f t="shared" si="16"/>
        <v>42614</v>
      </c>
    </row>
    <row r="460" spans="2:15" x14ac:dyDescent="0.25">
      <c r="B460" s="2">
        <v>42640</v>
      </c>
      <c r="C460" s="1">
        <v>10585</v>
      </c>
      <c r="D460" s="27">
        <v>361860</v>
      </c>
      <c r="E460" s="27">
        <v>209298</v>
      </c>
      <c r="F460" s="27">
        <f t="shared" si="15"/>
        <v>152562</v>
      </c>
      <c r="G460" s="27">
        <v>100000</v>
      </c>
      <c r="H460" s="135">
        <v>27250</v>
      </c>
      <c r="I460" s="1">
        <v>4768.75</v>
      </c>
      <c r="J460" s="1">
        <v>221.85</v>
      </c>
      <c r="K460" s="1">
        <f>Table48[[#This Row],[Comex Cu future]]/100/0.454*1000</f>
        <v>4886.5638766519824</v>
      </c>
      <c r="L460" s="1">
        <v>1637.75</v>
      </c>
      <c r="M460" s="207"/>
      <c r="N460" s="134" t="str">
        <f>IF(ISNA(VLOOKUP(Table48[[#This Row],[Column1]],Table22[],3,FALSE)),N459,(VLOOKUP(Table48[[#This Row],[Column1]],Table22[],3,FALSE))*1000)</f>
        <v>""</v>
      </c>
      <c r="O460" s="14">
        <f t="shared" si="16"/>
        <v>42614</v>
      </c>
    </row>
    <row r="461" spans="2:15" x14ac:dyDescent="0.25">
      <c r="B461" s="2">
        <v>42641</v>
      </c>
      <c r="C461" s="1">
        <v>10651</v>
      </c>
      <c r="D461" s="27">
        <v>361884</v>
      </c>
      <c r="E461" s="27">
        <v>209322</v>
      </c>
      <c r="F461" s="27">
        <f t="shared" si="15"/>
        <v>152562</v>
      </c>
      <c r="G461" s="27">
        <v>100000</v>
      </c>
      <c r="H461" s="135">
        <v>27250</v>
      </c>
      <c r="I461" s="1">
        <v>4801</v>
      </c>
      <c r="J461" s="1">
        <v>223.35</v>
      </c>
      <c r="K461" s="1">
        <f>Table48[[#This Row],[Comex Cu future]]/100/0.454*1000</f>
        <v>4919.6035242290745</v>
      </c>
      <c r="L461" s="1">
        <v>1653</v>
      </c>
      <c r="M461" s="207"/>
      <c r="N461" s="134" t="str">
        <f>IF(ISNA(VLOOKUP(Table48[[#This Row],[Column1]],Table22[],3,FALSE)),N460,(VLOOKUP(Table48[[#This Row],[Column1]],Table22[],3,FALSE))*1000)</f>
        <v>""</v>
      </c>
      <c r="O461" s="14">
        <f t="shared" si="16"/>
        <v>42614</v>
      </c>
    </row>
    <row r="462" spans="2:15" x14ac:dyDescent="0.25">
      <c r="B462" s="2">
        <v>42642</v>
      </c>
      <c r="C462" s="1">
        <v>10390.75</v>
      </c>
      <c r="D462" s="27">
        <v>362448</v>
      </c>
      <c r="E462" s="27">
        <v>209322</v>
      </c>
      <c r="F462" s="27">
        <f t="shared" si="15"/>
        <v>153126</v>
      </c>
      <c r="G462" s="27">
        <v>100000</v>
      </c>
      <c r="H462" s="135">
        <v>27250</v>
      </c>
      <c r="I462" s="1">
        <v>4825.25</v>
      </c>
      <c r="J462" s="1">
        <v>223.8</v>
      </c>
      <c r="K462" s="1">
        <f>Table48[[#This Row],[Comex Cu future]]/100/0.454*1000</f>
        <v>4929.515418502202</v>
      </c>
      <c r="L462" s="1">
        <v>1660.5</v>
      </c>
      <c r="M462" s="207"/>
      <c r="N462" s="134" t="str">
        <f>IF(ISNA(VLOOKUP(Table48[[#This Row],[Column1]],Table22[],3,FALSE)),N461,(VLOOKUP(Table48[[#This Row],[Column1]],Table22[],3,FALSE))*1000)</f>
        <v>""</v>
      </c>
      <c r="O462" s="14">
        <f t="shared" si="16"/>
        <v>42614</v>
      </c>
    </row>
    <row r="463" spans="2:15" x14ac:dyDescent="0.25">
      <c r="B463" s="2">
        <v>42643</v>
      </c>
      <c r="C463" s="1">
        <v>10528</v>
      </c>
      <c r="D463" s="27">
        <v>361794</v>
      </c>
      <c r="E463" s="27">
        <v>209124</v>
      </c>
      <c r="F463" s="27">
        <f t="shared" si="15"/>
        <v>152670</v>
      </c>
      <c r="G463" s="27">
        <v>100000</v>
      </c>
      <c r="H463" s="135">
        <v>27500</v>
      </c>
      <c r="I463" s="1">
        <v>4848</v>
      </c>
      <c r="J463" s="1">
        <v>225.5</v>
      </c>
      <c r="K463" s="1">
        <f>Table48[[#This Row],[Comex Cu future]]/100/0.454*1000</f>
        <v>4966.9603524229069</v>
      </c>
      <c r="L463" s="1">
        <v>1664.75</v>
      </c>
      <c r="M463" s="207"/>
      <c r="N463" s="134" t="str">
        <f>IF(ISNA(VLOOKUP(Table48[[#This Row],[Column1]],Table22[],3,FALSE)),N462,(VLOOKUP(Table48[[#This Row],[Column1]],Table22[],3,FALSE))*1000)</f>
        <v>""</v>
      </c>
      <c r="O463" s="14">
        <f t="shared" si="16"/>
        <v>42614</v>
      </c>
    </row>
    <row r="464" spans="2:15" x14ac:dyDescent="0.25">
      <c r="B464" s="2">
        <v>42646</v>
      </c>
      <c r="C464" s="1">
        <v>10299.5</v>
      </c>
      <c r="D464" s="27">
        <v>362004</v>
      </c>
      <c r="E464" s="27">
        <v>209046</v>
      </c>
      <c r="F464" s="27">
        <f t="shared" si="15"/>
        <v>152958</v>
      </c>
      <c r="G464" s="27">
        <v>100000</v>
      </c>
      <c r="H464" s="135">
        <v>27250</v>
      </c>
      <c r="I464" s="1">
        <v>4800.5</v>
      </c>
      <c r="J464" s="1">
        <v>223.85</v>
      </c>
      <c r="K464" s="1">
        <f>Table48[[#This Row],[Comex Cu future]]/100/0.454*1000</f>
        <v>4930.6167400881059</v>
      </c>
      <c r="L464" s="1">
        <v>1668.5</v>
      </c>
      <c r="M464" s="207"/>
      <c r="N464" s="134" t="str">
        <f>IF(ISNA(VLOOKUP(Table48[[#This Row],[Column1]],Table22[],3,FALSE)),N463,(VLOOKUP(Table48[[#This Row],[Column1]],Table22[],3,FALSE))*1000)</f>
        <v>""</v>
      </c>
      <c r="O464" s="14">
        <f t="shared" si="16"/>
        <v>42644</v>
      </c>
    </row>
    <row r="465" spans="2:15" x14ac:dyDescent="0.25">
      <c r="B465" s="2">
        <v>42647</v>
      </c>
      <c r="C465" s="1">
        <v>10030.5</v>
      </c>
      <c r="D465" s="27">
        <v>361464</v>
      </c>
      <c r="E465" s="27">
        <v>208476</v>
      </c>
      <c r="F465" s="27">
        <f t="shared" si="15"/>
        <v>152988</v>
      </c>
      <c r="G465" s="27">
        <v>100000</v>
      </c>
      <c r="H465" s="135">
        <v>27750</v>
      </c>
      <c r="I465" s="1">
        <v>4785.5</v>
      </c>
      <c r="J465" s="1">
        <v>221.5</v>
      </c>
      <c r="K465" s="1">
        <f>Table48[[#This Row],[Comex Cu future]]/100/0.454*1000</f>
        <v>4878.8546255506608</v>
      </c>
      <c r="L465" s="1">
        <v>1662.75</v>
      </c>
      <c r="M465" s="207"/>
      <c r="N465" s="134" t="str">
        <f>IF(ISNA(VLOOKUP(Table48[[#This Row],[Column1]],Table22[],3,FALSE)),N464,(VLOOKUP(Table48[[#This Row],[Column1]],Table22[],3,FALSE))*1000)</f>
        <v>""</v>
      </c>
      <c r="O465" s="14">
        <f t="shared" si="16"/>
        <v>42644</v>
      </c>
    </row>
    <row r="466" spans="2:15" x14ac:dyDescent="0.25">
      <c r="B466" s="2">
        <v>42648</v>
      </c>
      <c r="C466" s="1">
        <v>10031</v>
      </c>
      <c r="D466" s="27">
        <v>360558</v>
      </c>
      <c r="E466" s="27">
        <v>207600</v>
      </c>
      <c r="F466" s="27">
        <f t="shared" si="15"/>
        <v>152958</v>
      </c>
      <c r="G466" s="27">
        <v>100000</v>
      </c>
      <c r="H466" s="135">
        <v>27750</v>
      </c>
      <c r="I466" s="1">
        <v>4778.25</v>
      </c>
      <c r="J466" s="1">
        <v>221.25</v>
      </c>
      <c r="K466" s="1">
        <f>Table48[[#This Row],[Comex Cu future]]/100/0.454*1000</f>
        <v>4873.3480176211451</v>
      </c>
      <c r="L466" s="1">
        <v>1668.25</v>
      </c>
      <c r="M466" s="207">
        <f>IF(ISNA(VLOOKUP(Table48[[#This Row],[Column1]],Table22[],2,FALSE)),M465,(VLOOKUP(Table48[[#This Row],[Column1]],Table22[],2,FALSE))*1000)</f>
        <v>27447.574031288026</v>
      </c>
      <c r="N466" s="135">
        <f>IF(ISNA(VLOOKUP(Table48[[#This Row],[Column1]],Table22[],3,FALSE)),N465,(VLOOKUP(Table48[[#This Row],[Column1]],Table22[],3,FALSE))*1000)</f>
        <v>28990.811125416672</v>
      </c>
      <c r="O466" s="14">
        <f t="shared" si="16"/>
        <v>42644</v>
      </c>
    </row>
    <row r="467" spans="2:15" x14ac:dyDescent="0.25">
      <c r="B467" s="2">
        <v>42649</v>
      </c>
      <c r="C467" s="1">
        <v>10204.5</v>
      </c>
      <c r="D467" s="27">
        <v>360282</v>
      </c>
      <c r="E467" s="27">
        <v>207324</v>
      </c>
      <c r="F467" s="27">
        <f t="shared" si="15"/>
        <v>152958</v>
      </c>
      <c r="G467" s="27">
        <v>100000</v>
      </c>
      <c r="H467" s="135">
        <v>28250</v>
      </c>
      <c r="I467" s="1">
        <v>4737.5</v>
      </c>
      <c r="J467" s="1">
        <v>220.3</v>
      </c>
      <c r="K467" s="1">
        <f>Table48[[#This Row],[Comex Cu future]]/100/0.454*1000</f>
        <v>4852.4229074889872</v>
      </c>
      <c r="L467" s="1">
        <v>1670</v>
      </c>
      <c r="M467" s="207">
        <f>IF(ISNA(VLOOKUP(Table48[[#This Row],[Column1]],Table22[],2,FALSE)),M466,(VLOOKUP(Table48[[#This Row],[Column1]],Table22[],2,FALSE))*1000)</f>
        <v>27447.574031288026</v>
      </c>
      <c r="N467" s="135">
        <f>IF(ISNA(VLOOKUP(Table48[[#This Row],[Column1]],Table22[],3,FALSE)),N466,(VLOOKUP(Table48[[#This Row],[Column1]],Table22[],3,FALSE))*1000)</f>
        <v>28990.811125416672</v>
      </c>
      <c r="O467" s="14">
        <f t="shared" si="16"/>
        <v>42644</v>
      </c>
    </row>
    <row r="468" spans="2:15" x14ac:dyDescent="0.25">
      <c r="B468" s="2">
        <v>42650</v>
      </c>
      <c r="C468" s="1">
        <v>10150.25</v>
      </c>
      <c r="D468" s="27">
        <v>360282</v>
      </c>
      <c r="E468" s="27">
        <v>207324</v>
      </c>
      <c r="F468" s="27">
        <f t="shared" si="15"/>
        <v>152958</v>
      </c>
      <c r="G468" s="27">
        <v>100000</v>
      </c>
      <c r="H468" s="135">
        <v>28250</v>
      </c>
      <c r="I468" s="1">
        <v>4758.25</v>
      </c>
      <c r="J468" s="1">
        <v>221.15</v>
      </c>
      <c r="K468" s="1">
        <f>Table48[[#This Row],[Comex Cu future]]/100/0.454*1000</f>
        <v>4871.1453744493392</v>
      </c>
      <c r="L468" s="1">
        <v>1670.25</v>
      </c>
      <c r="M468" s="207">
        <f>IF(ISNA(VLOOKUP(Table48[[#This Row],[Column1]],Table22[],2,FALSE)),M467,(VLOOKUP(Table48[[#This Row],[Column1]],Table22[],2,FALSE))*1000)</f>
        <v>27447.574031288026</v>
      </c>
      <c r="N468" s="135">
        <f>IF(ISNA(VLOOKUP(Table48[[#This Row],[Column1]],Table22[],3,FALSE)),N467,(VLOOKUP(Table48[[#This Row],[Column1]],Table22[],3,FALSE))*1000)</f>
        <v>28990.811125416672</v>
      </c>
      <c r="O468" s="14">
        <f t="shared" si="16"/>
        <v>42644</v>
      </c>
    </row>
    <row r="469" spans="2:15" x14ac:dyDescent="0.25">
      <c r="B469" s="2">
        <v>42653</v>
      </c>
      <c r="C469" s="1">
        <v>10473.5</v>
      </c>
      <c r="D469" s="27">
        <v>360828</v>
      </c>
      <c r="E469" s="27">
        <v>207870</v>
      </c>
      <c r="F469" s="27">
        <f t="shared" si="15"/>
        <v>152958</v>
      </c>
      <c r="G469" s="27">
        <v>100000</v>
      </c>
      <c r="H469" s="135">
        <v>28250</v>
      </c>
      <c r="I469" s="1">
        <v>4829.25</v>
      </c>
      <c r="J469" s="1">
        <v>224.65</v>
      </c>
      <c r="K469" s="1">
        <f>Table48[[#This Row],[Comex Cu future]]/100/0.454*1000</f>
        <v>4948.2378854625558</v>
      </c>
      <c r="L469" s="1">
        <v>1686.5</v>
      </c>
      <c r="M469" s="207">
        <f>IF(ISNA(VLOOKUP(Table48[[#This Row],[Column1]],Table22[],2,FALSE)),M468,(VLOOKUP(Table48[[#This Row],[Column1]],Table22[],2,FALSE))*1000)</f>
        <v>27447.574031288026</v>
      </c>
      <c r="N469" s="135">
        <f>IF(ISNA(VLOOKUP(Table48[[#This Row],[Column1]],Table22[],3,FALSE)),N468,(VLOOKUP(Table48[[#This Row],[Column1]],Table22[],3,FALSE))*1000)</f>
        <v>28990.811125416672</v>
      </c>
      <c r="O469" s="14">
        <f t="shared" si="16"/>
        <v>42644</v>
      </c>
    </row>
    <row r="470" spans="2:15" x14ac:dyDescent="0.25">
      <c r="B470" s="2">
        <v>42654</v>
      </c>
      <c r="C470" s="1">
        <v>10378.5</v>
      </c>
      <c r="D470" s="27">
        <v>360792</v>
      </c>
      <c r="E470" s="27">
        <v>207870</v>
      </c>
      <c r="F470" s="27">
        <f t="shared" si="15"/>
        <v>152922</v>
      </c>
      <c r="G470" s="27">
        <v>100000</v>
      </c>
      <c r="H470" s="135">
        <v>28500</v>
      </c>
      <c r="I470" s="1">
        <v>4791.5</v>
      </c>
      <c r="J470" s="1">
        <v>223.45</v>
      </c>
      <c r="K470" s="1">
        <f>Table48[[#This Row],[Comex Cu future]]/100/0.454*1000</f>
        <v>4921.8061674008795</v>
      </c>
      <c r="L470" s="1">
        <v>1675.5</v>
      </c>
      <c r="M470" s="207">
        <f>IF(ISNA(VLOOKUP(Table48[[#This Row],[Column1]],Table22[],2,FALSE)),M469,(VLOOKUP(Table48[[#This Row],[Column1]],Table22[],2,FALSE))*1000)</f>
        <v>27447.574031288026</v>
      </c>
      <c r="N470" s="135">
        <f>IF(ISNA(VLOOKUP(Table48[[#This Row],[Column1]],Table22[],3,FALSE)),N469,(VLOOKUP(Table48[[#This Row],[Column1]],Table22[],3,FALSE))*1000)</f>
        <v>28990.811125416672</v>
      </c>
      <c r="O470" s="14">
        <f t="shared" si="16"/>
        <v>42644</v>
      </c>
    </row>
    <row r="471" spans="2:15" x14ac:dyDescent="0.25">
      <c r="B471" s="2">
        <v>42655</v>
      </c>
      <c r="C471" s="1">
        <v>10521</v>
      </c>
      <c r="D471" s="27">
        <v>360540</v>
      </c>
      <c r="E471" s="27">
        <v>207618</v>
      </c>
      <c r="F471" s="27">
        <f t="shared" si="15"/>
        <v>152922</v>
      </c>
      <c r="G471" s="27">
        <v>100000</v>
      </c>
      <c r="H471" s="135">
        <v>28500</v>
      </c>
      <c r="I471" s="1">
        <v>4791.25</v>
      </c>
      <c r="J471" s="1">
        <v>222.5</v>
      </c>
      <c r="K471" s="1">
        <f>Table48[[#This Row],[Comex Cu future]]/100/0.454*1000</f>
        <v>4900.8810572687225</v>
      </c>
      <c r="L471" s="1">
        <v>1680.75</v>
      </c>
      <c r="M471" s="207">
        <f>IF(ISNA(VLOOKUP(Table48[[#This Row],[Column1]],Table22[],2,FALSE)),M470,(VLOOKUP(Table48[[#This Row],[Column1]],Table22[],2,FALSE))*1000)</f>
        <v>27557.805252297218</v>
      </c>
      <c r="N471" s="135">
        <f>IF(ISNA(VLOOKUP(Table48[[#This Row],[Column1]],Table22[],3,FALSE)),N470,(VLOOKUP(Table48[[#This Row],[Column1]],Table22[],3,FALSE))*1000)</f>
        <v>28990.811125416672</v>
      </c>
      <c r="O471" s="14">
        <f t="shared" si="16"/>
        <v>42644</v>
      </c>
    </row>
    <row r="472" spans="2:15" x14ac:dyDescent="0.25">
      <c r="B472" s="2">
        <v>42656</v>
      </c>
      <c r="C472" s="1">
        <v>10387.25</v>
      </c>
      <c r="D472" s="27">
        <v>360096</v>
      </c>
      <c r="E472" s="27">
        <v>207270</v>
      </c>
      <c r="F472" s="27">
        <f t="shared" si="15"/>
        <v>152826</v>
      </c>
      <c r="G472" s="27">
        <v>100000</v>
      </c>
      <c r="H472" s="135">
        <v>28250</v>
      </c>
      <c r="I472" s="1">
        <v>4691.5</v>
      </c>
      <c r="J472" s="1">
        <v>217.15</v>
      </c>
      <c r="K472" s="1">
        <f>Table48[[#This Row],[Comex Cu future]]/100/0.454*1000</f>
        <v>4783.0396475770922</v>
      </c>
      <c r="L472" s="1">
        <v>1689</v>
      </c>
      <c r="M472" s="207">
        <f>IF(ISNA(VLOOKUP(Table48[[#This Row],[Column1]],Table22[],2,FALSE)),M471,(VLOOKUP(Table48[[#This Row],[Column1]],Table22[],2,FALSE))*1000)</f>
        <v>27557.805252297218</v>
      </c>
      <c r="N472" s="135">
        <f>IF(ISNA(VLOOKUP(Table48[[#This Row],[Column1]],Table22[],3,FALSE)),N471,(VLOOKUP(Table48[[#This Row],[Column1]],Table22[],3,FALSE))*1000)</f>
        <v>28990.811125416672</v>
      </c>
      <c r="O472" s="14">
        <f t="shared" si="16"/>
        <v>42644</v>
      </c>
    </row>
    <row r="473" spans="2:15" x14ac:dyDescent="0.25">
      <c r="B473" s="2">
        <v>42657</v>
      </c>
      <c r="C473" s="1">
        <v>10447</v>
      </c>
      <c r="D473" s="27">
        <v>360708</v>
      </c>
      <c r="E473" s="27">
        <v>207954</v>
      </c>
      <c r="F473" s="27">
        <f t="shared" si="15"/>
        <v>152754</v>
      </c>
      <c r="G473" s="27">
        <v>100000</v>
      </c>
      <c r="H473" s="135">
        <v>28250</v>
      </c>
      <c r="I473" s="1">
        <v>4655.25</v>
      </c>
      <c r="J473" s="1">
        <v>215.95</v>
      </c>
      <c r="K473" s="1">
        <f>Table48[[#This Row],[Comex Cu future]]/100/0.454*1000</f>
        <v>4756.6079295154186</v>
      </c>
      <c r="L473" s="1">
        <v>1671.5</v>
      </c>
      <c r="M473" s="207">
        <f>IF(ISNA(VLOOKUP(Table48[[#This Row],[Column1]],Table22[],2,FALSE)),M472,(VLOOKUP(Table48[[#This Row],[Column1]],Table22[],2,FALSE))*1000)</f>
        <v>27557.805252297218</v>
      </c>
      <c r="N473" s="135">
        <f>IF(ISNA(VLOOKUP(Table48[[#This Row],[Column1]],Table22[],3,FALSE)),N472,(VLOOKUP(Table48[[#This Row],[Column1]],Table22[],3,FALSE))*1000)</f>
        <v>28990.811125416672</v>
      </c>
      <c r="O473" s="14">
        <f t="shared" si="16"/>
        <v>42644</v>
      </c>
    </row>
    <row r="474" spans="2:15" x14ac:dyDescent="0.25">
      <c r="B474" s="2">
        <v>42660</v>
      </c>
      <c r="C474" s="1">
        <v>10251</v>
      </c>
      <c r="D474" s="27">
        <v>362478</v>
      </c>
      <c r="E474" s="27">
        <v>209748</v>
      </c>
      <c r="F474" s="27">
        <f t="shared" si="15"/>
        <v>152730</v>
      </c>
      <c r="G474" s="27">
        <v>100000</v>
      </c>
      <c r="H474" s="135">
        <v>28000</v>
      </c>
      <c r="I474" s="1">
        <v>4653.5</v>
      </c>
      <c r="J474" s="1">
        <v>215.4</v>
      </c>
      <c r="K474" s="1">
        <f>Table48[[#This Row],[Comex Cu future]]/100/0.454*1000</f>
        <v>4744.4933920704843</v>
      </c>
      <c r="L474" s="1">
        <v>1655.75</v>
      </c>
      <c r="M474" s="207">
        <f>IF(ISNA(VLOOKUP(Table48[[#This Row],[Column1]],Table22[],2,FALSE)),M473,(VLOOKUP(Table48[[#This Row],[Column1]],Table22[],2,FALSE))*1000)</f>
        <v>27557.805252297218</v>
      </c>
      <c r="N474" s="135">
        <f>IF(ISNA(VLOOKUP(Table48[[#This Row],[Column1]],Table22[],3,FALSE)),N473,(VLOOKUP(Table48[[#This Row],[Column1]],Table22[],3,FALSE))*1000)</f>
        <v>28990.811125416672</v>
      </c>
      <c r="O474" s="14">
        <f t="shared" si="16"/>
        <v>42644</v>
      </c>
    </row>
    <row r="475" spans="2:15" x14ac:dyDescent="0.25">
      <c r="B475" s="2">
        <v>42661</v>
      </c>
      <c r="C475" s="1">
        <v>10366.75</v>
      </c>
      <c r="D475" s="27">
        <v>361284</v>
      </c>
      <c r="E475" s="27">
        <v>208554</v>
      </c>
      <c r="F475" s="27">
        <f t="shared" si="15"/>
        <v>152730</v>
      </c>
      <c r="G475" s="27">
        <v>100000</v>
      </c>
      <c r="H475" s="135">
        <v>28250</v>
      </c>
      <c r="I475" s="1">
        <v>4659.75</v>
      </c>
      <c r="J475" s="1">
        <v>215.55</v>
      </c>
      <c r="K475" s="1">
        <f>Table48[[#This Row],[Comex Cu future]]/100/0.454*1000</f>
        <v>4747.7973568281941</v>
      </c>
      <c r="L475" s="1">
        <v>1631.75</v>
      </c>
      <c r="M475" s="207">
        <f>IF(ISNA(VLOOKUP(Table48[[#This Row],[Column1]],Table22[],2,FALSE)),M474,(VLOOKUP(Table48[[#This Row],[Column1]],Table22[],2,FALSE))*1000)</f>
        <v>27557.805252297218</v>
      </c>
      <c r="N475" s="135">
        <f>IF(ISNA(VLOOKUP(Table48[[#This Row],[Column1]],Table22[],3,FALSE)),N474,(VLOOKUP(Table48[[#This Row],[Column1]],Table22[],3,FALSE))*1000)</f>
        <v>28990.811125416672</v>
      </c>
      <c r="O475" s="14">
        <f t="shared" si="16"/>
        <v>42644</v>
      </c>
    </row>
    <row r="476" spans="2:15" x14ac:dyDescent="0.25">
      <c r="B476" s="2">
        <v>42662</v>
      </c>
      <c r="C476" s="1">
        <v>10265.5</v>
      </c>
      <c r="D476" s="27">
        <v>361278</v>
      </c>
      <c r="E476" s="27">
        <v>208554</v>
      </c>
      <c r="F476" s="27">
        <f t="shared" si="15"/>
        <v>152724</v>
      </c>
      <c r="G476" s="27">
        <v>100000</v>
      </c>
      <c r="H476" s="135">
        <v>28250</v>
      </c>
      <c r="I476" s="1">
        <v>4650</v>
      </c>
      <c r="J476" s="1">
        <v>215.4</v>
      </c>
      <c r="K476" s="1">
        <f>Table48[[#This Row],[Comex Cu future]]/100/0.454*1000</f>
        <v>4744.4933920704843</v>
      </c>
      <c r="L476" s="1">
        <v>1622.5</v>
      </c>
      <c r="M476" s="207">
        <f>IF(ISNA(VLOOKUP(Table48[[#This Row],[Column1]],Table22[],2,FALSE)),M475,(VLOOKUP(Table48[[#This Row],[Column1]],Table22[],2,FALSE))*1000)</f>
        <v>27557.805252297218</v>
      </c>
      <c r="N476" s="135">
        <f>IF(ISNA(VLOOKUP(Table48[[#This Row],[Column1]],Table22[],3,FALSE)),N475,(VLOOKUP(Table48[[#This Row],[Column1]],Table22[],3,FALSE))*1000)</f>
        <v>28990.811125416672</v>
      </c>
      <c r="O476" s="14">
        <f t="shared" si="16"/>
        <v>42644</v>
      </c>
    </row>
    <row r="477" spans="2:15" x14ac:dyDescent="0.25">
      <c r="B477" s="2">
        <v>42663</v>
      </c>
      <c r="C477" s="1">
        <v>10086.5</v>
      </c>
      <c r="D477" s="27">
        <v>362826</v>
      </c>
      <c r="E477" s="27">
        <v>210102</v>
      </c>
      <c r="F477" s="27">
        <f t="shared" si="15"/>
        <v>152724</v>
      </c>
      <c r="G477" s="27">
        <v>100000</v>
      </c>
      <c r="H477" s="135">
        <v>28250</v>
      </c>
      <c r="I477" s="1">
        <v>4632.5</v>
      </c>
      <c r="J477" s="1">
        <v>214.6</v>
      </c>
      <c r="K477" s="1">
        <f>Table48[[#This Row],[Comex Cu future]]/100/0.454*1000</f>
        <v>4726.8722466960344</v>
      </c>
      <c r="L477" s="1">
        <v>1605.75</v>
      </c>
      <c r="M477" s="207">
        <f>IF(ISNA(VLOOKUP(Table48[[#This Row],[Column1]],Table22[],2,FALSE)),M476,(VLOOKUP(Table48[[#This Row],[Column1]],Table22[],2,FALSE))*1000)</f>
        <v>27557.805252297218</v>
      </c>
      <c r="N477" s="135">
        <f>IF(ISNA(VLOOKUP(Table48[[#This Row],[Column1]],Table22[],3,FALSE)),N476,(VLOOKUP(Table48[[#This Row],[Column1]],Table22[],3,FALSE))*1000)</f>
        <v>28990.811125416672</v>
      </c>
      <c r="O477" s="14">
        <f t="shared" si="16"/>
        <v>42644</v>
      </c>
    </row>
    <row r="478" spans="2:15" x14ac:dyDescent="0.25">
      <c r="B478" s="2">
        <v>42664</v>
      </c>
      <c r="C478" s="1">
        <v>9918</v>
      </c>
      <c r="D478" s="27">
        <v>363408</v>
      </c>
      <c r="E478" s="27">
        <v>210708</v>
      </c>
      <c r="F478" s="27">
        <f t="shared" si="15"/>
        <v>152700</v>
      </c>
      <c r="G478" s="27">
        <v>100000</v>
      </c>
      <c r="H478" s="135">
        <v>28000</v>
      </c>
      <c r="I478" s="1">
        <v>4614.25</v>
      </c>
      <c r="J478" s="1">
        <v>214.05</v>
      </c>
      <c r="K478" s="1">
        <f>Table48[[#This Row],[Comex Cu future]]/100/0.454*1000</f>
        <v>4714.7577092511019</v>
      </c>
      <c r="L478" s="1">
        <v>1619.5</v>
      </c>
      <c r="M478" s="207">
        <f>IF(ISNA(VLOOKUP(Table48[[#This Row],[Column1]],Table22[],2,FALSE)),M477,(VLOOKUP(Table48[[#This Row],[Column1]],Table22[],2,FALSE))*1000)</f>
        <v>27998.730136333972</v>
      </c>
      <c r="N478" s="135">
        <f>IF(ISNA(VLOOKUP(Table48[[#This Row],[Column1]],Table22[],3,FALSE)),N477,(VLOOKUP(Table48[[#This Row],[Column1]],Table22[],3,FALSE))*1000)</f>
        <v>29211.273567435052</v>
      </c>
      <c r="O478" s="14">
        <f t="shared" si="16"/>
        <v>42644</v>
      </c>
    </row>
    <row r="479" spans="2:15" x14ac:dyDescent="0.25">
      <c r="B479" s="2">
        <v>42667</v>
      </c>
      <c r="C479" s="1">
        <v>10067.5</v>
      </c>
      <c r="D479" s="27">
        <v>363288</v>
      </c>
      <c r="E479" s="27">
        <v>210588</v>
      </c>
      <c r="F479" s="27">
        <f t="shared" si="15"/>
        <v>152700</v>
      </c>
      <c r="G479" s="27">
        <v>100000</v>
      </c>
      <c r="H479" s="135">
        <v>28500</v>
      </c>
      <c r="I479" s="1">
        <v>4618.75</v>
      </c>
      <c r="J479" s="1">
        <v>214.2</v>
      </c>
      <c r="K479" s="1">
        <f>Table48[[#This Row],[Comex Cu future]]/100/0.454*1000</f>
        <v>4718.0616740088099</v>
      </c>
      <c r="L479" s="1">
        <v>1624.25</v>
      </c>
      <c r="M479" s="207">
        <f>IF(ISNA(VLOOKUP(Table48[[#This Row],[Column1]],Table22[],2,FALSE)),M478,(VLOOKUP(Table48[[#This Row],[Column1]],Table22[],2,FALSE))*1000)</f>
        <v>27998.730136333972</v>
      </c>
      <c r="N479" s="135">
        <f>IF(ISNA(VLOOKUP(Table48[[#This Row],[Column1]],Table22[],3,FALSE)),N478,(VLOOKUP(Table48[[#This Row],[Column1]],Table22[],3,FALSE))*1000)</f>
        <v>29211.273567435052</v>
      </c>
      <c r="O479" s="14">
        <f t="shared" si="16"/>
        <v>42644</v>
      </c>
    </row>
    <row r="480" spans="2:15" x14ac:dyDescent="0.25">
      <c r="B480" s="2">
        <v>42668</v>
      </c>
      <c r="C480" s="1">
        <v>10189</v>
      </c>
      <c r="D480" s="27">
        <v>362424</v>
      </c>
      <c r="E480" s="27">
        <v>209988</v>
      </c>
      <c r="F480" s="27">
        <f t="shared" si="15"/>
        <v>152436</v>
      </c>
      <c r="G480" s="27">
        <v>100000</v>
      </c>
      <c r="H480" s="135">
        <v>28648</v>
      </c>
      <c r="I480" s="1">
        <v>4722.25</v>
      </c>
      <c r="J480" s="1">
        <v>218.55</v>
      </c>
      <c r="K480" s="1">
        <f>Table48[[#This Row],[Comex Cu future]]/100/0.454*1000</f>
        <v>4813.8766519823785</v>
      </c>
      <c r="L480" s="1">
        <v>1661</v>
      </c>
      <c r="M480" s="207">
        <f>IF(ISNA(VLOOKUP(Table48[[#This Row],[Column1]],Table22[],2,FALSE)),M479,(VLOOKUP(Table48[[#This Row],[Column1]],Table22[],2,FALSE))*1000)</f>
        <v>27998.730136333972</v>
      </c>
      <c r="N480" s="135">
        <f>IF(ISNA(VLOOKUP(Table48[[#This Row],[Column1]],Table22[],3,FALSE)),N479,(VLOOKUP(Table48[[#This Row],[Column1]],Table22[],3,FALSE))*1000)</f>
        <v>29211.273567435052</v>
      </c>
      <c r="O480" s="14">
        <f t="shared" si="16"/>
        <v>42644</v>
      </c>
    </row>
    <row r="481" spans="2:15" x14ac:dyDescent="0.25">
      <c r="B481" s="2">
        <v>42669</v>
      </c>
      <c r="C481" s="1">
        <v>10224</v>
      </c>
      <c r="D481" s="27">
        <v>362484</v>
      </c>
      <c r="E481" s="27">
        <v>210210</v>
      </c>
      <c r="F481" s="27">
        <f t="shared" si="15"/>
        <v>152274</v>
      </c>
      <c r="G481" s="27">
        <v>100000</v>
      </c>
      <c r="H481" s="135">
        <v>28146</v>
      </c>
      <c r="I481" s="1">
        <v>4732.75</v>
      </c>
      <c r="J481" s="1">
        <v>219.3</v>
      </c>
      <c r="K481" s="1">
        <f>Table48[[#This Row],[Comex Cu future]]/100/0.454*1000</f>
        <v>4830.3964757709255</v>
      </c>
      <c r="L481" s="1">
        <v>1671.75</v>
      </c>
      <c r="M481" s="207">
        <f>IF(ISNA(VLOOKUP(Table48[[#This Row],[Column1]],Table22[],2,FALSE)),M480,(VLOOKUP(Table48[[#This Row],[Column1]],Table22[],2,FALSE))*1000)</f>
        <v>27998.730136333972</v>
      </c>
      <c r="N481" s="135">
        <f>IF(ISNA(VLOOKUP(Table48[[#This Row],[Column1]],Table22[],3,FALSE)),N480,(VLOOKUP(Table48[[#This Row],[Column1]],Table22[],3,FALSE))*1000)</f>
        <v>29652.198451471806</v>
      </c>
      <c r="O481" s="14">
        <f t="shared" si="16"/>
        <v>42644</v>
      </c>
    </row>
    <row r="482" spans="2:15" x14ac:dyDescent="0.25">
      <c r="B482" s="2">
        <v>42670</v>
      </c>
      <c r="C482" s="1">
        <v>10330</v>
      </c>
      <c r="D482" s="27">
        <v>362250</v>
      </c>
      <c r="E482" s="27">
        <v>210210</v>
      </c>
      <c r="F482" s="27">
        <f t="shared" si="15"/>
        <v>152040</v>
      </c>
      <c r="G482" s="27">
        <v>100000</v>
      </c>
      <c r="H482" s="135">
        <v>28494</v>
      </c>
      <c r="I482" s="1">
        <v>4781.5</v>
      </c>
      <c r="J482" s="1">
        <v>221.2</v>
      </c>
      <c r="K482" s="1">
        <f>Table48[[#This Row],[Comex Cu future]]/100/0.454*1000</f>
        <v>4872.2466960352413</v>
      </c>
      <c r="L482" s="1">
        <v>1696</v>
      </c>
      <c r="M482" s="207">
        <f>IF(ISNA(VLOOKUP(Table48[[#This Row],[Column1]],Table22[],2,FALSE)),M481,(VLOOKUP(Table48[[#This Row],[Column1]],Table22[],2,FALSE))*1000)</f>
        <v>27998.730136333972</v>
      </c>
      <c r="N482" s="135">
        <f>IF(ISNA(VLOOKUP(Table48[[#This Row],[Column1]],Table22[],3,FALSE)),N481,(VLOOKUP(Table48[[#This Row],[Column1]],Table22[],3,FALSE))*1000)</f>
        <v>29652.198451471806</v>
      </c>
      <c r="O482" s="14">
        <f t="shared" si="16"/>
        <v>42644</v>
      </c>
    </row>
    <row r="483" spans="2:15" x14ac:dyDescent="0.25">
      <c r="B483" s="2">
        <v>42671</v>
      </c>
      <c r="C483" s="1">
        <v>10396.25</v>
      </c>
      <c r="D483" s="27">
        <v>361710</v>
      </c>
      <c r="E483" s="27">
        <v>209670</v>
      </c>
      <c r="F483" s="27">
        <f t="shared" si="15"/>
        <v>152040</v>
      </c>
      <c r="G483" s="27">
        <v>100000</v>
      </c>
      <c r="H483" s="135">
        <v>28244</v>
      </c>
      <c r="I483" s="1">
        <v>4831.5</v>
      </c>
      <c r="J483" s="1">
        <v>223.8</v>
      </c>
      <c r="K483" s="1">
        <f>Table48[[#This Row],[Comex Cu future]]/100/0.454*1000</f>
        <v>4929.515418502202</v>
      </c>
      <c r="L483" s="1">
        <v>1718.75</v>
      </c>
      <c r="M483" s="207">
        <f>IF(ISNA(VLOOKUP(Table48[[#This Row],[Column1]],Table22[],2,FALSE)),M482,(VLOOKUP(Table48[[#This Row],[Column1]],Table22[],2,FALSE))*1000)</f>
        <v>27998.730136333972</v>
      </c>
      <c r="N483" s="135">
        <f>IF(ISNA(VLOOKUP(Table48[[#This Row],[Column1]],Table22[],3,FALSE)),N482,(VLOOKUP(Table48[[#This Row],[Column1]],Table22[],3,FALSE))*1000)</f>
        <v>29652.198451471806</v>
      </c>
      <c r="O483" s="14">
        <f t="shared" si="16"/>
        <v>42644</v>
      </c>
    </row>
    <row r="484" spans="2:15" x14ac:dyDescent="0.25">
      <c r="B484" s="2">
        <v>42674</v>
      </c>
      <c r="C484" s="1">
        <v>10437</v>
      </c>
      <c r="D484" s="27">
        <v>363558</v>
      </c>
      <c r="E484" s="27">
        <v>211254</v>
      </c>
      <c r="F484" s="27">
        <f t="shared" si="15"/>
        <v>152304</v>
      </c>
      <c r="G484" s="27">
        <v>100000</v>
      </c>
      <c r="H484" s="135">
        <v>28537</v>
      </c>
      <c r="I484" s="1">
        <v>4841</v>
      </c>
      <c r="J484" s="1">
        <v>224.8</v>
      </c>
      <c r="K484" s="1">
        <f>Table48[[#This Row],[Comex Cu future]]/100/0.454*1000</f>
        <v>4951.5418502202647</v>
      </c>
      <c r="L484" s="1">
        <v>1734</v>
      </c>
      <c r="M484" s="207">
        <f>IF(ISNA(VLOOKUP(Table48[[#This Row],[Column1]],Table22[],2,FALSE)),M483,(VLOOKUP(Table48[[#This Row],[Column1]],Table22[],2,FALSE))*1000)</f>
        <v>27998.730136333972</v>
      </c>
      <c r="N484" s="135">
        <f>IF(ISNA(VLOOKUP(Table48[[#This Row],[Column1]],Table22[],3,FALSE)),N483,(VLOOKUP(Table48[[#This Row],[Column1]],Table22[],3,FALSE))*1000)</f>
        <v>29652.198451471806</v>
      </c>
      <c r="O484" s="14">
        <f t="shared" si="16"/>
        <v>42644</v>
      </c>
    </row>
    <row r="485" spans="2:15" x14ac:dyDescent="0.25">
      <c r="B485" s="2">
        <v>42675</v>
      </c>
      <c r="C485" s="1">
        <v>10367</v>
      </c>
      <c r="D485" s="27">
        <v>363024</v>
      </c>
      <c r="E485" s="27">
        <v>211254</v>
      </c>
      <c r="F485" s="27">
        <f t="shared" si="15"/>
        <v>151770</v>
      </c>
      <c r="G485" s="27">
        <v>100000</v>
      </c>
      <c r="H485" s="135">
        <v>28235</v>
      </c>
      <c r="I485" s="1">
        <v>4907.75</v>
      </c>
      <c r="J485" s="1">
        <v>227.3</v>
      </c>
      <c r="K485" s="1">
        <f>Table48[[#This Row],[Comex Cu future]]/100/0.454*1000</f>
        <v>5006.6079295154186</v>
      </c>
      <c r="L485" s="1">
        <v>1734.25</v>
      </c>
      <c r="M485" s="207">
        <f>IF(ISNA(VLOOKUP(Table48[[#This Row],[Column1]],Table22[],2,FALSE)),M484,(VLOOKUP(Table48[[#This Row],[Column1]],Table22[],2,FALSE))*1000)</f>
        <v>27998.730136333972</v>
      </c>
      <c r="N485" s="135">
        <f>IF(ISNA(VLOOKUP(Table48[[#This Row],[Column1]],Table22[],3,FALSE)),N484,(VLOOKUP(Table48[[#This Row],[Column1]],Table22[],3,FALSE))*1000)</f>
        <v>29652.198451471806</v>
      </c>
      <c r="O485" s="14">
        <f t="shared" si="16"/>
        <v>42675</v>
      </c>
    </row>
    <row r="486" spans="2:15" x14ac:dyDescent="0.25">
      <c r="B486" s="2">
        <v>42676</v>
      </c>
      <c r="C486" s="1">
        <v>10279</v>
      </c>
      <c r="D486" s="27">
        <v>362922</v>
      </c>
      <c r="E486" s="27">
        <v>211224</v>
      </c>
      <c r="F486" s="27">
        <f t="shared" si="15"/>
        <v>151698</v>
      </c>
      <c r="G486" s="27">
        <v>100000</v>
      </c>
      <c r="H486" s="135">
        <v>28250</v>
      </c>
      <c r="I486" s="1">
        <v>4906.25</v>
      </c>
      <c r="J486" s="1">
        <v>227.5</v>
      </c>
      <c r="K486" s="1">
        <f>Table48[[#This Row],[Comex Cu future]]/100/0.454*1000</f>
        <v>5011.0132158590304</v>
      </c>
      <c r="L486" s="1">
        <v>1723.5</v>
      </c>
      <c r="M486" s="207">
        <f>IF(ISNA(VLOOKUP(Table48[[#This Row],[Column1]],Table22[],2,FALSE)),M485,(VLOOKUP(Table48[[#This Row],[Column1]],Table22[],2,FALSE))*1000)</f>
        <v>27998.730136333972</v>
      </c>
      <c r="N486" s="135">
        <f>IF(ISNA(VLOOKUP(Table48[[#This Row],[Column1]],Table22[],3,FALSE)),N485,(VLOOKUP(Table48[[#This Row],[Column1]],Table22[],3,FALSE))*1000)</f>
        <v>29652.198451471806</v>
      </c>
      <c r="O486" s="14">
        <f t="shared" si="16"/>
        <v>42675</v>
      </c>
    </row>
    <row r="487" spans="2:15" x14ac:dyDescent="0.25">
      <c r="B487" s="2">
        <v>42677</v>
      </c>
      <c r="C487" s="1">
        <v>10439.5</v>
      </c>
      <c r="D487" s="27">
        <v>363096</v>
      </c>
      <c r="E487" s="27">
        <v>211398</v>
      </c>
      <c r="F487" s="27">
        <f t="shared" si="15"/>
        <v>151698</v>
      </c>
      <c r="G487" s="27">
        <v>100000</v>
      </c>
      <c r="H487" s="135">
        <v>28550</v>
      </c>
      <c r="I487" s="1">
        <v>4947</v>
      </c>
      <c r="J487" s="1">
        <v>228.95</v>
      </c>
      <c r="K487" s="1">
        <f>Table48[[#This Row],[Comex Cu future]]/100/0.454*1000</f>
        <v>5042.9515418502206</v>
      </c>
      <c r="L487" s="1">
        <v>1727.5</v>
      </c>
      <c r="M487" s="207">
        <f>IF(ISNA(VLOOKUP(Table48[[#This Row],[Column1]],Table22[],2,FALSE)),M486,(VLOOKUP(Table48[[#This Row],[Column1]],Table22[],2,FALSE))*1000)</f>
        <v>27998.730136333972</v>
      </c>
      <c r="N487" s="135">
        <f>IF(ISNA(VLOOKUP(Table48[[#This Row],[Column1]],Table22[],3,FALSE)),N486,(VLOOKUP(Table48[[#This Row],[Column1]],Table22[],3,FALSE))*1000)</f>
        <v>29652.198451471806</v>
      </c>
      <c r="O487" s="14">
        <f t="shared" si="16"/>
        <v>42675</v>
      </c>
    </row>
    <row r="488" spans="2:15" x14ac:dyDescent="0.25">
      <c r="B488" s="2">
        <v>42678</v>
      </c>
      <c r="C488" s="1">
        <v>10418.5</v>
      </c>
      <c r="D488" s="27">
        <v>363708</v>
      </c>
      <c r="E488" s="27">
        <v>212106</v>
      </c>
      <c r="F488" s="27">
        <f t="shared" si="15"/>
        <v>151602</v>
      </c>
      <c r="G488" s="27">
        <v>100000</v>
      </c>
      <c r="H488" s="135">
        <v>28750</v>
      </c>
      <c r="I488" s="1">
        <v>4977.5</v>
      </c>
      <c r="J488" s="1">
        <v>230.5</v>
      </c>
      <c r="K488" s="1">
        <f>Table48[[#This Row],[Comex Cu future]]/100/0.454*1000</f>
        <v>5077.0925110132157</v>
      </c>
      <c r="L488" s="1">
        <v>1715.75</v>
      </c>
      <c r="M488" s="207">
        <f>IF(ISNA(VLOOKUP(Table48[[#This Row],[Column1]],Table22[],2,FALSE)),M487,(VLOOKUP(Table48[[#This Row],[Column1]],Table22[],2,FALSE))*1000)</f>
        <v>28329.423799361539</v>
      </c>
      <c r="N488" s="135">
        <f>IF(ISNA(VLOOKUP(Table48[[#This Row],[Column1]],Table22[],3,FALSE)),N487,(VLOOKUP(Table48[[#This Row],[Column1]],Table22[],3,FALSE))*1000)</f>
        <v>29982.892114499376</v>
      </c>
      <c r="O488" s="14">
        <f t="shared" si="16"/>
        <v>42675</v>
      </c>
    </row>
    <row r="489" spans="2:15" x14ac:dyDescent="0.25">
      <c r="B489" s="2">
        <v>42681</v>
      </c>
      <c r="C489" s="1">
        <v>11088</v>
      </c>
      <c r="D489" s="27">
        <v>363162</v>
      </c>
      <c r="E489" s="27">
        <v>212082</v>
      </c>
      <c r="F489" s="27">
        <f t="shared" si="15"/>
        <v>151080</v>
      </c>
      <c r="G489" s="27">
        <v>100000</v>
      </c>
      <c r="H489" s="135">
        <v>28750</v>
      </c>
      <c r="I489" s="1">
        <v>5079.75</v>
      </c>
      <c r="J489" s="1">
        <v>235.2</v>
      </c>
      <c r="K489" s="1">
        <f>Table48[[#This Row],[Comex Cu future]]/100/0.454*1000</f>
        <v>5180.616740088105</v>
      </c>
      <c r="L489" s="1">
        <v>1720.5</v>
      </c>
      <c r="M489" s="207">
        <f>IF(ISNA(VLOOKUP(Table48[[#This Row],[Column1]],Table22[],2,FALSE)),M488,(VLOOKUP(Table48[[#This Row],[Column1]],Table22[],2,FALSE))*1000)</f>
        <v>28329.423799361539</v>
      </c>
      <c r="N489" s="135">
        <f>IF(ISNA(VLOOKUP(Table48[[#This Row],[Column1]],Table22[],3,FALSE)),N488,(VLOOKUP(Table48[[#This Row],[Column1]],Table22[],3,FALSE))*1000)</f>
        <v>29982.892114499376</v>
      </c>
      <c r="O489" s="14">
        <f t="shared" si="16"/>
        <v>42675</v>
      </c>
    </row>
    <row r="490" spans="2:15" x14ac:dyDescent="0.25">
      <c r="B490" s="2">
        <v>42682</v>
      </c>
      <c r="C490" s="1">
        <v>11217.5</v>
      </c>
      <c r="D490" s="27">
        <v>362970</v>
      </c>
      <c r="E490" s="27">
        <v>212058</v>
      </c>
      <c r="F490" s="27">
        <f t="shared" si="15"/>
        <v>150912</v>
      </c>
      <c r="G490" s="27">
        <v>100000</v>
      </c>
      <c r="H490" s="135">
        <v>28900</v>
      </c>
      <c r="I490" s="1">
        <v>5218.75</v>
      </c>
      <c r="J490" s="1">
        <v>242.4</v>
      </c>
      <c r="K490" s="1">
        <f>Table48[[#This Row],[Comex Cu future]]/100/0.454*1000</f>
        <v>5339.2070484581491</v>
      </c>
      <c r="L490" s="1">
        <v>1725.5</v>
      </c>
      <c r="M490" s="207">
        <f>IF(ISNA(VLOOKUP(Table48[[#This Row],[Column1]],Table22[],2,FALSE)),M489,(VLOOKUP(Table48[[#This Row],[Column1]],Table22[],2,FALSE))*1000)</f>
        <v>28329.423799361539</v>
      </c>
      <c r="N490" s="135">
        <f>IF(ISNA(VLOOKUP(Table48[[#This Row],[Column1]],Table22[],3,FALSE)),N489,(VLOOKUP(Table48[[#This Row],[Column1]],Table22[],3,FALSE))*1000)</f>
        <v>29982.892114499376</v>
      </c>
      <c r="O490" s="14">
        <f t="shared" si="16"/>
        <v>42675</v>
      </c>
    </row>
    <row r="491" spans="2:15" x14ac:dyDescent="0.25">
      <c r="B491" s="2">
        <v>42683</v>
      </c>
      <c r="C491" s="1">
        <v>11532.5</v>
      </c>
      <c r="D491" s="27">
        <v>363162</v>
      </c>
      <c r="E491" s="27">
        <v>212058</v>
      </c>
      <c r="F491" s="27">
        <f t="shared" si="15"/>
        <v>151104</v>
      </c>
      <c r="G491" s="27">
        <v>100000</v>
      </c>
      <c r="H491" s="135">
        <v>29000</v>
      </c>
      <c r="I491" s="1">
        <v>5399</v>
      </c>
      <c r="J491" s="1">
        <v>250.15</v>
      </c>
      <c r="K491" s="1">
        <f>Table48[[#This Row],[Comex Cu future]]/100/0.454*1000</f>
        <v>5509.9118942731275</v>
      </c>
      <c r="L491" s="1">
        <v>1752.75</v>
      </c>
      <c r="M491" s="207">
        <f>IF(ISNA(VLOOKUP(Table48[[#This Row],[Column1]],Table22[],2,FALSE)),M490,(VLOOKUP(Table48[[#This Row],[Column1]],Table22[],2,FALSE))*1000)</f>
        <v>28549.886241379914</v>
      </c>
      <c r="N491" s="135">
        <f>IF(ISNA(VLOOKUP(Table48[[#This Row],[Column1]],Table22[],3,FALSE)),N490,(VLOOKUP(Table48[[#This Row],[Column1]],Table22[],3,FALSE))*1000)</f>
        <v>29982.892114499376</v>
      </c>
      <c r="O491" s="14">
        <f t="shared" si="16"/>
        <v>42675</v>
      </c>
    </row>
    <row r="492" spans="2:15" x14ac:dyDescent="0.25">
      <c r="B492" s="2">
        <v>42684</v>
      </c>
      <c r="C492" s="1">
        <v>11495</v>
      </c>
      <c r="D492" s="27">
        <v>364410</v>
      </c>
      <c r="E492" s="27">
        <v>213306</v>
      </c>
      <c r="F492" s="27">
        <f t="shared" si="15"/>
        <v>151104</v>
      </c>
      <c r="G492" s="27">
        <v>100000</v>
      </c>
      <c r="H492" s="135">
        <v>29050</v>
      </c>
      <c r="I492" s="1">
        <v>5587.5</v>
      </c>
      <c r="J492" s="1">
        <v>259.05</v>
      </c>
      <c r="K492" s="1">
        <f>Table48[[#This Row],[Comex Cu future]]/100/0.454*1000</f>
        <v>5705.9471365638765</v>
      </c>
      <c r="L492" s="1">
        <v>1770</v>
      </c>
      <c r="M492" s="207">
        <f>IF(ISNA(VLOOKUP(Table48[[#This Row],[Column1]],Table22[],2,FALSE)),M491,(VLOOKUP(Table48[[#This Row],[Column1]],Table22[],2,FALSE))*1000)</f>
        <v>28549.886241379914</v>
      </c>
      <c r="N492" s="135">
        <f>IF(ISNA(VLOOKUP(Table48[[#This Row],[Column1]],Table22[],3,FALSE)),N491,(VLOOKUP(Table48[[#This Row],[Column1]],Table22[],3,FALSE))*1000)</f>
        <v>29982.892114499376</v>
      </c>
      <c r="O492" s="14">
        <f t="shared" si="16"/>
        <v>42675</v>
      </c>
    </row>
    <row r="493" spans="2:15" x14ac:dyDescent="0.25">
      <c r="B493" s="2">
        <v>42685</v>
      </c>
      <c r="C493" s="1">
        <v>11164.5</v>
      </c>
      <c r="D493" s="27">
        <v>364410</v>
      </c>
      <c r="E493" s="27">
        <v>213306</v>
      </c>
      <c r="F493" s="27">
        <f t="shared" si="15"/>
        <v>151104</v>
      </c>
      <c r="G493" s="27">
        <v>100000</v>
      </c>
      <c r="H493" s="135">
        <v>29250</v>
      </c>
      <c r="I493" s="1">
        <v>5540.75</v>
      </c>
      <c r="J493" s="1">
        <v>254.8</v>
      </c>
      <c r="K493" s="1">
        <f>Table48[[#This Row],[Comex Cu future]]/100/0.454*1000</f>
        <v>5612.3348017621138</v>
      </c>
      <c r="L493" s="1">
        <v>1744.5</v>
      </c>
      <c r="M493" s="207">
        <f>IF(ISNA(VLOOKUP(Table48[[#This Row],[Column1]],Table22[],2,FALSE)),M492,(VLOOKUP(Table48[[#This Row],[Column1]],Table22[],2,FALSE))*1000)</f>
        <v>28770.348683398297</v>
      </c>
      <c r="N493" s="135">
        <f>IF(ISNA(VLOOKUP(Table48[[#This Row],[Column1]],Table22[],3,FALSE)),N492,(VLOOKUP(Table48[[#This Row],[Column1]],Table22[],3,FALSE))*1000)</f>
        <v>30093.123335508564</v>
      </c>
      <c r="O493" s="14">
        <f t="shared" si="16"/>
        <v>42675</v>
      </c>
    </row>
    <row r="494" spans="2:15" x14ac:dyDescent="0.25">
      <c r="B494" s="2">
        <v>42688</v>
      </c>
      <c r="C494" s="1">
        <v>11215</v>
      </c>
      <c r="D494" s="27">
        <v>365502</v>
      </c>
      <c r="E494" s="27">
        <v>214398</v>
      </c>
      <c r="F494" s="27">
        <f t="shared" si="15"/>
        <v>151104</v>
      </c>
      <c r="G494" s="27">
        <v>100000</v>
      </c>
      <c r="H494" s="135">
        <v>29250</v>
      </c>
      <c r="I494" s="1">
        <v>5552.5</v>
      </c>
      <c r="J494" s="1">
        <v>255.5</v>
      </c>
      <c r="K494" s="1">
        <f>Table48[[#This Row],[Comex Cu future]]/100/0.454*1000</f>
        <v>5627.7533039647578</v>
      </c>
      <c r="L494" s="1">
        <v>1745</v>
      </c>
      <c r="M494" s="207">
        <f>IF(ISNA(VLOOKUP(Table48[[#This Row],[Column1]],Table22[],2,FALSE)),M493,(VLOOKUP(Table48[[#This Row],[Column1]],Table22[],2,FALSE))*1000)</f>
        <v>28770.348683398297</v>
      </c>
      <c r="N494" s="135">
        <f>IF(ISNA(VLOOKUP(Table48[[#This Row],[Column1]],Table22[],3,FALSE)),N493,(VLOOKUP(Table48[[#This Row],[Column1]],Table22[],3,FALSE))*1000)</f>
        <v>30093.123335508564</v>
      </c>
      <c r="O494" s="14">
        <f t="shared" si="16"/>
        <v>42675</v>
      </c>
    </row>
    <row r="495" spans="2:15" x14ac:dyDescent="0.25">
      <c r="B495" s="2">
        <v>42689</v>
      </c>
      <c r="C495" s="1">
        <v>11250</v>
      </c>
      <c r="D495" s="27">
        <v>365358</v>
      </c>
      <c r="E495" s="27">
        <v>214272</v>
      </c>
      <c r="F495" s="27">
        <f t="shared" si="15"/>
        <v>151086</v>
      </c>
      <c r="G495" s="27">
        <v>100000</v>
      </c>
      <c r="H495" s="135">
        <v>29250</v>
      </c>
      <c r="I495" s="1">
        <v>5530</v>
      </c>
      <c r="J495" s="1">
        <v>253.9</v>
      </c>
      <c r="K495" s="1">
        <f>Table48[[#This Row],[Comex Cu future]]/100/0.454*1000</f>
        <v>5592.5110132158597</v>
      </c>
      <c r="L495" s="1">
        <v>1742</v>
      </c>
      <c r="M495" s="207">
        <f>IF(ISNA(VLOOKUP(Table48[[#This Row],[Column1]],Table22[],2,FALSE)),M494,(VLOOKUP(Table48[[#This Row],[Column1]],Table22[],2,FALSE))*1000)</f>
        <v>28770.348683398297</v>
      </c>
      <c r="N495" s="135">
        <f>IF(ISNA(VLOOKUP(Table48[[#This Row],[Column1]],Table22[],3,FALSE)),N494,(VLOOKUP(Table48[[#This Row],[Column1]],Table22[],3,FALSE))*1000)</f>
        <v>30093.123335508564</v>
      </c>
      <c r="O495" s="14">
        <f t="shared" si="16"/>
        <v>42675</v>
      </c>
    </row>
    <row r="496" spans="2:15" x14ac:dyDescent="0.25">
      <c r="B496" s="2">
        <v>42690</v>
      </c>
      <c r="C496" s="1">
        <v>11284</v>
      </c>
      <c r="D496" s="27">
        <v>365826</v>
      </c>
      <c r="E496" s="27">
        <v>214740</v>
      </c>
      <c r="F496" s="27">
        <f t="shared" si="15"/>
        <v>151086</v>
      </c>
      <c r="G496" s="27">
        <v>100000</v>
      </c>
      <c r="H496" s="135">
        <v>29250</v>
      </c>
      <c r="I496" s="1">
        <v>5424.5</v>
      </c>
      <c r="J496" s="1">
        <v>250.6</v>
      </c>
      <c r="K496" s="1">
        <f>Table48[[#This Row],[Comex Cu future]]/100/0.454*1000</f>
        <v>5519.8237885462549</v>
      </c>
      <c r="L496" s="1">
        <v>1708.25</v>
      </c>
      <c r="M496" s="207">
        <f>IF(ISNA(VLOOKUP(Table48[[#This Row],[Column1]],Table22[],2,FALSE)),M495,(VLOOKUP(Table48[[#This Row],[Column1]],Table22[],2,FALSE))*1000)</f>
        <v>29101.04234642586</v>
      </c>
      <c r="N496" s="135">
        <f>IF(ISNA(VLOOKUP(Table48[[#This Row],[Column1]],Table22[],3,FALSE)),N495,(VLOOKUP(Table48[[#This Row],[Column1]],Table22[],3,FALSE))*1000)</f>
        <v>30313.585777526943</v>
      </c>
      <c r="O496" s="14">
        <f t="shared" si="16"/>
        <v>42675</v>
      </c>
    </row>
    <row r="497" spans="2:15" x14ac:dyDescent="0.25">
      <c r="B497" s="2">
        <v>42691</v>
      </c>
      <c r="C497" s="1">
        <v>11200</v>
      </c>
      <c r="D497" s="27">
        <v>365874</v>
      </c>
      <c r="E497" s="27">
        <v>214740</v>
      </c>
      <c r="F497" s="27">
        <f t="shared" si="15"/>
        <v>151134</v>
      </c>
      <c r="G497" s="27">
        <v>100000</v>
      </c>
      <c r="H497" s="135">
        <v>29500</v>
      </c>
      <c r="I497" s="1">
        <v>5485.25</v>
      </c>
      <c r="J497" s="1">
        <v>252.95</v>
      </c>
      <c r="K497" s="1">
        <f>Table48[[#This Row],[Comex Cu future]]/100/0.454*1000</f>
        <v>5571.5859030837</v>
      </c>
      <c r="L497" s="1">
        <v>1695.5</v>
      </c>
      <c r="M497" s="207">
        <f>IF(ISNA(VLOOKUP(Table48[[#This Row],[Column1]],Table22[],2,FALSE)),M496,(VLOOKUP(Table48[[#This Row],[Column1]],Table22[],2,FALSE))*1000)</f>
        <v>29101.04234642586</v>
      </c>
      <c r="N497" s="135">
        <f>IF(ISNA(VLOOKUP(Table48[[#This Row],[Column1]],Table22[],3,FALSE)),N496,(VLOOKUP(Table48[[#This Row],[Column1]],Table22[],3,FALSE))*1000)</f>
        <v>30313.585777526943</v>
      </c>
      <c r="O497" s="14">
        <f t="shared" si="16"/>
        <v>42675</v>
      </c>
    </row>
    <row r="498" spans="2:15" x14ac:dyDescent="0.25">
      <c r="B498" s="2">
        <v>42692</v>
      </c>
      <c r="C498" s="1">
        <v>10800.25</v>
      </c>
      <c r="D498" s="27">
        <v>365874</v>
      </c>
      <c r="E498" s="27">
        <v>214740</v>
      </c>
      <c r="F498" s="27">
        <f t="shared" si="15"/>
        <v>151134</v>
      </c>
      <c r="G498" s="27">
        <v>100000</v>
      </c>
      <c r="H498" s="135">
        <v>29750</v>
      </c>
      <c r="I498" s="1">
        <v>5412</v>
      </c>
      <c r="J498" s="1">
        <v>250.55</v>
      </c>
      <c r="K498" s="1">
        <f>Table48[[#This Row],[Comex Cu future]]/100/0.454*1000</f>
        <v>5518.7224669603529</v>
      </c>
      <c r="L498" s="1">
        <v>1707.75</v>
      </c>
      <c r="M498" s="207">
        <f>IF(ISNA(VLOOKUP(Table48[[#This Row],[Column1]],Table22[],2,FALSE)),M497,(VLOOKUP(Table48[[#This Row],[Column1]],Table22[],2,FALSE))*1000)</f>
        <v>29101.04234642586</v>
      </c>
      <c r="N498" s="135">
        <f>IF(ISNA(VLOOKUP(Table48[[#This Row],[Column1]],Table22[],3,FALSE)),N497,(VLOOKUP(Table48[[#This Row],[Column1]],Table22[],3,FALSE))*1000)</f>
        <v>30644.27944055451</v>
      </c>
      <c r="O498" s="14">
        <f t="shared" si="16"/>
        <v>42675</v>
      </c>
    </row>
    <row r="499" spans="2:15" x14ac:dyDescent="0.25">
      <c r="B499" s="2">
        <v>42695</v>
      </c>
      <c r="C499" s="1">
        <v>11353.5</v>
      </c>
      <c r="D499" s="27">
        <v>366456</v>
      </c>
      <c r="E499" s="27">
        <v>215130</v>
      </c>
      <c r="F499" s="27">
        <f t="shared" si="15"/>
        <v>151326</v>
      </c>
      <c r="G499" s="27">
        <v>100000</v>
      </c>
      <c r="H499" s="135">
        <v>30000</v>
      </c>
      <c r="I499" s="1">
        <v>5543.5</v>
      </c>
      <c r="J499" s="1">
        <v>255.75</v>
      </c>
      <c r="K499" s="1">
        <f>Table48[[#This Row],[Comex Cu future]]/100/0.454*1000</f>
        <v>5633.2599118942726</v>
      </c>
      <c r="L499" s="1">
        <v>1733.25</v>
      </c>
      <c r="M499" s="207">
        <f>IF(ISNA(VLOOKUP(Table48[[#This Row],[Column1]],Table22[],2,FALSE)),M498,(VLOOKUP(Table48[[#This Row],[Column1]],Table22[],2,FALSE))*1000)</f>
        <v>29101.04234642586</v>
      </c>
      <c r="N499" s="135">
        <f>IF(ISNA(VLOOKUP(Table48[[#This Row],[Column1]],Table22[],3,FALSE)),N498,(VLOOKUP(Table48[[#This Row],[Column1]],Table22[],3,FALSE))*1000)</f>
        <v>30644.27944055451</v>
      </c>
      <c r="O499" s="14">
        <f t="shared" si="16"/>
        <v>42675</v>
      </c>
    </row>
    <row r="500" spans="2:15" x14ac:dyDescent="0.25">
      <c r="B500" s="2">
        <v>42696</v>
      </c>
      <c r="C500" s="1">
        <v>11325.75</v>
      </c>
      <c r="D500" s="27">
        <v>367482</v>
      </c>
      <c r="E500" s="27">
        <v>216156</v>
      </c>
      <c r="F500" s="27">
        <f t="shared" si="15"/>
        <v>151326</v>
      </c>
      <c r="G500" s="27">
        <v>100000</v>
      </c>
      <c r="H500" s="135">
        <v>30000</v>
      </c>
      <c r="I500" s="1">
        <v>5597</v>
      </c>
      <c r="J500" s="1">
        <v>258.45</v>
      </c>
      <c r="K500" s="1">
        <f>Table48[[#This Row],[Comex Cu future]]/100/0.454*1000</f>
        <v>5692.7312775330392</v>
      </c>
      <c r="L500" s="1">
        <v>1766.25</v>
      </c>
      <c r="M500" s="207">
        <f>IF(ISNA(VLOOKUP(Table48[[#This Row],[Column1]],Table22[],2,FALSE)),M499,(VLOOKUP(Table48[[#This Row],[Column1]],Table22[],2,FALSE))*1000)</f>
        <v>29101.04234642586</v>
      </c>
      <c r="N500" s="135">
        <f>IF(ISNA(VLOOKUP(Table48[[#This Row],[Column1]],Table22[],3,FALSE)),N499,(VLOOKUP(Table48[[#This Row],[Column1]],Table22[],3,FALSE))*1000)</f>
        <v>30644.27944055451</v>
      </c>
      <c r="O500" s="14">
        <f t="shared" si="16"/>
        <v>42675</v>
      </c>
    </row>
    <row r="501" spans="2:15" x14ac:dyDescent="0.25">
      <c r="B501" s="2">
        <v>42697</v>
      </c>
      <c r="C501" s="1">
        <v>11553.5</v>
      </c>
      <c r="D501" s="27">
        <v>367950</v>
      </c>
      <c r="E501" s="27">
        <v>216624</v>
      </c>
      <c r="F501" s="27">
        <f t="shared" si="15"/>
        <v>151326</v>
      </c>
      <c r="G501" s="27">
        <v>100000</v>
      </c>
      <c r="H501" s="135">
        <v>30000</v>
      </c>
      <c r="I501" s="1">
        <v>5724.5</v>
      </c>
      <c r="J501" s="1">
        <v>263.5</v>
      </c>
      <c r="K501" s="1">
        <f>Table48[[#This Row],[Comex Cu future]]/100/0.454*1000</f>
        <v>5803.964757709251</v>
      </c>
      <c r="L501" s="1">
        <v>1779.5</v>
      </c>
      <c r="M501" s="207">
        <f>IF(ISNA(VLOOKUP(Table48[[#This Row],[Column1]],Table22[],2,FALSE)),M500,(VLOOKUP(Table48[[#This Row],[Column1]],Table22[],2,FALSE))*1000)</f>
        <v>29321.504788444243</v>
      </c>
      <c r="N501" s="135">
        <f>IF(ISNA(VLOOKUP(Table48[[#This Row],[Column1]],Table22[],3,FALSE)),N500,(VLOOKUP(Table48[[#This Row],[Column1]],Table22[],3,FALSE))*1000)</f>
        <v>30644.27944055451</v>
      </c>
      <c r="O501" s="14">
        <f t="shared" si="16"/>
        <v>42675</v>
      </c>
    </row>
    <row r="502" spans="2:15" x14ac:dyDescent="0.25">
      <c r="B502" s="2">
        <v>42698</v>
      </c>
      <c r="C502" s="1">
        <v>11533</v>
      </c>
      <c r="D502" s="27">
        <v>367728</v>
      </c>
      <c r="E502" s="27">
        <v>216690</v>
      </c>
      <c r="F502" s="27">
        <f t="shared" si="15"/>
        <v>151038</v>
      </c>
      <c r="G502" s="27">
        <v>100000</v>
      </c>
      <c r="H502" s="135">
        <v>29250</v>
      </c>
      <c r="I502" s="1">
        <v>5853.5</v>
      </c>
      <c r="J502" s="1">
        <v>263.5</v>
      </c>
      <c r="K502" s="1">
        <f>Table48[[#This Row],[Comex Cu future]]/100/0.454*1000</f>
        <v>5803.964757709251</v>
      </c>
      <c r="L502" s="1">
        <v>1772.5</v>
      </c>
      <c r="M502" s="207">
        <f>IF(ISNA(VLOOKUP(Table48[[#This Row],[Column1]],Table22[],2,FALSE)),M501,(VLOOKUP(Table48[[#This Row],[Column1]],Table22[],2,FALSE))*1000)</f>
        <v>29321.504788444243</v>
      </c>
      <c r="N502" s="135">
        <f>IF(ISNA(VLOOKUP(Table48[[#This Row],[Column1]],Table22[],3,FALSE)),N501,(VLOOKUP(Table48[[#This Row],[Column1]],Table22[],3,FALSE))*1000)</f>
        <v>30644.27944055451</v>
      </c>
      <c r="O502" s="14">
        <f t="shared" si="16"/>
        <v>42675</v>
      </c>
    </row>
    <row r="503" spans="2:15" x14ac:dyDescent="0.25">
      <c r="B503" s="2">
        <v>42699</v>
      </c>
      <c r="C503" s="1">
        <v>11513.5</v>
      </c>
      <c r="D503" s="27">
        <v>367722</v>
      </c>
      <c r="E503" s="27">
        <v>216684</v>
      </c>
      <c r="F503" s="27">
        <f t="shared" si="15"/>
        <v>151038</v>
      </c>
      <c r="G503" s="27">
        <v>100000</v>
      </c>
      <c r="H503" s="135">
        <v>29750</v>
      </c>
      <c r="I503" s="1">
        <v>5864.5</v>
      </c>
      <c r="J503" s="1">
        <v>269.55</v>
      </c>
      <c r="K503" s="1">
        <f>Table48[[#This Row],[Comex Cu future]]/100/0.454*1000</f>
        <v>5937.2246696035245</v>
      </c>
      <c r="L503" s="1">
        <v>1757.25</v>
      </c>
      <c r="M503" s="207">
        <f>IF(ISNA(VLOOKUP(Table48[[#This Row],[Column1]],Table22[],2,FALSE)),M502,(VLOOKUP(Table48[[#This Row],[Column1]],Table22[],2,FALSE))*1000)</f>
        <v>29321.504788444243</v>
      </c>
      <c r="N503" s="135">
        <f>IF(ISNA(VLOOKUP(Table48[[#This Row],[Column1]],Table22[],3,FALSE)),N502,(VLOOKUP(Table48[[#This Row],[Column1]],Table22[],3,FALSE))*1000)</f>
        <v>30644.27944055451</v>
      </c>
      <c r="O503" s="14">
        <f t="shared" si="16"/>
        <v>42675</v>
      </c>
    </row>
    <row r="504" spans="2:15" x14ac:dyDescent="0.25">
      <c r="B504" s="2">
        <v>42702</v>
      </c>
      <c r="C504" s="1">
        <v>11582.5</v>
      </c>
      <c r="D504" s="27">
        <v>367008</v>
      </c>
      <c r="E504" s="27">
        <v>216684</v>
      </c>
      <c r="F504" s="27">
        <f t="shared" si="15"/>
        <v>150324</v>
      </c>
      <c r="G504" s="27">
        <v>100000</v>
      </c>
      <c r="H504" s="135">
        <v>29500</v>
      </c>
      <c r="I504" s="1">
        <v>5865.75</v>
      </c>
      <c r="J504" s="1">
        <v>268.2</v>
      </c>
      <c r="K504" s="1">
        <f>Table48[[#This Row],[Comex Cu future]]/100/0.454*1000</f>
        <v>5907.4889867841403</v>
      </c>
      <c r="L504" s="1">
        <v>1745</v>
      </c>
      <c r="M504" s="207">
        <f>IF(ISNA(VLOOKUP(Table48[[#This Row],[Column1]],Table22[],2,FALSE)),M503,(VLOOKUP(Table48[[#This Row],[Column1]],Table22[],2,FALSE))*1000)</f>
        <v>29321.504788444243</v>
      </c>
      <c r="N504" s="135">
        <f>IF(ISNA(VLOOKUP(Table48[[#This Row],[Column1]],Table22[],3,FALSE)),N503,(VLOOKUP(Table48[[#This Row],[Column1]],Table22[],3,FALSE))*1000)</f>
        <v>30644.27944055451</v>
      </c>
      <c r="O504" s="14">
        <f t="shared" si="16"/>
        <v>42675</v>
      </c>
    </row>
    <row r="505" spans="2:15" x14ac:dyDescent="0.25">
      <c r="B505" s="2">
        <v>42703</v>
      </c>
      <c r="C505" s="1">
        <v>11027.75</v>
      </c>
      <c r="D505" s="27">
        <v>367050</v>
      </c>
      <c r="E505" s="27">
        <v>216684</v>
      </c>
      <c r="F505" s="27">
        <f t="shared" si="15"/>
        <v>150366</v>
      </c>
      <c r="G505" s="27">
        <v>100000</v>
      </c>
      <c r="H505" s="135">
        <v>29700</v>
      </c>
      <c r="I505" s="1">
        <v>5690</v>
      </c>
      <c r="J505" s="1">
        <v>262.2</v>
      </c>
      <c r="K505" s="1">
        <f>Table48[[#This Row],[Comex Cu future]]/100/0.454*1000</f>
        <v>5775.3303964757706</v>
      </c>
      <c r="L505" s="1">
        <v>1718.75</v>
      </c>
      <c r="M505" s="207">
        <f>IF(ISNA(VLOOKUP(Table48[[#This Row],[Column1]],Table22[],2,FALSE)),M504,(VLOOKUP(Table48[[#This Row],[Column1]],Table22[],2,FALSE))*1000)</f>
        <v>29321.504788444243</v>
      </c>
      <c r="N505" s="135">
        <f>IF(ISNA(VLOOKUP(Table48[[#This Row],[Column1]],Table22[],3,FALSE)),N504,(VLOOKUP(Table48[[#This Row],[Column1]],Table22[],3,FALSE))*1000)</f>
        <v>30644.27944055451</v>
      </c>
      <c r="O505" s="14">
        <f t="shared" si="16"/>
        <v>42675</v>
      </c>
    </row>
    <row r="506" spans="2:15" x14ac:dyDescent="0.25">
      <c r="B506" s="2">
        <v>42704</v>
      </c>
      <c r="C506" s="1">
        <v>11195.75</v>
      </c>
      <c r="D506" s="27">
        <v>366834</v>
      </c>
      <c r="E506" s="27">
        <v>216612</v>
      </c>
      <c r="F506" s="27">
        <f t="shared" si="15"/>
        <v>150222</v>
      </c>
      <c r="G506" s="27">
        <v>100000</v>
      </c>
      <c r="H506" s="135">
        <v>29750</v>
      </c>
      <c r="I506" s="1">
        <v>5813.25</v>
      </c>
      <c r="J506" s="1">
        <v>263.8</v>
      </c>
      <c r="K506" s="1">
        <f>Table48[[#This Row],[Comex Cu future]]/100/0.454*1000</f>
        <v>5810.5726872246687</v>
      </c>
      <c r="L506" s="1">
        <v>1731.25</v>
      </c>
      <c r="M506" s="207">
        <f>IF(ISNA(VLOOKUP(Table48[[#This Row],[Column1]],Table22[],2,FALSE)),M505,(VLOOKUP(Table48[[#This Row],[Column1]],Table22[],2,FALSE))*1000)</f>
        <v>29431.736009453427</v>
      </c>
      <c r="N506" s="135">
        <f>IF(ISNA(VLOOKUP(Table48[[#This Row],[Column1]],Table22[],3,FALSE)),N505,(VLOOKUP(Table48[[#This Row],[Column1]],Table22[],3,FALSE))*1000)</f>
        <v>30644.27944055451</v>
      </c>
      <c r="O506" s="14">
        <f t="shared" si="16"/>
        <v>42675</v>
      </c>
    </row>
    <row r="507" spans="2:15" x14ac:dyDescent="0.25">
      <c r="B507" s="2">
        <v>42705</v>
      </c>
      <c r="C507" s="1">
        <v>11156.5</v>
      </c>
      <c r="D507" s="27">
        <v>367008</v>
      </c>
      <c r="E507" s="27">
        <v>216612</v>
      </c>
      <c r="F507" s="27">
        <f t="shared" si="15"/>
        <v>150396</v>
      </c>
      <c r="G507" s="27">
        <v>100000</v>
      </c>
      <c r="H507" s="135">
        <v>29750</v>
      </c>
      <c r="I507" s="1">
        <v>5788</v>
      </c>
      <c r="J507" s="1">
        <v>264.60000000000002</v>
      </c>
      <c r="K507" s="1">
        <f>Table48[[#This Row],[Comex Cu future]]/100/0.454*1000</f>
        <v>5828.1938325991196</v>
      </c>
      <c r="L507" s="1">
        <v>1720.75</v>
      </c>
      <c r="M507" s="207">
        <f>IF(ISNA(VLOOKUP(Table48[[#This Row],[Column1]],Table22[],2,FALSE)),M506,(VLOOKUP(Table48[[#This Row],[Column1]],Table22[],2,FALSE))*1000)</f>
        <v>29431.736009453427</v>
      </c>
      <c r="N507" s="135">
        <f>IF(ISNA(VLOOKUP(Table48[[#This Row],[Column1]],Table22[],3,FALSE)),N506,(VLOOKUP(Table48[[#This Row],[Column1]],Table22[],3,FALSE))*1000)</f>
        <v>30644.27944055451</v>
      </c>
      <c r="O507" s="14">
        <f t="shared" si="16"/>
        <v>42705</v>
      </c>
    </row>
    <row r="508" spans="2:15" x14ac:dyDescent="0.25">
      <c r="B508" s="2">
        <v>42706</v>
      </c>
      <c r="C508" s="1">
        <v>11404.75</v>
      </c>
      <c r="D508" s="27">
        <v>366828</v>
      </c>
      <c r="E508" s="27">
        <v>216552</v>
      </c>
      <c r="F508" s="27">
        <f t="shared" si="15"/>
        <v>150276</v>
      </c>
      <c r="G508" s="27">
        <v>100000</v>
      </c>
      <c r="H508" s="135">
        <v>29750</v>
      </c>
      <c r="I508" s="1">
        <v>5758</v>
      </c>
      <c r="J508" s="1">
        <v>262.35000000000002</v>
      </c>
      <c r="K508" s="1">
        <f>Table48[[#This Row],[Comex Cu future]]/100/0.454*1000</f>
        <v>5778.6343612334804</v>
      </c>
      <c r="L508" s="1">
        <v>1715</v>
      </c>
      <c r="M508" s="207">
        <f>IF(ISNA(VLOOKUP(Table48[[#This Row],[Column1]],Table22[],2,FALSE)),M507,(VLOOKUP(Table48[[#This Row],[Column1]],Table22[],2,FALSE))*1000)</f>
        <v>29541.967230462622</v>
      </c>
      <c r="N508" s="135">
        <f>IF(ISNA(VLOOKUP(Table48[[#This Row],[Column1]],Table22[],3,FALSE)),N507,(VLOOKUP(Table48[[#This Row],[Column1]],Table22[],3,FALSE))*1000)</f>
        <v>30644.27944055451</v>
      </c>
      <c r="O508" s="14">
        <f t="shared" si="16"/>
        <v>42705</v>
      </c>
    </row>
    <row r="509" spans="2:15" x14ac:dyDescent="0.25">
      <c r="B509" s="2">
        <v>42709</v>
      </c>
      <c r="C509" s="1">
        <v>11589.5</v>
      </c>
      <c r="D509" s="27">
        <v>368724</v>
      </c>
      <c r="E509" s="27">
        <v>218448</v>
      </c>
      <c r="F509" s="27">
        <f t="shared" si="15"/>
        <v>150276</v>
      </c>
      <c r="G509" s="27">
        <v>100000</v>
      </c>
      <c r="H509" s="135">
        <v>30750</v>
      </c>
      <c r="I509" s="1">
        <v>5945</v>
      </c>
      <c r="J509" s="1">
        <v>269.39999999999998</v>
      </c>
      <c r="K509" s="1">
        <f>Table48[[#This Row],[Comex Cu future]]/100/0.454*1000</f>
        <v>5933.9207048458138</v>
      </c>
      <c r="L509" s="1">
        <v>1736.25</v>
      </c>
      <c r="M509" s="207">
        <f>IF(ISNA(VLOOKUP(Table48[[#This Row],[Column1]],Table22[],2,FALSE)),M508,(VLOOKUP(Table48[[#This Row],[Column1]],Table22[],2,FALSE))*1000)</f>
        <v>29541.967230462622</v>
      </c>
      <c r="N509" s="135">
        <f>IF(ISNA(VLOOKUP(Table48[[#This Row],[Column1]],Table22[],3,FALSE)),N508,(VLOOKUP(Table48[[#This Row],[Column1]],Table22[],3,FALSE))*1000)</f>
        <v>30644.27944055451</v>
      </c>
      <c r="O509" s="14">
        <f t="shared" si="16"/>
        <v>42705</v>
      </c>
    </row>
    <row r="510" spans="2:15" x14ac:dyDescent="0.25">
      <c r="B510" s="2">
        <v>42710</v>
      </c>
      <c r="C510" s="1">
        <v>11566</v>
      </c>
      <c r="D510" s="27">
        <v>368910</v>
      </c>
      <c r="E510" s="27">
        <v>218910</v>
      </c>
      <c r="F510" s="27">
        <f t="shared" si="15"/>
        <v>150000</v>
      </c>
      <c r="G510" s="27">
        <v>100000</v>
      </c>
      <c r="H510" s="135">
        <v>30500</v>
      </c>
      <c r="I510" s="1">
        <v>5875.75</v>
      </c>
      <c r="J510" s="1">
        <v>268.10000000000002</v>
      </c>
      <c r="K510" s="1">
        <f>Table48[[#This Row],[Comex Cu future]]/100/0.454*1000</f>
        <v>5905.2863436123343</v>
      </c>
      <c r="L510" s="1">
        <v>1711.5</v>
      </c>
      <c r="M510" s="207">
        <f>IF(ISNA(VLOOKUP(Table48[[#This Row],[Column1]],Table22[],2,FALSE)),M509,(VLOOKUP(Table48[[#This Row],[Column1]],Table22[],2,FALSE))*1000)</f>
        <v>29541.967230462622</v>
      </c>
      <c r="N510" s="135">
        <f>IF(ISNA(VLOOKUP(Table48[[#This Row],[Column1]],Table22[],3,FALSE)),N509,(VLOOKUP(Table48[[#This Row],[Column1]],Table22[],3,FALSE))*1000)</f>
        <v>30644.27944055451</v>
      </c>
      <c r="O510" s="14">
        <f t="shared" si="16"/>
        <v>42705</v>
      </c>
    </row>
    <row r="511" spans="2:15" x14ac:dyDescent="0.25">
      <c r="B511" s="2">
        <v>42711</v>
      </c>
      <c r="C511" s="1">
        <v>11361.5</v>
      </c>
      <c r="D511" s="27">
        <v>368850</v>
      </c>
      <c r="E511" s="27">
        <v>218898</v>
      </c>
      <c r="F511" s="27">
        <f t="shared" si="15"/>
        <v>149952</v>
      </c>
      <c r="G511" s="27">
        <v>100000</v>
      </c>
      <c r="H511" s="135">
        <v>30700</v>
      </c>
      <c r="I511" s="1">
        <v>5779.25</v>
      </c>
      <c r="J511" s="1">
        <v>264.89999999999998</v>
      </c>
      <c r="K511" s="1">
        <f>Table48[[#This Row],[Comex Cu future]]/100/0.454*1000</f>
        <v>5834.8017621145364</v>
      </c>
      <c r="L511" s="1">
        <v>1711.25</v>
      </c>
      <c r="M511" s="207">
        <f>IF(ISNA(VLOOKUP(Table48[[#This Row],[Column1]],Table22[],2,FALSE)),M510,(VLOOKUP(Table48[[#This Row],[Column1]],Table22[],2,FALSE))*1000)</f>
        <v>29982.892114499376</v>
      </c>
      <c r="N511" s="135">
        <f>IF(ISNA(VLOOKUP(Table48[[#This Row],[Column1]],Table22[],3,FALSE)),N510,(VLOOKUP(Table48[[#This Row],[Column1]],Table22[],3,FALSE))*1000)</f>
        <v>31085.204324591265</v>
      </c>
      <c r="O511" s="14">
        <f t="shared" si="16"/>
        <v>42705</v>
      </c>
    </row>
    <row r="512" spans="2:15" x14ac:dyDescent="0.25">
      <c r="B512" s="2">
        <v>42712</v>
      </c>
      <c r="C512" s="1">
        <v>11058</v>
      </c>
      <c r="D512" s="27">
        <v>368850</v>
      </c>
      <c r="E512" s="27">
        <v>218898</v>
      </c>
      <c r="F512" s="27">
        <f t="shared" si="15"/>
        <v>149952</v>
      </c>
      <c r="G512" s="27">
        <v>100000</v>
      </c>
      <c r="H512" s="135">
        <v>30704</v>
      </c>
      <c r="I512" s="1">
        <v>5781.25</v>
      </c>
      <c r="J512" s="1">
        <v>263</v>
      </c>
      <c r="K512" s="1">
        <f>Table48[[#This Row],[Comex Cu future]]/100/0.454*1000</f>
        <v>5792.9515418502206</v>
      </c>
      <c r="L512" s="1">
        <v>1730.5</v>
      </c>
      <c r="M512" s="207">
        <f>IF(ISNA(VLOOKUP(Table48[[#This Row],[Column1]],Table22[],2,FALSE)),M511,(VLOOKUP(Table48[[#This Row],[Column1]],Table22[],2,FALSE))*1000)</f>
        <v>29982.892114499376</v>
      </c>
      <c r="N512" s="135">
        <f>IF(ISNA(VLOOKUP(Table48[[#This Row],[Column1]],Table22[],3,FALSE)),N511,(VLOOKUP(Table48[[#This Row],[Column1]],Table22[],3,FALSE))*1000)</f>
        <v>31085.204324591265</v>
      </c>
      <c r="O512" s="14">
        <f t="shared" si="16"/>
        <v>42705</v>
      </c>
    </row>
    <row r="513" spans="2:15" x14ac:dyDescent="0.25">
      <c r="B513" s="2">
        <v>42713</v>
      </c>
      <c r="C513" s="1">
        <v>11422</v>
      </c>
      <c r="D513" s="27">
        <v>368772</v>
      </c>
      <c r="E513" s="27">
        <v>218898</v>
      </c>
      <c r="F513" s="27">
        <f t="shared" si="15"/>
        <v>149874</v>
      </c>
      <c r="G513" s="27">
        <v>100000</v>
      </c>
      <c r="H513" s="135">
        <v>31455</v>
      </c>
      <c r="I513" s="1">
        <v>5822</v>
      </c>
      <c r="J513" s="1">
        <v>265.14999999999998</v>
      </c>
      <c r="K513" s="1">
        <f>Table48[[#This Row],[Comex Cu future]]/100/0.454*1000</f>
        <v>5840.3083700440529</v>
      </c>
      <c r="L513" s="1">
        <v>1754.75</v>
      </c>
      <c r="M513" s="207">
        <f>IF(ISNA(VLOOKUP(Table48[[#This Row],[Column1]],Table22[],2,FALSE)),M512,(VLOOKUP(Table48[[#This Row],[Column1]],Table22[],2,FALSE))*1000)</f>
        <v>29982.892114499376</v>
      </c>
      <c r="N513" s="135">
        <f>IF(ISNA(VLOOKUP(Table48[[#This Row],[Column1]],Table22[],3,FALSE)),N512,(VLOOKUP(Table48[[#This Row],[Column1]],Table22[],3,FALSE))*1000)</f>
        <v>31085.204324591265</v>
      </c>
      <c r="O513" s="14">
        <f t="shared" si="16"/>
        <v>42705</v>
      </c>
    </row>
    <row r="514" spans="2:15" x14ac:dyDescent="0.25">
      <c r="B514" s="2">
        <v>42716</v>
      </c>
      <c r="C514" s="1">
        <v>11251.25</v>
      </c>
      <c r="D514" s="27">
        <v>368670</v>
      </c>
      <c r="E514" s="27">
        <v>219264</v>
      </c>
      <c r="F514" s="27">
        <f t="shared" si="15"/>
        <v>149406</v>
      </c>
      <c r="G514" s="27">
        <v>100000</v>
      </c>
      <c r="H514" s="135">
        <v>31456</v>
      </c>
      <c r="I514" s="1">
        <v>5751</v>
      </c>
      <c r="J514" s="1">
        <v>262.89999999999998</v>
      </c>
      <c r="K514" s="1">
        <f>Table48[[#This Row],[Comex Cu future]]/100/0.454*1000</f>
        <v>5790.7488986784128</v>
      </c>
      <c r="L514" s="1">
        <v>1735.75</v>
      </c>
      <c r="M514" s="207">
        <f>IF(ISNA(VLOOKUP(Table48[[#This Row],[Column1]],Table22[],2,FALSE)),M513,(VLOOKUP(Table48[[#This Row],[Column1]],Table22[],2,FALSE))*1000)</f>
        <v>29982.892114499376</v>
      </c>
      <c r="N514" s="135">
        <f>IF(ISNA(VLOOKUP(Table48[[#This Row],[Column1]],Table22[],3,FALSE)),N513,(VLOOKUP(Table48[[#This Row],[Column1]],Table22[],3,FALSE))*1000)</f>
        <v>31085.204324591265</v>
      </c>
      <c r="O514" s="14">
        <f t="shared" si="16"/>
        <v>42705</v>
      </c>
    </row>
    <row r="515" spans="2:15" x14ac:dyDescent="0.25">
      <c r="B515" s="2">
        <v>42717</v>
      </c>
      <c r="C515" s="1">
        <v>11337</v>
      </c>
      <c r="D515" s="27">
        <v>368598</v>
      </c>
      <c r="E515" s="27">
        <v>219264</v>
      </c>
      <c r="F515" s="27">
        <f t="shared" si="15"/>
        <v>149334</v>
      </c>
      <c r="G515" s="27">
        <v>100000</v>
      </c>
      <c r="H515" s="135">
        <v>31207</v>
      </c>
      <c r="I515" s="1">
        <v>5677.5</v>
      </c>
      <c r="J515" s="1">
        <v>260.95</v>
      </c>
      <c r="K515" s="1">
        <f>Table48[[#This Row],[Comex Cu future]]/100/0.454*1000</f>
        <v>5747.7973568281932</v>
      </c>
      <c r="L515" s="1">
        <v>1748.25</v>
      </c>
      <c r="M515" s="207">
        <f>IF(ISNA(VLOOKUP(Table48[[#This Row],[Column1]],Table22[],2,FALSE)),M514,(VLOOKUP(Table48[[#This Row],[Column1]],Table22[],2,FALSE))*1000)</f>
        <v>29982.892114499376</v>
      </c>
      <c r="N515" s="135">
        <f>IF(ISNA(VLOOKUP(Table48[[#This Row],[Column1]],Table22[],3,FALSE)),N514,(VLOOKUP(Table48[[#This Row],[Column1]],Table22[],3,FALSE))*1000)</f>
        <v>31085.204324591265</v>
      </c>
      <c r="O515" s="14">
        <f t="shared" si="16"/>
        <v>42705</v>
      </c>
    </row>
    <row r="516" spans="2:15" x14ac:dyDescent="0.25">
      <c r="B516" s="2">
        <v>42718</v>
      </c>
      <c r="C516" s="1">
        <v>11367.5</v>
      </c>
      <c r="D516" s="27">
        <v>369738</v>
      </c>
      <c r="E516" s="27">
        <v>220104</v>
      </c>
      <c r="F516" s="27">
        <f t="shared" si="15"/>
        <v>149634</v>
      </c>
      <c r="G516" s="27">
        <v>100000</v>
      </c>
      <c r="H516" s="135">
        <v>31833</v>
      </c>
      <c r="I516" s="1">
        <v>5715.75</v>
      </c>
      <c r="J516" s="1">
        <v>261.14999999999998</v>
      </c>
      <c r="K516" s="1">
        <f>Table48[[#This Row],[Comex Cu future]]/100/0.454*1000</f>
        <v>5752.2026431718059</v>
      </c>
      <c r="L516" s="1">
        <v>1752.75</v>
      </c>
      <c r="M516" s="207">
        <f>IF(ISNA(VLOOKUP(Table48[[#This Row],[Column1]],Table22[],2,FALSE)),M515,(VLOOKUP(Table48[[#This Row],[Column1]],Table22[],2,FALSE))*1000)</f>
        <v>30534.048219545319</v>
      </c>
      <c r="N516" s="135">
        <f>IF(ISNA(VLOOKUP(Table48[[#This Row],[Column1]],Table22[],3,FALSE)),N515,(VLOOKUP(Table48[[#This Row],[Column1]],Table22[],3,FALSE))*1000)</f>
        <v>31967.054092664774</v>
      </c>
      <c r="O516" s="14">
        <f t="shared" si="16"/>
        <v>42705</v>
      </c>
    </row>
    <row r="517" spans="2:15" x14ac:dyDescent="0.25">
      <c r="B517" s="2">
        <v>42719</v>
      </c>
      <c r="C517" s="1">
        <v>11249.5</v>
      </c>
      <c r="D517" s="27">
        <v>371406</v>
      </c>
      <c r="E517" s="27">
        <v>222126</v>
      </c>
      <c r="F517" s="27">
        <f t="shared" si="15"/>
        <v>149280</v>
      </c>
      <c r="G517" s="27">
        <v>100000</v>
      </c>
      <c r="H517" s="135">
        <v>31962</v>
      </c>
      <c r="I517" s="1">
        <v>5723.5</v>
      </c>
      <c r="J517" s="1">
        <v>260.3</v>
      </c>
      <c r="K517" s="1">
        <f>Table48[[#This Row],[Comex Cu future]]/100/0.454*1000</f>
        <v>5733.4801762114548</v>
      </c>
      <c r="L517" s="1">
        <v>1742.5</v>
      </c>
      <c r="M517" s="207">
        <f>IF(ISNA(VLOOKUP(Table48[[#This Row],[Column1]],Table22[],2,FALSE)),M516,(VLOOKUP(Table48[[#This Row],[Column1]],Table22[],2,FALSE))*1000)</f>
        <v>30534.048219545319</v>
      </c>
      <c r="N517" s="135">
        <f>IF(ISNA(VLOOKUP(Table48[[#This Row],[Column1]],Table22[],3,FALSE)),N516,(VLOOKUP(Table48[[#This Row],[Column1]],Table22[],3,FALSE))*1000)</f>
        <v>31967.054092664774</v>
      </c>
      <c r="O517" s="14">
        <f t="shared" si="16"/>
        <v>42705</v>
      </c>
    </row>
    <row r="518" spans="2:15" x14ac:dyDescent="0.25">
      <c r="B518" s="2">
        <v>42720</v>
      </c>
      <c r="C518" s="1">
        <v>11119.5</v>
      </c>
      <c r="D518" s="27">
        <v>371286</v>
      </c>
      <c r="E518" s="27">
        <v>222006</v>
      </c>
      <c r="F518" s="27">
        <f t="shared" si="15"/>
        <v>149280</v>
      </c>
      <c r="G518" s="27">
        <v>100000</v>
      </c>
      <c r="H518" s="135">
        <v>32163.5</v>
      </c>
      <c r="I518" s="1">
        <v>5629.75</v>
      </c>
      <c r="J518" s="1">
        <v>257.3</v>
      </c>
      <c r="K518" s="1">
        <f>Table48[[#This Row],[Comex Cu future]]/100/0.454*1000</f>
        <v>5667.4008810572686</v>
      </c>
      <c r="L518" s="1">
        <v>1724.25</v>
      </c>
      <c r="M518" s="207">
        <f>IF(ISNA(VLOOKUP(Table48[[#This Row],[Column1]],Table22[],2,FALSE)),M517,(VLOOKUP(Table48[[#This Row],[Column1]],Table22[],2,FALSE))*1000)</f>
        <v>30754.510661563698</v>
      </c>
      <c r="N518" s="135">
        <f>IF(ISNA(VLOOKUP(Table48[[#This Row],[Column1]],Table22[],3,FALSE)),N517,(VLOOKUP(Table48[[#This Row],[Column1]],Table22[],3,FALSE))*1000)</f>
        <v>31967.054092664774</v>
      </c>
      <c r="O518" s="14">
        <f t="shared" si="16"/>
        <v>42705</v>
      </c>
    </row>
    <row r="519" spans="2:15" x14ac:dyDescent="0.25">
      <c r="B519" s="2">
        <v>42723</v>
      </c>
      <c r="C519" s="1">
        <v>10825.5</v>
      </c>
      <c r="D519" s="27">
        <v>371400</v>
      </c>
      <c r="E519" s="27">
        <v>222120</v>
      </c>
      <c r="F519" s="27">
        <f t="shared" ref="F519:F582" si="17">D519-E519</f>
        <v>149280</v>
      </c>
      <c r="G519" s="27">
        <v>100000</v>
      </c>
      <c r="H519" s="135">
        <v>32215</v>
      </c>
      <c r="I519" s="1">
        <v>5486.5</v>
      </c>
      <c r="J519" s="1">
        <v>251.2</v>
      </c>
      <c r="K519" s="1">
        <f>Table48[[#This Row],[Comex Cu future]]/100/0.454*1000</f>
        <v>5533.0396475770922</v>
      </c>
      <c r="L519" s="1">
        <v>1720.75</v>
      </c>
      <c r="M519" s="207">
        <f>IF(ISNA(VLOOKUP(Table48[[#This Row],[Column1]],Table22[],2,FALSE)),M518,(VLOOKUP(Table48[[#This Row],[Column1]],Table22[],2,FALSE))*1000)</f>
        <v>30754.510661563698</v>
      </c>
      <c r="N519" s="135">
        <f>IF(ISNA(VLOOKUP(Table48[[#This Row],[Column1]],Table22[],3,FALSE)),N518,(VLOOKUP(Table48[[#This Row],[Column1]],Table22[],3,FALSE))*1000)</f>
        <v>31967.054092664774</v>
      </c>
      <c r="O519" s="14">
        <f t="shared" si="16"/>
        <v>42705</v>
      </c>
    </row>
    <row r="520" spans="2:15" x14ac:dyDescent="0.25">
      <c r="B520" s="2">
        <v>42724</v>
      </c>
      <c r="C520" s="1">
        <v>10868</v>
      </c>
      <c r="D520" s="27">
        <v>371616</v>
      </c>
      <c r="E520" s="27">
        <v>222672</v>
      </c>
      <c r="F520" s="27">
        <f t="shared" si="17"/>
        <v>148944</v>
      </c>
      <c r="G520" s="27">
        <v>100000</v>
      </c>
      <c r="H520" s="135">
        <v>31970</v>
      </c>
      <c r="I520" s="1">
        <v>5488.5</v>
      </c>
      <c r="J520" s="1">
        <v>251.65</v>
      </c>
      <c r="K520" s="1">
        <f>Table48[[#This Row],[Comex Cu future]]/100/0.454*1000</f>
        <v>5542.9515418502206</v>
      </c>
      <c r="L520" s="1">
        <v>1729.25</v>
      </c>
      <c r="M520" s="207">
        <f>IF(ISNA(VLOOKUP(Table48[[#This Row],[Column1]],Table22[],2,FALSE)),M519,(VLOOKUP(Table48[[#This Row],[Column1]],Table22[],2,FALSE))*1000)</f>
        <v>30754.510661563698</v>
      </c>
      <c r="N520" s="135">
        <f>IF(ISNA(VLOOKUP(Table48[[#This Row],[Column1]],Table22[],3,FALSE)),N519,(VLOOKUP(Table48[[#This Row],[Column1]],Table22[],3,FALSE))*1000)</f>
        <v>31967.054092664774</v>
      </c>
      <c r="O520" s="14">
        <f t="shared" si="16"/>
        <v>42705</v>
      </c>
    </row>
    <row r="521" spans="2:15" x14ac:dyDescent="0.25">
      <c r="B521" s="2">
        <v>42725</v>
      </c>
      <c r="C521" s="1">
        <v>10772</v>
      </c>
      <c r="D521" s="27">
        <v>371712</v>
      </c>
      <c r="E521" s="27">
        <v>223224</v>
      </c>
      <c r="F521" s="27">
        <f t="shared" si="17"/>
        <v>148488</v>
      </c>
      <c r="G521" s="27">
        <v>100000</v>
      </c>
      <c r="H521" s="135">
        <v>32221</v>
      </c>
      <c r="I521" s="1">
        <v>5500.75</v>
      </c>
      <c r="J521" s="1">
        <v>251</v>
      </c>
      <c r="K521" s="1">
        <f>Table48[[#This Row],[Comex Cu future]]/100/0.454*1000</f>
        <v>5528.6343612334795</v>
      </c>
      <c r="L521" s="1">
        <v>1737.5</v>
      </c>
      <c r="M521" s="207">
        <f>IF(ISNA(VLOOKUP(Table48[[#This Row],[Column1]],Table22[],2,FALSE)),M520,(VLOOKUP(Table48[[#This Row],[Column1]],Table22[],2,FALSE))*1000)</f>
        <v>31085.204324591265</v>
      </c>
      <c r="N521" s="135">
        <f>IF(ISNA(VLOOKUP(Table48[[#This Row],[Column1]],Table22[],3,FALSE)),N520,(VLOOKUP(Table48[[#This Row],[Column1]],Table22[],3,FALSE))*1000)</f>
        <v>32297.74775569234</v>
      </c>
      <c r="O521" s="14">
        <f t="shared" ref="O521:O584" si="18">DATE(YEAR(B521),MONTH(B521),1)</f>
        <v>42705</v>
      </c>
    </row>
    <row r="522" spans="2:15" x14ac:dyDescent="0.25">
      <c r="B522" s="2">
        <v>42726</v>
      </c>
      <c r="C522" s="1">
        <v>10674.25</v>
      </c>
      <c r="D522" s="27">
        <v>371712</v>
      </c>
      <c r="E522" s="27">
        <v>223224</v>
      </c>
      <c r="F522" s="27">
        <f t="shared" si="17"/>
        <v>148488</v>
      </c>
      <c r="G522" s="27">
        <v>100000</v>
      </c>
      <c r="H522" s="135">
        <v>32477</v>
      </c>
      <c r="I522" s="1">
        <v>5504</v>
      </c>
      <c r="J522" s="1">
        <v>251.4</v>
      </c>
      <c r="K522" s="1">
        <f>Table48[[#This Row],[Comex Cu future]]/100/0.454*1000</f>
        <v>5537.4449339207049</v>
      </c>
      <c r="L522" s="1">
        <v>1737.75</v>
      </c>
      <c r="M522" s="207">
        <f>IF(ISNA(VLOOKUP(Table48[[#This Row],[Column1]],Table22[],2,FALSE)),M521,(VLOOKUP(Table48[[#This Row],[Column1]],Table22[],2,FALSE))*1000)</f>
        <v>31085.204324591265</v>
      </c>
      <c r="N522" s="135">
        <f>IF(ISNA(VLOOKUP(Table48[[#This Row],[Column1]],Table22[],3,FALSE)),N521,(VLOOKUP(Table48[[#This Row],[Column1]],Table22[],3,FALSE))*1000)</f>
        <v>32297.74775569234</v>
      </c>
      <c r="O522" s="14">
        <f t="shared" si="18"/>
        <v>42705</v>
      </c>
    </row>
    <row r="523" spans="2:15" x14ac:dyDescent="0.25">
      <c r="B523" s="2">
        <v>42727</v>
      </c>
      <c r="C523" s="1">
        <v>10353.75</v>
      </c>
      <c r="D523" s="27">
        <v>371568</v>
      </c>
      <c r="E523" s="27">
        <v>223152</v>
      </c>
      <c r="F523" s="27">
        <f t="shared" si="17"/>
        <v>148416</v>
      </c>
      <c r="G523" s="27">
        <v>100000</v>
      </c>
      <c r="H523" s="135">
        <v>32728</v>
      </c>
      <c r="I523" s="1">
        <v>5455.75</v>
      </c>
      <c r="J523" s="1">
        <v>249.4</v>
      </c>
      <c r="K523" s="1">
        <f>Table48[[#This Row],[Comex Cu future]]/100/0.454*1000</f>
        <v>5493.3920704845814</v>
      </c>
      <c r="L523" s="1">
        <v>1733.25</v>
      </c>
      <c r="M523" s="207">
        <f>IF(ISNA(VLOOKUP(Table48[[#This Row],[Column1]],Table22[],2,FALSE)),M522,(VLOOKUP(Table48[[#This Row],[Column1]],Table22[],2,FALSE))*1000)</f>
        <v>31415.897987618831</v>
      </c>
      <c r="N523" s="135">
        <f>IF(ISNA(VLOOKUP(Table48[[#This Row],[Column1]],Table22[],3,FALSE)),N522,(VLOOKUP(Table48[[#This Row],[Column1]],Table22[],3,FALSE))*1000)</f>
        <v>32959.135081747467</v>
      </c>
      <c r="O523" s="14">
        <f t="shared" si="18"/>
        <v>42705</v>
      </c>
    </row>
    <row r="524" spans="2:15" x14ac:dyDescent="0.25">
      <c r="B524" s="2">
        <v>42730</v>
      </c>
      <c r="C524" s="1">
        <v>10353.75</v>
      </c>
      <c r="D524" s="27">
        <v>371568</v>
      </c>
      <c r="E524" s="27">
        <v>223152</v>
      </c>
      <c r="F524" s="27">
        <f t="shared" si="17"/>
        <v>148416</v>
      </c>
      <c r="G524" s="27">
        <v>100000</v>
      </c>
      <c r="H524" s="135">
        <v>32728</v>
      </c>
      <c r="I524" s="1">
        <v>5455.75</v>
      </c>
      <c r="J524" s="1">
        <v>249.4</v>
      </c>
      <c r="K524" s="1">
        <f>Table48[[#This Row],[Comex Cu future]]/100/0.454*1000</f>
        <v>5493.3920704845814</v>
      </c>
      <c r="L524" s="1">
        <v>1733.25</v>
      </c>
      <c r="M524" s="207">
        <f>IF(ISNA(VLOOKUP(Table48[[#This Row],[Column1]],Table22[],2,FALSE)),M523,(VLOOKUP(Table48[[#This Row],[Column1]],Table22[],2,FALSE))*1000)</f>
        <v>31415.897987618831</v>
      </c>
      <c r="N524" s="135">
        <f>IF(ISNA(VLOOKUP(Table48[[#This Row],[Column1]],Table22[],3,FALSE)),N523,(VLOOKUP(Table48[[#This Row],[Column1]],Table22[],3,FALSE))*1000)</f>
        <v>32959.135081747467</v>
      </c>
      <c r="O524" s="14">
        <f t="shared" si="18"/>
        <v>42705</v>
      </c>
    </row>
    <row r="525" spans="2:15" x14ac:dyDescent="0.25">
      <c r="B525" s="2">
        <v>42731</v>
      </c>
      <c r="C525" s="1">
        <v>10353.75</v>
      </c>
      <c r="D525" s="27">
        <v>371568</v>
      </c>
      <c r="E525" s="27">
        <v>223152</v>
      </c>
      <c r="F525" s="27">
        <f t="shared" si="17"/>
        <v>148416</v>
      </c>
      <c r="G525" s="27">
        <v>100000</v>
      </c>
      <c r="H525" s="135">
        <v>32728</v>
      </c>
      <c r="I525" s="1">
        <v>5455.75</v>
      </c>
      <c r="J525" s="1">
        <v>253.1</v>
      </c>
      <c r="K525" s="1">
        <f>Table48[[#This Row],[Comex Cu future]]/100/0.454*1000</f>
        <v>5574.8898678414098</v>
      </c>
      <c r="L525" s="1">
        <v>1733.25</v>
      </c>
      <c r="M525" s="207">
        <f>IF(ISNA(VLOOKUP(Table48[[#This Row],[Column1]],Table22[],2,FALSE)),M524,(VLOOKUP(Table48[[#This Row],[Column1]],Table22[],2,FALSE))*1000)</f>
        <v>31415.897987618831</v>
      </c>
      <c r="N525" s="135">
        <f>IF(ISNA(VLOOKUP(Table48[[#This Row],[Column1]],Table22[],3,FALSE)),N524,(VLOOKUP(Table48[[#This Row],[Column1]],Table22[],3,FALSE))*1000)</f>
        <v>32959.135081747467</v>
      </c>
      <c r="O525" s="14">
        <f t="shared" si="18"/>
        <v>42705</v>
      </c>
    </row>
    <row r="526" spans="2:15" x14ac:dyDescent="0.25">
      <c r="B526" s="2">
        <v>42732</v>
      </c>
      <c r="C526" s="1">
        <v>10038.5</v>
      </c>
      <c r="D526" s="27">
        <v>371406</v>
      </c>
      <c r="E526" s="27">
        <v>222990</v>
      </c>
      <c r="F526" s="27">
        <f t="shared" si="17"/>
        <v>148416</v>
      </c>
      <c r="G526" s="27">
        <v>100000</v>
      </c>
      <c r="H526" s="135">
        <v>32729</v>
      </c>
      <c r="I526" s="1">
        <v>5531.75</v>
      </c>
      <c r="J526" s="1">
        <v>251.55</v>
      </c>
      <c r="K526" s="1">
        <f>Table48[[#This Row],[Comex Cu future]]/100/0.454*1000</f>
        <v>5540.7488986784138</v>
      </c>
      <c r="L526" s="1">
        <v>1716.25</v>
      </c>
      <c r="M526" s="207">
        <f>IF(ISNA(VLOOKUP(Table48[[#This Row],[Column1]],Table22[],2,FALSE)),M525,(VLOOKUP(Table48[[#This Row],[Column1]],Table22[],2,FALSE))*1000)</f>
        <v>31415.897987618831</v>
      </c>
      <c r="N526" s="135">
        <f>IF(ISNA(VLOOKUP(Table48[[#This Row],[Column1]],Table22[],3,FALSE)),N525,(VLOOKUP(Table48[[#This Row],[Column1]],Table22[],3,FALSE))*1000)</f>
        <v>32959.135081747467</v>
      </c>
      <c r="O526" s="14">
        <f t="shared" si="18"/>
        <v>42705</v>
      </c>
    </row>
    <row r="527" spans="2:15" x14ac:dyDescent="0.25">
      <c r="B527" s="2">
        <v>42733</v>
      </c>
      <c r="C527" s="1">
        <v>10066.5</v>
      </c>
      <c r="D527" s="27">
        <v>371280</v>
      </c>
      <c r="E527" s="27">
        <v>222912</v>
      </c>
      <c r="F527" s="27">
        <f t="shared" si="17"/>
        <v>148368</v>
      </c>
      <c r="G527" s="27">
        <v>100000</v>
      </c>
      <c r="H527" s="135">
        <v>32483</v>
      </c>
      <c r="I527" s="1">
        <v>5470</v>
      </c>
      <c r="J527" s="1">
        <v>250.45</v>
      </c>
      <c r="K527" s="1">
        <f>Table48[[#This Row],[Comex Cu future]]/100/0.454*1000</f>
        <v>5516.5198237885452</v>
      </c>
      <c r="L527" s="1">
        <v>1692.5</v>
      </c>
      <c r="M527" s="207">
        <f>IF(ISNA(VLOOKUP(Table48[[#This Row],[Column1]],Table22[],2,FALSE)),M526,(VLOOKUP(Table48[[#This Row],[Column1]],Table22[],2,FALSE))*1000)</f>
        <v>31415.897987618831</v>
      </c>
      <c r="N527" s="135">
        <f>IF(ISNA(VLOOKUP(Table48[[#This Row],[Column1]],Table22[],3,FALSE)),N526,(VLOOKUP(Table48[[#This Row],[Column1]],Table22[],3,FALSE))*1000)</f>
        <v>32959.135081747467</v>
      </c>
      <c r="O527" s="14">
        <f t="shared" si="18"/>
        <v>42705</v>
      </c>
    </row>
    <row r="528" spans="2:15" x14ac:dyDescent="0.25">
      <c r="B528" s="2">
        <v>42734</v>
      </c>
      <c r="C528" s="1">
        <v>9964</v>
      </c>
      <c r="D528" s="27">
        <v>371280</v>
      </c>
      <c r="E528" s="27">
        <v>222912</v>
      </c>
      <c r="F528" s="27">
        <f t="shared" si="17"/>
        <v>148368</v>
      </c>
      <c r="G528" s="27">
        <v>100000</v>
      </c>
      <c r="H528" s="135">
        <v>32734</v>
      </c>
      <c r="I528" s="1">
        <v>5523</v>
      </c>
      <c r="J528" s="1">
        <v>252.35</v>
      </c>
      <c r="K528" s="1">
        <f>Table48[[#This Row],[Comex Cu future]]/100/0.454*1000</f>
        <v>5558.3700440528628</v>
      </c>
      <c r="L528" s="1">
        <v>1704</v>
      </c>
      <c r="M528" s="207">
        <f>IF(ISNA(VLOOKUP(Table48[[#This Row],[Column1]],Table22[],2,FALSE)),M527,(VLOOKUP(Table48[[#This Row],[Column1]],Table22[],2,FALSE))*1000)</f>
        <v>31415.897987618831</v>
      </c>
      <c r="N528" s="135">
        <f>IF(ISNA(VLOOKUP(Table48[[#This Row],[Column1]],Table22[],3,FALSE)),N527,(VLOOKUP(Table48[[#This Row],[Column1]],Table22[],3,FALSE))*1000)</f>
        <v>32959.135081747467</v>
      </c>
      <c r="O528" s="14">
        <f t="shared" si="18"/>
        <v>42705</v>
      </c>
    </row>
    <row r="529" spans="2:15" x14ac:dyDescent="0.25">
      <c r="B529" s="2">
        <v>42737</v>
      </c>
      <c r="C529" s="1">
        <v>9964</v>
      </c>
      <c r="D529" s="27">
        <v>371280</v>
      </c>
      <c r="E529" s="27">
        <v>222912</v>
      </c>
      <c r="F529" s="27">
        <f t="shared" si="17"/>
        <v>148368</v>
      </c>
      <c r="G529" s="27">
        <v>100000</v>
      </c>
      <c r="H529" s="135">
        <v>32734</v>
      </c>
      <c r="I529" s="1">
        <v>5523</v>
      </c>
      <c r="J529" s="1">
        <v>252.35</v>
      </c>
      <c r="K529" s="1">
        <f>Table48[[#This Row],[Comex Cu future]]/100/0.454*1000</f>
        <v>5558.3700440528628</v>
      </c>
      <c r="L529" s="1">
        <v>1704</v>
      </c>
      <c r="M529" s="207">
        <f>IF(ISNA(VLOOKUP(Table48[[#This Row],[Column1]],Table22[],2,FALSE)),M528,(VLOOKUP(Table48[[#This Row],[Column1]],Table22[],2,FALSE))*1000)</f>
        <v>31415.897987618831</v>
      </c>
      <c r="N529" s="135">
        <f>IF(ISNA(VLOOKUP(Table48[[#This Row],[Column1]],Table22[],3,FALSE)),N528,(VLOOKUP(Table48[[#This Row],[Column1]],Table22[],3,FALSE))*1000)</f>
        <v>32959.135081747467</v>
      </c>
      <c r="O529" s="14">
        <f t="shared" si="18"/>
        <v>42736</v>
      </c>
    </row>
    <row r="530" spans="2:15" x14ac:dyDescent="0.25">
      <c r="B530" s="2">
        <v>42738</v>
      </c>
      <c r="C530" s="1">
        <v>9854.5</v>
      </c>
      <c r="D530" s="27">
        <v>372066</v>
      </c>
      <c r="E530" s="27">
        <v>223068</v>
      </c>
      <c r="F530" s="27">
        <f t="shared" si="17"/>
        <v>148998</v>
      </c>
      <c r="G530" s="27">
        <v>100000</v>
      </c>
      <c r="H530" s="135">
        <v>32735</v>
      </c>
      <c r="I530" s="1">
        <v>5486.5</v>
      </c>
      <c r="J530" s="1">
        <v>250.85</v>
      </c>
      <c r="K530" s="1">
        <f>Table48[[#This Row],[Comex Cu future]]/100/0.454*1000</f>
        <v>5525.3303964757697</v>
      </c>
      <c r="L530" s="1">
        <v>1698</v>
      </c>
      <c r="M530" s="207">
        <f>IF(ISNA(VLOOKUP(Table48[[#This Row],[Column1]],Table22[],2,FALSE)),M529,(VLOOKUP(Table48[[#This Row],[Column1]],Table22[],2,FALSE))*1000)</f>
        <v>31415.897987618831</v>
      </c>
      <c r="N530" s="135">
        <f>IF(ISNA(VLOOKUP(Table48[[#This Row],[Column1]],Table22[],3,FALSE)),N529,(VLOOKUP(Table48[[#This Row],[Column1]],Table22[],3,FALSE))*1000)</f>
        <v>32959.135081747467</v>
      </c>
      <c r="O530" s="14">
        <f t="shared" si="18"/>
        <v>42736</v>
      </c>
    </row>
    <row r="531" spans="2:15" x14ac:dyDescent="0.25">
      <c r="B531" s="2">
        <v>42739</v>
      </c>
      <c r="C531" s="1">
        <v>10164.5</v>
      </c>
      <c r="D531" s="27">
        <v>371724</v>
      </c>
      <c r="E531" s="27">
        <v>223032</v>
      </c>
      <c r="F531" s="27">
        <f t="shared" si="17"/>
        <v>148692</v>
      </c>
      <c r="G531" s="27">
        <v>100000</v>
      </c>
      <c r="H531" s="135">
        <v>32736</v>
      </c>
      <c r="I531" s="1">
        <v>5629</v>
      </c>
      <c r="J531" s="1">
        <v>257.45</v>
      </c>
      <c r="K531" s="1">
        <f>Table48[[#This Row],[Comex Cu future]]/100/0.454*1000</f>
        <v>5670.7048458149775</v>
      </c>
      <c r="L531" s="1">
        <v>1696</v>
      </c>
      <c r="M531" s="207">
        <f>IF(ISNA(VLOOKUP(Table48[[#This Row],[Column1]],Table22[],2,FALSE)),M530,(VLOOKUP(Table48[[#This Row],[Column1]],Table22[],2,FALSE))*1000)</f>
        <v>31526.129208628019</v>
      </c>
      <c r="N531" s="135">
        <f>IF(ISNA(VLOOKUP(Table48[[#This Row],[Column1]],Table22[],3,FALSE)),N530,(VLOOKUP(Table48[[#This Row],[Column1]],Table22[],3,FALSE))*1000)</f>
        <v>33069.366302756665</v>
      </c>
      <c r="O531" s="14">
        <f t="shared" si="18"/>
        <v>42736</v>
      </c>
    </row>
    <row r="532" spans="2:15" x14ac:dyDescent="0.25">
      <c r="B532" s="2">
        <v>42740</v>
      </c>
      <c r="C532" s="1">
        <v>10241</v>
      </c>
      <c r="D532" s="27">
        <v>370920</v>
      </c>
      <c r="E532" s="27">
        <v>222252</v>
      </c>
      <c r="F532" s="27">
        <f t="shared" si="17"/>
        <v>148668</v>
      </c>
      <c r="G532" s="27">
        <v>100000</v>
      </c>
      <c r="H532" s="135">
        <v>32739.5</v>
      </c>
      <c r="I532" s="1">
        <v>5560.5</v>
      </c>
      <c r="J532" s="1">
        <v>256.05</v>
      </c>
      <c r="K532" s="1">
        <f>Table48[[#This Row],[Comex Cu future]]/100/0.454*1000</f>
        <v>5639.8678414096921</v>
      </c>
      <c r="L532" s="1">
        <v>1709.75</v>
      </c>
      <c r="M532" s="207">
        <f>IF(ISNA(VLOOKUP(Table48[[#This Row],[Column1]],Table22[],2,FALSE)),M531,(VLOOKUP(Table48[[#This Row],[Column1]],Table22[],2,FALSE))*1000)</f>
        <v>31526.129208628019</v>
      </c>
      <c r="N532" s="135">
        <f>IF(ISNA(VLOOKUP(Table48[[#This Row],[Column1]],Table22[],3,FALSE)),N531,(VLOOKUP(Table48[[#This Row],[Column1]],Table22[],3,FALSE))*1000)</f>
        <v>33069.366302756665</v>
      </c>
      <c r="O532" s="14">
        <f t="shared" si="18"/>
        <v>42736</v>
      </c>
    </row>
    <row r="533" spans="2:15" x14ac:dyDescent="0.25">
      <c r="B533" s="2">
        <v>42741</v>
      </c>
      <c r="C533" s="1">
        <v>10191.25</v>
      </c>
      <c r="D533" s="27">
        <v>370920</v>
      </c>
      <c r="E533" s="27">
        <v>222252</v>
      </c>
      <c r="F533" s="27">
        <f t="shared" si="17"/>
        <v>148668</v>
      </c>
      <c r="G533" s="27">
        <v>100000</v>
      </c>
      <c r="H533" s="135">
        <v>32740.5</v>
      </c>
      <c r="I533" s="1">
        <v>5569.25</v>
      </c>
      <c r="J533" s="1">
        <v>257.2</v>
      </c>
      <c r="K533" s="1">
        <f>Table48[[#This Row],[Comex Cu future]]/100/0.454*1000</f>
        <v>5665.1982378854627</v>
      </c>
      <c r="L533" s="1">
        <v>1721</v>
      </c>
      <c r="M533" s="207">
        <f>IF(ISNA(VLOOKUP(Table48[[#This Row],[Column1]],Table22[],2,FALSE)),M532,(VLOOKUP(Table48[[#This Row],[Column1]],Table22[],2,FALSE))*1000)</f>
        <v>32407.978976701528</v>
      </c>
      <c r="N533" s="135">
        <f>IF(ISNA(VLOOKUP(Table48[[#This Row],[Column1]],Table22[],3,FALSE)),N532,(VLOOKUP(Table48[[#This Row],[Column1]],Table22[],3,FALSE))*1000)</f>
        <v>33069.366302756665</v>
      </c>
      <c r="O533" s="14">
        <f t="shared" si="18"/>
        <v>42736</v>
      </c>
    </row>
    <row r="534" spans="2:15" x14ac:dyDescent="0.25">
      <c r="B534" s="2">
        <v>42744</v>
      </c>
      <c r="C534" s="1">
        <v>10337.75</v>
      </c>
      <c r="D534" s="27">
        <v>372012</v>
      </c>
      <c r="E534" s="27">
        <v>223344</v>
      </c>
      <c r="F534" s="27">
        <f t="shared" si="17"/>
        <v>148668</v>
      </c>
      <c r="G534" s="27">
        <v>100000</v>
      </c>
      <c r="H534" s="135">
        <v>32742</v>
      </c>
      <c r="I534" s="1">
        <v>5570</v>
      </c>
      <c r="J534" s="1">
        <v>256.60000000000002</v>
      </c>
      <c r="K534" s="1">
        <f>Table48[[#This Row],[Comex Cu future]]/100/0.454*1000</f>
        <v>5651.9823788546264</v>
      </c>
      <c r="L534" s="1">
        <v>1735.25</v>
      </c>
      <c r="M534" s="207">
        <f>IF(ISNA(VLOOKUP(Table48[[#This Row],[Column1]],Table22[],2,FALSE)),M533,(VLOOKUP(Table48[[#This Row],[Column1]],Table22[],2,FALSE))*1000)</f>
        <v>32407.978976701528</v>
      </c>
      <c r="N534" s="135">
        <f>IF(ISNA(VLOOKUP(Table48[[#This Row],[Column1]],Table22[],3,FALSE)),N533,(VLOOKUP(Table48[[#This Row],[Column1]],Table22[],3,FALSE))*1000)</f>
        <v>33069.366302756665</v>
      </c>
      <c r="O534" s="14">
        <f t="shared" si="18"/>
        <v>42736</v>
      </c>
    </row>
    <row r="535" spans="2:15" x14ac:dyDescent="0.25">
      <c r="B535" s="2">
        <v>42745</v>
      </c>
      <c r="C535" s="1">
        <v>10562</v>
      </c>
      <c r="D535" s="27">
        <v>371964</v>
      </c>
      <c r="E535" s="27">
        <v>223344</v>
      </c>
      <c r="F535" s="27">
        <f t="shared" si="17"/>
        <v>148620</v>
      </c>
      <c r="G535" s="27">
        <v>100000</v>
      </c>
      <c r="H535" s="135">
        <v>32993</v>
      </c>
      <c r="I535" s="1">
        <v>5736</v>
      </c>
      <c r="J535" s="1">
        <v>263.75</v>
      </c>
      <c r="K535" s="1">
        <f>Table48[[#This Row],[Comex Cu future]]/100/0.454*1000</f>
        <v>5809.4713656387667</v>
      </c>
      <c r="L535" s="1">
        <v>1757.5</v>
      </c>
      <c r="M535" s="207">
        <f>IF(ISNA(VLOOKUP(Table48[[#This Row],[Column1]],Table22[],2,FALSE)),M534,(VLOOKUP(Table48[[#This Row],[Column1]],Table22[],2,FALSE))*1000)</f>
        <v>32407.978976701528</v>
      </c>
      <c r="N535" s="135">
        <f>IF(ISNA(VLOOKUP(Table48[[#This Row],[Column1]],Table22[],3,FALSE)),N534,(VLOOKUP(Table48[[#This Row],[Column1]],Table22[],3,FALSE))*1000)</f>
        <v>33069.366302756665</v>
      </c>
      <c r="O535" s="14">
        <f t="shared" si="18"/>
        <v>42736</v>
      </c>
    </row>
    <row r="536" spans="2:15" x14ac:dyDescent="0.25">
      <c r="B536" s="2">
        <v>42746</v>
      </c>
      <c r="C536" s="1">
        <v>10127</v>
      </c>
      <c r="D536" s="27">
        <v>371928</v>
      </c>
      <c r="E536" s="27">
        <v>223368</v>
      </c>
      <c r="F536" s="27">
        <f t="shared" si="17"/>
        <v>148560</v>
      </c>
      <c r="G536" s="27">
        <v>100000</v>
      </c>
      <c r="H536" s="135">
        <v>33244</v>
      </c>
      <c r="I536" s="1">
        <v>5689.75</v>
      </c>
      <c r="J536" s="1">
        <v>264.10000000000002</v>
      </c>
      <c r="K536" s="1">
        <f>Table48[[#This Row],[Comex Cu future]]/100/0.454*1000</f>
        <v>5817.1806167400882</v>
      </c>
      <c r="L536" s="1">
        <v>1762.5</v>
      </c>
      <c r="M536" s="207">
        <f>IF(ISNA(VLOOKUP(Table48[[#This Row],[Column1]],Table22[],2,FALSE)),M535,(VLOOKUP(Table48[[#This Row],[Column1]],Table22[],2,FALSE))*1000)</f>
        <v>33069.366302756665</v>
      </c>
      <c r="N536" s="135">
        <f>IF(ISNA(VLOOKUP(Table48[[#This Row],[Column1]],Table22[],3,FALSE)),N535,(VLOOKUP(Table48[[#This Row],[Column1]],Table22[],3,FALSE))*1000)</f>
        <v>34502.372175876117</v>
      </c>
      <c r="O536" s="14">
        <f t="shared" si="18"/>
        <v>42736</v>
      </c>
    </row>
    <row r="537" spans="2:15" x14ac:dyDescent="0.25">
      <c r="B537" s="2">
        <v>42747</v>
      </c>
      <c r="C537" s="1">
        <v>10224.25</v>
      </c>
      <c r="D537" s="27">
        <v>371820</v>
      </c>
      <c r="E537" s="27">
        <v>223356</v>
      </c>
      <c r="F537" s="27">
        <f t="shared" si="17"/>
        <v>148464</v>
      </c>
      <c r="G537" s="27">
        <v>100000</v>
      </c>
      <c r="H537" s="135">
        <v>33499</v>
      </c>
      <c r="I537" s="1">
        <v>5813.75</v>
      </c>
      <c r="J537" s="1">
        <v>270.64999999999998</v>
      </c>
      <c r="K537" s="1">
        <f>Table48[[#This Row],[Comex Cu future]]/100/0.454*1000</f>
        <v>5961.4537444933912</v>
      </c>
      <c r="L537" s="1">
        <v>1791</v>
      </c>
      <c r="M537" s="207">
        <f>IF(ISNA(VLOOKUP(Table48[[#This Row],[Column1]],Table22[],2,FALSE)),M536,(VLOOKUP(Table48[[#This Row],[Column1]],Table22[],2,FALSE))*1000)</f>
        <v>33069.366302756665</v>
      </c>
      <c r="N537" s="135">
        <f>IF(ISNA(VLOOKUP(Table48[[#This Row],[Column1]],Table22[],3,FALSE)),N536,(VLOOKUP(Table48[[#This Row],[Column1]],Table22[],3,FALSE))*1000)</f>
        <v>34502.372175876117</v>
      </c>
      <c r="O537" s="14">
        <f t="shared" si="18"/>
        <v>42736</v>
      </c>
    </row>
    <row r="538" spans="2:15" x14ac:dyDescent="0.25">
      <c r="B538" s="2">
        <v>42748</v>
      </c>
      <c r="C538" s="1">
        <v>10399.5</v>
      </c>
      <c r="D538" s="27">
        <v>370866</v>
      </c>
      <c r="E538" s="27">
        <v>223038</v>
      </c>
      <c r="F538" s="27">
        <f t="shared" si="17"/>
        <v>147828</v>
      </c>
      <c r="G538" s="27">
        <v>100000</v>
      </c>
      <c r="H538" s="135">
        <v>34449</v>
      </c>
      <c r="I538" s="1">
        <v>5883.75</v>
      </c>
      <c r="J538" s="1">
        <v>272.10000000000002</v>
      </c>
      <c r="K538" s="1">
        <f>Table48[[#This Row],[Comex Cu future]]/100/0.454*1000</f>
        <v>5993.3920704845814</v>
      </c>
      <c r="L538" s="1">
        <v>1811</v>
      </c>
      <c r="M538" s="207">
        <f>IF(ISNA(VLOOKUP(Table48[[#This Row],[Column1]],Table22[],2,FALSE)),M537,(VLOOKUP(Table48[[#This Row],[Column1]],Table22[],2,FALSE))*1000)</f>
        <v>33289.828744775034</v>
      </c>
      <c r="N538" s="135">
        <f>IF(ISNA(VLOOKUP(Table48[[#This Row],[Column1]],Table22[],3,FALSE)),N537,(VLOOKUP(Table48[[#This Row],[Column1]],Table22[],3,FALSE))*1000)</f>
        <v>35273.990722940442</v>
      </c>
      <c r="O538" s="14">
        <f t="shared" si="18"/>
        <v>42736</v>
      </c>
    </row>
    <row r="539" spans="2:15" x14ac:dyDescent="0.25">
      <c r="B539" s="2">
        <v>42751</v>
      </c>
      <c r="C539" s="1">
        <v>10212</v>
      </c>
      <c r="D539" s="27">
        <v>369732</v>
      </c>
      <c r="E539" s="27">
        <v>222396</v>
      </c>
      <c r="F539" s="27">
        <f t="shared" si="17"/>
        <v>147336</v>
      </c>
      <c r="G539" s="27">
        <v>100000</v>
      </c>
      <c r="H539" s="135">
        <v>34750</v>
      </c>
      <c r="I539" s="1">
        <v>5843.5</v>
      </c>
      <c r="J539" s="1">
        <v>272.10000000000002</v>
      </c>
      <c r="K539" s="1">
        <f>Table48[[#This Row],[Comex Cu future]]/100/0.454*1000</f>
        <v>5993.3920704845814</v>
      </c>
      <c r="L539" s="1">
        <v>1797.5</v>
      </c>
      <c r="M539" s="207">
        <f>IF(ISNA(VLOOKUP(Table48[[#This Row],[Column1]],Table22[],2,FALSE)),M538,(VLOOKUP(Table48[[#This Row],[Column1]],Table22[],2,FALSE))*1000)</f>
        <v>33289.828744775034</v>
      </c>
      <c r="N539" s="135">
        <f>IF(ISNA(VLOOKUP(Table48[[#This Row],[Column1]],Table22[],3,FALSE)),N538,(VLOOKUP(Table48[[#This Row],[Column1]],Table22[],3,FALSE))*1000)</f>
        <v>35273.990722940442</v>
      </c>
      <c r="O539" s="14">
        <f t="shared" si="18"/>
        <v>42736</v>
      </c>
    </row>
    <row r="540" spans="2:15" x14ac:dyDescent="0.25">
      <c r="B540" s="2">
        <v>42752</v>
      </c>
      <c r="C540" s="1">
        <v>10111.5</v>
      </c>
      <c r="D540" s="27">
        <v>372114</v>
      </c>
      <c r="E540" s="27">
        <v>225114</v>
      </c>
      <c r="F540" s="27">
        <f t="shared" si="17"/>
        <v>147000</v>
      </c>
      <c r="G540" s="27">
        <v>100000</v>
      </c>
      <c r="H540" s="135">
        <v>35000</v>
      </c>
      <c r="I540" s="1">
        <v>5731.25</v>
      </c>
      <c r="J540" s="1">
        <v>265.7</v>
      </c>
      <c r="K540" s="1">
        <f>Table48[[#This Row],[Comex Cu future]]/100/0.454*1000</f>
        <v>5852.4229074889872</v>
      </c>
      <c r="L540" s="1">
        <v>1802.25</v>
      </c>
      <c r="M540" s="207">
        <f>IF(ISNA(VLOOKUP(Table48[[#This Row],[Column1]],Table22[],2,FALSE)),M539,(VLOOKUP(Table48[[#This Row],[Column1]],Table22[],2,FALSE))*1000)</f>
        <v>33289.828744775034</v>
      </c>
      <c r="N540" s="135">
        <f>IF(ISNA(VLOOKUP(Table48[[#This Row],[Column1]],Table22[],3,FALSE)),N539,(VLOOKUP(Table48[[#This Row],[Column1]],Table22[],3,FALSE))*1000)</f>
        <v>35273.990722940442</v>
      </c>
      <c r="O540" s="14">
        <f t="shared" si="18"/>
        <v>42736</v>
      </c>
    </row>
    <row r="541" spans="2:15" x14ac:dyDescent="0.25">
      <c r="B541" s="2">
        <v>42753</v>
      </c>
      <c r="C541" s="1">
        <v>10123</v>
      </c>
      <c r="D541" s="27">
        <v>371256</v>
      </c>
      <c r="E541" s="27">
        <v>224262</v>
      </c>
      <c r="F541" s="27">
        <f t="shared" si="17"/>
        <v>146994</v>
      </c>
      <c r="G541" s="27">
        <v>100000</v>
      </c>
      <c r="H541" s="135">
        <v>35250</v>
      </c>
      <c r="I541" s="1">
        <v>5740.5</v>
      </c>
      <c r="J541" s="1">
        <v>265.55</v>
      </c>
      <c r="K541" s="1">
        <f>Table48[[#This Row],[Comex Cu future]]/100/0.454*1000</f>
        <v>5849.1189427312765</v>
      </c>
      <c r="L541" s="1">
        <v>1839</v>
      </c>
      <c r="M541" s="207">
        <f>IF(ISNA(VLOOKUP(Table48[[#This Row],[Column1]],Table22[],2,FALSE)),M540,(VLOOKUP(Table48[[#This Row],[Column1]],Table22[],2,FALSE))*1000)</f>
        <v>34171.67851284855</v>
      </c>
      <c r="N541" s="135">
        <f>IF(ISNA(VLOOKUP(Table48[[#This Row],[Column1]],Table22[],3,FALSE)),N540,(VLOOKUP(Table48[[#This Row],[Column1]],Table22[],3,FALSE))*1000)</f>
        <v>36376.302933032326</v>
      </c>
      <c r="O541" s="14">
        <f t="shared" si="18"/>
        <v>42736</v>
      </c>
    </row>
    <row r="542" spans="2:15" x14ac:dyDescent="0.25">
      <c r="B542" s="2">
        <v>42754</v>
      </c>
      <c r="C542" s="1">
        <v>9873.5</v>
      </c>
      <c r="D542" s="27">
        <v>371028</v>
      </c>
      <c r="E542" s="27">
        <v>224034</v>
      </c>
      <c r="F542" s="27">
        <f t="shared" si="17"/>
        <v>146994</v>
      </c>
      <c r="G542" s="27">
        <v>100000</v>
      </c>
      <c r="H542" s="135">
        <v>35250</v>
      </c>
      <c r="I542" s="1">
        <v>5713.5</v>
      </c>
      <c r="J542" s="1">
        <v>264.85000000000002</v>
      </c>
      <c r="K542" s="1">
        <f>Table48[[#This Row],[Comex Cu future]]/100/0.454*1000</f>
        <v>5833.7004405286352</v>
      </c>
      <c r="L542" s="1">
        <v>1834</v>
      </c>
      <c r="M542" s="207">
        <f>IF(ISNA(VLOOKUP(Table48[[#This Row],[Column1]],Table22[],2,FALSE)),M541,(VLOOKUP(Table48[[#This Row],[Column1]],Table22[],2,FALSE))*1000)</f>
        <v>34171.67851284855</v>
      </c>
      <c r="N542" s="135">
        <f>IF(ISNA(VLOOKUP(Table48[[#This Row],[Column1]],Table22[],3,FALSE)),N541,(VLOOKUP(Table48[[#This Row],[Column1]],Table22[],3,FALSE))*1000)</f>
        <v>36376.302933032326</v>
      </c>
      <c r="O542" s="14">
        <f t="shared" si="18"/>
        <v>42736</v>
      </c>
    </row>
    <row r="543" spans="2:15" x14ac:dyDescent="0.25">
      <c r="B543" s="2">
        <v>42755</v>
      </c>
      <c r="C543" s="1">
        <v>9648.5</v>
      </c>
      <c r="D543" s="27">
        <v>372006</v>
      </c>
      <c r="E543" s="27">
        <v>224034</v>
      </c>
      <c r="F543" s="27">
        <f t="shared" si="17"/>
        <v>147972</v>
      </c>
      <c r="G543" s="27">
        <v>100000</v>
      </c>
      <c r="H543" s="135">
        <v>35750</v>
      </c>
      <c r="I543" s="1">
        <v>5730</v>
      </c>
      <c r="J543" s="1">
        <v>266.05</v>
      </c>
      <c r="K543" s="1">
        <f>Table48[[#This Row],[Comex Cu future]]/100/0.454*1000</f>
        <v>5860.1321585903088</v>
      </c>
      <c r="L543" s="1">
        <v>1852.75</v>
      </c>
      <c r="M543" s="207">
        <f>IF(ISNA(VLOOKUP(Table48[[#This Row],[Column1]],Table22[],2,FALSE)),M542,(VLOOKUP(Table48[[#This Row],[Column1]],Table22[],2,FALSE))*1000)</f>
        <v>34722.834617894499</v>
      </c>
      <c r="N543" s="135">
        <f>IF(ISNA(VLOOKUP(Table48[[#This Row],[Column1]],Table22[],3,FALSE)),N542,(VLOOKUP(Table48[[#This Row],[Column1]],Table22[],3,FALSE))*1000)</f>
        <v>36376.302933032326</v>
      </c>
      <c r="O543" s="14">
        <f t="shared" si="18"/>
        <v>42736</v>
      </c>
    </row>
    <row r="544" spans="2:15" x14ac:dyDescent="0.25">
      <c r="B544" s="2">
        <v>42758</v>
      </c>
      <c r="C544" s="1">
        <v>9655</v>
      </c>
      <c r="D544" s="27">
        <v>371970</v>
      </c>
      <c r="E544" s="27">
        <v>223986</v>
      </c>
      <c r="F544" s="27">
        <f t="shared" si="17"/>
        <v>147984</v>
      </c>
      <c r="G544" s="27">
        <v>100000</v>
      </c>
      <c r="H544" s="135">
        <v>35750</v>
      </c>
      <c r="I544" s="1">
        <v>5773.5</v>
      </c>
      <c r="J544" s="1">
        <v>268.5</v>
      </c>
      <c r="K544" s="1">
        <f>Table48[[#This Row],[Comex Cu future]]/100/0.454*1000</f>
        <v>5914.0969162995598</v>
      </c>
      <c r="L544" s="1">
        <v>1854.75</v>
      </c>
      <c r="M544" s="207">
        <f>IF(ISNA(VLOOKUP(Table48[[#This Row],[Column1]],Table22[],2,FALSE)),M543,(VLOOKUP(Table48[[#This Row],[Column1]],Table22[],2,FALSE))*1000)</f>
        <v>34722.834617894499</v>
      </c>
      <c r="N544" s="135">
        <f>IF(ISNA(VLOOKUP(Table48[[#This Row],[Column1]],Table22[],3,FALSE)),N543,(VLOOKUP(Table48[[#This Row],[Column1]],Table22[],3,FALSE))*1000)</f>
        <v>36376.302933032326</v>
      </c>
      <c r="O544" s="14">
        <f t="shared" si="18"/>
        <v>42736</v>
      </c>
    </row>
    <row r="545" spans="2:15" x14ac:dyDescent="0.25">
      <c r="B545" s="2">
        <v>42759</v>
      </c>
      <c r="C545" s="1">
        <v>9741</v>
      </c>
      <c r="D545" s="27">
        <v>375504</v>
      </c>
      <c r="E545" s="27">
        <v>227148</v>
      </c>
      <c r="F545" s="27">
        <f t="shared" si="17"/>
        <v>148356</v>
      </c>
      <c r="G545" s="27">
        <v>100000</v>
      </c>
      <c r="H545" s="135">
        <v>36000</v>
      </c>
      <c r="I545" s="1">
        <v>5926</v>
      </c>
      <c r="J545" s="1">
        <v>274.3</v>
      </c>
      <c r="K545" s="1">
        <f>Table48[[#This Row],[Comex Cu future]]/100/0.454*1000</f>
        <v>6041.8502202643176</v>
      </c>
      <c r="L545" s="1">
        <v>1870.75</v>
      </c>
      <c r="M545" s="207">
        <f>IF(ISNA(VLOOKUP(Table48[[#This Row],[Column1]],Table22[],2,FALSE)),M544,(VLOOKUP(Table48[[#This Row],[Column1]],Table22[],2,FALSE))*1000)</f>
        <v>34722.834617894499</v>
      </c>
      <c r="N545" s="135">
        <f>IF(ISNA(VLOOKUP(Table48[[#This Row],[Column1]],Table22[],3,FALSE)),N544,(VLOOKUP(Table48[[#This Row],[Column1]],Table22[],3,FALSE))*1000)</f>
        <v>36376.302933032326</v>
      </c>
      <c r="O545" s="14">
        <f t="shared" si="18"/>
        <v>42736</v>
      </c>
    </row>
    <row r="546" spans="2:15" x14ac:dyDescent="0.25">
      <c r="B546" s="2">
        <v>42760</v>
      </c>
      <c r="C546" s="1">
        <v>9639.5</v>
      </c>
      <c r="D546" s="27">
        <v>380154</v>
      </c>
      <c r="E546" s="27">
        <v>231978</v>
      </c>
      <c r="F546" s="27">
        <f t="shared" si="17"/>
        <v>148176</v>
      </c>
      <c r="G546" s="27">
        <v>100000</v>
      </c>
      <c r="H546" s="135">
        <v>36000</v>
      </c>
      <c r="I546" s="1">
        <v>5922.25</v>
      </c>
      <c r="J546" s="1">
        <v>274.35000000000002</v>
      </c>
      <c r="K546" s="1">
        <f>Table48[[#This Row],[Comex Cu future]]/100/0.454*1000</f>
        <v>6042.9515418502206</v>
      </c>
      <c r="L546" s="1">
        <v>1836.75</v>
      </c>
      <c r="M546" s="207">
        <f>IF(ISNA(VLOOKUP(Table48[[#This Row],[Column1]],Table22[],2,FALSE)),M545,(VLOOKUP(Table48[[#This Row],[Column1]],Table22[],2,FALSE))*1000)</f>
        <v>34943.297059912875</v>
      </c>
      <c r="N546" s="135">
        <f>IF(ISNA(VLOOKUP(Table48[[#This Row],[Column1]],Table22[],3,FALSE)),N545,(VLOOKUP(Table48[[#This Row],[Column1]],Table22[],3,FALSE))*1000)</f>
        <v>37368.383922115027</v>
      </c>
      <c r="O546" s="14">
        <f t="shared" si="18"/>
        <v>42736</v>
      </c>
    </row>
    <row r="547" spans="2:15" x14ac:dyDescent="0.25">
      <c r="B547" s="2">
        <v>42761</v>
      </c>
      <c r="C547" s="1">
        <v>9352.5</v>
      </c>
      <c r="D547" s="27">
        <v>382002</v>
      </c>
      <c r="E547" s="27">
        <v>233934</v>
      </c>
      <c r="F547" s="27">
        <f t="shared" si="17"/>
        <v>148068</v>
      </c>
      <c r="G547" s="27">
        <v>100000</v>
      </c>
      <c r="H547" s="135">
        <v>36500</v>
      </c>
      <c r="I547" s="1">
        <v>5838</v>
      </c>
      <c r="J547" s="1">
        <v>270.7</v>
      </c>
      <c r="K547" s="1">
        <f>Table48[[#This Row],[Comex Cu future]]/100/0.454*1000</f>
        <v>5962.5550660792951</v>
      </c>
      <c r="L547" s="1">
        <v>1819.25</v>
      </c>
      <c r="M547" s="207">
        <f>IF(ISNA(VLOOKUP(Table48[[#This Row],[Column1]],Table22[],2,FALSE)),M546,(VLOOKUP(Table48[[#This Row],[Column1]],Table22[],2,FALSE))*1000)</f>
        <v>34943.297059912875</v>
      </c>
      <c r="N547" s="135">
        <f>IF(ISNA(VLOOKUP(Table48[[#This Row],[Column1]],Table22[],3,FALSE)),N546,(VLOOKUP(Table48[[#This Row],[Column1]],Table22[],3,FALSE))*1000)</f>
        <v>37368.383922115027</v>
      </c>
      <c r="O547" s="14">
        <f t="shared" si="18"/>
        <v>42736</v>
      </c>
    </row>
    <row r="548" spans="2:15" x14ac:dyDescent="0.25">
      <c r="B548" s="2">
        <v>42762</v>
      </c>
      <c r="C548" s="1">
        <v>9420.5</v>
      </c>
      <c r="D548" s="27">
        <v>381714</v>
      </c>
      <c r="E548" s="27">
        <v>233916</v>
      </c>
      <c r="F548" s="27">
        <f t="shared" si="17"/>
        <v>147798</v>
      </c>
      <c r="G548" s="27">
        <v>100000</v>
      </c>
      <c r="H548" s="135">
        <v>37000</v>
      </c>
      <c r="I548" s="1">
        <v>5883.5</v>
      </c>
      <c r="J548" s="1">
        <v>272.45</v>
      </c>
      <c r="K548" s="1">
        <f>Table48[[#This Row],[Comex Cu future]]/100/0.454*1000</f>
        <v>6001.101321585903</v>
      </c>
      <c r="L548" s="1">
        <v>1815.25</v>
      </c>
      <c r="M548" s="207">
        <f>IF(ISNA(VLOOKUP(Table48[[#This Row],[Column1]],Table22[],2,FALSE)),M547,(VLOOKUP(Table48[[#This Row],[Column1]],Table22[],2,FALSE))*1000)</f>
        <v>35714.915606977193</v>
      </c>
      <c r="N548" s="135">
        <f>IF(ISNA(VLOOKUP(Table48[[#This Row],[Column1]],Table22[],3,FALSE)),N547,(VLOOKUP(Table48[[#This Row],[Column1]],Table22[],3,FALSE))*1000)</f>
        <v>37919.540027160969</v>
      </c>
      <c r="O548" s="14">
        <f t="shared" si="18"/>
        <v>42736</v>
      </c>
    </row>
    <row r="549" spans="2:15" x14ac:dyDescent="0.25">
      <c r="B549" s="2">
        <v>42765</v>
      </c>
      <c r="C549" s="1">
        <v>9622.5</v>
      </c>
      <c r="D549" s="27">
        <v>381006</v>
      </c>
      <c r="E549" s="27">
        <v>233916</v>
      </c>
      <c r="F549" s="27">
        <f t="shared" si="17"/>
        <v>147090</v>
      </c>
      <c r="G549" s="27">
        <v>100000</v>
      </c>
      <c r="H549" s="135">
        <v>37000</v>
      </c>
      <c r="I549" s="1">
        <v>5811</v>
      </c>
      <c r="J549" s="1">
        <v>269.45</v>
      </c>
      <c r="K549" s="1">
        <f>Table48[[#This Row],[Comex Cu future]]/100/0.454*1000</f>
        <v>5935.0220264317177</v>
      </c>
      <c r="L549" s="1">
        <v>1796.75</v>
      </c>
      <c r="M549" s="207">
        <f>IF(ISNA(VLOOKUP(Table48[[#This Row],[Column1]],Table22[],2,FALSE)),M548,(VLOOKUP(Table48[[#This Row],[Column1]],Table22[],2,FALSE))*1000)</f>
        <v>35714.915606977193</v>
      </c>
      <c r="N549" s="135">
        <f>IF(ISNA(VLOOKUP(Table48[[#This Row],[Column1]],Table22[],3,FALSE)),N548,(VLOOKUP(Table48[[#This Row],[Column1]],Table22[],3,FALSE))*1000)</f>
        <v>37919.540027160969</v>
      </c>
      <c r="O549" s="14">
        <f t="shared" si="18"/>
        <v>42736</v>
      </c>
    </row>
    <row r="550" spans="2:15" x14ac:dyDescent="0.25">
      <c r="B550" s="2">
        <v>42766</v>
      </c>
      <c r="C550" s="1">
        <v>9899.5</v>
      </c>
      <c r="D550" s="27">
        <v>382290</v>
      </c>
      <c r="E550" s="27">
        <v>235584</v>
      </c>
      <c r="F550" s="27">
        <f t="shared" si="17"/>
        <v>146706</v>
      </c>
      <c r="G550" s="27">
        <v>100000</v>
      </c>
      <c r="H550" s="135">
        <v>37000</v>
      </c>
      <c r="I550" s="1">
        <v>5994.25</v>
      </c>
      <c r="J550" s="1">
        <v>276.8</v>
      </c>
      <c r="K550" s="1">
        <f>Table48[[#This Row],[Comex Cu future]]/100/0.454*1000</f>
        <v>6096.9162995594716</v>
      </c>
      <c r="L550" s="1">
        <v>1815</v>
      </c>
      <c r="M550" s="207">
        <f>IF(ISNA(VLOOKUP(Table48[[#This Row],[Column1]],Table22[],2,FALSE)),M549,(VLOOKUP(Table48[[#This Row],[Column1]],Table22[],2,FALSE))*1000)</f>
        <v>35714.915606977193</v>
      </c>
      <c r="N550" s="135">
        <f>IF(ISNA(VLOOKUP(Table48[[#This Row],[Column1]],Table22[],3,FALSE)),N549,(VLOOKUP(Table48[[#This Row],[Column1]],Table22[],3,FALSE))*1000)</f>
        <v>37919.540027160969</v>
      </c>
      <c r="O550" s="14">
        <f t="shared" si="18"/>
        <v>42736</v>
      </c>
    </row>
    <row r="551" spans="2:15" x14ac:dyDescent="0.25">
      <c r="B551" s="2">
        <v>42767</v>
      </c>
      <c r="C551" s="1">
        <v>10193.25</v>
      </c>
      <c r="D551" s="27">
        <v>382620</v>
      </c>
      <c r="E551" s="27">
        <v>235584</v>
      </c>
      <c r="F551" s="27">
        <f t="shared" si="17"/>
        <v>147036</v>
      </c>
      <c r="G551" s="27">
        <v>100000</v>
      </c>
      <c r="H551" s="135">
        <v>37500</v>
      </c>
      <c r="I551" s="1">
        <v>5936</v>
      </c>
      <c r="J551" s="1">
        <v>275.64999999999998</v>
      </c>
      <c r="K551" s="1">
        <f>Table48[[#This Row],[Comex Cu future]]/100/0.454*1000</f>
        <v>6071.5859030837</v>
      </c>
      <c r="L551" s="1">
        <v>1811</v>
      </c>
      <c r="M551" s="207">
        <f>IF(ISNA(VLOOKUP(Table48[[#This Row],[Column1]],Table22[],2,FALSE)),M550,(VLOOKUP(Table48[[#This Row],[Column1]],Table22[],2,FALSE))*1000)</f>
        <v>36376.302933032326</v>
      </c>
      <c r="N551" s="135">
        <f>IF(ISNA(VLOOKUP(Table48[[#This Row],[Column1]],Table22[],3,FALSE)),N550,(VLOOKUP(Table48[[#This Row],[Column1]],Table22[],3,FALSE))*1000)</f>
        <v>38801.389795234485</v>
      </c>
      <c r="O551" s="14">
        <f t="shared" si="18"/>
        <v>42767</v>
      </c>
    </row>
    <row r="552" spans="2:15" x14ac:dyDescent="0.25">
      <c r="B552" s="2">
        <v>42768</v>
      </c>
      <c r="C552" s="1">
        <v>10341</v>
      </c>
      <c r="D552" s="27">
        <v>382098</v>
      </c>
      <c r="E552" s="27">
        <v>235554</v>
      </c>
      <c r="F552" s="27">
        <f t="shared" si="17"/>
        <v>146544</v>
      </c>
      <c r="G552" s="27">
        <v>100000</v>
      </c>
      <c r="H552" s="135">
        <v>37500</v>
      </c>
      <c r="I552" s="1">
        <v>5870.5</v>
      </c>
      <c r="J552" s="1">
        <v>273.7</v>
      </c>
      <c r="K552" s="1">
        <f>Table48[[#This Row],[Comex Cu future]]/100/0.454*1000</f>
        <v>6028.6343612334795</v>
      </c>
      <c r="L552" s="1">
        <v>1817.75</v>
      </c>
      <c r="M552" s="207">
        <f>IF(ISNA(VLOOKUP(Table48[[#This Row],[Column1]],Table22[],2,FALSE)),M551,(VLOOKUP(Table48[[#This Row],[Column1]],Table22[],2,FALSE))*1000)</f>
        <v>36376.302933032326</v>
      </c>
      <c r="N552" s="135">
        <f>IF(ISNA(VLOOKUP(Table48[[#This Row],[Column1]],Table22[],3,FALSE)),N551,(VLOOKUP(Table48[[#This Row],[Column1]],Table22[],3,FALSE))*1000)</f>
        <v>38801.389795234485</v>
      </c>
      <c r="O552" s="14">
        <f t="shared" si="18"/>
        <v>42767</v>
      </c>
    </row>
    <row r="553" spans="2:15" x14ac:dyDescent="0.25">
      <c r="B553" s="2">
        <v>42769</v>
      </c>
      <c r="C553" s="1">
        <v>10171</v>
      </c>
      <c r="D553" s="27">
        <v>382074</v>
      </c>
      <c r="E553" s="27">
        <v>235554</v>
      </c>
      <c r="F553" s="27">
        <f t="shared" si="17"/>
        <v>146520</v>
      </c>
      <c r="G553" s="27">
        <v>100000</v>
      </c>
      <c r="H553" s="135">
        <v>37500</v>
      </c>
      <c r="I553" s="1">
        <v>5763.75</v>
      </c>
      <c r="J553" s="1">
        <v>267.05</v>
      </c>
      <c r="K553" s="1">
        <f>Table48[[#This Row],[Comex Cu future]]/100/0.454*1000</f>
        <v>5882.1585903083696</v>
      </c>
      <c r="L553" s="1">
        <v>1821.75</v>
      </c>
      <c r="M553" s="207">
        <f>IF(ISNA(VLOOKUP(Table48[[#This Row],[Column1]],Table22[],2,FALSE)),M552,(VLOOKUP(Table48[[#This Row],[Column1]],Table22[],2,FALSE))*1000)</f>
        <v>36706.996596059893</v>
      </c>
      <c r="N553" s="135">
        <f>IF(ISNA(VLOOKUP(Table48[[#This Row],[Column1]],Table22[],3,FALSE)),N552,(VLOOKUP(Table48[[#This Row],[Column1]],Table22[],3,FALSE))*1000)</f>
        <v>39132.083458262052</v>
      </c>
      <c r="O553" s="14">
        <f t="shared" si="18"/>
        <v>42767</v>
      </c>
    </row>
    <row r="554" spans="2:15" x14ac:dyDescent="0.25">
      <c r="B554" s="2">
        <v>42772</v>
      </c>
      <c r="C554" s="1">
        <v>10396.5</v>
      </c>
      <c r="D554" s="27">
        <v>382176</v>
      </c>
      <c r="E554" s="27">
        <v>236010</v>
      </c>
      <c r="F554" s="27">
        <f t="shared" si="17"/>
        <v>146166</v>
      </c>
      <c r="G554" s="27">
        <v>100000</v>
      </c>
      <c r="H554" s="135">
        <v>37750</v>
      </c>
      <c r="I554" s="1">
        <v>5835.75</v>
      </c>
      <c r="J554" s="1">
        <v>271.3</v>
      </c>
      <c r="K554" s="1">
        <f>Table48[[#This Row],[Comex Cu future]]/100/0.454*1000</f>
        <v>5975.7709251101323</v>
      </c>
      <c r="L554" s="1">
        <v>1820.5</v>
      </c>
      <c r="M554" s="207">
        <f>IF(ISNA(VLOOKUP(Table48[[#This Row],[Column1]],Table22[],2,FALSE)),M553,(VLOOKUP(Table48[[#This Row],[Column1]],Table22[],2,FALSE))*1000)</f>
        <v>36706.996596059893</v>
      </c>
      <c r="N554" s="135">
        <f>IF(ISNA(VLOOKUP(Table48[[#This Row],[Column1]],Table22[],3,FALSE)),N553,(VLOOKUP(Table48[[#This Row],[Column1]],Table22[],3,FALSE))*1000)</f>
        <v>39132.083458262052</v>
      </c>
      <c r="O554" s="14">
        <f t="shared" si="18"/>
        <v>42767</v>
      </c>
    </row>
    <row r="555" spans="2:15" x14ac:dyDescent="0.25">
      <c r="B555" s="2">
        <v>42773</v>
      </c>
      <c r="C555" s="1">
        <v>10299.75</v>
      </c>
      <c r="D555" s="27">
        <v>383292</v>
      </c>
      <c r="E555" s="27">
        <v>236400</v>
      </c>
      <c r="F555" s="27">
        <f t="shared" si="17"/>
        <v>146892</v>
      </c>
      <c r="G555" s="27">
        <v>100000</v>
      </c>
      <c r="H555" s="135">
        <v>38250</v>
      </c>
      <c r="I555" s="1">
        <v>5779.5</v>
      </c>
      <c r="J555" s="1">
        <v>269.8</v>
      </c>
      <c r="K555" s="1">
        <f>Table48[[#This Row],[Comex Cu future]]/100/0.454*1000</f>
        <v>5942.7312775330392</v>
      </c>
      <c r="L555" s="1">
        <v>1813</v>
      </c>
      <c r="M555" s="207">
        <f>IF(ISNA(VLOOKUP(Table48[[#This Row],[Column1]],Table22[],2,FALSE)),M554,(VLOOKUP(Table48[[#This Row],[Column1]],Table22[],2,FALSE))*1000)</f>
        <v>36706.996596059893</v>
      </c>
      <c r="N555" s="135">
        <f>IF(ISNA(VLOOKUP(Table48[[#This Row],[Column1]],Table22[],3,FALSE)),N554,(VLOOKUP(Table48[[#This Row],[Column1]],Table22[],3,FALSE))*1000)</f>
        <v>39132.083458262052</v>
      </c>
      <c r="O555" s="14">
        <f t="shared" si="18"/>
        <v>42767</v>
      </c>
    </row>
    <row r="556" spans="2:15" x14ac:dyDescent="0.25">
      <c r="B556" s="2">
        <v>42774</v>
      </c>
      <c r="C556" s="1">
        <v>10443</v>
      </c>
      <c r="D556" s="27">
        <v>383244</v>
      </c>
      <c r="E556" s="27">
        <v>236412</v>
      </c>
      <c r="F556" s="27">
        <f t="shared" si="17"/>
        <v>146832</v>
      </c>
      <c r="G556" s="27">
        <v>100000</v>
      </c>
      <c r="H556" s="135">
        <v>38750</v>
      </c>
      <c r="I556" s="1">
        <v>5878</v>
      </c>
      <c r="J556" s="1">
        <v>273.05</v>
      </c>
      <c r="K556" s="1">
        <f>Table48[[#This Row],[Comex Cu future]]/100/0.454*1000</f>
        <v>6014.3171806167402</v>
      </c>
      <c r="L556" s="1">
        <v>1830</v>
      </c>
      <c r="M556" s="207">
        <f>IF(ISNA(VLOOKUP(Table48[[#This Row],[Column1]],Table22[],2,FALSE)),M555,(VLOOKUP(Table48[[#This Row],[Column1]],Table22[],2,FALSE))*1000)</f>
        <v>38470.696132206918</v>
      </c>
      <c r="N556" s="135">
        <f>IF(ISNA(VLOOKUP(Table48[[#This Row],[Column1]],Table22[],3,FALSE)),N555,(VLOOKUP(Table48[[#This Row],[Column1]],Table22[],3,FALSE))*1000)</f>
        <v>40565.089331381503</v>
      </c>
      <c r="O556" s="14">
        <f t="shared" si="18"/>
        <v>42767</v>
      </c>
    </row>
    <row r="557" spans="2:15" x14ac:dyDescent="0.25">
      <c r="B557" s="2">
        <v>42775</v>
      </c>
      <c r="C557" s="1">
        <v>10232.5</v>
      </c>
      <c r="D557" s="27">
        <v>382584</v>
      </c>
      <c r="E557" s="27">
        <v>236028</v>
      </c>
      <c r="F557" s="27">
        <f t="shared" si="17"/>
        <v>146556</v>
      </c>
      <c r="G557" s="27">
        <v>100000</v>
      </c>
      <c r="H557" s="135">
        <v>39500</v>
      </c>
      <c r="I557" s="1">
        <v>5808.75</v>
      </c>
      <c r="J557" s="1">
        <v>271.64999999999998</v>
      </c>
      <c r="K557" s="1">
        <f>Table48[[#This Row],[Comex Cu future]]/100/0.454*1000</f>
        <v>5983.4801762114539</v>
      </c>
      <c r="L557" s="1">
        <v>1835</v>
      </c>
      <c r="M557" s="207">
        <f>IF(ISNA(VLOOKUP(Table48[[#This Row],[Column1]],Table22[],2,FALSE)),M556,(VLOOKUP(Table48[[#This Row],[Column1]],Table22[],2,FALSE))*1000)</f>
        <v>38470.696132206918</v>
      </c>
      <c r="N557" s="135">
        <f>IF(ISNA(VLOOKUP(Table48[[#This Row],[Column1]],Table22[],3,FALSE)),N556,(VLOOKUP(Table48[[#This Row],[Column1]],Table22[],3,FALSE))*1000)</f>
        <v>40565.089331381503</v>
      </c>
      <c r="O557" s="14">
        <f t="shared" si="18"/>
        <v>42767</v>
      </c>
    </row>
    <row r="558" spans="2:15" x14ac:dyDescent="0.25">
      <c r="B558" s="2">
        <v>42776</v>
      </c>
      <c r="C558" s="1">
        <v>10614.75</v>
      </c>
      <c r="D558" s="27">
        <v>381864</v>
      </c>
      <c r="E558" s="27">
        <v>235344</v>
      </c>
      <c r="F558" s="27">
        <f t="shared" si="17"/>
        <v>146520</v>
      </c>
      <c r="G558" s="27">
        <v>100000</v>
      </c>
      <c r="H558" s="135">
        <v>39850</v>
      </c>
      <c r="I558" s="1">
        <v>6082.5</v>
      </c>
      <c r="J558" s="1">
        <v>282.60000000000002</v>
      </c>
      <c r="K558" s="1">
        <f>Table48[[#This Row],[Comex Cu future]]/100/0.454*1000</f>
        <v>6224.6696035242294</v>
      </c>
      <c r="L558" s="1">
        <v>1866.25</v>
      </c>
      <c r="M558" s="207">
        <f>IF(ISNA(VLOOKUP(Table48[[#This Row],[Column1]],Table22[],2,FALSE)),M557,(VLOOKUP(Table48[[#This Row],[Column1]],Table22[],2,FALSE))*1000)</f>
        <v>39683.239563307994</v>
      </c>
      <c r="N558" s="135">
        <f>IF(ISNA(VLOOKUP(Table48[[#This Row],[Column1]],Table22[],3,FALSE)),N557,(VLOOKUP(Table48[[#This Row],[Column1]],Table22[],3,FALSE))*1000)</f>
        <v>41887.863983491778</v>
      </c>
      <c r="O558" s="14">
        <f t="shared" si="18"/>
        <v>42767</v>
      </c>
    </row>
    <row r="559" spans="2:15" x14ac:dyDescent="0.25">
      <c r="B559" s="2">
        <v>42779</v>
      </c>
      <c r="C559" s="1">
        <v>10680</v>
      </c>
      <c r="D559" s="27">
        <v>383040</v>
      </c>
      <c r="E559" s="27">
        <v>236778</v>
      </c>
      <c r="F559" s="27">
        <f t="shared" si="17"/>
        <v>146262</v>
      </c>
      <c r="G559" s="27">
        <v>100000</v>
      </c>
      <c r="H559" s="135">
        <v>42250</v>
      </c>
      <c r="I559" s="1">
        <v>6103.5</v>
      </c>
      <c r="J559" s="1">
        <v>284.25</v>
      </c>
      <c r="K559" s="1">
        <f>Table48[[#This Row],[Comex Cu future]]/100/0.454*1000</f>
        <v>6261.0132158590304</v>
      </c>
      <c r="L559" s="1">
        <v>1868</v>
      </c>
      <c r="M559" s="207">
        <f>IF(ISNA(VLOOKUP(Table48[[#This Row],[Column1]],Table22[],2,FALSE)),M558,(VLOOKUP(Table48[[#This Row],[Column1]],Table22[],2,FALSE))*1000)</f>
        <v>39683.239563307994</v>
      </c>
      <c r="N559" s="135">
        <f>IF(ISNA(VLOOKUP(Table48[[#This Row],[Column1]],Table22[],3,FALSE)),N558,(VLOOKUP(Table48[[#This Row],[Column1]],Table22[],3,FALSE))*1000)</f>
        <v>41887.863983491778</v>
      </c>
      <c r="O559" s="14">
        <f t="shared" si="18"/>
        <v>42767</v>
      </c>
    </row>
    <row r="560" spans="2:15" x14ac:dyDescent="0.25">
      <c r="B560" s="2">
        <v>42780</v>
      </c>
      <c r="C560" s="1">
        <v>10715</v>
      </c>
      <c r="D560" s="27">
        <v>381546</v>
      </c>
      <c r="E560" s="27">
        <v>235494</v>
      </c>
      <c r="F560" s="27">
        <f t="shared" si="17"/>
        <v>146052</v>
      </c>
      <c r="G560" s="27">
        <v>100000</v>
      </c>
      <c r="H560" s="135">
        <v>42500</v>
      </c>
      <c r="I560" s="1">
        <v>6004.25</v>
      </c>
      <c r="J560" s="1">
        <v>281.35000000000002</v>
      </c>
      <c r="K560" s="1">
        <f>Table48[[#This Row],[Comex Cu future]]/100/0.454*1000</f>
        <v>6197.1365638766529</v>
      </c>
      <c r="L560" s="1">
        <v>1875</v>
      </c>
      <c r="M560" s="207">
        <f>IF(ISNA(VLOOKUP(Table48[[#This Row],[Column1]],Table22[],2,FALSE)),M559,(VLOOKUP(Table48[[#This Row],[Column1]],Table22[],2,FALSE))*1000)</f>
        <v>39683.239563307994</v>
      </c>
      <c r="N560" s="135">
        <f>IF(ISNA(VLOOKUP(Table48[[#This Row],[Column1]],Table22[],3,FALSE)),N559,(VLOOKUP(Table48[[#This Row],[Column1]],Table22[],3,FALSE))*1000)</f>
        <v>41887.863983491778</v>
      </c>
      <c r="O560" s="14">
        <f t="shared" si="18"/>
        <v>42767</v>
      </c>
    </row>
    <row r="561" spans="2:15" x14ac:dyDescent="0.25">
      <c r="B561" s="2">
        <v>42781</v>
      </c>
      <c r="C561" s="1">
        <v>10873.5</v>
      </c>
      <c r="D561" s="27">
        <v>380610</v>
      </c>
      <c r="E561" s="27">
        <v>235356</v>
      </c>
      <c r="F561" s="27">
        <f t="shared" si="17"/>
        <v>145254</v>
      </c>
      <c r="G561" s="27">
        <v>100000</v>
      </c>
      <c r="H561" s="135">
        <v>43000</v>
      </c>
      <c r="I561" s="1">
        <v>6048</v>
      </c>
      <c r="J561" s="1">
        <v>282.39999999999998</v>
      </c>
      <c r="K561" s="1">
        <f>Table48[[#This Row],[Comex Cu future]]/100/0.454*1000</f>
        <v>6220.2643171806167</v>
      </c>
      <c r="L561" s="1">
        <v>1899.5</v>
      </c>
      <c r="M561" s="207">
        <f>IF(ISNA(VLOOKUP(Table48[[#This Row],[Column1]],Table22[],2,FALSE)),M560,(VLOOKUP(Table48[[#This Row],[Column1]],Table22[],2,FALSE))*1000)</f>
        <v>41557.170320464211</v>
      </c>
      <c r="N561" s="135">
        <f>IF(ISNA(VLOOKUP(Table48[[#This Row],[Column1]],Table22[],3,FALSE)),N560,(VLOOKUP(Table48[[#This Row],[Column1]],Table22[],3,FALSE))*1000)</f>
        <v>43982.257182666362</v>
      </c>
      <c r="O561" s="14">
        <f t="shared" si="18"/>
        <v>42767</v>
      </c>
    </row>
    <row r="562" spans="2:15" x14ac:dyDescent="0.25">
      <c r="B562" s="2">
        <v>42782</v>
      </c>
      <c r="C562" s="1">
        <v>11011.75</v>
      </c>
      <c r="D562" s="27">
        <v>380100</v>
      </c>
      <c r="E562" s="27">
        <v>235320</v>
      </c>
      <c r="F562" s="27">
        <f t="shared" si="17"/>
        <v>144780</v>
      </c>
      <c r="G562" s="27">
        <v>100000</v>
      </c>
      <c r="H562" s="135">
        <v>43250</v>
      </c>
      <c r="I562" s="1">
        <v>5983</v>
      </c>
      <c r="J562" s="1">
        <v>279.95</v>
      </c>
      <c r="K562" s="1">
        <f>Table48[[#This Row],[Comex Cu future]]/100/0.454*1000</f>
        <v>6166.2995594713657</v>
      </c>
      <c r="L562" s="1">
        <v>1883.75</v>
      </c>
      <c r="M562" s="207">
        <f>IF(ISNA(VLOOKUP(Table48[[#This Row],[Column1]],Table22[],2,FALSE)),M561,(VLOOKUP(Table48[[#This Row],[Column1]],Table22[],2,FALSE))*1000)</f>
        <v>41557.170320464211</v>
      </c>
      <c r="N562" s="135">
        <f>IF(ISNA(VLOOKUP(Table48[[#This Row],[Column1]],Table22[],3,FALSE)),N561,(VLOOKUP(Table48[[#This Row],[Column1]],Table22[],3,FALSE))*1000)</f>
        <v>43982.257182666362</v>
      </c>
      <c r="O562" s="14">
        <f t="shared" si="18"/>
        <v>42767</v>
      </c>
    </row>
    <row r="563" spans="2:15" x14ac:dyDescent="0.25">
      <c r="B563" s="2">
        <v>42783</v>
      </c>
      <c r="C563" s="1">
        <v>10993.75</v>
      </c>
      <c r="D563" s="27">
        <v>379494</v>
      </c>
      <c r="E563" s="27">
        <v>235320</v>
      </c>
      <c r="F563" s="27">
        <f t="shared" si="17"/>
        <v>144174</v>
      </c>
      <c r="G563" s="27">
        <v>100000</v>
      </c>
      <c r="H563" s="135">
        <v>44250</v>
      </c>
      <c r="I563" s="1">
        <v>5945</v>
      </c>
      <c r="J563" s="1">
        <v>277.64999999999998</v>
      </c>
      <c r="K563" s="1">
        <f>Table48[[#This Row],[Comex Cu future]]/100/0.454*1000</f>
        <v>6115.6387665198235</v>
      </c>
      <c r="L563" s="1">
        <v>1868.25</v>
      </c>
      <c r="M563" s="207">
        <f>IF(ISNA(VLOOKUP(Table48[[#This Row],[Column1]],Table22[],2,FALSE)),M562,(VLOOKUP(Table48[[#This Row],[Column1]],Table22[],2,FALSE))*1000)</f>
        <v>43872.025961657171</v>
      </c>
      <c r="N563" s="135">
        <f>IF(ISNA(VLOOKUP(Table48[[#This Row],[Column1]],Table22[],3,FALSE)),N562,(VLOOKUP(Table48[[#This Row],[Column1]],Table22[],3,FALSE))*1000)</f>
        <v>46076.650381840947</v>
      </c>
      <c r="O563" s="14">
        <f t="shared" si="18"/>
        <v>42767</v>
      </c>
    </row>
    <row r="564" spans="2:15" x14ac:dyDescent="0.25">
      <c r="B564" s="2">
        <v>42786</v>
      </c>
      <c r="C564" s="1">
        <v>11094.25</v>
      </c>
      <c r="D564" s="27">
        <v>383784</v>
      </c>
      <c r="E564" s="27">
        <v>240006</v>
      </c>
      <c r="F564" s="27">
        <f t="shared" si="17"/>
        <v>143778</v>
      </c>
      <c r="G564" s="27">
        <v>100000</v>
      </c>
      <c r="H564" s="135">
        <v>47750</v>
      </c>
      <c r="I564" s="1">
        <v>6058.25</v>
      </c>
      <c r="J564" s="1">
        <v>277.64999999999998</v>
      </c>
      <c r="K564" s="1">
        <f>Table48[[#This Row],[Comex Cu future]]/100/0.454*1000</f>
        <v>6115.6387665198235</v>
      </c>
      <c r="L564" s="1">
        <v>1889</v>
      </c>
      <c r="M564" s="207">
        <f>IF(ISNA(VLOOKUP(Table48[[#This Row],[Column1]],Table22[],2,FALSE)),M563,(VLOOKUP(Table48[[#This Row],[Column1]],Table22[],2,FALSE))*1000)</f>
        <v>43872.025961657171</v>
      </c>
      <c r="N564" s="135">
        <f>IF(ISNA(VLOOKUP(Table48[[#This Row],[Column1]],Table22[],3,FALSE)),N563,(VLOOKUP(Table48[[#This Row],[Column1]],Table22[],3,FALSE))*1000)</f>
        <v>46076.650381840947</v>
      </c>
      <c r="O564" s="14">
        <f t="shared" si="18"/>
        <v>42767</v>
      </c>
    </row>
    <row r="565" spans="2:15" x14ac:dyDescent="0.25">
      <c r="B565" s="2">
        <v>42787</v>
      </c>
      <c r="C565" s="1">
        <v>10798.5</v>
      </c>
      <c r="D565" s="27">
        <v>384900</v>
      </c>
      <c r="E565" s="27">
        <v>241122</v>
      </c>
      <c r="F565" s="27">
        <f t="shared" si="17"/>
        <v>143778</v>
      </c>
      <c r="G565" s="27">
        <v>100000</v>
      </c>
      <c r="H565" s="135">
        <v>47750</v>
      </c>
      <c r="I565" s="1">
        <v>6045.5</v>
      </c>
      <c r="J565" s="1">
        <v>281.5</v>
      </c>
      <c r="K565" s="1">
        <f>Table48[[#This Row],[Comex Cu future]]/100/0.454*1000</f>
        <v>6200.4405286343608</v>
      </c>
      <c r="L565" s="1">
        <v>1875.25</v>
      </c>
      <c r="M565" s="207">
        <f>IF(ISNA(VLOOKUP(Table48[[#This Row],[Column1]],Table22[],2,FALSE)),M564,(VLOOKUP(Table48[[#This Row],[Column1]],Table22[],2,FALSE))*1000)</f>
        <v>43872.025961657171</v>
      </c>
      <c r="N565" s="135">
        <f>IF(ISNA(VLOOKUP(Table48[[#This Row],[Column1]],Table22[],3,FALSE)),N564,(VLOOKUP(Table48[[#This Row],[Column1]],Table22[],3,FALSE))*1000)</f>
        <v>46076.650381840947</v>
      </c>
      <c r="O565" s="14">
        <f t="shared" si="18"/>
        <v>42767</v>
      </c>
    </row>
    <row r="566" spans="2:15" x14ac:dyDescent="0.25">
      <c r="B566" s="2">
        <v>42788</v>
      </c>
      <c r="C566" s="1">
        <v>10753.5</v>
      </c>
      <c r="D566" s="27">
        <v>384000</v>
      </c>
      <c r="E566" s="27">
        <v>240414</v>
      </c>
      <c r="F566" s="27">
        <f t="shared" si="17"/>
        <v>143586</v>
      </c>
      <c r="G566" s="27">
        <v>100000</v>
      </c>
      <c r="H566" s="135">
        <v>47750</v>
      </c>
      <c r="I566" s="1">
        <v>6025.75</v>
      </c>
      <c r="J566" s="1">
        <v>280.2</v>
      </c>
      <c r="K566" s="1">
        <f>Table48[[#This Row],[Comex Cu future]]/100/0.454*1000</f>
        <v>6171.8061674008804</v>
      </c>
      <c r="L566" s="1">
        <v>1875.5</v>
      </c>
      <c r="M566" s="207">
        <f>IF(ISNA(VLOOKUP(Table48[[#This Row],[Column1]],Table22[],2,FALSE)),M565,(VLOOKUP(Table48[[#This Row],[Column1]],Table22[],2,FALSE))*1000)</f>
        <v>46958.500149914464</v>
      </c>
      <c r="N566" s="135">
        <f>IF(ISNA(VLOOKUP(Table48[[#This Row],[Column1]],Table22[],3,FALSE)),N565,(VLOOKUP(Table48[[#This Row],[Column1]],Table22[],3,FALSE))*1000)</f>
        <v>49604.049454134991</v>
      </c>
      <c r="O566" s="14">
        <f t="shared" si="18"/>
        <v>42767</v>
      </c>
    </row>
    <row r="567" spans="2:15" x14ac:dyDescent="0.25">
      <c r="B567" s="2">
        <v>42789</v>
      </c>
      <c r="C567" s="1">
        <v>10526</v>
      </c>
      <c r="D567" s="27">
        <v>381720</v>
      </c>
      <c r="E567" s="27">
        <v>238572</v>
      </c>
      <c r="F567" s="27">
        <f t="shared" si="17"/>
        <v>143148</v>
      </c>
      <c r="G567" s="27">
        <v>100000</v>
      </c>
      <c r="H567" s="135">
        <v>47750</v>
      </c>
      <c r="I567" s="1">
        <v>5844.75</v>
      </c>
      <c r="J567" s="1">
        <v>271.5</v>
      </c>
      <c r="K567" s="1">
        <f>Table48[[#This Row],[Comex Cu future]]/100/0.454*1000</f>
        <v>5980.1762114537432</v>
      </c>
      <c r="L567" s="1">
        <v>1860.5</v>
      </c>
      <c r="M567" s="207">
        <f>IF(ISNA(VLOOKUP(Table48[[#This Row],[Column1]],Table22[],2,FALSE)),M566,(VLOOKUP(Table48[[#This Row],[Column1]],Table22[],2,FALSE))*1000)</f>
        <v>46958.500149914464</v>
      </c>
      <c r="N567" s="135">
        <f>IF(ISNA(VLOOKUP(Table48[[#This Row],[Column1]],Table22[],3,FALSE)),N566,(VLOOKUP(Table48[[#This Row],[Column1]],Table22[],3,FALSE))*1000)</f>
        <v>49604.049454134991</v>
      </c>
      <c r="O567" s="14">
        <f t="shared" si="18"/>
        <v>42767</v>
      </c>
    </row>
    <row r="568" spans="2:15" x14ac:dyDescent="0.25">
      <c r="B568" s="2">
        <v>42790</v>
      </c>
      <c r="C568" s="1">
        <v>10808.5</v>
      </c>
      <c r="D568" s="27">
        <v>379680</v>
      </c>
      <c r="E568" s="27">
        <v>237132</v>
      </c>
      <c r="F568" s="27">
        <f t="shared" si="17"/>
        <v>142548</v>
      </c>
      <c r="G568" s="27">
        <v>100000</v>
      </c>
      <c r="H568" s="135">
        <v>47750</v>
      </c>
      <c r="I568" s="1">
        <v>5915</v>
      </c>
      <c r="J568" s="1">
        <v>275.35000000000002</v>
      </c>
      <c r="K568" s="1">
        <f>Table48[[#This Row],[Comex Cu future]]/100/0.454*1000</f>
        <v>6064.9779735682823</v>
      </c>
      <c r="L568" s="1">
        <v>1885.75</v>
      </c>
      <c r="M568" s="207">
        <f>IF(ISNA(VLOOKUP(Table48[[#This Row],[Column1]],Table22[],2,FALSE)),M567,(VLOOKUP(Table48[[#This Row],[Column1]],Table22[],2,FALSE))*1000)</f>
        <v>49383.587012116615</v>
      </c>
      <c r="N568" s="135">
        <f>IF(ISNA(VLOOKUP(Table48[[#This Row],[Column1]],Table22[],3,FALSE)),N567,(VLOOKUP(Table48[[#This Row],[Column1]],Table22[],3,FALSE))*1000)</f>
        <v>50485.8992222085</v>
      </c>
      <c r="O568" s="14">
        <f t="shared" si="18"/>
        <v>42767</v>
      </c>
    </row>
    <row r="569" spans="2:15" x14ac:dyDescent="0.25">
      <c r="B569" s="2">
        <v>42793</v>
      </c>
      <c r="C569" s="1">
        <v>10993</v>
      </c>
      <c r="D569" s="27">
        <v>378612</v>
      </c>
      <c r="E569" s="27">
        <v>237414</v>
      </c>
      <c r="F569" s="27">
        <f t="shared" si="17"/>
        <v>141198</v>
      </c>
      <c r="G569" s="27">
        <v>100000</v>
      </c>
      <c r="H569" s="135">
        <v>49250</v>
      </c>
      <c r="I569" s="1">
        <v>5924</v>
      </c>
      <c r="J569" s="1">
        <v>275.3</v>
      </c>
      <c r="K569" s="1">
        <f>Table48[[#This Row],[Comex Cu future]]/100/0.454*1000</f>
        <v>6063.8766519823785</v>
      </c>
      <c r="L569" s="1">
        <v>1899.5</v>
      </c>
      <c r="M569" s="207">
        <f>IF(ISNA(VLOOKUP(Table48[[#This Row],[Column1]],Table22[],2,FALSE)),M568,(VLOOKUP(Table48[[#This Row],[Column1]],Table22[],2,FALSE))*1000)</f>
        <v>49383.587012116615</v>
      </c>
      <c r="N569" s="135">
        <f>IF(ISNA(VLOOKUP(Table48[[#This Row],[Column1]],Table22[],3,FALSE)),N568,(VLOOKUP(Table48[[#This Row],[Column1]],Table22[],3,FALSE))*1000)</f>
        <v>50485.8992222085</v>
      </c>
      <c r="O569" s="14">
        <f t="shared" si="18"/>
        <v>42767</v>
      </c>
    </row>
    <row r="570" spans="2:15" x14ac:dyDescent="0.25">
      <c r="B570" s="2">
        <v>42794</v>
      </c>
      <c r="C570" s="1">
        <v>10926.5</v>
      </c>
      <c r="D570" s="27">
        <v>377466</v>
      </c>
      <c r="E570" s="27">
        <v>237036</v>
      </c>
      <c r="F570" s="27">
        <f t="shared" si="17"/>
        <v>140430</v>
      </c>
      <c r="G570" s="27">
        <v>100000</v>
      </c>
      <c r="H570" s="135">
        <v>50250</v>
      </c>
      <c r="I570" s="1">
        <v>5966.5</v>
      </c>
      <c r="J570" s="1">
        <v>276.95</v>
      </c>
      <c r="K570" s="1">
        <f>Table48[[#This Row],[Comex Cu future]]/100/0.454*1000</f>
        <v>6100.2202643171795</v>
      </c>
      <c r="L570" s="1">
        <v>1919.75</v>
      </c>
      <c r="M570" s="207">
        <f>IF(ISNA(VLOOKUP(Table48[[#This Row],[Column1]],Table22[],2,FALSE)),M569,(VLOOKUP(Table48[[#This Row],[Column1]],Table22[],2,FALSE))*1000)</f>
        <v>49383.587012116615</v>
      </c>
      <c r="N570" s="135">
        <f>IF(ISNA(VLOOKUP(Table48[[#This Row],[Column1]],Table22[],3,FALSE)),N569,(VLOOKUP(Table48[[#This Row],[Column1]],Table22[],3,FALSE))*1000)</f>
        <v>50485.8992222085</v>
      </c>
      <c r="O570" s="14">
        <f t="shared" si="18"/>
        <v>42767</v>
      </c>
    </row>
    <row r="571" spans="2:15" x14ac:dyDescent="0.25">
      <c r="B571" s="2">
        <v>42795</v>
      </c>
      <c r="C571" s="1">
        <v>10974.5</v>
      </c>
      <c r="D571" s="27">
        <v>377778</v>
      </c>
      <c r="E571" s="27">
        <v>237186</v>
      </c>
      <c r="F571" s="27">
        <f t="shared" si="17"/>
        <v>140592</v>
      </c>
      <c r="G571" s="27">
        <v>100000</v>
      </c>
      <c r="H571" s="135">
        <v>51250</v>
      </c>
      <c r="I571" s="1">
        <v>6003</v>
      </c>
      <c r="J571" s="1">
        <v>279.10000000000002</v>
      </c>
      <c r="K571" s="1">
        <f>Table48[[#This Row],[Comex Cu future]]/100/0.454*1000</f>
        <v>6147.5770925110137</v>
      </c>
      <c r="L571" s="1">
        <v>1942.5</v>
      </c>
      <c r="M571" s="207">
        <f>IF(ISNA(VLOOKUP(Table48[[#This Row],[Column1]],Table22[],2,FALSE)),M570,(VLOOKUP(Table48[[#This Row],[Column1]],Table22[],2,FALSE))*1000)</f>
        <v>49604.049454134991</v>
      </c>
      <c r="N571" s="135">
        <f>IF(ISNA(VLOOKUP(Table48[[#This Row],[Column1]],Table22[],3,FALSE)),N570,(VLOOKUP(Table48[[#This Row],[Column1]],Table22[],3,FALSE))*1000)</f>
        <v>52029.13631633715</v>
      </c>
      <c r="O571" s="14">
        <f t="shared" si="18"/>
        <v>42795</v>
      </c>
    </row>
    <row r="572" spans="2:15" x14ac:dyDescent="0.25">
      <c r="B572" s="2">
        <v>42796</v>
      </c>
      <c r="C572" s="1">
        <v>10725.25</v>
      </c>
      <c r="D572" s="27">
        <v>378444</v>
      </c>
      <c r="E572" s="27">
        <v>238224</v>
      </c>
      <c r="F572" s="27">
        <f t="shared" si="17"/>
        <v>140220</v>
      </c>
      <c r="G572" s="27">
        <v>100000</v>
      </c>
      <c r="H572" s="135">
        <v>51250</v>
      </c>
      <c r="I572" s="1">
        <v>5918</v>
      </c>
      <c r="J572" s="1">
        <v>274.95</v>
      </c>
      <c r="K572" s="1">
        <f>Table48[[#This Row],[Comex Cu future]]/100/0.454*1000</f>
        <v>6056.1674008810569</v>
      </c>
      <c r="L572" s="1">
        <v>1902.75</v>
      </c>
      <c r="M572" s="207">
        <f>IF(ISNA(VLOOKUP(Table48[[#This Row],[Column1]],Table22[],2,FALSE)),M571,(VLOOKUP(Table48[[#This Row],[Column1]],Table22[],2,FALSE))*1000)</f>
        <v>49604.049454134991</v>
      </c>
      <c r="N572" s="135">
        <f>IF(ISNA(VLOOKUP(Table48[[#This Row],[Column1]],Table22[],3,FALSE)),N571,(VLOOKUP(Table48[[#This Row],[Column1]],Table22[],3,FALSE))*1000)</f>
        <v>52029.13631633715</v>
      </c>
      <c r="O572" s="14">
        <f t="shared" si="18"/>
        <v>42795</v>
      </c>
    </row>
    <row r="573" spans="2:15" x14ac:dyDescent="0.25">
      <c r="B573" s="2">
        <v>42797</v>
      </c>
      <c r="C573" s="1">
        <v>10936</v>
      </c>
      <c r="D573" s="27">
        <v>377730</v>
      </c>
      <c r="E573" s="27">
        <v>238296</v>
      </c>
      <c r="F573" s="27">
        <f t="shared" si="17"/>
        <v>139434</v>
      </c>
      <c r="G573" s="27">
        <v>100000</v>
      </c>
      <c r="H573" s="135">
        <v>51000</v>
      </c>
      <c r="I573" s="1">
        <v>5905.75</v>
      </c>
      <c r="J573" s="1">
        <v>275.64999999999998</v>
      </c>
      <c r="K573" s="1">
        <f>Table48[[#This Row],[Comex Cu future]]/100/0.454*1000</f>
        <v>6071.5859030837</v>
      </c>
      <c r="L573" s="1">
        <v>1883.75</v>
      </c>
      <c r="M573" s="207">
        <f>IF(ISNA(VLOOKUP(Table48[[#This Row],[Column1]],Table22[],2,FALSE)),M572,(VLOOKUP(Table48[[#This Row],[Column1]],Table22[],2,FALSE))*1000)</f>
        <v>50155.205559180933</v>
      </c>
      <c r="N573" s="135">
        <f>IF(ISNA(VLOOKUP(Table48[[#This Row],[Column1]],Table22[],3,FALSE)),N572,(VLOOKUP(Table48[[#This Row],[Column1]],Table22[],3,FALSE))*1000)</f>
        <v>54454.223178539301</v>
      </c>
      <c r="O573" s="14">
        <f t="shared" si="18"/>
        <v>42795</v>
      </c>
    </row>
    <row r="574" spans="2:15" x14ac:dyDescent="0.25">
      <c r="B574" s="2">
        <v>42800</v>
      </c>
      <c r="C574" s="1">
        <v>11039.75</v>
      </c>
      <c r="D574" s="27">
        <v>377280</v>
      </c>
      <c r="E574" s="27">
        <v>238104</v>
      </c>
      <c r="F574" s="27">
        <f t="shared" si="17"/>
        <v>139176</v>
      </c>
      <c r="G574" s="27">
        <v>100000</v>
      </c>
      <c r="H574" s="135">
        <v>50850</v>
      </c>
      <c r="I574" s="1">
        <v>5843.75</v>
      </c>
      <c r="J574" s="1">
        <v>271.64999999999998</v>
      </c>
      <c r="K574" s="1">
        <f>Table48[[#This Row],[Comex Cu future]]/100/0.454*1000</f>
        <v>5983.4801762114539</v>
      </c>
      <c r="L574" s="1">
        <v>1865.75</v>
      </c>
      <c r="M574" s="207">
        <f>IF(ISNA(VLOOKUP(Table48[[#This Row],[Column1]],Table22[],2,FALSE)),M573,(VLOOKUP(Table48[[#This Row],[Column1]],Table22[],2,FALSE))*1000)</f>
        <v>50155.205559180933</v>
      </c>
      <c r="N574" s="135">
        <f>IF(ISNA(VLOOKUP(Table48[[#This Row],[Column1]],Table22[],3,FALSE)),N573,(VLOOKUP(Table48[[#This Row],[Column1]],Table22[],3,FALSE))*1000)</f>
        <v>54454.223178539301</v>
      </c>
      <c r="O574" s="14">
        <f t="shared" si="18"/>
        <v>42795</v>
      </c>
    </row>
    <row r="575" spans="2:15" x14ac:dyDescent="0.25">
      <c r="B575" s="2">
        <v>42801</v>
      </c>
      <c r="C575" s="1">
        <v>10588.75</v>
      </c>
      <c r="D575" s="27">
        <v>381096</v>
      </c>
      <c r="E575" s="27">
        <v>241902</v>
      </c>
      <c r="F575" s="27">
        <f t="shared" si="17"/>
        <v>139194</v>
      </c>
      <c r="G575" s="27">
        <v>100000</v>
      </c>
      <c r="H575" s="135">
        <v>50750</v>
      </c>
      <c r="I575" s="1">
        <v>5754.75</v>
      </c>
      <c r="J575" s="1">
        <v>268.7</v>
      </c>
      <c r="K575" s="1">
        <f>Table48[[#This Row],[Comex Cu future]]/100/0.454*1000</f>
        <v>5918.5022026431707</v>
      </c>
      <c r="L575" s="1">
        <v>1865.75</v>
      </c>
      <c r="M575" s="207">
        <f>IF(ISNA(VLOOKUP(Table48[[#This Row],[Column1]],Table22[],2,FALSE)),M574,(VLOOKUP(Table48[[#This Row],[Column1]],Table22[],2,FALSE))*1000)</f>
        <v>50155.205559180933</v>
      </c>
      <c r="N575" s="135">
        <f>IF(ISNA(VLOOKUP(Table48[[#This Row],[Column1]],Table22[],3,FALSE)),N574,(VLOOKUP(Table48[[#This Row],[Column1]],Table22[],3,FALSE))*1000)</f>
        <v>54454.223178539301</v>
      </c>
      <c r="O575" s="14">
        <f t="shared" si="18"/>
        <v>42795</v>
      </c>
    </row>
    <row r="576" spans="2:15" x14ac:dyDescent="0.25">
      <c r="B576" s="2">
        <v>42802</v>
      </c>
      <c r="C576" s="1">
        <v>10142</v>
      </c>
      <c r="D576" s="27">
        <v>386118</v>
      </c>
      <c r="E576" s="27">
        <v>242166</v>
      </c>
      <c r="F576" s="27">
        <f t="shared" si="17"/>
        <v>143952</v>
      </c>
      <c r="G576" s="27">
        <v>100000</v>
      </c>
      <c r="H576" s="135">
        <v>50750</v>
      </c>
      <c r="I576" s="1">
        <v>5747.25</v>
      </c>
      <c r="J576" s="1">
        <v>267</v>
      </c>
      <c r="K576" s="1">
        <f>Table48[[#This Row],[Comex Cu future]]/100/0.454*1000</f>
        <v>5881.0572687224667</v>
      </c>
      <c r="L576" s="1">
        <v>1867.75</v>
      </c>
      <c r="M576" s="207">
        <f>IF(ISNA(VLOOKUP(Table48[[#This Row],[Column1]],Table22[],2,FALSE)),M575,(VLOOKUP(Table48[[#This Row],[Column1]],Table22[],2,FALSE))*1000)</f>
        <v>50155.205559180933</v>
      </c>
      <c r="N576" s="135">
        <f>IF(ISNA(VLOOKUP(Table48[[#This Row],[Column1]],Table22[],3,FALSE)),N575,(VLOOKUP(Table48[[#This Row],[Column1]],Table22[],3,FALSE))*1000)</f>
        <v>54454.223178539301</v>
      </c>
      <c r="O576" s="14">
        <f t="shared" si="18"/>
        <v>42795</v>
      </c>
    </row>
    <row r="577" spans="2:15" x14ac:dyDescent="0.25">
      <c r="B577" s="2">
        <v>42803</v>
      </c>
      <c r="C577" s="1">
        <v>10092</v>
      </c>
      <c r="D577" s="27">
        <v>385830</v>
      </c>
      <c r="E577" s="27">
        <v>242166</v>
      </c>
      <c r="F577" s="27">
        <f t="shared" si="17"/>
        <v>143664</v>
      </c>
      <c r="G577" s="27">
        <v>100000</v>
      </c>
      <c r="H577" s="135">
        <v>52250</v>
      </c>
      <c r="I577" s="1">
        <v>5672.5</v>
      </c>
      <c r="J577" s="1">
        <v>265.39999999999998</v>
      </c>
      <c r="K577" s="1">
        <f>Table48[[#This Row],[Comex Cu future]]/100/0.454*1000</f>
        <v>5845.8149779735677</v>
      </c>
      <c r="L577" s="1">
        <v>1855.25</v>
      </c>
      <c r="M577" s="207">
        <f>IF(ISNA(VLOOKUP(Table48[[#This Row],[Column1]],Table22[],2,FALSE)),M576,(VLOOKUP(Table48[[#This Row],[Column1]],Table22[],2,FALSE))*1000)</f>
        <v>50155.205559180933</v>
      </c>
      <c r="N577" s="135">
        <f>IF(ISNA(VLOOKUP(Table48[[#This Row],[Column1]],Table22[],3,FALSE)),N576,(VLOOKUP(Table48[[#This Row],[Column1]],Table22[],3,FALSE))*1000)</f>
        <v>54454.223178539301</v>
      </c>
      <c r="O577" s="14">
        <f t="shared" si="18"/>
        <v>42795</v>
      </c>
    </row>
    <row r="578" spans="2:15" x14ac:dyDescent="0.25">
      <c r="B578" s="2">
        <v>42804</v>
      </c>
      <c r="C578" s="1">
        <v>9840</v>
      </c>
      <c r="D578" s="27">
        <v>384978</v>
      </c>
      <c r="E578" s="27">
        <v>241434</v>
      </c>
      <c r="F578" s="27">
        <f t="shared" si="17"/>
        <v>143544</v>
      </c>
      <c r="G578" s="27">
        <v>100000</v>
      </c>
      <c r="H578" s="135">
        <v>52250</v>
      </c>
      <c r="I578" s="1">
        <v>5716.25</v>
      </c>
      <c r="J578" s="1">
        <v>266.8</v>
      </c>
      <c r="K578" s="1">
        <f>Table48[[#This Row],[Comex Cu future]]/100/0.454*1000</f>
        <v>5876.6519823788549</v>
      </c>
      <c r="L578" s="1">
        <v>1867.75</v>
      </c>
      <c r="M578" s="207">
        <f>IF(ISNA(VLOOKUP(Table48[[#This Row],[Column1]],Table22[],2,FALSE)),M577,(VLOOKUP(Table48[[#This Row],[Column1]],Table22[],2,FALSE))*1000)</f>
        <v>50706.361664226883</v>
      </c>
      <c r="N578" s="135">
        <f>IF(ISNA(VLOOKUP(Table48[[#This Row],[Column1]],Table22[],3,FALSE)),N577,(VLOOKUP(Table48[[#This Row],[Column1]],Table22[],3,FALSE))*1000)</f>
        <v>54564.454399548493</v>
      </c>
      <c r="O578" s="14">
        <f t="shared" si="18"/>
        <v>42795</v>
      </c>
    </row>
    <row r="579" spans="2:15" x14ac:dyDescent="0.25">
      <c r="B579" s="2">
        <v>42807</v>
      </c>
      <c r="C579" s="1">
        <v>10113.5</v>
      </c>
      <c r="D579" s="27">
        <v>383910</v>
      </c>
      <c r="E579" s="27">
        <v>240852</v>
      </c>
      <c r="F579" s="27">
        <f t="shared" si="17"/>
        <v>143058</v>
      </c>
      <c r="G579" s="27">
        <v>100000</v>
      </c>
      <c r="H579" s="135">
        <v>52250</v>
      </c>
      <c r="I579" s="1">
        <v>5776.5</v>
      </c>
      <c r="J579" s="1">
        <v>269.45</v>
      </c>
      <c r="K579" s="1">
        <f>Table48[[#This Row],[Comex Cu future]]/100/0.454*1000</f>
        <v>5935.0220264317177</v>
      </c>
      <c r="L579" s="1">
        <v>1865.5</v>
      </c>
      <c r="M579" s="207">
        <f>IF(ISNA(VLOOKUP(Table48[[#This Row],[Column1]],Table22[],2,FALSE)),M578,(VLOOKUP(Table48[[#This Row],[Column1]],Table22[],2,FALSE))*1000)</f>
        <v>50706.361664226883</v>
      </c>
      <c r="N579" s="135">
        <f>IF(ISNA(VLOOKUP(Table48[[#This Row],[Column1]],Table22[],3,FALSE)),N578,(VLOOKUP(Table48[[#This Row],[Column1]],Table22[],3,FALSE))*1000)</f>
        <v>54564.454399548493</v>
      </c>
      <c r="O579" s="14">
        <f t="shared" si="18"/>
        <v>42795</v>
      </c>
    </row>
    <row r="580" spans="2:15" x14ac:dyDescent="0.25">
      <c r="B580" s="2">
        <v>42808</v>
      </c>
      <c r="C580" s="1">
        <v>10170.5</v>
      </c>
      <c r="D580" s="27">
        <v>384522</v>
      </c>
      <c r="E580" s="27">
        <v>241614</v>
      </c>
      <c r="F580" s="27">
        <f t="shared" si="17"/>
        <v>142908</v>
      </c>
      <c r="G580" s="27">
        <v>100000</v>
      </c>
      <c r="H580" s="135">
        <v>53000</v>
      </c>
      <c r="I580" s="1">
        <v>5798.25</v>
      </c>
      <c r="J580" s="1">
        <v>270.60000000000002</v>
      </c>
      <c r="K580" s="1">
        <f>Table48[[#This Row],[Comex Cu future]]/100/0.454*1000</f>
        <v>5960.3524229074901</v>
      </c>
      <c r="L580" s="1">
        <v>1845</v>
      </c>
      <c r="M580" s="207">
        <f>IF(ISNA(VLOOKUP(Table48[[#This Row],[Column1]],Table22[],2,FALSE)),M579,(VLOOKUP(Table48[[#This Row],[Column1]],Table22[],2,FALSE))*1000)</f>
        <v>50706.361664226883</v>
      </c>
      <c r="N580" s="135">
        <f>IF(ISNA(VLOOKUP(Table48[[#This Row],[Column1]],Table22[],3,FALSE)),N579,(VLOOKUP(Table48[[#This Row],[Column1]],Table22[],3,FALSE))*1000)</f>
        <v>54564.454399548493</v>
      </c>
      <c r="O580" s="14">
        <f t="shared" si="18"/>
        <v>42795</v>
      </c>
    </row>
    <row r="581" spans="2:15" x14ac:dyDescent="0.25">
      <c r="B581" s="2">
        <v>42809</v>
      </c>
      <c r="C581" s="1">
        <v>10143.5</v>
      </c>
      <c r="D581" s="27">
        <v>386400</v>
      </c>
      <c r="E581" s="27">
        <v>243282</v>
      </c>
      <c r="F581" s="27">
        <f t="shared" si="17"/>
        <v>143118</v>
      </c>
      <c r="G581" s="27">
        <v>100000</v>
      </c>
      <c r="H581" s="135">
        <v>53250</v>
      </c>
      <c r="I581" s="1">
        <v>5843</v>
      </c>
      <c r="J581" s="1">
        <v>272.8</v>
      </c>
      <c r="K581" s="1">
        <f>Table48[[#This Row],[Comex Cu future]]/100/0.454*1000</f>
        <v>6008.8105726872254</v>
      </c>
      <c r="L581" s="1">
        <v>1873.5</v>
      </c>
      <c r="M581" s="207">
        <f>IF(ISNA(VLOOKUP(Table48[[#This Row],[Column1]],Table22[],2,FALSE)),M580,(VLOOKUP(Table48[[#This Row],[Column1]],Table22[],2,FALSE))*1000)</f>
        <v>51588.211432300392</v>
      </c>
      <c r="N581" s="135">
        <f>IF(ISNA(VLOOKUP(Table48[[#This Row],[Column1]],Table22[],3,FALSE)),N580,(VLOOKUP(Table48[[#This Row],[Column1]],Table22[],3,FALSE))*1000)</f>
        <v>55446.304167622002</v>
      </c>
      <c r="O581" s="14">
        <f t="shared" si="18"/>
        <v>42795</v>
      </c>
    </row>
    <row r="582" spans="2:15" x14ac:dyDescent="0.25">
      <c r="B582" s="2">
        <v>42810</v>
      </c>
      <c r="C582" s="1">
        <v>10162</v>
      </c>
      <c r="D582" s="27">
        <v>384924</v>
      </c>
      <c r="E582" s="27">
        <v>241806</v>
      </c>
      <c r="F582" s="27">
        <f t="shared" si="17"/>
        <v>143118</v>
      </c>
      <c r="G582" s="27">
        <v>100000</v>
      </c>
      <c r="H582" s="135">
        <v>53250</v>
      </c>
      <c r="I582" s="1">
        <v>5890.25</v>
      </c>
      <c r="J582" s="1">
        <v>274.85000000000002</v>
      </c>
      <c r="K582" s="1">
        <f>Table48[[#This Row],[Comex Cu future]]/100/0.454*1000</f>
        <v>6053.9647577092519</v>
      </c>
      <c r="L582" s="1">
        <v>1886.5</v>
      </c>
      <c r="M582" s="207">
        <f>IF(ISNA(VLOOKUP(Table48[[#This Row],[Column1]],Table22[],2,FALSE)),M581,(VLOOKUP(Table48[[#This Row],[Column1]],Table22[],2,FALSE))*1000)</f>
        <v>51588.211432300392</v>
      </c>
      <c r="N582" s="135">
        <f>IF(ISNA(VLOOKUP(Table48[[#This Row],[Column1]],Table22[],3,FALSE)),N581,(VLOOKUP(Table48[[#This Row],[Column1]],Table22[],3,FALSE))*1000)</f>
        <v>55446.304167622002</v>
      </c>
      <c r="O582" s="14">
        <f t="shared" si="18"/>
        <v>42795</v>
      </c>
    </row>
    <row r="583" spans="2:15" x14ac:dyDescent="0.25">
      <c r="B583" s="2">
        <v>42811</v>
      </c>
      <c r="C583" s="1">
        <v>10202.5</v>
      </c>
      <c r="D583" s="27">
        <v>384258</v>
      </c>
      <c r="E583" s="27">
        <v>241386</v>
      </c>
      <c r="F583" s="27">
        <f t="shared" ref="F583:F646" si="19">D583-E583</f>
        <v>142872</v>
      </c>
      <c r="G583" s="27">
        <v>100000</v>
      </c>
      <c r="H583" s="135">
        <v>52750</v>
      </c>
      <c r="I583" s="1">
        <v>5916.5</v>
      </c>
      <c r="J583" s="1">
        <v>276.25</v>
      </c>
      <c r="K583" s="1">
        <f>Table48[[#This Row],[Comex Cu future]]/100/0.454*1000</f>
        <v>6084.8017621145373</v>
      </c>
      <c r="L583" s="1">
        <v>1901.5</v>
      </c>
      <c r="M583" s="207">
        <f>IF(ISNA(VLOOKUP(Table48[[#This Row],[Column1]],Table22[],2,FALSE)),M582,(VLOOKUP(Table48[[#This Row],[Column1]],Table22[],2,FALSE))*1000)</f>
        <v>51918.905095327966</v>
      </c>
      <c r="N583" s="135">
        <f>IF(ISNA(VLOOKUP(Table48[[#This Row],[Column1]],Table22[],3,FALSE)),N582,(VLOOKUP(Table48[[#This Row],[Column1]],Table22[],3,FALSE))*1000)</f>
        <v>55446.304167622002</v>
      </c>
      <c r="O583" s="14">
        <f t="shared" si="18"/>
        <v>42795</v>
      </c>
    </row>
    <row r="584" spans="2:15" x14ac:dyDescent="0.25">
      <c r="B584" s="2">
        <v>42814</v>
      </c>
      <c r="C584" s="1">
        <v>10104.25</v>
      </c>
      <c r="D584" s="27">
        <v>382824</v>
      </c>
      <c r="E584" s="27">
        <v>239952</v>
      </c>
      <c r="F584" s="27">
        <f t="shared" si="19"/>
        <v>142872</v>
      </c>
      <c r="G584" s="27">
        <v>100000</v>
      </c>
      <c r="H584" s="135">
        <v>52750</v>
      </c>
      <c r="I584" s="1">
        <v>5855</v>
      </c>
      <c r="J584" s="1">
        <v>274.35000000000002</v>
      </c>
      <c r="K584" s="1">
        <f>Table48[[#This Row],[Comex Cu future]]/100/0.454*1000</f>
        <v>6042.9515418502206</v>
      </c>
      <c r="L584" s="1">
        <v>1909.75</v>
      </c>
      <c r="M584" s="207">
        <f>IF(ISNA(VLOOKUP(Table48[[#This Row],[Column1]],Table22[],2,FALSE)),M583,(VLOOKUP(Table48[[#This Row],[Column1]],Table22[],2,FALSE))*1000)</f>
        <v>51918.905095327966</v>
      </c>
      <c r="N584" s="135">
        <f>IF(ISNA(VLOOKUP(Table48[[#This Row],[Column1]],Table22[],3,FALSE)),N583,(VLOOKUP(Table48[[#This Row],[Column1]],Table22[],3,FALSE))*1000)</f>
        <v>55446.304167622002</v>
      </c>
      <c r="O584" s="14">
        <f t="shared" si="18"/>
        <v>42795</v>
      </c>
    </row>
    <row r="585" spans="2:15" x14ac:dyDescent="0.25">
      <c r="B585" s="2">
        <v>42815</v>
      </c>
      <c r="C585" s="1">
        <v>10097</v>
      </c>
      <c r="D585" s="27">
        <v>381948</v>
      </c>
      <c r="E585" s="27">
        <v>239328</v>
      </c>
      <c r="F585" s="27">
        <f t="shared" si="19"/>
        <v>142620</v>
      </c>
      <c r="G585" s="27">
        <v>100000</v>
      </c>
      <c r="H585" s="135">
        <v>52750</v>
      </c>
      <c r="I585" s="1">
        <v>5747.5</v>
      </c>
      <c r="J585" s="1">
        <v>270.05</v>
      </c>
      <c r="K585" s="1">
        <f>Table48[[#This Row],[Comex Cu future]]/100/0.454*1000</f>
        <v>5948.2378854625549</v>
      </c>
      <c r="L585" s="1">
        <v>1913.75</v>
      </c>
      <c r="M585" s="207">
        <f>IF(ISNA(VLOOKUP(Table48[[#This Row],[Column1]],Table22[],2,FALSE)),M584,(VLOOKUP(Table48[[#This Row],[Column1]],Table22[],2,FALSE))*1000)</f>
        <v>51918.905095327966</v>
      </c>
      <c r="N585" s="135">
        <f>IF(ISNA(VLOOKUP(Table48[[#This Row],[Column1]],Table22[],3,FALSE)),N584,(VLOOKUP(Table48[[#This Row],[Column1]],Table22[],3,FALSE))*1000)</f>
        <v>55446.304167622002</v>
      </c>
      <c r="O585" s="14">
        <f t="shared" ref="O585:O648" si="20">DATE(YEAR(B585),MONTH(B585),1)</f>
        <v>42795</v>
      </c>
    </row>
    <row r="586" spans="2:15" x14ac:dyDescent="0.25">
      <c r="B586" s="2">
        <v>42816</v>
      </c>
      <c r="C586" s="1">
        <v>9955.5</v>
      </c>
      <c r="D586" s="27">
        <v>381714</v>
      </c>
      <c r="E586" s="27">
        <v>240120</v>
      </c>
      <c r="F586" s="27">
        <f t="shared" si="19"/>
        <v>141594</v>
      </c>
      <c r="G586" s="27">
        <v>100000</v>
      </c>
      <c r="H586" s="135">
        <v>54000</v>
      </c>
      <c r="I586" s="1">
        <v>5780</v>
      </c>
      <c r="J586" s="1">
        <v>271.2</v>
      </c>
      <c r="K586" s="1">
        <f>Table48[[#This Row],[Comex Cu future]]/100/0.454*1000</f>
        <v>5973.5682819383255</v>
      </c>
      <c r="L586" s="1">
        <v>1911.75</v>
      </c>
      <c r="M586" s="207">
        <f>IF(ISNA(VLOOKUP(Table48[[#This Row],[Column1]],Table22[],2,FALSE)),M585,(VLOOKUP(Table48[[#This Row],[Column1]],Table22[],2,FALSE))*1000)</f>
        <v>52910.986084410659</v>
      </c>
      <c r="N586" s="135">
        <f>IF(ISNA(VLOOKUP(Table48[[#This Row],[Column1]],Table22[],3,FALSE)),N585,(VLOOKUP(Table48[[#This Row],[Column1]],Table22[],3,FALSE))*1000)</f>
        <v>56217.922714686327</v>
      </c>
      <c r="O586" s="14">
        <f t="shared" si="20"/>
        <v>42795</v>
      </c>
    </row>
    <row r="587" spans="2:15" x14ac:dyDescent="0.25">
      <c r="B587" s="2">
        <v>42817</v>
      </c>
      <c r="C587" s="1">
        <v>9967.75</v>
      </c>
      <c r="D587" s="27">
        <v>382176</v>
      </c>
      <c r="E587" s="27">
        <v>240756</v>
      </c>
      <c r="F587" s="27">
        <f t="shared" si="19"/>
        <v>141420</v>
      </c>
      <c r="G587" s="27">
        <v>100000</v>
      </c>
      <c r="H587" s="135">
        <v>54000</v>
      </c>
      <c r="I587" s="1">
        <v>5797.5</v>
      </c>
      <c r="J587" s="1">
        <v>272.5</v>
      </c>
      <c r="K587" s="1">
        <f>Table48[[#This Row],[Comex Cu future]]/100/0.454*1000</f>
        <v>6002.2026431718059</v>
      </c>
      <c r="L587" s="1">
        <v>1922.75</v>
      </c>
      <c r="M587" s="207">
        <f>IF(ISNA(VLOOKUP(Table48[[#This Row],[Column1]],Table22[],2,FALSE)),M586,(VLOOKUP(Table48[[#This Row],[Column1]],Table22[],2,FALSE))*1000)</f>
        <v>52910.986084410659</v>
      </c>
      <c r="N587" s="135">
        <f>IF(ISNA(VLOOKUP(Table48[[#This Row],[Column1]],Table22[],3,FALSE)),N586,(VLOOKUP(Table48[[#This Row],[Column1]],Table22[],3,FALSE))*1000)</f>
        <v>56217.922714686327</v>
      </c>
      <c r="O587" s="14">
        <f t="shared" si="20"/>
        <v>42795</v>
      </c>
    </row>
    <row r="588" spans="2:15" x14ac:dyDescent="0.25">
      <c r="B588" s="2">
        <v>42818</v>
      </c>
      <c r="C588" s="1">
        <v>9807.5</v>
      </c>
      <c r="D588" s="27">
        <v>382266</v>
      </c>
      <c r="E588" s="27">
        <v>241836</v>
      </c>
      <c r="F588" s="27">
        <f t="shared" si="19"/>
        <v>140430</v>
      </c>
      <c r="G588" s="27">
        <v>100000</v>
      </c>
      <c r="H588" s="135">
        <v>53750</v>
      </c>
      <c r="I588" s="1">
        <v>5777</v>
      </c>
      <c r="J588" s="1">
        <v>271.25</v>
      </c>
      <c r="K588" s="1">
        <f>Table48[[#This Row],[Comex Cu future]]/100/0.454*1000</f>
        <v>5974.6696035242285</v>
      </c>
      <c r="L588" s="1">
        <v>1928.75</v>
      </c>
      <c r="M588" s="207">
        <f>IF(ISNA(VLOOKUP(Table48[[#This Row],[Column1]],Table22[],2,FALSE)),M587,(VLOOKUP(Table48[[#This Row],[Column1]],Table22[],2,FALSE))*1000)</f>
        <v>53903.067073493359</v>
      </c>
      <c r="N588" s="135">
        <f>IF(ISNA(VLOOKUP(Table48[[#This Row],[Column1]],Table22[],3,FALSE)),N587,(VLOOKUP(Table48[[#This Row],[Column1]],Table22[],3,FALSE))*1000)</f>
        <v>56217.922714686327</v>
      </c>
      <c r="O588" s="14">
        <f t="shared" si="20"/>
        <v>42795</v>
      </c>
    </row>
    <row r="589" spans="2:15" x14ac:dyDescent="0.25">
      <c r="B589" s="2">
        <v>42821</v>
      </c>
      <c r="C589" s="1">
        <v>9703</v>
      </c>
      <c r="D589" s="27">
        <v>382158</v>
      </c>
      <c r="E589" s="27">
        <v>241794</v>
      </c>
      <c r="F589" s="27">
        <f t="shared" si="19"/>
        <v>140364</v>
      </c>
      <c r="G589" s="27">
        <v>100000</v>
      </c>
      <c r="H589" s="135">
        <v>53750</v>
      </c>
      <c r="I589" s="1">
        <v>5736.5</v>
      </c>
      <c r="J589" s="1">
        <v>271.5</v>
      </c>
      <c r="K589" s="1">
        <f>Table48[[#This Row],[Comex Cu future]]/100/0.454*1000</f>
        <v>5980.1762114537432</v>
      </c>
      <c r="L589" s="1">
        <v>1921</v>
      </c>
      <c r="M589" s="207">
        <f>IF(ISNA(VLOOKUP(Table48[[#This Row],[Column1]],Table22[],2,FALSE)),M588,(VLOOKUP(Table48[[#This Row],[Column1]],Table22[],2,FALSE))*1000)</f>
        <v>53903.067073493359</v>
      </c>
      <c r="N589" s="135">
        <f>IF(ISNA(VLOOKUP(Table48[[#This Row],[Column1]],Table22[],3,FALSE)),N588,(VLOOKUP(Table48[[#This Row],[Column1]],Table22[],3,FALSE))*1000)</f>
        <v>56217.922714686327</v>
      </c>
      <c r="O589" s="14">
        <f t="shared" si="20"/>
        <v>42795</v>
      </c>
    </row>
    <row r="590" spans="2:15" x14ac:dyDescent="0.25">
      <c r="B590" s="2">
        <v>42822</v>
      </c>
      <c r="C590" s="1">
        <v>9928</v>
      </c>
      <c r="D590" s="27">
        <v>381180</v>
      </c>
      <c r="E590" s="27">
        <v>241848</v>
      </c>
      <c r="F590" s="27">
        <f t="shared" si="19"/>
        <v>139332</v>
      </c>
      <c r="G590" s="27">
        <v>100000</v>
      </c>
      <c r="H590" s="135">
        <v>53750</v>
      </c>
      <c r="I590" s="1">
        <v>5849.25</v>
      </c>
      <c r="J590" s="1">
        <v>275.60000000000002</v>
      </c>
      <c r="K590" s="1">
        <f>Table48[[#This Row],[Comex Cu future]]/100/0.454*1000</f>
        <v>6070.484581497798</v>
      </c>
      <c r="L590" s="1">
        <v>1935.5</v>
      </c>
      <c r="M590" s="207">
        <f>IF(ISNA(VLOOKUP(Table48[[#This Row],[Column1]],Table22[],2,FALSE)),M589,(VLOOKUP(Table48[[#This Row],[Column1]],Table22[],2,FALSE))*1000)</f>
        <v>53903.067073493359</v>
      </c>
      <c r="N590" s="135">
        <f>IF(ISNA(VLOOKUP(Table48[[#This Row],[Column1]],Table22[],3,FALSE)),N589,(VLOOKUP(Table48[[#This Row],[Column1]],Table22[],3,FALSE))*1000)</f>
        <v>56217.922714686327</v>
      </c>
      <c r="O590" s="14">
        <f t="shared" si="20"/>
        <v>42795</v>
      </c>
    </row>
    <row r="591" spans="2:15" x14ac:dyDescent="0.25">
      <c r="B591" s="2">
        <v>42823</v>
      </c>
      <c r="C591" s="1">
        <v>9977.5</v>
      </c>
      <c r="D591" s="27">
        <v>379866</v>
      </c>
      <c r="E591" s="27">
        <v>241584</v>
      </c>
      <c r="F591" s="27">
        <f t="shared" si="19"/>
        <v>138282</v>
      </c>
      <c r="G591" s="27">
        <v>100000</v>
      </c>
      <c r="H591" s="135">
        <v>54750</v>
      </c>
      <c r="I591" s="1">
        <v>5884</v>
      </c>
      <c r="J591" s="1">
        <v>275.7</v>
      </c>
      <c r="K591" s="1">
        <f>Table48[[#This Row],[Comex Cu future]]/100/0.454*1000</f>
        <v>6072.6872246696021</v>
      </c>
      <c r="L591" s="1">
        <v>1953</v>
      </c>
      <c r="M591" s="207">
        <f>IF(ISNA(VLOOKUP(Table48[[#This Row],[Column1]],Table22[],2,FALSE)),M590,(VLOOKUP(Table48[[#This Row],[Column1]],Table22[],2,FALSE))*1000)</f>
        <v>53903.067073493359</v>
      </c>
      <c r="N591" s="135">
        <f>IF(ISNA(VLOOKUP(Table48[[#This Row],[Column1]],Table22[],3,FALSE)),N590,(VLOOKUP(Table48[[#This Row],[Column1]],Table22[],3,FALSE))*1000)</f>
        <v>56989.541261750652</v>
      </c>
      <c r="O591" s="14">
        <f t="shared" si="20"/>
        <v>42795</v>
      </c>
    </row>
    <row r="592" spans="2:15" x14ac:dyDescent="0.25">
      <c r="B592" s="2">
        <v>42824</v>
      </c>
      <c r="C592" s="1">
        <v>10074</v>
      </c>
      <c r="D592" s="27">
        <v>378402</v>
      </c>
      <c r="E592" s="27">
        <v>240726</v>
      </c>
      <c r="F592" s="27">
        <f t="shared" si="19"/>
        <v>137676</v>
      </c>
      <c r="G592" s="27">
        <v>100000</v>
      </c>
      <c r="H592" s="135">
        <v>54750</v>
      </c>
      <c r="I592" s="1">
        <v>5938</v>
      </c>
      <c r="J592" s="1">
        <v>275</v>
      </c>
      <c r="K592" s="1">
        <f>Table48[[#This Row],[Comex Cu future]]/100/0.454*1000</f>
        <v>6057.2687224669608</v>
      </c>
      <c r="L592" s="1">
        <v>1962</v>
      </c>
      <c r="M592" s="207">
        <f>IF(ISNA(VLOOKUP(Table48[[#This Row],[Column1]],Table22[],2,FALSE)),M591,(VLOOKUP(Table48[[#This Row],[Column1]],Table22[],2,FALSE))*1000)</f>
        <v>53903.067073493359</v>
      </c>
      <c r="N592" s="135">
        <f>IF(ISNA(VLOOKUP(Table48[[#This Row],[Column1]],Table22[],3,FALSE)),N591,(VLOOKUP(Table48[[#This Row],[Column1]],Table22[],3,FALSE))*1000)</f>
        <v>56989.541261750652</v>
      </c>
      <c r="O592" s="14">
        <f t="shared" si="20"/>
        <v>42795</v>
      </c>
    </row>
    <row r="593" spans="2:15" x14ac:dyDescent="0.25">
      <c r="B593" s="2">
        <v>42825</v>
      </c>
      <c r="C593" s="1">
        <v>9962.5</v>
      </c>
      <c r="D593" s="27">
        <v>377514</v>
      </c>
      <c r="E593" s="27">
        <v>239940</v>
      </c>
      <c r="F593" s="27">
        <f t="shared" si="19"/>
        <v>137574</v>
      </c>
      <c r="G593" s="27">
        <v>100000</v>
      </c>
      <c r="H593" s="135">
        <v>54500</v>
      </c>
      <c r="I593" s="1">
        <v>5816</v>
      </c>
      <c r="J593" s="1">
        <v>273.55</v>
      </c>
      <c r="K593" s="1">
        <f>Table48[[#This Row],[Comex Cu future]]/100/0.454*1000</f>
        <v>6025.3303964757706</v>
      </c>
      <c r="L593" s="1">
        <v>1952.25</v>
      </c>
      <c r="M593" s="207">
        <f>IF(ISNA(VLOOKUP(Table48[[#This Row],[Column1]],Table22[],2,FALSE)),M592,(VLOOKUP(Table48[[#This Row],[Column1]],Table22[],2,FALSE))*1000)</f>
        <v>54013.298294502551</v>
      </c>
      <c r="N593" s="135">
        <f>IF(ISNA(VLOOKUP(Table48[[#This Row],[Column1]],Table22[],3,FALSE)),N592,(VLOOKUP(Table48[[#This Row],[Column1]],Table22[],3,FALSE))*1000)</f>
        <v>57320.234924778211</v>
      </c>
      <c r="O593" s="14">
        <f t="shared" si="20"/>
        <v>42795</v>
      </c>
    </row>
    <row r="594" spans="2:15" x14ac:dyDescent="0.25">
      <c r="B594" s="2">
        <v>42828</v>
      </c>
      <c r="C594" s="1">
        <v>9785</v>
      </c>
      <c r="D594" s="27">
        <v>376476</v>
      </c>
      <c r="E594" s="27">
        <v>238926</v>
      </c>
      <c r="F594" s="27">
        <f t="shared" si="19"/>
        <v>137550</v>
      </c>
      <c r="G594" s="27">
        <v>100000</v>
      </c>
      <c r="H594" s="135">
        <v>55750</v>
      </c>
      <c r="I594" s="1">
        <v>5728.75</v>
      </c>
      <c r="J594" s="1">
        <v>269.3</v>
      </c>
      <c r="K594" s="1">
        <f>Table48[[#This Row],[Comex Cu future]]/100/0.454*1000</f>
        <v>5931.7180616740088</v>
      </c>
      <c r="L594" s="1">
        <v>1940.25</v>
      </c>
      <c r="M594" s="207">
        <f>IF(ISNA(VLOOKUP(Table48[[#This Row],[Column1]],Table22[],2,FALSE)),M593,(VLOOKUP(Table48[[#This Row],[Column1]],Table22[],2,FALSE))*1000)</f>
        <v>54013.298294502551</v>
      </c>
      <c r="N594" s="135">
        <f>IF(ISNA(VLOOKUP(Table48[[#This Row],[Column1]],Table22[],3,FALSE)),N593,(VLOOKUP(Table48[[#This Row],[Column1]],Table22[],3,FALSE))*1000)</f>
        <v>57320.234924778211</v>
      </c>
      <c r="O594" s="14">
        <f t="shared" si="20"/>
        <v>42826</v>
      </c>
    </row>
    <row r="595" spans="2:15" x14ac:dyDescent="0.25">
      <c r="B595" s="2">
        <v>42829</v>
      </c>
      <c r="C595" s="1">
        <v>9914.75</v>
      </c>
      <c r="D595" s="27">
        <v>374964</v>
      </c>
      <c r="E595" s="27">
        <v>237822</v>
      </c>
      <c r="F595" s="27">
        <f t="shared" si="19"/>
        <v>137142</v>
      </c>
      <c r="G595" s="27">
        <v>100000</v>
      </c>
      <c r="H595" s="135">
        <v>55750</v>
      </c>
      <c r="I595" s="1">
        <v>5752.75</v>
      </c>
      <c r="J595" s="1">
        <v>270.35000000000002</v>
      </c>
      <c r="K595" s="1">
        <f>Table48[[#This Row],[Comex Cu future]]/100/0.454*1000</f>
        <v>5954.8458149779735</v>
      </c>
      <c r="L595" s="1">
        <v>1925.5</v>
      </c>
      <c r="M595" s="207">
        <f>IF(ISNA(VLOOKUP(Table48[[#This Row],[Column1]],Table22[],2,FALSE)),M594,(VLOOKUP(Table48[[#This Row],[Column1]],Table22[],2,FALSE))*1000)</f>
        <v>54013.298294502551</v>
      </c>
      <c r="N595" s="135">
        <f>IF(ISNA(VLOOKUP(Table48[[#This Row],[Column1]],Table22[],3,FALSE)),N594,(VLOOKUP(Table48[[#This Row],[Column1]],Table22[],3,FALSE))*1000)</f>
        <v>57320.234924778211</v>
      </c>
      <c r="O595" s="14">
        <f t="shared" si="20"/>
        <v>42826</v>
      </c>
    </row>
    <row r="596" spans="2:15" x14ac:dyDescent="0.25">
      <c r="B596" s="2">
        <v>42830</v>
      </c>
      <c r="C596" s="1">
        <v>10230.25</v>
      </c>
      <c r="D596" s="27">
        <v>376872</v>
      </c>
      <c r="E596" s="27">
        <v>239850</v>
      </c>
      <c r="F596" s="27">
        <f t="shared" si="19"/>
        <v>137022</v>
      </c>
      <c r="G596" s="27">
        <v>100000</v>
      </c>
      <c r="H596" s="135">
        <v>56250</v>
      </c>
      <c r="I596" s="1">
        <v>5865.25</v>
      </c>
      <c r="J596" s="1">
        <v>277.05</v>
      </c>
      <c r="K596" s="1">
        <f>Table48[[#This Row],[Comex Cu future]]/100/0.454*1000</f>
        <v>6102.4229074889872</v>
      </c>
      <c r="L596" s="1">
        <v>1948</v>
      </c>
      <c r="M596" s="207">
        <f>IF(ISNA(VLOOKUP(Table48[[#This Row],[Column1]],Table22[],2,FALSE)),M595,(VLOOKUP(Table48[[#This Row],[Column1]],Table22[],2,FALSE))*1000)</f>
        <v>54013.298294502551</v>
      </c>
      <c r="N596" s="135">
        <f>IF(ISNA(VLOOKUP(Table48[[#This Row],[Column1]],Table22[],3,FALSE)),N595,(VLOOKUP(Table48[[#This Row],[Column1]],Table22[],3,FALSE))*1000)</f>
        <v>57320.234924778211</v>
      </c>
      <c r="O596" s="14">
        <f t="shared" si="20"/>
        <v>42826</v>
      </c>
    </row>
    <row r="597" spans="2:15" x14ac:dyDescent="0.25">
      <c r="B597" s="2">
        <v>42831</v>
      </c>
      <c r="C597" s="1">
        <v>10019</v>
      </c>
      <c r="D597" s="27">
        <v>376566</v>
      </c>
      <c r="E597" s="27">
        <v>239544</v>
      </c>
      <c r="F597" s="27">
        <f t="shared" si="19"/>
        <v>137022</v>
      </c>
      <c r="G597" s="27">
        <v>100000</v>
      </c>
      <c r="H597" s="135">
        <v>55750</v>
      </c>
      <c r="I597" s="1">
        <v>5826.5</v>
      </c>
      <c r="J597" s="1">
        <v>275.3</v>
      </c>
      <c r="K597" s="1">
        <f>Table48[[#This Row],[Comex Cu future]]/100/0.454*1000</f>
        <v>6063.8766519823785</v>
      </c>
      <c r="L597" s="1">
        <v>1939.75</v>
      </c>
      <c r="M597" s="207">
        <f>IF(ISNA(VLOOKUP(Table48[[#This Row],[Column1]],Table22[],2,FALSE)),M596,(VLOOKUP(Table48[[#This Row],[Column1]],Table22[],2,FALSE))*1000)</f>
        <v>54013.298294502551</v>
      </c>
      <c r="N597" s="135">
        <f>IF(ISNA(VLOOKUP(Table48[[#This Row],[Column1]],Table22[],3,FALSE)),N596,(VLOOKUP(Table48[[#This Row],[Column1]],Table22[],3,FALSE))*1000)</f>
        <v>57320.234924778211</v>
      </c>
      <c r="O597" s="14">
        <f t="shared" si="20"/>
        <v>42826</v>
      </c>
    </row>
    <row r="598" spans="2:15" x14ac:dyDescent="0.25">
      <c r="B598" s="2">
        <v>42832</v>
      </c>
      <c r="C598" s="1">
        <v>10123</v>
      </c>
      <c r="D598" s="27">
        <v>375702</v>
      </c>
      <c r="E598" s="27">
        <v>239184</v>
      </c>
      <c r="F598" s="27">
        <f t="shared" si="19"/>
        <v>136518</v>
      </c>
      <c r="G598" s="27">
        <v>100000</v>
      </c>
      <c r="H598" s="135">
        <v>55500</v>
      </c>
      <c r="I598" s="1">
        <v>5798.75</v>
      </c>
      <c r="J598" s="1">
        <v>274.10000000000002</v>
      </c>
      <c r="K598" s="1">
        <f>Table48[[#This Row],[Comex Cu future]]/100/0.454*1000</f>
        <v>6037.4449339207049</v>
      </c>
      <c r="L598" s="1">
        <v>1947</v>
      </c>
      <c r="M598" s="207">
        <f>IF(ISNA(VLOOKUP(Table48[[#This Row],[Column1]],Table22[],2,FALSE)),M597,(VLOOKUP(Table48[[#This Row],[Column1]],Table22[],2,FALSE))*1000)</f>
        <v>54013.298294502551</v>
      </c>
      <c r="N598" s="135">
        <f>IF(ISNA(VLOOKUP(Table48[[#This Row],[Column1]],Table22[],3,FALSE)),N597,(VLOOKUP(Table48[[#This Row],[Column1]],Table22[],3,FALSE))*1000)</f>
        <v>58422.547134870103</v>
      </c>
      <c r="O598" s="14">
        <f t="shared" si="20"/>
        <v>42826</v>
      </c>
    </row>
    <row r="599" spans="2:15" x14ac:dyDescent="0.25">
      <c r="B599" s="2">
        <v>42835</v>
      </c>
      <c r="C599" s="1">
        <v>10117.5</v>
      </c>
      <c r="D599" s="27">
        <v>374532</v>
      </c>
      <c r="E599" s="27">
        <v>238998</v>
      </c>
      <c r="F599" s="27">
        <f t="shared" si="19"/>
        <v>135534</v>
      </c>
      <c r="G599" s="27">
        <v>100000</v>
      </c>
      <c r="H599" s="135">
        <v>55250</v>
      </c>
      <c r="I599" s="1">
        <v>5714.25</v>
      </c>
      <c r="J599" s="1">
        <v>269.5</v>
      </c>
      <c r="K599" s="1">
        <f>Table48[[#This Row],[Comex Cu future]]/100/0.454*1000</f>
        <v>5936.1233480176206</v>
      </c>
      <c r="L599" s="1">
        <v>1911.5</v>
      </c>
      <c r="M599" s="207">
        <f>IF(ISNA(VLOOKUP(Table48[[#This Row],[Column1]],Table22[],2,FALSE)),M598,(VLOOKUP(Table48[[#This Row],[Column1]],Table22[],2,FALSE))*1000)</f>
        <v>54013.298294502551</v>
      </c>
      <c r="N599" s="135">
        <f>IF(ISNA(VLOOKUP(Table48[[#This Row],[Column1]],Table22[],3,FALSE)),N598,(VLOOKUP(Table48[[#This Row],[Column1]],Table22[],3,FALSE))*1000)</f>
        <v>58422.547134870103</v>
      </c>
      <c r="O599" s="14">
        <f t="shared" si="20"/>
        <v>42826</v>
      </c>
    </row>
    <row r="600" spans="2:15" x14ac:dyDescent="0.25">
      <c r="B600" s="2">
        <v>42836</v>
      </c>
      <c r="C600" s="1">
        <v>9782.5</v>
      </c>
      <c r="D600" s="27">
        <v>370872</v>
      </c>
      <c r="E600" s="27">
        <v>237264</v>
      </c>
      <c r="F600" s="27">
        <f t="shared" si="19"/>
        <v>133608</v>
      </c>
      <c r="G600" s="27">
        <v>100000</v>
      </c>
      <c r="H600" s="135">
        <v>55750</v>
      </c>
      <c r="I600" s="1">
        <v>5739.75</v>
      </c>
      <c r="J600" s="1">
        <v>269.85000000000002</v>
      </c>
      <c r="K600" s="1">
        <f>Table48[[#This Row],[Comex Cu future]]/100/0.454*1000</f>
        <v>5943.8325991189422</v>
      </c>
      <c r="L600" s="1">
        <v>1905.25</v>
      </c>
      <c r="M600" s="207">
        <f>IF(ISNA(VLOOKUP(Table48[[#This Row],[Column1]],Table22[],2,FALSE)),M599,(VLOOKUP(Table48[[#This Row],[Column1]],Table22[],2,FALSE))*1000)</f>
        <v>54013.298294502551</v>
      </c>
      <c r="N600" s="135">
        <f>IF(ISNA(VLOOKUP(Table48[[#This Row],[Column1]],Table22[],3,FALSE)),N599,(VLOOKUP(Table48[[#This Row],[Column1]],Table22[],3,FALSE))*1000)</f>
        <v>58422.547134870103</v>
      </c>
      <c r="O600" s="14">
        <f t="shared" si="20"/>
        <v>42826</v>
      </c>
    </row>
    <row r="601" spans="2:15" x14ac:dyDescent="0.25">
      <c r="B601" s="2">
        <v>42837</v>
      </c>
      <c r="C601" s="1">
        <v>9679.5</v>
      </c>
      <c r="D601" s="27">
        <v>369678</v>
      </c>
      <c r="E601" s="27">
        <v>236352</v>
      </c>
      <c r="F601" s="27">
        <f t="shared" si="19"/>
        <v>133326</v>
      </c>
      <c r="G601" s="27">
        <v>100000</v>
      </c>
      <c r="H601" s="135">
        <v>55250</v>
      </c>
      <c r="I601" s="1">
        <v>5601.25</v>
      </c>
      <c r="J601" s="1">
        <v>264.25</v>
      </c>
      <c r="K601" s="1">
        <f>Table48[[#This Row],[Comex Cu future]]/100/0.454*1000</f>
        <v>5820.4845814977971</v>
      </c>
      <c r="L601" s="1">
        <v>1884</v>
      </c>
      <c r="M601" s="207">
        <f>IF(ISNA(VLOOKUP(Table48[[#This Row],[Column1]],Table22[],2,FALSE)),M600,(VLOOKUP(Table48[[#This Row],[Column1]],Table22[],2,FALSE))*1000)</f>
        <v>55115.610504594435</v>
      </c>
      <c r="N601" s="135">
        <f>IF(ISNA(VLOOKUP(Table48[[#This Row],[Column1]],Table22[],3,FALSE)),N600,(VLOOKUP(Table48[[#This Row],[Column1]],Table22[],3,FALSE))*1000)</f>
        <v>58422.547134870103</v>
      </c>
      <c r="O601" s="14">
        <f t="shared" si="20"/>
        <v>42826</v>
      </c>
    </row>
    <row r="602" spans="2:15" x14ac:dyDescent="0.25">
      <c r="B602" s="2">
        <v>42838</v>
      </c>
      <c r="C602" s="1">
        <v>9695.25</v>
      </c>
      <c r="D602" s="27">
        <v>369438</v>
      </c>
      <c r="E602" s="27">
        <v>236154</v>
      </c>
      <c r="F602" s="27">
        <f t="shared" si="19"/>
        <v>133284</v>
      </c>
      <c r="G602" s="27">
        <v>100000</v>
      </c>
      <c r="H602" s="135">
        <v>55250</v>
      </c>
      <c r="I602" s="1">
        <v>5660</v>
      </c>
      <c r="J602" s="1">
        <v>266.75</v>
      </c>
      <c r="K602" s="1">
        <f>Table48[[#This Row],[Comex Cu future]]/100/0.454*1000</f>
        <v>5875.5506607929519</v>
      </c>
      <c r="L602" s="1">
        <v>1895</v>
      </c>
      <c r="M602" s="207">
        <f>IF(ISNA(VLOOKUP(Table48[[#This Row],[Column1]],Table22[],2,FALSE)),M601,(VLOOKUP(Table48[[#This Row],[Column1]],Table22[],2,FALSE))*1000)</f>
        <v>55115.610504594435</v>
      </c>
      <c r="N602" s="135">
        <f>IF(ISNA(VLOOKUP(Table48[[#This Row],[Column1]],Table22[],3,FALSE)),N601,(VLOOKUP(Table48[[#This Row],[Column1]],Table22[],3,FALSE))*1000)</f>
        <v>58422.547134870103</v>
      </c>
      <c r="O602" s="14">
        <f t="shared" si="20"/>
        <v>42826</v>
      </c>
    </row>
    <row r="603" spans="2:15" x14ac:dyDescent="0.25">
      <c r="B603" s="2">
        <v>42839</v>
      </c>
      <c r="C603" s="1">
        <v>9695.25</v>
      </c>
      <c r="D603" s="27">
        <v>369438</v>
      </c>
      <c r="E603" s="27">
        <v>236154</v>
      </c>
      <c r="F603" s="27">
        <f t="shared" si="19"/>
        <v>133284</v>
      </c>
      <c r="G603" s="27">
        <v>100000</v>
      </c>
      <c r="H603" s="135">
        <v>55250</v>
      </c>
      <c r="I603" s="1">
        <v>5660</v>
      </c>
      <c r="J603" s="1">
        <v>266.75</v>
      </c>
      <c r="K603" s="1">
        <f>Table48[[#This Row],[Comex Cu future]]/100/0.454*1000</f>
        <v>5875.5506607929519</v>
      </c>
      <c r="L603" s="1">
        <v>1895</v>
      </c>
      <c r="M603" s="207">
        <f>IF(ISNA(VLOOKUP(Table48[[#This Row],[Column1]],Table22[],2,FALSE)),M602,(VLOOKUP(Table48[[#This Row],[Column1]],Table22[],2,FALSE))*1000)</f>
        <v>55115.610504594435</v>
      </c>
      <c r="N603" s="135">
        <f>IF(ISNA(VLOOKUP(Table48[[#This Row],[Column1]],Table22[],3,FALSE)),N602,(VLOOKUP(Table48[[#This Row],[Column1]],Table22[],3,FALSE))*1000)</f>
        <v>58422.547134870103</v>
      </c>
      <c r="O603" s="14">
        <f t="shared" si="20"/>
        <v>42826</v>
      </c>
    </row>
    <row r="604" spans="2:15" x14ac:dyDescent="0.25">
      <c r="B604" s="2">
        <v>42842</v>
      </c>
      <c r="C604" s="1">
        <v>9695.25</v>
      </c>
      <c r="D604" s="27">
        <v>369438</v>
      </c>
      <c r="E604" s="27">
        <v>236154</v>
      </c>
      <c r="F604" s="27">
        <f t="shared" si="19"/>
        <v>133284</v>
      </c>
      <c r="G604" s="27">
        <v>100000</v>
      </c>
      <c r="H604" s="135">
        <v>55250</v>
      </c>
      <c r="I604" s="1">
        <v>5660</v>
      </c>
      <c r="J604" s="1">
        <v>269.05</v>
      </c>
      <c r="K604" s="1">
        <f>Table48[[#This Row],[Comex Cu future]]/100/0.454*1000</f>
        <v>5926.2114537444941</v>
      </c>
      <c r="L604" s="1">
        <v>1895</v>
      </c>
      <c r="M604" s="207">
        <f>IF(ISNA(VLOOKUP(Table48[[#This Row],[Column1]],Table22[],2,FALSE)),M603,(VLOOKUP(Table48[[#This Row],[Column1]],Table22[],2,FALSE))*1000)</f>
        <v>55115.610504594435</v>
      </c>
      <c r="N604" s="135">
        <f>IF(ISNA(VLOOKUP(Table48[[#This Row],[Column1]],Table22[],3,FALSE)),N603,(VLOOKUP(Table48[[#This Row],[Column1]],Table22[],3,FALSE))*1000)</f>
        <v>58422.547134870103</v>
      </c>
      <c r="O604" s="14">
        <f t="shared" si="20"/>
        <v>42826</v>
      </c>
    </row>
    <row r="605" spans="2:15" x14ac:dyDescent="0.25">
      <c r="B605" s="2">
        <v>42843</v>
      </c>
      <c r="C605" s="1">
        <v>9255.5</v>
      </c>
      <c r="D605" s="27">
        <v>369354</v>
      </c>
      <c r="E605" s="27">
        <v>236430</v>
      </c>
      <c r="F605" s="27">
        <f t="shared" si="19"/>
        <v>132924</v>
      </c>
      <c r="G605" s="27">
        <v>100000</v>
      </c>
      <c r="H605" s="135">
        <v>55250</v>
      </c>
      <c r="I605" s="1">
        <v>5539</v>
      </c>
      <c r="J605" s="1">
        <v>262.14999999999998</v>
      </c>
      <c r="K605" s="1">
        <f>Table48[[#This Row],[Comex Cu future]]/100/0.454*1000</f>
        <v>5774.2290748898668</v>
      </c>
      <c r="L605" s="1">
        <v>1875.5</v>
      </c>
      <c r="M605" s="207">
        <f>IF(ISNA(VLOOKUP(Table48[[#This Row],[Column1]],Table22[],2,FALSE)),M604,(VLOOKUP(Table48[[#This Row],[Column1]],Table22[],2,FALSE))*1000)</f>
        <v>55115.610504594435</v>
      </c>
      <c r="N605" s="135">
        <f>IF(ISNA(VLOOKUP(Table48[[#This Row],[Column1]],Table22[],3,FALSE)),N604,(VLOOKUP(Table48[[#This Row],[Column1]],Table22[],3,FALSE))*1000)</f>
        <v>58422.547134870103</v>
      </c>
      <c r="O605" s="14">
        <f t="shared" si="20"/>
        <v>42826</v>
      </c>
    </row>
    <row r="606" spans="2:15" x14ac:dyDescent="0.25">
      <c r="B606" s="2">
        <v>42844</v>
      </c>
      <c r="C606" s="1">
        <v>9286.25</v>
      </c>
      <c r="D606" s="27">
        <v>374952</v>
      </c>
      <c r="E606" s="27">
        <v>242406</v>
      </c>
      <c r="F606" s="27">
        <f t="shared" si="19"/>
        <v>132546</v>
      </c>
      <c r="G606" s="27">
        <v>100000</v>
      </c>
      <c r="H606" s="135">
        <v>55000</v>
      </c>
      <c r="I606" s="1">
        <v>5523.25</v>
      </c>
      <c r="J606" s="1">
        <v>263.2</v>
      </c>
      <c r="K606" s="1">
        <f>Table48[[#This Row],[Comex Cu future]]/100/0.454*1000</f>
        <v>5797.3568281938315</v>
      </c>
      <c r="L606" s="1">
        <v>1888.5</v>
      </c>
      <c r="M606" s="207">
        <f>IF(ISNA(VLOOKUP(Table48[[#This Row],[Column1]],Table22[],2,FALSE)),M605,(VLOOKUP(Table48[[#This Row],[Column1]],Table22[],2,FALSE))*1000)</f>
        <v>55115.610504594435</v>
      </c>
      <c r="N606" s="135">
        <f>IF(ISNA(VLOOKUP(Table48[[#This Row],[Column1]],Table22[],3,FALSE)),N605,(VLOOKUP(Table48[[#This Row],[Column1]],Table22[],3,FALSE))*1000)</f>
        <v>58422.547134870103</v>
      </c>
      <c r="O606" s="14">
        <f t="shared" si="20"/>
        <v>42826</v>
      </c>
    </row>
    <row r="607" spans="2:15" x14ac:dyDescent="0.25">
      <c r="B607" s="2">
        <v>42845</v>
      </c>
      <c r="C607" s="1">
        <v>9435</v>
      </c>
      <c r="D607" s="27">
        <v>375738</v>
      </c>
      <c r="E607" s="27">
        <v>243210</v>
      </c>
      <c r="F607" s="27">
        <f t="shared" si="19"/>
        <v>132528</v>
      </c>
      <c r="G607" s="27">
        <v>100000</v>
      </c>
      <c r="H607" s="135">
        <v>54750</v>
      </c>
      <c r="I607" s="1">
        <v>5596.5</v>
      </c>
      <c r="J607" s="1">
        <v>264.10000000000002</v>
      </c>
      <c r="K607" s="1">
        <f>Table48[[#This Row],[Comex Cu future]]/100/0.454*1000</f>
        <v>5817.1806167400882</v>
      </c>
      <c r="L607" s="1">
        <v>1932.25</v>
      </c>
      <c r="M607" s="207">
        <f>IF(ISNA(VLOOKUP(Table48[[#This Row],[Column1]],Table22[],2,FALSE)),M606,(VLOOKUP(Table48[[#This Row],[Column1]],Table22[],2,FALSE))*1000)</f>
        <v>55115.610504594435</v>
      </c>
      <c r="N607" s="135">
        <f>IF(ISNA(VLOOKUP(Table48[[#This Row],[Column1]],Table22[],3,FALSE)),N606,(VLOOKUP(Table48[[#This Row],[Column1]],Table22[],3,FALSE))*1000)</f>
        <v>58422.547134870103</v>
      </c>
      <c r="O607" s="14">
        <f t="shared" si="20"/>
        <v>42826</v>
      </c>
    </row>
    <row r="608" spans="2:15" x14ac:dyDescent="0.25">
      <c r="B608" s="2">
        <v>42846</v>
      </c>
      <c r="C608" s="1">
        <v>9295</v>
      </c>
      <c r="D608" s="27">
        <v>380946</v>
      </c>
      <c r="E608" s="27">
        <v>248526</v>
      </c>
      <c r="F608" s="27">
        <f t="shared" si="19"/>
        <v>132420</v>
      </c>
      <c r="G608" s="27">
        <v>100000</v>
      </c>
      <c r="H608" s="135">
        <v>54750</v>
      </c>
      <c r="I608" s="1">
        <v>5594</v>
      </c>
      <c r="J608" s="1">
        <v>263.75</v>
      </c>
      <c r="K608" s="1">
        <f>Table48[[#This Row],[Comex Cu future]]/100/0.454*1000</f>
        <v>5809.4713656387667</v>
      </c>
      <c r="L608" s="1">
        <v>1922.75</v>
      </c>
      <c r="M608" s="207">
        <f>IF(ISNA(VLOOKUP(Table48[[#This Row],[Column1]],Table22[],2,FALSE)),M607,(VLOOKUP(Table48[[#This Row],[Column1]],Table22[],2,FALSE))*1000)</f>
        <v>54895.148062576052</v>
      </c>
      <c r="N608" s="135">
        <f>IF(ISNA(VLOOKUP(Table48[[#This Row],[Column1]],Table22[],3,FALSE)),N607,(VLOOKUP(Table48[[#This Row],[Column1]],Table22[],3,FALSE))*1000)</f>
        <v>57871.391029824161</v>
      </c>
      <c r="O608" s="14">
        <f t="shared" si="20"/>
        <v>42826</v>
      </c>
    </row>
    <row r="609" spans="2:15" x14ac:dyDescent="0.25">
      <c r="B609" s="2">
        <v>42849</v>
      </c>
      <c r="C609" s="1">
        <v>9206.5</v>
      </c>
      <c r="D609" s="27">
        <v>380496</v>
      </c>
      <c r="E609" s="27">
        <v>248310</v>
      </c>
      <c r="F609" s="27">
        <f t="shared" si="19"/>
        <v>132186</v>
      </c>
      <c r="G609" s="27">
        <v>100000</v>
      </c>
      <c r="H609" s="135">
        <v>55000</v>
      </c>
      <c r="I609" s="1">
        <v>5624.5</v>
      </c>
      <c r="J609" s="1">
        <v>265.2</v>
      </c>
      <c r="K609" s="1">
        <f>Table48[[#This Row],[Comex Cu future]]/100/0.454*1000</f>
        <v>5841.409691629955</v>
      </c>
      <c r="L609" s="1">
        <v>1938.25</v>
      </c>
      <c r="M609" s="207">
        <f>IF(ISNA(VLOOKUP(Table48[[#This Row],[Column1]],Table22[],2,FALSE)),M608,(VLOOKUP(Table48[[#This Row],[Column1]],Table22[],2,FALSE))*1000)</f>
        <v>54895.148062576052</v>
      </c>
      <c r="N609" s="135">
        <f>IF(ISNA(VLOOKUP(Table48[[#This Row],[Column1]],Table22[],3,FALSE)),N608,(VLOOKUP(Table48[[#This Row],[Column1]],Table22[],3,FALSE))*1000)</f>
        <v>57871.391029824161</v>
      </c>
      <c r="O609" s="14">
        <f t="shared" si="20"/>
        <v>42826</v>
      </c>
    </row>
    <row r="610" spans="2:15" x14ac:dyDescent="0.25">
      <c r="B610" s="2">
        <v>42850</v>
      </c>
      <c r="C610" s="1">
        <v>9270.5</v>
      </c>
      <c r="D610" s="27">
        <v>380172</v>
      </c>
      <c r="E610" s="27">
        <v>247890</v>
      </c>
      <c r="F610" s="27">
        <f t="shared" si="19"/>
        <v>132282</v>
      </c>
      <c r="G610" s="27">
        <v>100000</v>
      </c>
      <c r="H610" s="135">
        <v>55000</v>
      </c>
      <c r="I610" s="1">
        <v>5677.5</v>
      </c>
      <c r="J610" s="1">
        <v>267.39999999999998</v>
      </c>
      <c r="K610" s="1">
        <f>Table48[[#This Row],[Comex Cu future]]/100/0.454*1000</f>
        <v>5889.8678414096912</v>
      </c>
      <c r="L610" s="1">
        <v>1954.75</v>
      </c>
      <c r="M610" s="207">
        <f>IF(ISNA(VLOOKUP(Table48[[#This Row],[Column1]],Table22[],2,FALSE)),M609,(VLOOKUP(Table48[[#This Row],[Column1]],Table22[],2,FALSE))*1000)</f>
        <v>54895.148062576052</v>
      </c>
      <c r="N610" s="135">
        <f>IF(ISNA(VLOOKUP(Table48[[#This Row],[Column1]],Table22[],3,FALSE)),N609,(VLOOKUP(Table48[[#This Row],[Column1]],Table22[],3,FALSE))*1000)</f>
        <v>57871.391029824161</v>
      </c>
      <c r="O610" s="14">
        <f t="shared" si="20"/>
        <v>42826</v>
      </c>
    </row>
    <row r="611" spans="2:15" x14ac:dyDescent="0.25">
      <c r="B611" s="2">
        <v>42851</v>
      </c>
      <c r="C611" s="1">
        <v>9179.5</v>
      </c>
      <c r="D611" s="27">
        <v>379338</v>
      </c>
      <c r="E611" s="27">
        <v>246984</v>
      </c>
      <c r="F611" s="27">
        <f t="shared" si="19"/>
        <v>132354</v>
      </c>
      <c r="G611" s="27">
        <v>100000</v>
      </c>
      <c r="H611" s="135">
        <v>55000</v>
      </c>
      <c r="I611" s="1">
        <v>5689</v>
      </c>
      <c r="J611" s="1">
        <v>267.35000000000002</v>
      </c>
      <c r="K611" s="1">
        <f>Table48[[#This Row],[Comex Cu future]]/100/0.454*1000</f>
        <v>5888.7665198237892</v>
      </c>
      <c r="L611" s="1">
        <v>1956</v>
      </c>
      <c r="M611" s="207">
        <f>IF(ISNA(VLOOKUP(Table48[[#This Row],[Column1]],Table22[],2,FALSE)),M610,(VLOOKUP(Table48[[#This Row],[Column1]],Table22[],2,FALSE))*1000)</f>
        <v>54895.148062576052</v>
      </c>
      <c r="N611" s="135">
        <f>IF(ISNA(VLOOKUP(Table48[[#This Row],[Column1]],Table22[],3,FALSE)),N610,(VLOOKUP(Table48[[#This Row],[Column1]],Table22[],3,FALSE))*1000)</f>
        <v>57871.391029824161</v>
      </c>
      <c r="O611" s="14">
        <f t="shared" si="20"/>
        <v>42826</v>
      </c>
    </row>
    <row r="612" spans="2:15" x14ac:dyDescent="0.25">
      <c r="B612" s="2">
        <v>42852</v>
      </c>
      <c r="C612" s="1">
        <v>9288</v>
      </c>
      <c r="D612" s="27">
        <v>379002</v>
      </c>
      <c r="E612" s="27">
        <v>246768</v>
      </c>
      <c r="F612" s="27">
        <f t="shared" si="19"/>
        <v>132234</v>
      </c>
      <c r="G612" s="27">
        <v>100000</v>
      </c>
      <c r="H612" s="135">
        <v>55250</v>
      </c>
      <c r="I612" s="1">
        <v>5668.75</v>
      </c>
      <c r="J612" s="1">
        <v>266.60000000000002</v>
      </c>
      <c r="K612" s="1">
        <f>Table48[[#This Row],[Comex Cu future]]/100/0.454*1000</f>
        <v>5872.2466960352431</v>
      </c>
      <c r="L612" s="1">
        <v>1914.75</v>
      </c>
      <c r="M612" s="207">
        <f>IF(ISNA(VLOOKUP(Table48[[#This Row],[Column1]],Table22[],2,FALSE)),M611,(VLOOKUP(Table48[[#This Row],[Column1]],Table22[],2,FALSE))*1000)</f>
        <v>54895.148062576052</v>
      </c>
      <c r="N612" s="135">
        <f>IF(ISNA(VLOOKUP(Table48[[#This Row],[Column1]],Table22[],3,FALSE)),N611,(VLOOKUP(Table48[[#This Row],[Column1]],Table22[],3,FALSE))*1000)</f>
        <v>57871.391029824161</v>
      </c>
      <c r="O612" s="14">
        <f t="shared" si="20"/>
        <v>42826</v>
      </c>
    </row>
    <row r="613" spans="2:15" x14ac:dyDescent="0.25">
      <c r="B613" s="2">
        <v>42853</v>
      </c>
      <c r="C613" s="1">
        <v>9404</v>
      </c>
      <c r="D613" s="27">
        <v>379644</v>
      </c>
      <c r="E613" s="27">
        <v>246738</v>
      </c>
      <c r="F613" s="27">
        <f t="shared" si="19"/>
        <v>132906</v>
      </c>
      <c r="G613" s="27">
        <v>100000</v>
      </c>
      <c r="H613" s="135">
        <v>55000</v>
      </c>
      <c r="I613" s="1">
        <v>5710.5</v>
      </c>
      <c r="J613" s="1">
        <v>267.45</v>
      </c>
      <c r="K613" s="1">
        <f>Table48[[#This Row],[Comex Cu future]]/100/0.454*1000</f>
        <v>5890.9691629955951</v>
      </c>
      <c r="L613" s="1">
        <v>1903</v>
      </c>
      <c r="M613" s="207">
        <f>IF(ISNA(VLOOKUP(Table48[[#This Row],[Column1]],Table22[],2,FALSE)),M612,(VLOOKUP(Table48[[#This Row],[Column1]],Table22[],2,FALSE))*1000)</f>
        <v>54564.454399548493</v>
      </c>
      <c r="N613" s="135">
        <f>IF(ISNA(VLOOKUP(Table48[[#This Row],[Column1]],Table22[],3,FALSE)),N612,(VLOOKUP(Table48[[#This Row],[Column1]],Table22[],3,FALSE))*1000)</f>
        <v>57871.391029824161</v>
      </c>
      <c r="O613" s="14">
        <f t="shared" si="20"/>
        <v>42826</v>
      </c>
    </row>
    <row r="614" spans="2:15" x14ac:dyDescent="0.25">
      <c r="B614" s="2">
        <v>42856</v>
      </c>
      <c r="C614" s="1">
        <v>9404</v>
      </c>
      <c r="D614" s="27">
        <v>379644</v>
      </c>
      <c r="E614" s="27">
        <v>246738</v>
      </c>
      <c r="F614" s="27">
        <f t="shared" si="19"/>
        <v>132906</v>
      </c>
      <c r="G614" s="27">
        <v>100000</v>
      </c>
      <c r="H614" s="135">
        <v>55000</v>
      </c>
      <c r="I614" s="1">
        <v>5710.5</v>
      </c>
      <c r="J614" s="1">
        <v>272.95</v>
      </c>
      <c r="K614" s="1">
        <f>Table48[[#This Row],[Comex Cu future]]/100/0.454*1000</f>
        <v>6012.1145374449334</v>
      </c>
      <c r="L614" s="1">
        <v>1903</v>
      </c>
      <c r="M614" s="207">
        <f>IF(ISNA(VLOOKUP(Table48[[#This Row],[Column1]],Table22[],2,FALSE)),M613,(VLOOKUP(Table48[[#This Row],[Column1]],Table22[],2,FALSE))*1000)</f>
        <v>54564.454399548493</v>
      </c>
      <c r="N614" s="135">
        <f>IF(ISNA(VLOOKUP(Table48[[#This Row],[Column1]],Table22[],3,FALSE)),N613,(VLOOKUP(Table48[[#This Row],[Column1]],Table22[],3,FALSE))*1000)</f>
        <v>57871.391029824161</v>
      </c>
      <c r="O614" s="14">
        <f t="shared" si="20"/>
        <v>42856</v>
      </c>
    </row>
    <row r="615" spans="2:15" x14ac:dyDescent="0.25">
      <c r="B615" s="2">
        <v>42857</v>
      </c>
      <c r="C615" s="1">
        <v>9463</v>
      </c>
      <c r="D615" s="27">
        <v>379182</v>
      </c>
      <c r="E615" s="27">
        <v>246318</v>
      </c>
      <c r="F615" s="27">
        <f t="shared" si="19"/>
        <v>132864</v>
      </c>
      <c r="G615" s="27">
        <v>100000</v>
      </c>
      <c r="H615" s="135">
        <v>54750</v>
      </c>
      <c r="I615" s="1">
        <v>5770.5</v>
      </c>
      <c r="J615" s="1">
        <v>270.8</v>
      </c>
      <c r="K615" s="1">
        <f>Table48[[#This Row],[Comex Cu future]]/100/0.454*1000</f>
        <v>5964.7577092511019</v>
      </c>
      <c r="L615" s="1">
        <v>1921.75</v>
      </c>
      <c r="M615" s="207">
        <f>IF(ISNA(VLOOKUP(Table48[[#This Row],[Column1]],Table22[],2,FALSE)),M614,(VLOOKUP(Table48[[#This Row],[Column1]],Table22[],2,FALSE))*1000)</f>
        <v>54564.454399548493</v>
      </c>
      <c r="N615" s="135">
        <f>IF(ISNA(VLOOKUP(Table48[[#This Row],[Column1]],Table22[],3,FALSE)),N614,(VLOOKUP(Table48[[#This Row],[Column1]],Table22[],3,FALSE))*1000)</f>
        <v>57871.391029824161</v>
      </c>
      <c r="O615" s="14">
        <f t="shared" si="20"/>
        <v>42856</v>
      </c>
    </row>
    <row r="616" spans="2:15" x14ac:dyDescent="0.25">
      <c r="B616" s="2">
        <v>42858</v>
      </c>
      <c r="C616" s="1">
        <v>9177</v>
      </c>
      <c r="D616" s="27">
        <v>380472</v>
      </c>
      <c r="E616" s="27">
        <v>247608</v>
      </c>
      <c r="F616" s="27">
        <f t="shared" si="19"/>
        <v>132864</v>
      </c>
      <c r="G616" s="27">
        <v>100000</v>
      </c>
      <c r="H616" s="135">
        <v>54750</v>
      </c>
      <c r="I616" s="1">
        <v>5566.75</v>
      </c>
      <c r="J616" s="1">
        <v>262.10000000000002</v>
      </c>
      <c r="K616" s="1">
        <f>Table48[[#This Row],[Comex Cu future]]/100/0.454*1000</f>
        <v>5773.1277533039656</v>
      </c>
      <c r="L616" s="1">
        <v>1915.5</v>
      </c>
      <c r="M616" s="207">
        <f>IF(ISNA(VLOOKUP(Table48[[#This Row],[Column1]],Table22[],2,FALSE)),M615,(VLOOKUP(Table48[[#This Row],[Column1]],Table22[],2,FALSE))*1000)</f>
        <v>54564.454399548493</v>
      </c>
      <c r="N616" s="135">
        <f>IF(ISNA(VLOOKUP(Table48[[#This Row],[Column1]],Table22[],3,FALSE)),N615,(VLOOKUP(Table48[[#This Row],[Column1]],Table22[],3,FALSE))*1000)</f>
        <v>57871.391029824161</v>
      </c>
      <c r="O616" s="14">
        <f t="shared" si="20"/>
        <v>42856</v>
      </c>
    </row>
    <row r="617" spans="2:15" x14ac:dyDescent="0.25">
      <c r="B617" s="2">
        <v>42859</v>
      </c>
      <c r="C617" s="1">
        <v>8969.5</v>
      </c>
      <c r="D617" s="27">
        <v>380502</v>
      </c>
      <c r="E617" s="27">
        <v>247506</v>
      </c>
      <c r="F617" s="27">
        <f t="shared" si="19"/>
        <v>132996</v>
      </c>
      <c r="G617" s="27">
        <v>100000</v>
      </c>
      <c r="H617" s="135">
        <v>55050</v>
      </c>
      <c r="I617" s="1">
        <v>5518</v>
      </c>
      <c r="J617" s="1">
        <v>259.05</v>
      </c>
      <c r="K617" s="1">
        <f>Table48[[#This Row],[Comex Cu future]]/100/0.454*1000</f>
        <v>5705.9471365638765</v>
      </c>
      <c r="L617" s="1">
        <v>1906.5</v>
      </c>
      <c r="M617" s="207">
        <f>IF(ISNA(VLOOKUP(Table48[[#This Row],[Column1]],Table22[],2,FALSE)),M616,(VLOOKUP(Table48[[#This Row],[Column1]],Table22[],2,FALSE))*1000)</f>
        <v>54564.454399548493</v>
      </c>
      <c r="N617" s="135">
        <f>IF(ISNA(VLOOKUP(Table48[[#This Row],[Column1]],Table22[],3,FALSE)),N616,(VLOOKUP(Table48[[#This Row],[Column1]],Table22[],3,FALSE))*1000)</f>
        <v>57871.391029824161</v>
      </c>
      <c r="O617" s="14">
        <f t="shared" si="20"/>
        <v>42856</v>
      </c>
    </row>
    <row r="618" spans="2:15" x14ac:dyDescent="0.25">
      <c r="B618" s="2">
        <v>42860</v>
      </c>
      <c r="C618" s="1">
        <v>9107.5</v>
      </c>
      <c r="D618" s="27">
        <v>380712</v>
      </c>
      <c r="E618" s="27">
        <v>247926</v>
      </c>
      <c r="F618" s="27">
        <f t="shared" si="19"/>
        <v>132786</v>
      </c>
      <c r="G618" s="27">
        <v>100000</v>
      </c>
      <c r="H618" s="135">
        <v>55050</v>
      </c>
      <c r="I618" s="1">
        <v>5563</v>
      </c>
      <c r="J618" s="1">
        <v>260.45</v>
      </c>
      <c r="K618" s="1">
        <f>Table48[[#This Row],[Comex Cu future]]/100/0.454*1000</f>
        <v>5736.7841409691628</v>
      </c>
      <c r="L618" s="1">
        <v>1895.75</v>
      </c>
      <c r="M618" s="207">
        <f>IF(ISNA(VLOOKUP(Table48[[#This Row],[Column1]],Table22[],2,FALSE)),M617,(VLOOKUP(Table48[[#This Row],[Column1]],Table22[],2,FALSE))*1000)</f>
        <v>54013.298294502551</v>
      </c>
      <c r="N618" s="135">
        <f>IF(ISNA(VLOOKUP(Table48[[#This Row],[Column1]],Table22[],3,FALSE)),N617,(VLOOKUP(Table48[[#This Row],[Column1]],Table22[],3,FALSE))*1000)</f>
        <v>57320.234924778211</v>
      </c>
      <c r="O618" s="14">
        <f t="shared" si="20"/>
        <v>42856</v>
      </c>
    </row>
    <row r="619" spans="2:15" x14ac:dyDescent="0.25">
      <c r="B619" s="2">
        <v>42863</v>
      </c>
      <c r="C619" s="1">
        <v>9107.5</v>
      </c>
      <c r="D619" s="27">
        <v>380712</v>
      </c>
      <c r="E619" s="27">
        <v>247926</v>
      </c>
      <c r="F619" s="27">
        <f t="shared" si="19"/>
        <v>132786</v>
      </c>
      <c r="G619" s="27">
        <v>100000</v>
      </c>
      <c r="H619" s="135">
        <v>54450</v>
      </c>
      <c r="I619" s="1">
        <v>5461.75</v>
      </c>
      <c r="J619" s="1">
        <v>256.7</v>
      </c>
      <c r="K619" s="1">
        <f>Table48[[#This Row],[Comex Cu future]]/100/0.454*1000</f>
        <v>5654.1850220264314</v>
      </c>
      <c r="L619" s="1">
        <v>1873.25</v>
      </c>
      <c r="M619" s="207">
        <f>IF(ISNA(VLOOKUP(Table48[[#This Row],[Column1]],Table22[],2,FALSE)),M618,(VLOOKUP(Table48[[#This Row],[Column1]],Table22[],2,FALSE))*1000)</f>
        <v>54013.298294502551</v>
      </c>
      <c r="N619" s="135">
        <f>IF(ISNA(VLOOKUP(Table48[[#This Row],[Column1]],Table22[],3,FALSE)),N618,(VLOOKUP(Table48[[#This Row],[Column1]],Table22[],3,FALSE))*1000)</f>
        <v>57320.234924778211</v>
      </c>
      <c r="O619" s="14">
        <f t="shared" si="20"/>
        <v>42856</v>
      </c>
    </row>
    <row r="620" spans="2:15" x14ac:dyDescent="0.25">
      <c r="B620" s="2">
        <v>42864</v>
      </c>
      <c r="C620" s="1">
        <v>9173.5</v>
      </c>
      <c r="D620" s="27">
        <v>380718</v>
      </c>
      <c r="E620" s="27">
        <v>247956</v>
      </c>
      <c r="F620" s="27">
        <f t="shared" si="19"/>
        <v>132762</v>
      </c>
      <c r="G620" s="27">
        <v>100000</v>
      </c>
      <c r="H620" s="135">
        <v>54550</v>
      </c>
      <c r="I620" s="1">
        <v>5486.25</v>
      </c>
      <c r="J620" s="1">
        <v>257.05</v>
      </c>
      <c r="K620" s="1">
        <f>Table48[[#This Row],[Comex Cu future]]/100/0.454*1000</f>
        <v>5661.8942731277539</v>
      </c>
      <c r="L620" s="1">
        <v>1864.75</v>
      </c>
      <c r="M620" s="207">
        <f>IF(ISNA(VLOOKUP(Table48[[#This Row],[Column1]],Table22[],2,FALSE)),M619,(VLOOKUP(Table48[[#This Row],[Column1]],Table22[],2,FALSE))*1000)</f>
        <v>54013.298294502551</v>
      </c>
      <c r="N620" s="135">
        <f>IF(ISNA(VLOOKUP(Table48[[#This Row],[Column1]],Table22[],3,FALSE)),N619,(VLOOKUP(Table48[[#This Row],[Column1]],Table22[],3,FALSE))*1000)</f>
        <v>57320.234924778211</v>
      </c>
      <c r="O620" s="14">
        <f t="shared" si="20"/>
        <v>42856</v>
      </c>
    </row>
    <row r="621" spans="2:15" x14ac:dyDescent="0.25">
      <c r="B621" s="2">
        <v>42865</v>
      </c>
      <c r="C621" s="1">
        <v>9078.5</v>
      </c>
      <c r="D621" s="27">
        <v>381378</v>
      </c>
      <c r="E621" s="27">
        <v>248640</v>
      </c>
      <c r="F621" s="27">
        <f t="shared" si="19"/>
        <v>132738</v>
      </c>
      <c r="G621" s="27">
        <v>100000</v>
      </c>
      <c r="H621" s="135">
        <v>54550</v>
      </c>
      <c r="I621" s="1">
        <v>5475.25</v>
      </c>
      <c r="J621" s="1">
        <v>256.60000000000002</v>
      </c>
      <c r="K621" s="1">
        <f>Table48[[#This Row],[Comex Cu future]]/100/0.454*1000</f>
        <v>5651.9823788546264</v>
      </c>
      <c r="L621" s="1">
        <v>1859.5</v>
      </c>
      <c r="M621" s="207">
        <f>IF(ISNA(VLOOKUP(Table48[[#This Row],[Column1]],Table22[],2,FALSE)),M620,(VLOOKUP(Table48[[#This Row],[Column1]],Table22[],2,FALSE))*1000)</f>
        <v>54013.298294502551</v>
      </c>
      <c r="N621" s="135">
        <f>IF(ISNA(VLOOKUP(Table48[[#This Row],[Column1]],Table22[],3,FALSE)),N620,(VLOOKUP(Table48[[#This Row],[Column1]],Table22[],3,FALSE))*1000)</f>
        <v>57320.234924778211</v>
      </c>
      <c r="O621" s="14">
        <f t="shared" si="20"/>
        <v>42856</v>
      </c>
    </row>
    <row r="622" spans="2:15" x14ac:dyDescent="0.25">
      <c r="B622" s="2">
        <v>42866</v>
      </c>
      <c r="C622" s="1">
        <v>9291</v>
      </c>
      <c r="D622" s="27">
        <v>381834</v>
      </c>
      <c r="E622" s="27">
        <v>249114</v>
      </c>
      <c r="F622" s="27">
        <f t="shared" si="19"/>
        <v>132720</v>
      </c>
      <c r="G622" s="27">
        <v>100000</v>
      </c>
      <c r="H622" s="135">
        <v>54550</v>
      </c>
      <c r="I622" s="1">
        <v>5521.25</v>
      </c>
      <c r="J622" s="1">
        <v>258</v>
      </c>
      <c r="K622" s="1">
        <f>Table48[[#This Row],[Comex Cu future]]/100/0.454*1000</f>
        <v>5682.8193832599118</v>
      </c>
      <c r="L622" s="1">
        <v>1869.5</v>
      </c>
      <c r="M622" s="207">
        <f>IF(ISNA(VLOOKUP(Table48[[#This Row],[Column1]],Table22[],2,FALSE)),M621,(VLOOKUP(Table48[[#This Row],[Column1]],Table22[],2,FALSE))*1000)</f>
        <v>54013.298294502551</v>
      </c>
      <c r="N622" s="135">
        <f>IF(ISNA(VLOOKUP(Table48[[#This Row],[Column1]],Table22[],3,FALSE)),N621,(VLOOKUP(Table48[[#This Row],[Column1]],Table22[],3,FALSE))*1000)</f>
        <v>57320.234924778211</v>
      </c>
      <c r="O622" s="14">
        <f t="shared" si="20"/>
        <v>42856</v>
      </c>
    </row>
    <row r="623" spans="2:15" x14ac:dyDescent="0.25">
      <c r="B623" s="2">
        <v>42867</v>
      </c>
      <c r="C623" s="1">
        <v>9276</v>
      </c>
      <c r="D623" s="27">
        <v>380610</v>
      </c>
      <c r="E623" s="27">
        <v>248286</v>
      </c>
      <c r="F623" s="27">
        <f t="shared" si="19"/>
        <v>132324</v>
      </c>
      <c r="G623" s="27">
        <v>100000</v>
      </c>
      <c r="H623" s="135">
        <v>54550</v>
      </c>
      <c r="I623" s="1">
        <v>5538.75</v>
      </c>
      <c r="J623" s="1">
        <v>259.7</v>
      </c>
      <c r="K623" s="1">
        <f>Table48[[#This Row],[Comex Cu future]]/100/0.454*1000</f>
        <v>5720.2643171806167</v>
      </c>
      <c r="L623" s="1">
        <v>1885.5</v>
      </c>
      <c r="M623" s="207">
        <f>IF(ISNA(VLOOKUP(Table48[[#This Row],[Column1]],Table22[],2,FALSE)),M622,(VLOOKUP(Table48[[#This Row],[Column1]],Table22[],2,FALSE))*1000)</f>
        <v>53131.448526429042</v>
      </c>
      <c r="N623" s="135">
        <f>IF(ISNA(VLOOKUP(Table48[[#This Row],[Column1]],Table22[],3,FALSE)),N622,(VLOOKUP(Table48[[#This Row],[Column1]],Table22[],3,FALSE))*1000)</f>
        <v>57320.234924778211</v>
      </c>
      <c r="O623" s="14">
        <f t="shared" si="20"/>
        <v>42856</v>
      </c>
    </row>
    <row r="624" spans="2:15" x14ac:dyDescent="0.25">
      <c r="B624" s="2">
        <v>42870</v>
      </c>
      <c r="C624" s="1">
        <v>9177</v>
      </c>
      <c r="D624" s="27">
        <v>379638</v>
      </c>
      <c r="E624" s="27">
        <v>247548</v>
      </c>
      <c r="F624" s="27">
        <f t="shared" si="19"/>
        <v>132090</v>
      </c>
      <c r="G624" s="27">
        <v>100000</v>
      </c>
      <c r="H624" s="135">
        <v>54550</v>
      </c>
      <c r="I624" s="1">
        <v>5593.25</v>
      </c>
      <c r="J624" s="1">
        <v>261.14999999999998</v>
      </c>
      <c r="K624" s="1">
        <f>Table48[[#This Row],[Comex Cu future]]/100/0.454*1000</f>
        <v>5752.2026431718059</v>
      </c>
      <c r="L624" s="1">
        <v>1902.25</v>
      </c>
      <c r="M624" s="207">
        <f>IF(ISNA(VLOOKUP(Table48[[#This Row],[Column1]],Table22[],2,FALSE)),M623,(VLOOKUP(Table48[[#This Row],[Column1]],Table22[],2,FALSE))*1000)</f>
        <v>53131.448526429042</v>
      </c>
      <c r="N624" s="135">
        <f>IF(ISNA(VLOOKUP(Table48[[#This Row],[Column1]],Table22[],3,FALSE)),N623,(VLOOKUP(Table48[[#This Row],[Column1]],Table22[],3,FALSE))*1000)</f>
        <v>57320.234924778211</v>
      </c>
      <c r="O624" s="14">
        <f t="shared" si="20"/>
        <v>42856</v>
      </c>
    </row>
    <row r="625" spans="2:15" x14ac:dyDescent="0.25">
      <c r="B625" s="2">
        <v>42871</v>
      </c>
      <c r="C625" s="1">
        <v>9064.5</v>
      </c>
      <c r="D625" s="27">
        <v>380250</v>
      </c>
      <c r="E625" s="27">
        <v>248826</v>
      </c>
      <c r="F625" s="27">
        <f t="shared" si="19"/>
        <v>131424</v>
      </c>
      <c r="G625" s="27">
        <v>100000</v>
      </c>
      <c r="H625" s="135">
        <v>55543.75</v>
      </c>
      <c r="I625" s="1">
        <v>5594.75</v>
      </c>
      <c r="J625" s="1">
        <v>262.10000000000002</v>
      </c>
      <c r="K625" s="1">
        <f>Table48[[#This Row],[Comex Cu future]]/100/0.454*1000</f>
        <v>5773.1277533039656</v>
      </c>
      <c r="L625" s="1">
        <v>1920.75</v>
      </c>
      <c r="M625" s="207">
        <f>IF(ISNA(VLOOKUP(Table48[[#This Row],[Column1]],Table22[],2,FALSE)),M624,(VLOOKUP(Table48[[#This Row],[Column1]],Table22[],2,FALSE))*1000)</f>
        <v>53131.448526429042</v>
      </c>
      <c r="N625" s="135">
        <f>IF(ISNA(VLOOKUP(Table48[[#This Row],[Column1]],Table22[],3,FALSE)),N624,(VLOOKUP(Table48[[#This Row],[Column1]],Table22[],3,FALSE))*1000)</f>
        <v>57320.234924778211</v>
      </c>
      <c r="O625" s="14">
        <f t="shared" si="20"/>
        <v>42856</v>
      </c>
    </row>
    <row r="626" spans="2:15" x14ac:dyDescent="0.25">
      <c r="B626" s="2">
        <v>42872</v>
      </c>
      <c r="C626" s="1">
        <v>9166</v>
      </c>
      <c r="D626" s="27">
        <v>380340</v>
      </c>
      <c r="E626" s="27">
        <v>249162</v>
      </c>
      <c r="F626" s="27">
        <f t="shared" si="19"/>
        <v>131178</v>
      </c>
      <c r="G626" s="27">
        <v>100000</v>
      </c>
      <c r="H626" s="135">
        <v>55537</v>
      </c>
      <c r="I626" s="1">
        <v>5592.5</v>
      </c>
      <c r="J626" s="1">
        <v>261.8</v>
      </c>
      <c r="K626" s="1">
        <f>Table48[[#This Row],[Comex Cu future]]/100/0.454*1000</f>
        <v>5766.5198237885461</v>
      </c>
      <c r="L626" s="1">
        <v>1921.75</v>
      </c>
      <c r="M626" s="207">
        <f>IF(ISNA(VLOOKUP(Table48[[#This Row],[Column1]],Table22[],2,FALSE)),M625,(VLOOKUP(Table48[[#This Row],[Column1]],Table22[],2,FALSE))*1000)</f>
        <v>53131.448526429042</v>
      </c>
      <c r="N626" s="135">
        <f>IF(ISNA(VLOOKUP(Table48[[#This Row],[Column1]],Table22[],3,FALSE)),N625,(VLOOKUP(Table48[[#This Row],[Column1]],Table22[],3,FALSE))*1000)</f>
        <v>57320.234924778211</v>
      </c>
      <c r="O626" s="14">
        <f t="shared" si="20"/>
        <v>42856</v>
      </c>
    </row>
    <row r="627" spans="2:15" x14ac:dyDescent="0.25">
      <c r="B627" s="2">
        <v>42873</v>
      </c>
      <c r="C627" s="1">
        <v>9136.5</v>
      </c>
      <c r="D627" s="27">
        <v>379824</v>
      </c>
      <c r="E627" s="27">
        <v>249156</v>
      </c>
      <c r="F627" s="27">
        <f t="shared" si="19"/>
        <v>130668</v>
      </c>
      <c r="G627" s="27">
        <v>100000</v>
      </c>
      <c r="H627" s="135">
        <v>54500</v>
      </c>
      <c r="I627" s="1">
        <v>5562</v>
      </c>
      <c r="J627" s="1">
        <v>260.3</v>
      </c>
      <c r="K627" s="1">
        <f>Table48[[#This Row],[Comex Cu future]]/100/0.454*1000</f>
        <v>5733.4801762114548</v>
      </c>
      <c r="L627" s="1">
        <v>1921</v>
      </c>
      <c r="M627" s="207">
        <f>IF(ISNA(VLOOKUP(Table48[[#This Row],[Column1]],Table22[],2,FALSE)),M626,(VLOOKUP(Table48[[#This Row],[Column1]],Table22[],2,FALSE))*1000)</f>
        <v>53131.448526429042</v>
      </c>
      <c r="N627" s="135">
        <f>IF(ISNA(VLOOKUP(Table48[[#This Row],[Column1]],Table22[],3,FALSE)),N626,(VLOOKUP(Table48[[#This Row],[Column1]],Table22[],3,FALSE))*1000)</f>
        <v>57320.234924778211</v>
      </c>
      <c r="O627" s="14">
        <f t="shared" si="20"/>
        <v>42856</v>
      </c>
    </row>
    <row r="628" spans="2:15" x14ac:dyDescent="0.25">
      <c r="B628" s="2">
        <v>42874</v>
      </c>
      <c r="C628" s="1">
        <v>9325</v>
      </c>
      <c r="D628" s="27">
        <v>378894</v>
      </c>
      <c r="E628" s="27">
        <v>248556</v>
      </c>
      <c r="F628" s="27">
        <f t="shared" si="19"/>
        <v>130338</v>
      </c>
      <c r="G628" s="27">
        <v>100000</v>
      </c>
      <c r="H628" s="135">
        <v>54250</v>
      </c>
      <c r="I628" s="1">
        <v>5665.25</v>
      </c>
      <c r="J628" s="1">
        <v>264.7</v>
      </c>
      <c r="K628" s="1">
        <f>Table48[[#This Row],[Comex Cu future]]/100/0.454*1000</f>
        <v>5830.3964757709246</v>
      </c>
      <c r="L628" s="1">
        <v>1941.75</v>
      </c>
      <c r="M628" s="207">
        <f>IF(ISNA(VLOOKUP(Table48[[#This Row],[Column1]],Table22[],2,FALSE)),M627,(VLOOKUP(Table48[[#This Row],[Column1]],Table22[],2,FALSE))*1000)</f>
        <v>53131.448526429042</v>
      </c>
      <c r="N628" s="135">
        <f>IF(ISNA(VLOOKUP(Table48[[#This Row],[Column1]],Table22[],3,FALSE)),N627,(VLOOKUP(Table48[[#This Row],[Column1]],Table22[],3,FALSE))*1000)</f>
        <v>57320.234924778211</v>
      </c>
      <c r="O628" s="14">
        <f t="shared" si="20"/>
        <v>42856</v>
      </c>
    </row>
    <row r="629" spans="2:15" x14ac:dyDescent="0.25">
      <c r="B629" s="2">
        <v>42877</v>
      </c>
      <c r="C629" s="1">
        <v>9351.5</v>
      </c>
      <c r="D629" s="27">
        <v>378858</v>
      </c>
      <c r="E629" s="27">
        <v>248976</v>
      </c>
      <c r="F629" s="27">
        <f t="shared" si="19"/>
        <v>129882</v>
      </c>
      <c r="G629" s="27">
        <v>100000</v>
      </c>
      <c r="H629" s="135">
        <v>54500</v>
      </c>
      <c r="I629" s="1">
        <v>5689</v>
      </c>
      <c r="J629" s="1">
        <v>266.05</v>
      </c>
      <c r="K629" s="1">
        <f>Table48[[#This Row],[Comex Cu future]]/100/0.454*1000</f>
        <v>5860.1321585903088</v>
      </c>
      <c r="L629" s="1">
        <v>1935.5</v>
      </c>
      <c r="M629" s="207">
        <f>IF(ISNA(VLOOKUP(Table48[[#This Row],[Column1]],Table22[],2,FALSE)),M628,(VLOOKUP(Table48[[#This Row],[Column1]],Table22[],2,FALSE))*1000)</f>
        <v>53131.448526429042</v>
      </c>
      <c r="N629" s="135">
        <f>IF(ISNA(VLOOKUP(Table48[[#This Row],[Column1]],Table22[],3,FALSE)),N628,(VLOOKUP(Table48[[#This Row],[Column1]],Table22[],3,FALSE))*1000)</f>
        <v>57320.234924778211</v>
      </c>
      <c r="O629" s="14">
        <f t="shared" si="20"/>
        <v>42856</v>
      </c>
    </row>
    <row r="630" spans="2:15" x14ac:dyDescent="0.25">
      <c r="B630" s="2">
        <v>42878</v>
      </c>
      <c r="C630" s="1">
        <v>9301.5</v>
      </c>
      <c r="D630" s="27">
        <v>378414</v>
      </c>
      <c r="E630" s="27">
        <v>248766</v>
      </c>
      <c r="F630" s="27">
        <f t="shared" si="19"/>
        <v>129648</v>
      </c>
      <c r="G630" s="27">
        <v>100000</v>
      </c>
      <c r="H630" s="135">
        <v>54500</v>
      </c>
      <c r="I630" s="1">
        <v>5695</v>
      </c>
      <c r="J630" s="1">
        <v>266.45</v>
      </c>
      <c r="K630" s="1">
        <f>Table48[[#This Row],[Comex Cu future]]/100/0.454*1000</f>
        <v>5868.9427312775324</v>
      </c>
      <c r="L630" s="1">
        <v>1940.5</v>
      </c>
      <c r="M630" s="207">
        <f>IF(ISNA(VLOOKUP(Table48[[#This Row],[Column1]],Table22[],2,FALSE)),M629,(VLOOKUP(Table48[[#This Row],[Column1]],Table22[],2,FALSE))*1000)</f>
        <v>53131.448526429042</v>
      </c>
      <c r="N630" s="135">
        <f>IF(ISNA(VLOOKUP(Table48[[#This Row],[Column1]],Table22[],3,FALSE)),N629,(VLOOKUP(Table48[[#This Row],[Column1]],Table22[],3,FALSE))*1000)</f>
        <v>57320.234924778211</v>
      </c>
      <c r="O630" s="14">
        <f t="shared" si="20"/>
        <v>42856</v>
      </c>
    </row>
    <row r="631" spans="2:15" x14ac:dyDescent="0.25">
      <c r="B631" s="2">
        <v>42879</v>
      </c>
      <c r="C631" s="1">
        <v>9057.5</v>
      </c>
      <c r="D631" s="27">
        <v>384798</v>
      </c>
      <c r="E631" s="27">
        <v>255438</v>
      </c>
      <c r="F631" s="27">
        <f t="shared" si="19"/>
        <v>129360</v>
      </c>
      <c r="G631" s="27">
        <v>100000</v>
      </c>
      <c r="H631" s="135">
        <v>54500</v>
      </c>
      <c r="I631" s="1">
        <v>5662.5</v>
      </c>
      <c r="J631" s="1">
        <v>265.3</v>
      </c>
      <c r="K631" s="1">
        <f>Table48[[#This Row],[Comex Cu future]]/100/0.454*1000</f>
        <v>5843.6123348017618</v>
      </c>
      <c r="L631" s="1">
        <v>1942.5</v>
      </c>
      <c r="M631" s="207">
        <f>IF(ISNA(VLOOKUP(Table48[[#This Row],[Column1]],Table22[],2,FALSE)),M630,(VLOOKUP(Table48[[#This Row],[Column1]],Table22[],2,FALSE))*1000)</f>
        <v>53131.448526429042</v>
      </c>
      <c r="N631" s="135">
        <f>IF(ISNA(VLOOKUP(Table48[[#This Row],[Column1]],Table22[],3,FALSE)),N630,(VLOOKUP(Table48[[#This Row],[Column1]],Table22[],3,FALSE))*1000)</f>
        <v>57320.234924778211</v>
      </c>
      <c r="O631" s="14">
        <f t="shared" si="20"/>
        <v>42856</v>
      </c>
    </row>
    <row r="632" spans="2:15" x14ac:dyDescent="0.25">
      <c r="B632" s="2">
        <v>42880</v>
      </c>
      <c r="C632" s="1">
        <v>9000.5</v>
      </c>
      <c r="D632" s="27">
        <v>383844</v>
      </c>
      <c r="E632" s="27">
        <v>254748</v>
      </c>
      <c r="F632" s="27">
        <f t="shared" si="19"/>
        <v>129096</v>
      </c>
      <c r="G632" s="27">
        <v>100000</v>
      </c>
      <c r="H632" s="135">
        <v>55350</v>
      </c>
      <c r="I632" s="1">
        <v>5706</v>
      </c>
      <c r="J632" s="1">
        <v>266.45</v>
      </c>
      <c r="K632" s="1">
        <f>Table48[[#This Row],[Comex Cu future]]/100/0.454*1000</f>
        <v>5868.9427312775324</v>
      </c>
      <c r="L632" s="1">
        <v>1958.25</v>
      </c>
      <c r="M632" s="207">
        <f>IF(ISNA(VLOOKUP(Table48[[#This Row],[Column1]],Table22[],2,FALSE)),M631,(VLOOKUP(Table48[[#This Row],[Column1]],Table22[],2,FALSE))*1000)</f>
        <v>53131.448526429042</v>
      </c>
      <c r="N632" s="135">
        <f>IF(ISNA(VLOOKUP(Table48[[#This Row],[Column1]],Table22[],3,FALSE)),N631,(VLOOKUP(Table48[[#This Row],[Column1]],Table22[],3,FALSE))*1000)</f>
        <v>57320.234924778211</v>
      </c>
      <c r="O632" s="14">
        <f t="shared" si="20"/>
        <v>42856</v>
      </c>
    </row>
    <row r="633" spans="2:15" x14ac:dyDescent="0.25">
      <c r="B633" s="2">
        <v>42881</v>
      </c>
      <c r="C633" s="1">
        <v>9040</v>
      </c>
      <c r="D633" s="27">
        <v>382104</v>
      </c>
      <c r="E633" s="27">
        <v>253566</v>
      </c>
      <c r="F633" s="27">
        <f t="shared" si="19"/>
        <v>128538</v>
      </c>
      <c r="G633" s="27">
        <v>100000</v>
      </c>
      <c r="H633" s="135">
        <v>55850</v>
      </c>
      <c r="I633" s="1">
        <v>5638</v>
      </c>
      <c r="J633" s="1">
        <v>263.7</v>
      </c>
      <c r="K633" s="1">
        <f>Table48[[#This Row],[Comex Cu future]]/100/0.454*1000</f>
        <v>5808.3700440528637</v>
      </c>
      <c r="L633" s="1">
        <v>1948.75</v>
      </c>
      <c r="M633" s="207">
        <f>IF(ISNA(VLOOKUP(Table48[[#This Row],[Column1]],Table22[],2,FALSE)),M632,(VLOOKUP(Table48[[#This Row],[Column1]],Table22[],2,FALSE))*1000)</f>
        <v>53351.91096844741</v>
      </c>
      <c r="N633" s="135">
        <f>IF(ISNA(VLOOKUP(Table48[[#This Row],[Column1]],Table22[],3,FALSE)),N632,(VLOOKUP(Table48[[#This Row],[Column1]],Table22[],3,FALSE))*1000)</f>
        <v>56217.922714686327</v>
      </c>
      <c r="O633" s="14">
        <f t="shared" si="20"/>
        <v>42856</v>
      </c>
    </row>
    <row r="634" spans="2:15" x14ac:dyDescent="0.25">
      <c r="B634" s="2">
        <v>42884</v>
      </c>
      <c r="C634" s="1">
        <v>9040</v>
      </c>
      <c r="D634" s="27">
        <v>382104</v>
      </c>
      <c r="E634" s="27">
        <v>253566</v>
      </c>
      <c r="F634" s="27">
        <f t="shared" si="19"/>
        <v>128538</v>
      </c>
      <c r="G634" s="27">
        <v>100000</v>
      </c>
      <c r="H634" s="135">
        <v>55850</v>
      </c>
      <c r="I634" s="1">
        <v>5638</v>
      </c>
      <c r="J634" s="1">
        <v>263.7</v>
      </c>
      <c r="K634" s="1">
        <f>Table48[[#This Row],[Comex Cu future]]/100/0.454*1000</f>
        <v>5808.3700440528637</v>
      </c>
      <c r="L634" s="1">
        <v>1948.75</v>
      </c>
      <c r="M634" s="207">
        <f>IF(ISNA(VLOOKUP(Table48[[#This Row],[Column1]],Table22[],2,FALSE)),M633,(VLOOKUP(Table48[[#This Row],[Column1]],Table22[],2,FALSE))*1000)</f>
        <v>53351.91096844741</v>
      </c>
      <c r="N634" s="135">
        <f>IF(ISNA(VLOOKUP(Table48[[#This Row],[Column1]],Table22[],3,FALSE)),N633,(VLOOKUP(Table48[[#This Row],[Column1]],Table22[],3,FALSE))*1000)</f>
        <v>56217.922714686327</v>
      </c>
      <c r="O634" s="14">
        <f t="shared" si="20"/>
        <v>42856</v>
      </c>
    </row>
    <row r="635" spans="2:15" x14ac:dyDescent="0.25">
      <c r="B635" s="2">
        <v>42885</v>
      </c>
      <c r="C635" s="1">
        <v>9072</v>
      </c>
      <c r="D635" s="27">
        <v>380292</v>
      </c>
      <c r="E635" s="27">
        <v>252276</v>
      </c>
      <c r="F635" s="27">
        <f t="shared" si="19"/>
        <v>128016</v>
      </c>
      <c r="G635" s="27">
        <v>100000</v>
      </c>
      <c r="H635" s="135">
        <v>56100</v>
      </c>
      <c r="I635" s="1">
        <v>5633.25</v>
      </c>
      <c r="J635" s="1">
        <v>263.55</v>
      </c>
      <c r="K635" s="1">
        <f>Table48[[#This Row],[Comex Cu future]]/100/0.454*1000</f>
        <v>5805.0660792951539</v>
      </c>
      <c r="L635" s="1">
        <v>1922.75</v>
      </c>
      <c r="M635" s="207">
        <f>IF(ISNA(VLOOKUP(Table48[[#This Row],[Column1]],Table22[],2,FALSE)),M634,(VLOOKUP(Table48[[#This Row],[Column1]],Table22[],2,FALSE))*1000)</f>
        <v>53351.91096844741</v>
      </c>
      <c r="N635" s="135">
        <f>IF(ISNA(VLOOKUP(Table48[[#This Row],[Column1]],Table22[],3,FALSE)),N634,(VLOOKUP(Table48[[#This Row],[Column1]],Table22[],3,FALSE))*1000)</f>
        <v>56217.922714686327</v>
      </c>
      <c r="O635" s="14">
        <f t="shared" si="20"/>
        <v>42856</v>
      </c>
    </row>
    <row r="636" spans="2:15" x14ac:dyDescent="0.25">
      <c r="B636" s="2">
        <v>42886</v>
      </c>
      <c r="C636" s="1">
        <v>8922</v>
      </c>
      <c r="D636" s="27">
        <v>378984</v>
      </c>
      <c r="E636" s="27">
        <v>250974</v>
      </c>
      <c r="F636" s="27">
        <f t="shared" si="19"/>
        <v>128010</v>
      </c>
      <c r="G636" s="27">
        <v>100000</v>
      </c>
      <c r="H636" s="135">
        <v>56350</v>
      </c>
      <c r="I636" s="1">
        <v>5657.75</v>
      </c>
      <c r="J636" s="1">
        <v>265</v>
      </c>
      <c r="K636" s="1">
        <f>Table48[[#This Row],[Comex Cu future]]/100/0.454*1000</f>
        <v>5837.0044052863432</v>
      </c>
      <c r="L636" s="1">
        <v>1925.75</v>
      </c>
      <c r="M636" s="207">
        <f>IF(ISNA(VLOOKUP(Table48[[#This Row],[Column1]],Table22[],2,FALSE)),M635,(VLOOKUP(Table48[[#This Row],[Column1]],Table22[],2,FALSE))*1000)</f>
        <v>53351.91096844741</v>
      </c>
      <c r="N636" s="135">
        <f>IF(ISNA(VLOOKUP(Table48[[#This Row],[Column1]],Table22[],3,FALSE)),N635,(VLOOKUP(Table48[[#This Row],[Column1]],Table22[],3,FALSE))*1000)</f>
        <v>56217.922714686327</v>
      </c>
      <c r="O636" s="14">
        <f t="shared" si="20"/>
        <v>42856</v>
      </c>
    </row>
    <row r="637" spans="2:15" x14ac:dyDescent="0.25">
      <c r="B637" s="2">
        <v>42887</v>
      </c>
      <c r="C637" s="1">
        <v>8793</v>
      </c>
      <c r="D637" s="27">
        <v>384966</v>
      </c>
      <c r="E637" s="27">
        <v>257256</v>
      </c>
      <c r="F637" s="27">
        <f t="shared" si="19"/>
        <v>127710</v>
      </c>
      <c r="G637" s="27">
        <v>100000</v>
      </c>
      <c r="H637" s="135">
        <v>55850</v>
      </c>
      <c r="I637" s="1">
        <v>5675</v>
      </c>
      <c r="J637" s="1">
        <v>265.25</v>
      </c>
      <c r="K637" s="1">
        <f>Table48[[#This Row],[Comex Cu future]]/100/0.454*1000</f>
        <v>5842.5110132158588</v>
      </c>
      <c r="L637" s="1">
        <v>1924</v>
      </c>
      <c r="M637" s="207">
        <f>IF(ISNA(VLOOKUP(Table48[[#This Row],[Column1]],Table22[],2,FALSE)),M636,(VLOOKUP(Table48[[#This Row],[Column1]],Table22[],2,FALSE))*1000)</f>
        <v>53351.91096844741</v>
      </c>
      <c r="N637" s="135">
        <f>IF(ISNA(VLOOKUP(Table48[[#This Row],[Column1]],Table22[],3,FALSE)),N636,(VLOOKUP(Table48[[#This Row],[Column1]],Table22[],3,FALSE))*1000)</f>
        <v>56217.922714686327</v>
      </c>
      <c r="O637" s="14">
        <f t="shared" si="20"/>
        <v>42887</v>
      </c>
    </row>
    <row r="638" spans="2:15" x14ac:dyDescent="0.25">
      <c r="B638" s="2">
        <v>42888</v>
      </c>
      <c r="C638" s="1">
        <v>8874.25</v>
      </c>
      <c r="D638" s="27">
        <v>383292</v>
      </c>
      <c r="E638" s="27">
        <v>256650</v>
      </c>
      <c r="F638" s="27">
        <f t="shared" si="19"/>
        <v>126642</v>
      </c>
      <c r="G638" s="27">
        <v>100000</v>
      </c>
      <c r="H638" s="135">
        <v>56350</v>
      </c>
      <c r="I638" s="1">
        <v>5640</v>
      </c>
      <c r="J638" s="1">
        <v>264.3</v>
      </c>
      <c r="K638" s="1">
        <f>Table48[[#This Row],[Comex Cu future]]/100/0.454*1000</f>
        <v>5821.5859030837009</v>
      </c>
      <c r="L638" s="1">
        <v>1929.25</v>
      </c>
      <c r="M638" s="207">
        <f>IF(ISNA(VLOOKUP(Table48[[#This Row],[Column1]],Table22[],2,FALSE)),M637,(VLOOKUP(Table48[[#This Row],[Column1]],Table22[],2,FALSE))*1000)</f>
        <v>54013.298294502551</v>
      </c>
      <c r="N638" s="135">
        <f>IF(ISNA(VLOOKUP(Table48[[#This Row],[Column1]],Table22[],3,FALSE)),N637,(VLOOKUP(Table48[[#This Row],[Column1]],Table22[],3,FALSE))*1000)</f>
        <v>57320.234924778211</v>
      </c>
      <c r="O638" s="14">
        <f t="shared" si="20"/>
        <v>42887</v>
      </c>
    </row>
    <row r="639" spans="2:15" x14ac:dyDescent="0.25">
      <c r="B639" s="2">
        <v>42891</v>
      </c>
      <c r="C639" s="1">
        <v>8866.75</v>
      </c>
      <c r="D639" s="27">
        <v>381480</v>
      </c>
      <c r="E639" s="27">
        <v>255510</v>
      </c>
      <c r="F639" s="27">
        <f t="shared" si="19"/>
        <v>125970</v>
      </c>
      <c r="G639" s="27">
        <v>100000</v>
      </c>
      <c r="H639" s="135">
        <v>56350</v>
      </c>
      <c r="I639" s="1">
        <v>5597.75</v>
      </c>
      <c r="J639" s="1">
        <v>262.8</v>
      </c>
      <c r="K639" s="1">
        <f>Table48[[#This Row],[Comex Cu future]]/100/0.454*1000</f>
        <v>5788.5462555066078</v>
      </c>
      <c r="L639" s="1">
        <v>1900.05</v>
      </c>
      <c r="M639" s="207">
        <f>IF(ISNA(VLOOKUP(Table48[[#This Row],[Column1]],Table22[],2,FALSE)),M638,(VLOOKUP(Table48[[#This Row],[Column1]],Table22[],2,FALSE))*1000)</f>
        <v>54013.298294502551</v>
      </c>
      <c r="N639" s="135">
        <f>IF(ISNA(VLOOKUP(Table48[[#This Row],[Column1]],Table22[],3,FALSE)),N638,(VLOOKUP(Table48[[#This Row],[Column1]],Table22[],3,FALSE))*1000)</f>
        <v>57320.234924778211</v>
      </c>
      <c r="O639" s="14">
        <f t="shared" si="20"/>
        <v>42887</v>
      </c>
    </row>
    <row r="640" spans="2:15" x14ac:dyDescent="0.25">
      <c r="B640" s="2">
        <v>42892</v>
      </c>
      <c r="C640" s="1">
        <v>8816</v>
      </c>
      <c r="D640" s="27">
        <v>379932</v>
      </c>
      <c r="E640" s="27">
        <v>254250</v>
      </c>
      <c r="F640" s="27">
        <f t="shared" si="19"/>
        <v>125682</v>
      </c>
      <c r="G640" s="27">
        <v>100000</v>
      </c>
      <c r="H640" s="135">
        <v>56100</v>
      </c>
      <c r="I640" s="1">
        <v>5586</v>
      </c>
      <c r="J640" s="1">
        <v>261.7</v>
      </c>
      <c r="K640" s="1">
        <f>Table48[[#This Row],[Comex Cu future]]/100/0.454*1000</f>
        <v>5764.3171806167393</v>
      </c>
      <c r="L640" s="1">
        <v>1898.25</v>
      </c>
      <c r="M640" s="207">
        <f>IF(ISNA(VLOOKUP(Table48[[#This Row],[Column1]],Table22[],2,FALSE)),M639,(VLOOKUP(Table48[[#This Row],[Column1]],Table22[],2,FALSE))*1000)</f>
        <v>54013.298294502551</v>
      </c>
      <c r="N640" s="135">
        <f>IF(ISNA(VLOOKUP(Table48[[#This Row],[Column1]],Table22[],3,FALSE)),N639,(VLOOKUP(Table48[[#This Row],[Column1]],Table22[],3,FALSE))*1000)</f>
        <v>57320.234924778211</v>
      </c>
      <c r="O640" s="14">
        <f t="shared" si="20"/>
        <v>42887</v>
      </c>
    </row>
    <row r="641" spans="2:15" x14ac:dyDescent="0.25">
      <c r="B641" s="2">
        <v>42893</v>
      </c>
      <c r="C641" s="1">
        <v>8754.5</v>
      </c>
      <c r="D641" s="27">
        <v>379572</v>
      </c>
      <c r="E641" s="27">
        <v>254250</v>
      </c>
      <c r="F641" s="27">
        <f t="shared" si="19"/>
        <v>125322</v>
      </c>
      <c r="G641" s="27">
        <v>100000</v>
      </c>
      <c r="H641" s="135">
        <v>56225</v>
      </c>
      <c r="I641" s="1">
        <v>5591.75</v>
      </c>
      <c r="J641" s="1">
        <v>262.10000000000002</v>
      </c>
      <c r="K641" s="1">
        <f>Table48[[#This Row],[Comex Cu future]]/100/0.454*1000</f>
        <v>5773.1277533039656</v>
      </c>
      <c r="L641" s="1">
        <v>1902.75</v>
      </c>
      <c r="M641" s="207">
        <f>IF(ISNA(VLOOKUP(Table48[[#This Row],[Column1]],Table22[],2,FALSE)),M640,(VLOOKUP(Table48[[#This Row],[Column1]],Table22[],2,FALSE))*1000)</f>
        <v>55115.610504594435</v>
      </c>
      <c r="N641" s="135">
        <f>IF(ISNA(VLOOKUP(Table48[[#This Row],[Column1]],Table22[],3,FALSE)),N640,(VLOOKUP(Table48[[#This Row],[Column1]],Table22[],3,FALSE))*1000)</f>
        <v>58202.08469285172</v>
      </c>
      <c r="O641" s="14">
        <f t="shared" si="20"/>
        <v>42887</v>
      </c>
    </row>
    <row r="642" spans="2:15" x14ac:dyDescent="0.25">
      <c r="B642" s="2">
        <v>42894</v>
      </c>
      <c r="C642" s="1">
        <v>8758.5</v>
      </c>
      <c r="D642" s="27">
        <v>378174</v>
      </c>
      <c r="E642" s="27">
        <v>253404</v>
      </c>
      <c r="F642" s="27">
        <f t="shared" si="19"/>
        <v>124770</v>
      </c>
      <c r="G642" s="27">
        <v>100000</v>
      </c>
      <c r="H642" s="135">
        <v>56350</v>
      </c>
      <c r="I642" s="1">
        <v>5703.75</v>
      </c>
      <c r="J642" s="1">
        <v>267.2</v>
      </c>
      <c r="K642" s="1">
        <f>Table48[[#This Row],[Comex Cu future]]/100/0.454*1000</f>
        <v>5885.4625550660785</v>
      </c>
      <c r="L642" s="1">
        <v>1898.75</v>
      </c>
      <c r="M642" s="207">
        <f>IF(ISNA(VLOOKUP(Table48[[#This Row],[Column1]],Table22[],2,FALSE)),M641,(VLOOKUP(Table48[[#This Row],[Column1]],Table22[],2,FALSE))*1000)</f>
        <v>55115.610504594435</v>
      </c>
      <c r="N642" s="135">
        <f>IF(ISNA(VLOOKUP(Table48[[#This Row],[Column1]],Table22[],3,FALSE)),N641,(VLOOKUP(Table48[[#This Row],[Column1]],Table22[],3,FALSE))*1000)</f>
        <v>58202.08469285172</v>
      </c>
      <c r="O642" s="14">
        <f t="shared" si="20"/>
        <v>42887</v>
      </c>
    </row>
    <row r="643" spans="2:15" x14ac:dyDescent="0.25">
      <c r="B643" s="2">
        <v>42895</v>
      </c>
      <c r="C643" s="1">
        <v>8924</v>
      </c>
      <c r="D643" s="27">
        <v>376914</v>
      </c>
      <c r="E643" s="27">
        <v>252426</v>
      </c>
      <c r="F643" s="27">
        <f t="shared" si="19"/>
        <v>124488</v>
      </c>
      <c r="G643" s="27">
        <v>100000</v>
      </c>
      <c r="H643" s="135">
        <v>56000</v>
      </c>
      <c r="I643" s="1">
        <v>5779.5</v>
      </c>
      <c r="J643" s="1">
        <v>270.95</v>
      </c>
      <c r="K643" s="1">
        <f>Table48[[#This Row],[Comex Cu future]]/100/0.454*1000</f>
        <v>5968.0616740088099</v>
      </c>
      <c r="L643" s="1">
        <v>1901.25</v>
      </c>
      <c r="M643" s="207">
        <f>IF(ISNA(VLOOKUP(Table48[[#This Row],[Column1]],Table22[],2,FALSE)),M642,(VLOOKUP(Table48[[#This Row],[Column1]],Table22[],2,FALSE))*1000)</f>
        <v>55997.460272667944</v>
      </c>
      <c r="N643" s="135">
        <f>IF(ISNA(VLOOKUP(Table48[[#This Row],[Column1]],Table22[],3,FALSE)),N642,(VLOOKUP(Table48[[#This Row],[Column1]],Table22[],3,FALSE))*1000)</f>
        <v>58973.703239916045</v>
      </c>
      <c r="O643" s="14">
        <f t="shared" si="20"/>
        <v>42887</v>
      </c>
    </row>
    <row r="644" spans="2:15" x14ac:dyDescent="0.25">
      <c r="B644" s="2">
        <v>42898</v>
      </c>
      <c r="C644" s="1">
        <v>8735.5</v>
      </c>
      <c r="D644" s="27">
        <v>375870</v>
      </c>
      <c r="E644" s="27">
        <v>251430</v>
      </c>
      <c r="F644" s="27">
        <f t="shared" si="19"/>
        <v>124440</v>
      </c>
      <c r="G644" s="27">
        <v>100000</v>
      </c>
      <c r="H644" s="135">
        <v>56350</v>
      </c>
      <c r="I644" s="1">
        <v>5743</v>
      </c>
      <c r="J644" s="1">
        <v>268.05</v>
      </c>
      <c r="K644" s="1">
        <f>Table48[[#This Row],[Comex Cu future]]/100/0.454*1000</f>
        <v>5904.1850220264323</v>
      </c>
      <c r="L644" s="1">
        <v>1879.5</v>
      </c>
      <c r="M644" s="207">
        <f>IF(ISNA(VLOOKUP(Table48[[#This Row],[Column1]],Table22[],2,FALSE)),M643,(VLOOKUP(Table48[[#This Row],[Column1]],Table22[],2,FALSE))*1000)</f>
        <v>55997.460272667944</v>
      </c>
      <c r="N644" s="135">
        <f>IF(ISNA(VLOOKUP(Table48[[#This Row],[Column1]],Table22[],3,FALSE)),N643,(VLOOKUP(Table48[[#This Row],[Column1]],Table22[],3,FALSE))*1000)</f>
        <v>58973.703239916045</v>
      </c>
      <c r="O644" s="14">
        <f t="shared" si="20"/>
        <v>42887</v>
      </c>
    </row>
    <row r="645" spans="2:15" x14ac:dyDescent="0.25">
      <c r="B645" s="2">
        <v>42899</v>
      </c>
      <c r="C645" s="1">
        <v>8738.5</v>
      </c>
      <c r="D645" s="27">
        <v>375822</v>
      </c>
      <c r="E645" s="27">
        <v>251382</v>
      </c>
      <c r="F645" s="27">
        <f t="shared" si="19"/>
        <v>124440</v>
      </c>
      <c r="G645" s="27">
        <v>100000</v>
      </c>
      <c r="H645" s="135">
        <v>56600</v>
      </c>
      <c r="I645" s="1">
        <v>5685.5</v>
      </c>
      <c r="J645" s="1">
        <v>266.2</v>
      </c>
      <c r="K645" s="1">
        <f>Table48[[#This Row],[Comex Cu future]]/100/0.454*1000</f>
        <v>5863.4361233480176</v>
      </c>
      <c r="L645" s="1">
        <v>1878.5</v>
      </c>
      <c r="M645" s="207">
        <f>IF(ISNA(VLOOKUP(Table48[[#This Row],[Column1]],Table22[],2,FALSE)),M644,(VLOOKUP(Table48[[#This Row],[Column1]],Table22[],2,FALSE))*1000)</f>
        <v>55997.460272667944</v>
      </c>
      <c r="N645" s="135">
        <f>IF(ISNA(VLOOKUP(Table48[[#This Row],[Column1]],Table22[],3,FALSE)),N644,(VLOOKUP(Table48[[#This Row],[Column1]],Table22[],3,FALSE))*1000)</f>
        <v>58973.703239916045</v>
      </c>
      <c r="O645" s="14">
        <f t="shared" si="20"/>
        <v>42887</v>
      </c>
    </row>
    <row r="646" spans="2:15" x14ac:dyDescent="0.25">
      <c r="B646" s="2">
        <v>42900</v>
      </c>
      <c r="C646" s="1">
        <v>8883</v>
      </c>
      <c r="D646" s="27">
        <v>376452</v>
      </c>
      <c r="E646" s="27">
        <v>252030</v>
      </c>
      <c r="F646" s="27">
        <f t="shared" si="19"/>
        <v>124422</v>
      </c>
      <c r="G646" s="27">
        <v>100000</v>
      </c>
      <c r="H646" s="135">
        <v>56600</v>
      </c>
      <c r="I646" s="1">
        <v>5668.5</v>
      </c>
      <c r="J646" s="1">
        <v>264.14999999999998</v>
      </c>
      <c r="K646" s="1">
        <f>Table48[[#This Row],[Comex Cu future]]/100/0.454*1000</f>
        <v>5818.2819383259903</v>
      </c>
      <c r="L646" s="1">
        <v>1872.5</v>
      </c>
      <c r="M646" s="207">
        <f>IF(ISNA(VLOOKUP(Table48[[#This Row],[Column1]],Table22[],2,FALSE)),M645,(VLOOKUP(Table48[[#This Row],[Column1]],Table22[],2,FALSE))*1000)</f>
        <v>57871.391029824161</v>
      </c>
      <c r="N646" s="135">
        <f>IF(ISNA(VLOOKUP(Table48[[#This Row],[Column1]],Table22[],3,FALSE)),N645,(VLOOKUP(Table48[[#This Row],[Column1]],Table22[],3,FALSE))*1000)</f>
        <v>60516.940334044688</v>
      </c>
      <c r="O646" s="14">
        <f t="shared" si="20"/>
        <v>42887</v>
      </c>
    </row>
    <row r="647" spans="2:15" x14ac:dyDescent="0.25">
      <c r="B647" s="2">
        <v>42901</v>
      </c>
      <c r="C647" s="1">
        <v>8790</v>
      </c>
      <c r="D647" s="27">
        <v>376986</v>
      </c>
      <c r="E647" s="27">
        <v>252504</v>
      </c>
      <c r="F647" s="27">
        <f t="shared" ref="F647:F710" si="21">D647-E647</f>
        <v>124482</v>
      </c>
      <c r="G647" s="27">
        <v>100000</v>
      </c>
      <c r="H647" s="135">
        <v>56600</v>
      </c>
      <c r="I647" s="1">
        <v>5636.25</v>
      </c>
      <c r="J647" s="1">
        <v>263.5</v>
      </c>
      <c r="K647" s="1">
        <f>Table48[[#This Row],[Comex Cu future]]/100/0.454*1000</f>
        <v>5803.964757709251</v>
      </c>
      <c r="L647" s="1">
        <v>1861.25</v>
      </c>
      <c r="M647" s="207">
        <f>IF(ISNA(VLOOKUP(Table48[[#This Row],[Column1]],Table22[],2,FALSE)),M646,(VLOOKUP(Table48[[#This Row],[Column1]],Table22[],2,FALSE))*1000)</f>
        <v>57871.391029824161</v>
      </c>
      <c r="N647" s="135">
        <f>IF(ISNA(VLOOKUP(Table48[[#This Row],[Column1]],Table22[],3,FALSE)),N646,(VLOOKUP(Table48[[#This Row],[Column1]],Table22[],3,FALSE))*1000)</f>
        <v>60516.940334044688</v>
      </c>
      <c r="O647" s="14">
        <f t="shared" si="20"/>
        <v>42887</v>
      </c>
    </row>
    <row r="648" spans="2:15" x14ac:dyDescent="0.25">
      <c r="B648" s="2">
        <v>42902</v>
      </c>
      <c r="C648" s="1">
        <v>8882.75</v>
      </c>
      <c r="D648" s="27">
        <v>376950</v>
      </c>
      <c r="E648" s="27">
        <v>252468</v>
      </c>
      <c r="F648" s="27">
        <f t="shared" si="21"/>
        <v>124482</v>
      </c>
      <c r="G648" s="27">
        <v>100000</v>
      </c>
      <c r="H648" s="135">
        <v>57750</v>
      </c>
      <c r="I648" s="1">
        <v>5639</v>
      </c>
      <c r="J648" s="1">
        <v>263.10000000000002</v>
      </c>
      <c r="K648" s="1">
        <f>Table48[[#This Row],[Comex Cu future]]/100/0.454*1000</f>
        <v>5795.1541850220274</v>
      </c>
      <c r="L648" s="1">
        <v>1856</v>
      </c>
      <c r="M648" s="207">
        <f>IF(ISNA(VLOOKUP(Table48[[#This Row],[Column1]],Table22[],2,FALSE)),M647,(VLOOKUP(Table48[[#This Row],[Column1]],Table22[],2,FALSE))*1000)</f>
        <v>58973.703239916045</v>
      </c>
      <c r="N648" s="135">
        <f>IF(ISNA(VLOOKUP(Table48[[#This Row],[Column1]],Table22[],3,FALSE)),N647,(VLOOKUP(Table48[[#This Row],[Column1]],Table22[],3,FALSE))*1000)</f>
        <v>61068.096439090637</v>
      </c>
      <c r="O648" s="14">
        <f t="shared" si="20"/>
        <v>42887</v>
      </c>
    </row>
    <row r="649" spans="2:15" x14ac:dyDescent="0.25">
      <c r="B649" s="2">
        <v>42905</v>
      </c>
      <c r="C649" s="1">
        <v>8952.5</v>
      </c>
      <c r="D649" s="27">
        <v>377472</v>
      </c>
      <c r="E649" s="27">
        <v>253590</v>
      </c>
      <c r="F649" s="27">
        <f t="shared" si="21"/>
        <v>123882</v>
      </c>
      <c r="G649" s="27">
        <v>100000</v>
      </c>
      <c r="H649" s="135">
        <v>57500</v>
      </c>
      <c r="I649" s="1">
        <v>5702.75</v>
      </c>
      <c r="J649" s="1">
        <v>265.85000000000002</v>
      </c>
      <c r="K649" s="1">
        <f>Table48[[#This Row],[Comex Cu future]]/100/0.454*1000</f>
        <v>5855.7268722466961</v>
      </c>
      <c r="L649" s="1">
        <v>1874.5</v>
      </c>
      <c r="M649" s="207">
        <f>IF(ISNA(VLOOKUP(Table48[[#This Row],[Column1]],Table22[],2,FALSE)),M648,(VLOOKUP(Table48[[#This Row],[Column1]],Table22[],2,FALSE))*1000)</f>
        <v>58973.703239916045</v>
      </c>
      <c r="N649" s="135">
        <f>IF(ISNA(VLOOKUP(Table48[[#This Row],[Column1]],Table22[],3,FALSE)),N648,(VLOOKUP(Table48[[#This Row],[Column1]],Table22[],3,FALSE))*1000)</f>
        <v>61068.096439090637</v>
      </c>
      <c r="O649" s="14">
        <f t="shared" ref="O649:O712" si="22">DATE(YEAR(B649),MONTH(B649),1)</f>
        <v>42887</v>
      </c>
    </row>
    <row r="650" spans="2:15" x14ac:dyDescent="0.25">
      <c r="B650" s="2">
        <v>42906</v>
      </c>
      <c r="C650" s="1">
        <v>8768.5</v>
      </c>
      <c r="D650" s="27">
        <v>377472</v>
      </c>
      <c r="E650" s="27">
        <v>253590</v>
      </c>
      <c r="F650" s="27">
        <f t="shared" si="21"/>
        <v>123882</v>
      </c>
      <c r="G650" s="27">
        <v>100000</v>
      </c>
      <c r="H650" s="135">
        <v>58250</v>
      </c>
      <c r="I650" s="1">
        <v>5630.5</v>
      </c>
      <c r="J650" s="1">
        <v>262.85000000000002</v>
      </c>
      <c r="K650" s="1">
        <f>Table48[[#This Row],[Comex Cu future]]/100/0.454*1000</f>
        <v>5789.6475770925108</v>
      </c>
      <c r="L650" s="1">
        <v>1876.5</v>
      </c>
      <c r="M650" s="207">
        <f>IF(ISNA(VLOOKUP(Table48[[#This Row],[Column1]],Table22[],2,FALSE)),M649,(VLOOKUP(Table48[[#This Row],[Column1]],Table22[],2,FALSE))*1000)</f>
        <v>58973.703239916045</v>
      </c>
      <c r="N650" s="135">
        <f>IF(ISNA(VLOOKUP(Table48[[#This Row],[Column1]],Table22[],3,FALSE)),N649,(VLOOKUP(Table48[[#This Row],[Column1]],Table22[],3,FALSE))*1000)</f>
        <v>61068.096439090637</v>
      </c>
      <c r="O650" s="14">
        <f t="shared" si="22"/>
        <v>42887</v>
      </c>
    </row>
    <row r="651" spans="2:15" x14ac:dyDescent="0.25">
      <c r="B651" s="2">
        <v>42907</v>
      </c>
      <c r="C651" s="1">
        <v>8952.5</v>
      </c>
      <c r="D651" s="27">
        <v>377094</v>
      </c>
      <c r="E651" s="27">
        <v>253440</v>
      </c>
      <c r="F651" s="27">
        <f t="shared" si="21"/>
        <v>123654</v>
      </c>
      <c r="G651" s="27">
        <v>100000</v>
      </c>
      <c r="H651" s="135">
        <v>58250</v>
      </c>
      <c r="I651" s="1">
        <v>5717.5</v>
      </c>
      <c r="J651" s="1">
        <v>267.14999999999998</v>
      </c>
      <c r="K651" s="1">
        <f>Table48[[#This Row],[Comex Cu future]]/100/0.454*1000</f>
        <v>5884.3612334801755</v>
      </c>
      <c r="L651" s="1">
        <v>1857.75</v>
      </c>
      <c r="M651" s="207">
        <f>IF(ISNA(VLOOKUP(Table48[[#This Row],[Column1]],Table22[],2,FALSE)),M650,(VLOOKUP(Table48[[#This Row],[Column1]],Table22[],2,FALSE))*1000)</f>
        <v>59524.859344961995</v>
      </c>
      <c r="N651" s="135">
        <f>IF(ISNA(VLOOKUP(Table48[[#This Row],[Column1]],Table22[],3,FALSE)),N650,(VLOOKUP(Table48[[#This Row],[Column1]],Table22[],3,FALSE))*1000)</f>
        <v>61729.483765145771</v>
      </c>
      <c r="O651" s="14">
        <f t="shared" si="22"/>
        <v>42887</v>
      </c>
    </row>
    <row r="652" spans="2:15" x14ac:dyDescent="0.25">
      <c r="B652" s="2">
        <v>42908</v>
      </c>
      <c r="C652" s="1">
        <v>8967.5</v>
      </c>
      <c r="D652" s="27">
        <v>376644</v>
      </c>
      <c r="E652" s="27">
        <v>253254</v>
      </c>
      <c r="F652" s="27">
        <f t="shared" si="21"/>
        <v>123390</v>
      </c>
      <c r="G652" s="27">
        <v>100000</v>
      </c>
      <c r="H652" s="135">
        <v>58125</v>
      </c>
      <c r="I652" s="1">
        <v>5723.5</v>
      </c>
      <c r="J652" s="1">
        <v>266.7</v>
      </c>
      <c r="K652" s="1">
        <f>Table48[[#This Row],[Comex Cu future]]/100/0.454*1000</f>
        <v>5874.4493392070472</v>
      </c>
      <c r="L652" s="1">
        <v>1861.25</v>
      </c>
      <c r="M652" s="207">
        <f>IF(ISNA(VLOOKUP(Table48[[#This Row],[Column1]],Table22[],2,FALSE)),M651,(VLOOKUP(Table48[[#This Row],[Column1]],Table22[],2,FALSE))*1000)</f>
        <v>59524.859344961995</v>
      </c>
      <c r="N652" s="135">
        <f>IF(ISNA(VLOOKUP(Table48[[#This Row],[Column1]],Table22[],3,FALSE)),N651,(VLOOKUP(Table48[[#This Row],[Column1]],Table22[],3,FALSE))*1000)</f>
        <v>61729.483765145771</v>
      </c>
      <c r="O652" s="14">
        <f t="shared" si="22"/>
        <v>42887</v>
      </c>
    </row>
    <row r="653" spans="2:15" x14ac:dyDescent="0.25">
      <c r="B653" s="2">
        <v>42909</v>
      </c>
      <c r="C653" s="1">
        <v>9031</v>
      </c>
      <c r="D653" s="27">
        <v>375852</v>
      </c>
      <c r="E653" s="27">
        <v>253116</v>
      </c>
      <c r="F653" s="27">
        <f t="shared" si="21"/>
        <v>122736</v>
      </c>
      <c r="G653" s="27">
        <v>100000</v>
      </c>
      <c r="H653" s="135">
        <v>58250</v>
      </c>
      <c r="I653" s="1">
        <v>5780.5</v>
      </c>
      <c r="J653" s="1">
        <v>268.95</v>
      </c>
      <c r="K653" s="1">
        <f>Table48[[#This Row],[Comex Cu future]]/100/0.454*1000</f>
        <v>5924.0088105726873</v>
      </c>
      <c r="L653" s="1">
        <v>1857.25</v>
      </c>
      <c r="M653" s="207">
        <f>IF(ISNA(VLOOKUP(Table48[[#This Row],[Column1]],Table22[],2,FALSE)),M652,(VLOOKUP(Table48[[#This Row],[Column1]],Table22[],2,FALSE))*1000)</f>
        <v>59745.321786980378</v>
      </c>
      <c r="N653" s="135">
        <f>IF(ISNA(VLOOKUP(Table48[[#This Row],[Column1]],Table22[],3,FALSE)),N652,(VLOOKUP(Table48[[#This Row],[Column1]],Table22[],3,FALSE))*1000)</f>
        <v>62060.177428173331</v>
      </c>
      <c r="O653" s="14">
        <f t="shared" si="22"/>
        <v>42887</v>
      </c>
    </row>
    <row r="654" spans="2:15" x14ac:dyDescent="0.25">
      <c r="B654" s="2">
        <v>42912</v>
      </c>
      <c r="C654" s="1">
        <v>8973.5</v>
      </c>
      <c r="D654" s="27">
        <v>374952</v>
      </c>
      <c r="E654" s="27">
        <v>253272</v>
      </c>
      <c r="F654" s="27">
        <f t="shared" si="21"/>
        <v>121680</v>
      </c>
      <c r="G654" s="27">
        <v>100000</v>
      </c>
      <c r="H654" s="135">
        <v>58750</v>
      </c>
      <c r="I654" s="1">
        <v>5771.25</v>
      </c>
      <c r="J654" s="1">
        <v>269.5</v>
      </c>
      <c r="K654" s="1">
        <f>Table48[[#This Row],[Comex Cu future]]/100/0.454*1000</f>
        <v>5936.1233480176206</v>
      </c>
      <c r="L654" s="1">
        <v>1855</v>
      </c>
      <c r="M654" s="207">
        <f>IF(ISNA(VLOOKUP(Table48[[#This Row],[Column1]],Table22[],2,FALSE)),M653,(VLOOKUP(Table48[[#This Row],[Column1]],Table22[],2,FALSE))*1000)</f>
        <v>59745.321786980378</v>
      </c>
      <c r="N654" s="135">
        <f>IF(ISNA(VLOOKUP(Table48[[#This Row],[Column1]],Table22[],3,FALSE)),N653,(VLOOKUP(Table48[[#This Row],[Column1]],Table22[],3,FALSE))*1000)</f>
        <v>62060.177428173331</v>
      </c>
      <c r="O654" s="14">
        <f t="shared" si="22"/>
        <v>42887</v>
      </c>
    </row>
    <row r="655" spans="2:15" x14ac:dyDescent="0.25">
      <c r="B655" s="2">
        <v>42913</v>
      </c>
      <c r="C655" s="1">
        <v>9212.5</v>
      </c>
      <c r="D655" s="27">
        <v>374634</v>
      </c>
      <c r="E655" s="27">
        <v>253074</v>
      </c>
      <c r="F655" s="27">
        <f t="shared" si="21"/>
        <v>121560</v>
      </c>
      <c r="G655" s="27">
        <v>100000</v>
      </c>
      <c r="H655" s="135">
        <v>58750</v>
      </c>
      <c r="I655" s="1">
        <v>5838</v>
      </c>
      <c r="J655" s="1">
        <v>271.8</v>
      </c>
      <c r="K655" s="1">
        <f>Table48[[#This Row],[Comex Cu future]]/100/0.454*1000</f>
        <v>5986.7841409691628</v>
      </c>
      <c r="L655" s="1">
        <v>1876.75</v>
      </c>
      <c r="M655" s="207">
        <f>IF(ISNA(VLOOKUP(Table48[[#This Row],[Column1]],Table22[],2,FALSE)),M654,(VLOOKUP(Table48[[#This Row],[Column1]],Table22[],2,FALSE))*1000)</f>
        <v>59745.321786980378</v>
      </c>
      <c r="N655" s="135">
        <f>IF(ISNA(VLOOKUP(Table48[[#This Row],[Column1]],Table22[],3,FALSE)),N654,(VLOOKUP(Table48[[#This Row],[Column1]],Table22[],3,FALSE))*1000)</f>
        <v>62060.177428173331</v>
      </c>
      <c r="O655" s="14">
        <f t="shared" si="22"/>
        <v>42887</v>
      </c>
    </row>
    <row r="656" spans="2:15" x14ac:dyDescent="0.25">
      <c r="B656" s="2">
        <v>42914</v>
      </c>
      <c r="C656" s="1">
        <v>9225.5</v>
      </c>
      <c r="D656" s="27">
        <v>373914</v>
      </c>
      <c r="E656" s="27">
        <v>252438</v>
      </c>
      <c r="F656" s="27">
        <f t="shared" si="21"/>
        <v>121476</v>
      </c>
      <c r="G656" s="27">
        <v>100000</v>
      </c>
      <c r="H656" s="135">
        <v>59300</v>
      </c>
      <c r="I656" s="1">
        <v>5866.5</v>
      </c>
      <c r="J656" s="1">
        <v>273.25</v>
      </c>
      <c r="K656" s="1">
        <f>Table48[[#This Row],[Comex Cu future]]/100/0.454*1000</f>
        <v>6018.7224669603529</v>
      </c>
      <c r="L656" s="1">
        <v>1891</v>
      </c>
      <c r="M656" s="207">
        <f>IF(ISNA(VLOOKUP(Table48[[#This Row],[Column1]],Table22[],2,FALSE)),M655,(VLOOKUP(Table48[[#This Row],[Column1]],Table22[],2,FALSE))*1000)</f>
        <v>60627.171555053887</v>
      </c>
      <c r="N656" s="135">
        <f>IF(ISNA(VLOOKUP(Table48[[#This Row],[Column1]],Table22[],3,FALSE)),N655,(VLOOKUP(Table48[[#This Row],[Column1]],Table22[],3,FALSE))*1000)</f>
        <v>62170.408649182529</v>
      </c>
      <c r="O656" s="14">
        <f t="shared" si="22"/>
        <v>42887</v>
      </c>
    </row>
    <row r="657" spans="2:15" x14ac:dyDescent="0.25">
      <c r="B657" s="2">
        <v>42915</v>
      </c>
      <c r="C657" s="1">
        <v>9251.5</v>
      </c>
      <c r="D657" s="27">
        <v>372870</v>
      </c>
      <c r="E657" s="27">
        <v>251370</v>
      </c>
      <c r="F657" s="27">
        <f t="shared" si="21"/>
        <v>121500</v>
      </c>
      <c r="G657" s="27">
        <v>100000</v>
      </c>
      <c r="H657" s="135">
        <v>59796</v>
      </c>
      <c r="I657" s="1">
        <v>5931.25</v>
      </c>
      <c r="J657" s="1">
        <v>275.14999999999998</v>
      </c>
      <c r="K657" s="1">
        <f>Table48[[#This Row],[Comex Cu future]]/100/0.454*1000</f>
        <v>6060.5726872246687</v>
      </c>
      <c r="L657" s="1">
        <v>1910.75</v>
      </c>
      <c r="M657" s="207">
        <f>IF(ISNA(VLOOKUP(Table48[[#This Row],[Column1]],Table22[],2,FALSE)),M656,(VLOOKUP(Table48[[#This Row],[Column1]],Table22[],2,FALSE))*1000)</f>
        <v>60627.171555053887</v>
      </c>
      <c r="N657" s="135">
        <f>IF(ISNA(VLOOKUP(Table48[[#This Row],[Column1]],Table22[],3,FALSE)),N656,(VLOOKUP(Table48[[#This Row],[Column1]],Table22[],3,FALSE))*1000)</f>
        <v>62170.408649182529</v>
      </c>
      <c r="O657" s="14">
        <f t="shared" si="22"/>
        <v>42887</v>
      </c>
    </row>
    <row r="658" spans="2:15" x14ac:dyDescent="0.25">
      <c r="B658" s="2">
        <v>42916</v>
      </c>
      <c r="C658" s="1">
        <v>9347</v>
      </c>
      <c r="D658" s="27">
        <v>372228</v>
      </c>
      <c r="E658" s="27">
        <v>250728</v>
      </c>
      <c r="F658" s="27">
        <f t="shared" si="21"/>
        <v>121500</v>
      </c>
      <c r="G658" s="27">
        <v>100000</v>
      </c>
      <c r="H658" s="135">
        <v>59792</v>
      </c>
      <c r="I658" s="1">
        <v>5927</v>
      </c>
      <c r="J658" s="1">
        <v>276.14999999999998</v>
      </c>
      <c r="K658" s="1">
        <f>Table48[[#This Row],[Comex Cu future]]/100/0.454*1000</f>
        <v>6082.5991189427305</v>
      </c>
      <c r="L658" s="1">
        <v>1913.5</v>
      </c>
      <c r="M658" s="207">
        <f>IF(ISNA(VLOOKUP(Table48[[#This Row],[Column1]],Table22[],2,FALSE)),M657,(VLOOKUP(Table48[[#This Row],[Column1]],Table22[],2,FALSE))*1000)</f>
        <v>60627.171555053887</v>
      </c>
      <c r="N658" s="135">
        <f>IF(ISNA(VLOOKUP(Table48[[#This Row],[Column1]],Table22[],3,FALSE)),N657,(VLOOKUP(Table48[[#This Row],[Column1]],Table22[],3,FALSE))*1000)</f>
        <v>63934.108185329547</v>
      </c>
      <c r="O658" s="14">
        <f t="shared" si="22"/>
        <v>42887</v>
      </c>
    </row>
    <row r="659" spans="2:15" x14ac:dyDescent="0.25">
      <c r="B659" s="2">
        <v>42919</v>
      </c>
      <c r="C659" s="1">
        <v>9346</v>
      </c>
      <c r="D659" s="27">
        <v>371460</v>
      </c>
      <c r="E659" s="27">
        <v>249960</v>
      </c>
      <c r="F659" s="27">
        <f t="shared" si="21"/>
        <v>121500</v>
      </c>
      <c r="G659" s="27">
        <v>100000</v>
      </c>
      <c r="H659" s="135">
        <v>59460</v>
      </c>
      <c r="I659" s="1">
        <v>5906.75</v>
      </c>
      <c r="J659" s="1">
        <v>274.60000000000002</v>
      </c>
      <c r="K659" s="1">
        <f>Table48[[#This Row],[Comex Cu future]]/100/0.454*1000</f>
        <v>6048.4581497797362</v>
      </c>
      <c r="L659" s="1">
        <v>1921</v>
      </c>
      <c r="M659" s="207">
        <f>IF(ISNA(VLOOKUP(Table48[[#This Row],[Column1]],Table22[],2,FALSE)),M658,(VLOOKUP(Table48[[#This Row],[Column1]],Table22[],2,FALSE))*1000)</f>
        <v>60627.171555053887</v>
      </c>
      <c r="N659" s="135">
        <f>IF(ISNA(VLOOKUP(Table48[[#This Row],[Column1]],Table22[],3,FALSE)),N658,(VLOOKUP(Table48[[#This Row],[Column1]],Table22[],3,FALSE))*1000)</f>
        <v>63934.108185329547</v>
      </c>
      <c r="O659" s="14">
        <f t="shared" si="22"/>
        <v>42917</v>
      </c>
    </row>
    <row r="660" spans="2:15" x14ac:dyDescent="0.25">
      <c r="B660" s="2">
        <v>42920</v>
      </c>
      <c r="C660" s="1">
        <v>9141</v>
      </c>
      <c r="D660" s="27">
        <v>370620</v>
      </c>
      <c r="E660" s="27">
        <v>249234</v>
      </c>
      <c r="F660" s="27">
        <f t="shared" si="21"/>
        <v>121386</v>
      </c>
      <c r="G660" s="27">
        <v>100000</v>
      </c>
      <c r="H660" s="135">
        <v>58709</v>
      </c>
      <c r="I660" s="1">
        <v>5867.25</v>
      </c>
      <c r="J660" s="1">
        <v>274.60000000000002</v>
      </c>
      <c r="K660" s="1">
        <f>Table48[[#This Row],[Comex Cu future]]/100/0.454*1000</f>
        <v>6048.4581497797362</v>
      </c>
      <c r="L660" s="1">
        <v>1920.75</v>
      </c>
      <c r="M660" s="207">
        <f>IF(ISNA(VLOOKUP(Table48[[#This Row],[Column1]],Table22[],2,FALSE)),M659,(VLOOKUP(Table48[[#This Row],[Column1]],Table22[],2,FALSE))*1000)</f>
        <v>60627.171555053887</v>
      </c>
      <c r="N660" s="135">
        <f>IF(ISNA(VLOOKUP(Table48[[#This Row],[Column1]],Table22[],3,FALSE)),N659,(VLOOKUP(Table48[[#This Row],[Column1]],Table22[],3,FALSE))*1000)</f>
        <v>63934.108185329547</v>
      </c>
      <c r="O660" s="14">
        <f t="shared" si="22"/>
        <v>42917</v>
      </c>
    </row>
    <row r="661" spans="2:15" x14ac:dyDescent="0.25">
      <c r="B661" s="2">
        <v>42921</v>
      </c>
      <c r="C661" s="1">
        <v>9121.5</v>
      </c>
      <c r="D661" s="27">
        <v>370284</v>
      </c>
      <c r="E661" s="27">
        <v>248898</v>
      </c>
      <c r="F661" s="27">
        <f t="shared" si="21"/>
        <v>121386</v>
      </c>
      <c r="G661" s="27">
        <v>100000</v>
      </c>
      <c r="H661" s="135">
        <v>58708</v>
      </c>
      <c r="I661" s="1">
        <v>5814</v>
      </c>
      <c r="J661" s="1">
        <v>271.95</v>
      </c>
      <c r="K661" s="1">
        <f>Table48[[#This Row],[Comex Cu future]]/100/0.454*1000</f>
        <v>5990.0881057268716</v>
      </c>
      <c r="L661" s="1">
        <v>1919.75</v>
      </c>
      <c r="M661" s="207">
        <f>IF(ISNA(VLOOKUP(Table48[[#This Row],[Column1]],Table22[],2,FALSE)),M660,(VLOOKUP(Table48[[#This Row],[Column1]],Table22[],2,FALSE))*1000)</f>
        <v>60627.171555053887</v>
      </c>
      <c r="N661" s="135">
        <f>IF(ISNA(VLOOKUP(Table48[[#This Row],[Column1]],Table22[],3,FALSE)),N660,(VLOOKUP(Table48[[#This Row],[Column1]],Table22[],3,FALSE))*1000)</f>
        <v>63934.108185329547</v>
      </c>
      <c r="O661" s="14">
        <f t="shared" si="22"/>
        <v>42917</v>
      </c>
    </row>
    <row r="662" spans="2:15" x14ac:dyDescent="0.25">
      <c r="B662" s="2">
        <v>42922</v>
      </c>
      <c r="C662" s="1">
        <v>9037</v>
      </c>
      <c r="D662" s="27">
        <v>372642</v>
      </c>
      <c r="E662" s="27">
        <v>251178</v>
      </c>
      <c r="F662" s="27">
        <f t="shared" si="21"/>
        <v>121464</v>
      </c>
      <c r="G662" s="27">
        <v>100000</v>
      </c>
      <c r="H662" s="135">
        <v>61000</v>
      </c>
      <c r="I662" s="1">
        <v>5824</v>
      </c>
      <c r="J662" s="1">
        <v>272.10000000000002</v>
      </c>
      <c r="K662" s="1">
        <f>Table48[[#This Row],[Comex Cu future]]/100/0.454*1000</f>
        <v>5993.3920704845814</v>
      </c>
      <c r="L662" s="1">
        <v>1932.75</v>
      </c>
      <c r="M662" s="207">
        <f>IF(ISNA(VLOOKUP(Table48[[#This Row],[Column1]],Table22[],2,FALSE)),M661,(VLOOKUP(Table48[[#This Row],[Column1]],Table22[],2,FALSE))*1000)</f>
        <v>60627.171555053887</v>
      </c>
      <c r="N662" s="135">
        <f>IF(ISNA(VLOOKUP(Table48[[#This Row],[Column1]],Table22[],3,FALSE)),N661,(VLOOKUP(Table48[[#This Row],[Column1]],Table22[],3,FALSE))*1000)</f>
        <v>63934.108185329547</v>
      </c>
      <c r="O662" s="14">
        <f t="shared" si="22"/>
        <v>42917</v>
      </c>
    </row>
    <row r="663" spans="2:15" x14ac:dyDescent="0.25">
      <c r="B663" s="2">
        <v>42923</v>
      </c>
      <c r="C663" s="1">
        <v>8879.75</v>
      </c>
      <c r="D663" s="27">
        <v>372876</v>
      </c>
      <c r="E663" s="27">
        <v>251496</v>
      </c>
      <c r="F663" s="27">
        <f t="shared" si="21"/>
        <v>121380</v>
      </c>
      <c r="G663" s="27">
        <v>100000</v>
      </c>
      <c r="H663" s="135">
        <v>60000</v>
      </c>
      <c r="I663" s="1">
        <v>5804</v>
      </c>
      <c r="J663" s="1">
        <v>270.64999999999998</v>
      </c>
      <c r="K663" s="1">
        <f>Table48[[#This Row],[Comex Cu future]]/100/0.454*1000</f>
        <v>5961.4537444933912</v>
      </c>
      <c r="L663" s="1">
        <v>1918.25</v>
      </c>
      <c r="M663" s="207">
        <f>IF(ISNA(VLOOKUP(Table48[[#This Row],[Column1]],Table22[],2,FALSE)),M662,(VLOOKUP(Table48[[#This Row],[Column1]],Table22[],2,FALSE))*1000)</f>
        <v>61178.327660099822</v>
      </c>
      <c r="N663" s="135">
        <f>IF(ISNA(VLOOKUP(Table48[[#This Row],[Column1]],Table22[],3,FALSE)),N662,(VLOOKUP(Table48[[#This Row],[Column1]],Table22[],3,FALSE))*1000)</f>
        <v>63934.108185329547</v>
      </c>
      <c r="O663" s="14">
        <f t="shared" si="22"/>
        <v>42917</v>
      </c>
    </row>
    <row r="664" spans="2:15" x14ac:dyDescent="0.25">
      <c r="B664" s="2">
        <v>42926</v>
      </c>
      <c r="C664" s="1">
        <v>8961.5</v>
      </c>
      <c r="D664" s="27">
        <v>372876</v>
      </c>
      <c r="E664" s="27">
        <v>251496</v>
      </c>
      <c r="F664" s="27">
        <f t="shared" si="21"/>
        <v>121380</v>
      </c>
      <c r="G664" s="27">
        <v>100000</v>
      </c>
      <c r="H664" s="135">
        <v>59750</v>
      </c>
      <c r="I664" s="1">
        <v>5796</v>
      </c>
      <c r="J664" s="1">
        <v>271.5</v>
      </c>
      <c r="K664" s="1">
        <f>Table48[[#This Row],[Comex Cu future]]/100/0.454*1000</f>
        <v>5980.1762114537432</v>
      </c>
      <c r="L664" s="1">
        <v>1883</v>
      </c>
      <c r="M664" s="207">
        <f>IF(ISNA(VLOOKUP(Table48[[#This Row],[Column1]],Table22[],2,FALSE)),M663,(VLOOKUP(Table48[[#This Row],[Column1]],Table22[],2,FALSE))*1000)</f>
        <v>61178.327660099822</v>
      </c>
      <c r="N664" s="135">
        <f>IF(ISNA(VLOOKUP(Table48[[#This Row],[Column1]],Table22[],3,FALSE)),N663,(VLOOKUP(Table48[[#This Row],[Column1]],Table22[],3,FALSE))*1000)</f>
        <v>63934.108185329547</v>
      </c>
      <c r="O664" s="14">
        <f t="shared" si="22"/>
        <v>42917</v>
      </c>
    </row>
    <row r="665" spans="2:15" x14ac:dyDescent="0.25">
      <c r="B665" s="2">
        <v>42927</v>
      </c>
      <c r="C665" s="1">
        <v>9087</v>
      </c>
      <c r="D665" s="27">
        <v>372588</v>
      </c>
      <c r="E665" s="27">
        <v>251250</v>
      </c>
      <c r="F665" s="27">
        <f t="shared" si="21"/>
        <v>121338</v>
      </c>
      <c r="G665" s="27">
        <v>100000</v>
      </c>
      <c r="H665" s="135">
        <v>59720</v>
      </c>
      <c r="I665" s="1">
        <v>5847.25</v>
      </c>
      <c r="J665" s="1">
        <v>274</v>
      </c>
      <c r="K665" s="1">
        <f>Table48[[#This Row],[Comex Cu future]]/100/0.454*1000</f>
        <v>6035.242290748899</v>
      </c>
      <c r="L665" s="1">
        <v>1883.25</v>
      </c>
      <c r="M665" s="207">
        <f>IF(ISNA(VLOOKUP(Table48[[#This Row],[Column1]],Table22[],2,FALSE)),M664,(VLOOKUP(Table48[[#This Row],[Column1]],Table22[],2,FALSE))*1000)</f>
        <v>61178.327660099822</v>
      </c>
      <c r="N665" s="135">
        <f>IF(ISNA(VLOOKUP(Table48[[#This Row],[Column1]],Table22[],3,FALSE)),N664,(VLOOKUP(Table48[[#This Row],[Column1]],Table22[],3,FALSE))*1000)</f>
        <v>63934.108185329547</v>
      </c>
      <c r="O665" s="14">
        <f t="shared" si="22"/>
        <v>42917</v>
      </c>
    </row>
    <row r="666" spans="2:15" x14ac:dyDescent="0.25">
      <c r="B666" s="2">
        <v>42928</v>
      </c>
      <c r="C666" s="1">
        <v>9159.5</v>
      </c>
      <c r="D666" s="27">
        <v>376476</v>
      </c>
      <c r="E666" s="27">
        <v>252606</v>
      </c>
      <c r="F666" s="27">
        <f t="shared" si="21"/>
        <v>123870</v>
      </c>
      <c r="G666" s="27">
        <v>100000</v>
      </c>
      <c r="H666" s="135">
        <v>59190</v>
      </c>
      <c r="I666" s="1">
        <v>5879.5</v>
      </c>
      <c r="J666" s="1">
        <v>274.85000000000002</v>
      </c>
      <c r="K666" s="1">
        <f>Table48[[#This Row],[Comex Cu future]]/100/0.454*1000</f>
        <v>6053.9647577092519</v>
      </c>
      <c r="L666" s="1">
        <v>1872</v>
      </c>
      <c r="M666" s="207">
        <f>IF(ISNA(VLOOKUP(Table48[[#This Row],[Column1]],Table22[],2,FALSE)),M665,(VLOOKUP(Table48[[#This Row],[Column1]],Table22[],2,FALSE))*1000)</f>
        <v>61068.096439090637</v>
      </c>
      <c r="N666" s="135">
        <f>IF(ISNA(VLOOKUP(Table48[[#This Row],[Column1]],Table22[],3,FALSE)),N665,(VLOOKUP(Table48[[#This Row],[Column1]],Table22[],3,FALSE))*1000)</f>
        <v>64375.033069366298</v>
      </c>
      <c r="O666" s="14">
        <f t="shared" si="22"/>
        <v>42917</v>
      </c>
    </row>
    <row r="667" spans="2:15" x14ac:dyDescent="0.25">
      <c r="B667" s="2">
        <v>42929</v>
      </c>
      <c r="C667" s="1">
        <v>9166.5</v>
      </c>
      <c r="D667" s="27">
        <v>375648</v>
      </c>
      <c r="E667" s="27">
        <v>252282</v>
      </c>
      <c r="F667" s="27">
        <f t="shared" si="21"/>
        <v>123366</v>
      </c>
      <c r="G667" s="27">
        <v>100000</v>
      </c>
      <c r="H667" s="135">
        <v>59160</v>
      </c>
      <c r="I667" s="1">
        <v>5853.5</v>
      </c>
      <c r="J667" s="1">
        <v>272.95</v>
      </c>
      <c r="K667" s="1">
        <f>Table48[[#This Row],[Comex Cu future]]/100/0.454*1000</f>
        <v>6012.1145374449334</v>
      </c>
      <c r="L667" s="1">
        <v>1906.25</v>
      </c>
      <c r="M667" s="207">
        <f>IF(ISNA(VLOOKUP(Table48[[#This Row],[Column1]],Table22[],2,FALSE)),M666,(VLOOKUP(Table48[[#This Row],[Column1]],Table22[],2,FALSE))*1000)</f>
        <v>61068.096439090637</v>
      </c>
      <c r="N667" s="135">
        <f>IF(ISNA(VLOOKUP(Table48[[#This Row],[Column1]],Table22[],3,FALSE)),N666,(VLOOKUP(Table48[[#This Row],[Column1]],Table22[],3,FALSE))*1000)</f>
        <v>64375.033069366298</v>
      </c>
      <c r="O667" s="14">
        <f t="shared" si="22"/>
        <v>42917</v>
      </c>
    </row>
    <row r="668" spans="2:15" x14ac:dyDescent="0.25">
      <c r="B668" s="2">
        <v>42930</v>
      </c>
      <c r="C668" s="1">
        <v>9529.5</v>
      </c>
      <c r="D668" s="27">
        <v>374544</v>
      </c>
      <c r="E668" s="27">
        <v>251646</v>
      </c>
      <c r="F668" s="27">
        <f t="shared" si="21"/>
        <v>122898</v>
      </c>
      <c r="G668" s="27">
        <v>100000</v>
      </c>
      <c r="H668" s="135">
        <v>59130</v>
      </c>
      <c r="I668" s="1">
        <v>5905.25</v>
      </c>
      <c r="J668" s="1">
        <v>275.89999999999998</v>
      </c>
      <c r="K668" s="1">
        <f>Table48[[#This Row],[Comex Cu future]]/100/0.454*1000</f>
        <v>6077.0925110132148</v>
      </c>
      <c r="L668" s="1">
        <v>1908.25</v>
      </c>
      <c r="M668" s="207">
        <f>IF(ISNA(VLOOKUP(Table48[[#This Row],[Column1]],Table22[],2,FALSE)),M667,(VLOOKUP(Table48[[#This Row],[Column1]],Table22[],2,FALSE))*1000)</f>
        <v>61068.096439090637</v>
      </c>
      <c r="N668" s="135">
        <f>IF(ISNA(VLOOKUP(Table48[[#This Row],[Column1]],Table22[],3,FALSE)),N667,(VLOOKUP(Table48[[#This Row],[Column1]],Table22[],3,FALSE))*1000)</f>
        <v>64375.033069366298</v>
      </c>
      <c r="O668" s="14">
        <f t="shared" si="22"/>
        <v>42917</v>
      </c>
    </row>
    <row r="669" spans="2:15" x14ac:dyDescent="0.25">
      <c r="B669" s="2">
        <v>42933</v>
      </c>
      <c r="C669" s="1">
        <v>9554.5</v>
      </c>
      <c r="D669" s="27">
        <v>373206</v>
      </c>
      <c r="E669" s="27">
        <v>251460</v>
      </c>
      <c r="F669" s="27">
        <f t="shared" si="21"/>
        <v>121746</v>
      </c>
      <c r="G669" s="27">
        <v>100000</v>
      </c>
      <c r="H669" s="135">
        <v>58700</v>
      </c>
      <c r="I669" s="1">
        <v>5971</v>
      </c>
      <c r="J669" s="1">
        <v>279.14999999999998</v>
      </c>
      <c r="K669" s="1">
        <f>Table48[[#This Row],[Comex Cu future]]/100/0.454*1000</f>
        <v>6148.6784140969157</v>
      </c>
      <c r="L669" s="1">
        <v>1896.25</v>
      </c>
      <c r="M669" s="207">
        <f>IF(ISNA(VLOOKUP(Table48[[#This Row],[Column1]],Table22[],2,FALSE)),M668,(VLOOKUP(Table48[[#This Row],[Column1]],Table22[],2,FALSE))*1000)</f>
        <v>61068.096439090637</v>
      </c>
      <c r="N669" s="135">
        <f>IF(ISNA(VLOOKUP(Table48[[#This Row],[Column1]],Table22[],3,FALSE)),N668,(VLOOKUP(Table48[[#This Row],[Column1]],Table22[],3,FALSE))*1000)</f>
        <v>64375.033069366298</v>
      </c>
      <c r="O669" s="14">
        <f t="shared" si="22"/>
        <v>42917</v>
      </c>
    </row>
    <row r="670" spans="2:15" x14ac:dyDescent="0.25">
      <c r="B670" s="2">
        <v>42934</v>
      </c>
      <c r="C670" s="1">
        <v>9733</v>
      </c>
      <c r="D670" s="27">
        <v>373968</v>
      </c>
      <c r="E670" s="27">
        <v>252540</v>
      </c>
      <c r="F670" s="27">
        <f t="shared" si="21"/>
        <v>121428</v>
      </c>
      <c r="G670" s="27">
        <v>100000</v>
      </c>
      <c r="H670" s="135">
        <v>58500</v>
      </c>
      <c r="I670" s="1">
        <v>5973.5</v>
      </c>
      <c r="J670" s="1">
        <v>280</v>
      </c>
      <c r="K670" s="1">
        <f>Table48[[#This Row],[Comex Cu future]]/100/0.454*1000</f>
        <v>6167.4008810572677</v>
      </c>
      <c r="L670" s="1">
        <v>1904.75</v>
      </c>
      <c r="M670" s="207">
        <f>IF(ISNA(VLOOKUP(Table48[[#This Row],[Column1]],Table22[],2,FALSE)),M669,(VLOOKUP(Table48[[#This Row],[Column1]],Table22[],2,FALSE))*1000)</f>
        <v>61068.096439090637</v>
      </c>
      <c r="N670" s="135">
        <f>IF(ISNA(VLOOKUP(Table48[[#This Row],[Column1]],Table22[],3,FALSE)),N669,(VLOOKUP(Table48[[#This Row],[Column1]],Table22[],3,FALSE))*1000)</f>
        <v>64375.033069366298</v>
      </c>
      <c r="O670" s="14">
        <f t="shared" si="22"/>
        <v>42917</v>
      </c>
    </row>
    <row r="671" spans="2:15" x14ac:dyDescent="0.25">
      <c r="B671" s="2">
        <v>42935</v>
      </c>
      <c r="C671" s="1">
        <v>9601.5</v>
      </c>
      <c r="D671" s="27">
        <v>375384</v>
      </c>
      <c r="E671" s="27">
        <v>253956</v>
      </c>
      <c r="F671" s="27">
        <f t="shared" si="21"/>
        <v>121428</v>
      </c>
      <c r="G671" s="27">
        <v>100000</v>
      </c>
      <c r="H671" s="135">
        <v>58500</v>
      </c>
      <c r="I671" s="1">
        <v>5929.5</v>
      </c>
      <c r="J671" s="1">
        <v>278.39999999999998</v>
      </c>
      <c r="K671" s="1">
        <f>Table48[[#This Row],[Comex Cu future]]/100/0.454*1000</f>
        <v>6132.1585903083696</v>
      </c>
      <c r="L671" s="1">
        <v>1894</v>
      </c>
      <c r="M671" s="207">
        <f>IF(ISNA(VLOOKUP(Table48[[#This Row],[Column1]],Table22[],2,FALSE)),M670,(VLOOKUP(Table48[[#This Row],[Column1]],Table22[],2,FALSE))*1000)</f>
        <v>61068.096439090637</v>
      </c>
      <c r="N671" s="135">
        <f>IF(ISNA(VLOOKUP(Table48[[#This Row],[Column1]],Table22[],3,FALSE)),N670,(VLOOKUP(Table48[[#This Row],[Column1]],Table22[],3,FALSE))*1000)</f>
        <v>64815.957953403056</v>
      </c>
      <c r="O671" s="14">
        <f t="shared" si="22"/>
        <v>42917</v>
      </c>
    </row>
    <row r="672" spans="2:15" x14ac:dyDescent="0.25">
      <c r="B672" s="2">
        <v>42936</v>
      </c>
      <c r="C672" s="1">
        <v>9445</v>
      </c>
      <c r="D672" s="27">
        <v>376566</v>
      </c>
      <c r="E672" s="27">
        <v>255186</v>
      </c>
      <c r="F672" s="27">
        <f t="shared" si="21"/>
        <v>121380</v>
      </c>
      <c r="G672" s="27">
        <v>100000</v>
      </c>
      <c r="H672" s="135">
        <v>58600</v>
      </c>
      <c r="I672" s="1">
        <v>5925.25</v>
      </c>
      <c r="J672" s="1">
        <v>279.25</v>
      </c>
      <c r="K672" s="1">
        <f>Table48[[#This Row],[Comex Cu future]]/100/0.454*1000</f>
        <v>6150.8810572687225</v>
      </c>
      <c r="L672" s="1">
        <v>1892.25</v>
      </c>
      <c r="M672" s="207">
        <f>IF(ISNA(VLOOKUP(Table48[[#This Row],[Column1]],Table22[],2,FALSE)),M671,(VLOOKUP(Table48[[#This Row],[Column1]],Table22[],2,FALSE))*1000)</f>
        <v>61068.096439090637</v>
      </c>
      <c r="N672" s="135">
        <f>IF(ISNA(VLOOKUP(Table48[[#This Row],[Column1]],Table22[],3,FALSE)),N671,(VLOOKUP(Table48[[#This Row],[Column1]],Table22[],3,FALSE))*1000)</f>
        <v>64815.957953403056</v>
      </c>
      <c r="O672" s="14">
        <f t="shared" si="22"/>
        <v>42917</v>
      </c>
    </row>
    <row r="673" spans="2:15" x14ac:dyDescent="0.25">
      <c r="B673" s="2">
        <v>42937</v>
      </c>
      <c r="C673" s="1">
        <v>9469</v>
      </c>
      <c r="D673" s="27">
        <v>376182</v>
      </c>
      <c r="E673" s="27">
        <v>254802</v>
      </c>
      <c r="F673" s="27">
        <f t="shared" si="21"/>
        <v>121380</v>
      </c>
      <c r="G673" s="27">
        <v>100000</v>
      </c>
      <c r="H673" s="135">
        <v>58010</v>
      </c>
      <c r="I673" s="1">
        <v>5971</v>
      </c>
      <c r="J673" s="1">
        <v>280.10000000000002</v>
      </c>
      <c r="K673" s="1">
        <f>Table48[[#This Row],[Comex Cu future]]/100/0.454*1000</f>
        <v>6169.6035242290745</v>
      </c>
      <c r="L673" s="1">
        <v>1892.25</v>
      </c>
      <c r="M673" s="207">
        <f>IF(ISNA(VLOOKUP(Table48[[#This Row],[Column1]],Table22[],2,FALSE)),M672,(VLOOKUP(Table48[[#This Row],[Column1]],Table22[],2,FALSE))*1000)</f>
        <v>61068.096439090637</v>
      </c>
      <c r="N673" s="135">
        <f>IF(ISNA(VLOOKUP(Table48[[#This Row],[Column1]],Table22[],3,FALSE)),N672,(VLOOKUP(Table48[[#This Row],[Column1]],Table22[],3,FALSE))*1000)</f>
        <v>64264.801848357107</v>
      </c>
      <c r="O673" s="14">
        <f t="shared" si="22"/>
        <v>42917</v>
      </c>
    </row>
    <row r="674" spans="2:15" x14ac:dyDescent="0.25">
      <c r="B674" s="2">
        <v>42940</v>
      </c>
      <c r="C674" s="1">
        <v>9726</v>
      </c>
      <c r="D674" s="27">
        <v>375240</v>
      </c>
      <c r="E674" s="27">
        <v>254472</v>
      </c>
      <c r="F674" s="27">
        <f t="shared" si="21"/>
        <v>120768</v>
      </c>
      <c r="G674" s="27">
        <v>100000</v>
      </c>
      <c r="H674" s="135">
        <v>57700</v>
      </c>
      <c r="I674" s="1">
        <v>5994.75</v>
      </c>
      <c r="J674" s="1">
        <v>281.45</v>
      </c>
      <c r="K674" s="1">
        <f>Table48[[#This Row],[Comex Cu future]]/100/0.454*1000</f>
        <v>6199.3392070484579</v>
      </c>
      <c r="L674" s="1">
        <v>1890.5</v>
      </c>
      <c r="M674" s="207">
        <f>IF(ISNA(VLOOKUP(Table48[[#This Row],[Column1]],Table22[],2,FALSE)),M673,(VLOOKUP(Table48[[#This Row],[Column1]],Table22[],2,FALSE))*1000)</f>
        <v>61068.096439090637</v>
      </c>
      <c r="N674" s="135">
        <f>IF(ISNA(VLOOKUP(Table48[[#This Row],[Column1]],Table22[],3,FALSE)),N673,(VLOOKUP(Table48[[#This Row],[Column1]],Table22[],3,FALSE))*1000)</f>
        <v>64264.801848357107</v>
      </c>
      <c r="O674" s="14">
        <f t="shared" si="22"/>
        <v>42917</v>
      </c>
    </row>
    <row r="675" spans="2:15" x14ac:dyDescent="0.25">
      <c r="B675" s="2">
        <v>42941</v>
      </c>
      <c r="C675" s="1">
        <v>9955</v>
      </c>
      <c r="D675" s="27">
        <v>375138</v>
      </c>
      <c r="E675" s="27">
        <v>254424</v>
      </c>
      <c r="F675" s="27">
        <f t="shared" si="21"/>
        <v>120714</v>
      </c>
      <c r="G675" s="27">
        <v>100000</v>
      </c>
      <c r="H675" s="135">
        <v>56940</v>
      </c>
      <c r="I675" s="1">
        <v>6197.25</v>
      </c>
      <c r="J675" s="1">
        <v>291.85000000000002</v>
      </c>
      <c r="K675" s="1">
        <f>Table48[[#This Row],[Comex Cu future]]/100/0.454*1000</f>
        <v>6428.4140969163</v>
      </c>
      <c r="L675" s="1">
        <v>1909.25</v>
      </c>
      <c r="M675" s="207">
        <f>IF(ISNA(VLOOKUP(Table48[[#This Row],[Column1]],Table22[],2,FALSE)),M674,(VLOOKUP(Table48[[#This Row],[Column1]],Table22[],2,FALSE))*1000)</f>
        <v>61068.096439090637</v>
      </c>
      <c r="N675" s="135">
        <f>IF(ISNA(VLOOKUP(Table48[[#This Row],[Column1]],Table22[],3,FALSE)),N674,(VLOOKUP(Table48[[#This Row],[Column1]],Table22[],3,FALSE))*1000)</f>
        <v>64264.801848357107</v>
      </c>
      <c r="O675" s="14">
        <f t="shared" si="22"/>
        <v>42917</v>
      </c>
    </row>
    <row r="676" spans="2:15" x14ac:dyDescent="0.25">
      <c r="B676" s="2">
        <v>42942</v>
      </c>
      <c r="C676" s="1">
        <v>9994.5</v>
      </c>
      <c r="D676" s="27">
        <v>376038</v>
      </c>
      <c r="E676" s="27">
        <v>255324</v>
      </c>
      <c r="F676" s="27">
        <f t="shared" si="21"/>
        <v>120714</v>
      </c>
      <c r="G676" s="27">
        <v>100000</v>
      </c>
      <c r="H676" s="135">
        <v>56940</v>
      </c>
      <c r="I676" s="1">
        <v>6297.75</v>
      </c>
      <c r="J676" s="1">
        <v>294.75</v>
      </c>
      <c r="K676" s="1">
        <f>Table48[[#This Row],[Comex Cu future]]/100/0.454*1000</f>
        <v>6492.2907488986775</v>
      </c>
      <c r="L676" s="1">
        <v>1920.75</v>
      </c>
      <c r="M676" s="207">
        <f>IF(ISNA(VLOOKUP(Table48[[#This Row],[Column1]],Table22[],2,FALSE)),M675,(VLOOKUP(Table48[[#This Row],[Column1]],Table22[],2,FALSE))*1000)</f>
        <v>61068.096439090637</v>
      </c>
      <c r="N676" s="135">
        <f>IF(ISNA(VLOOKUP(Table48[[#This Row],[Column1]],Table22[],3,FALSE)),N675,(VLOOKUP(Table48[[#This Row],[Column1]],Table22[],3,FALSE))*1000)</f>
        <v>63934.108185329547</v>
      </c>
      <c r="O676" s="14">
        <f t="shared" si="22"/>
        <v>42917</v>
      </c>
    </row>
    <row r="677" spans="2:15" x14ac:dyDescent="0.25">
      <c r="B677" s="2">
        <v>42943</v>
      </c>
      <c r="C677" s="1">
        <v>10087.5</v>
      </c>
      <c r="D677" s="27">
        <v>376080</v>
      </c>
      <c r="E677" s="27">
        <v>255366</v>
      </c>
      <c r="F677" s="27">
        <f t="shared" si="21"/>
        <v>120714</v>
      </c>
      <c r="G677" s="27">
        <v>100000</v>
      </c>
      <c r="H677" s="135">
        <v>56940</v>
      </c>
      <c r="I677" s="1">
        <v>6298.25</v>
      </c>
      <c r="J677" s="1">
        <v>295.45</v>
      </c>
      <c r="K677" s="1">
        <f>Table48[[#This Row],[Comex Cu future]]/100/0.454*1000</f>
        <v>6507.7092511013216</v>
      </c>
      <c r="L677" s="1">
        <v>1916.75</v>
      </c>
      <c r="M677" s="207">
        <f>IF(ISNA(VLOOKUP(Table48[[#This Row],[Column1]],Table22[],2,FALSE)),M676,(VLOOKUP(Table48[[#This Row],[Column1]],Table22[],2,FALSE))*1000)</f>
        <v>61068.096439090637</v>
      </c>
      <c r="N677" s="135">
        <f>IF(ISNA(VLOOKUP(Table48[[#This Row],[Column1]],Table22[],3,FALSE)),N676,(VLOOKUP(Table48[[#This Row],[Column1]],Table22[],3,FALSE))*1000)</f>
        <v>63934.108185329547</v>
      </c>
      <c r="O677" s="14">
        <f t="shared" si="22"/>
        <v>42917</v>
      </c>
    </row>
    <row r="678" spans="2:15" x14ac:dyDescent="0.25">
      <c r="B678" s="2">
        <v>42944</v>
      </c>
      <c r="C678" s="1">
        <v>10155.5</v>
      </c>
      <c r="D678" s="27">
        <v>374478</v>
      </c>
      <c r="E678" s="27">
        <v>254190</v>
      </c>
      <c r="F678" s="27">
        <f t="shared" si="21"/>
        <v>120288</v>
      </c>
      <c r="G678" s="27">
        <v>100000</v>
      </c>
      <c r="H678" s="135">
        <v>56930</v>
      </c>
      <c r="I678" s="1">
        <v>6295.5</v>
      </c>
      <c r="J678" s="1">
        <v>295.3</v>
      </c>
      <c r="K678" s="1">
        <f>Table48[[#This Row],[Comex Cu future]]/100/0.454*1000</f>
        <v>6504.4052863436127</v>
      </c>
      <c r="L678" s="1">
        <v>1884.5</v>
      </c>
      <c r="M678" s="207">
        <f>IF(ISNA(VLOOKUP(Table48[[#This Row],[Column1]],Table22[],2,FALSE)),M677,(VLOOKUP(Table48[[#This Row],[Column1]],Table22[],2,FALSE))*1000)</f>
        <v>61068.096439090637</v>
      </c>
      <c r="N678" s="135">
        <f>IF(ISNA(VLOOKUP(Table48[[#This Row],[Column1]],Table22[],3,FALSE)),N677,(VLOOKUP(Table48[[#This Row],[Column1]],Table22[],3,FALSE))*1000)</f>
        <v>63934.108185329547</v>
      </c>
      <c r="O678" s="14">
        <f t="shared" si="22"/>
        <v>42917</v>
      </c>
    </row>
    <row r="679" spans="2:15" x14ac:dyDescent="0.25">
      <c r="B679" s="2">
        <v>42947</v>
      </c>
      <c r="C679" s="1">
        <v>10168.5</v>
      </c>
      <c r="D679" s="27">
        <v>373032</v>
      </c>
      <c r="E679" s="27">
        <v>253326</v>
      </c>
      <c r="F679" s="27">
        <f t="shared" si="21"/>
        <v>119706</v>
      </c>
      <c r="G679" s="27">
        <v>100000</v>
      </c>
      <c r="H679" s="135">
        <v>56940</v>
      </c>
      <c r="I679" s="1">
        <v>6336.25</v>
      </c>
      <c r="J679" s="1">
        <v>296.95</v>
      </c>
      <c r="K679" s="1">
        <f>Table48[[#This Row],[Comex Cu future]]/100/0.454*1000</f>
        <v>6540.7488986784138</v>
      </c>
      <c r="L679" s="1">
        <v>1895.75</v>
      </c>
      <c r="M679" s="207">
        <f>IF(ISNA(VLOOKUP(Table48[[#This Row],[Column1]],Table22[],2,FALSE)),M678,(VLOOKUP(Table48[[#This Row],[Column1]],Table22[],2,FALSE))*1000)</f>
        <v>61068.096439090637</v>
      </c>
      <c r="N679" s="135">
        <f>IF(ISNA(VLOOKUP(Table48[[#This Row],[Column1]],Table22[],3,FALSE)),N678,(VLOOKUP(Table48[[#This Row],[Column1]],Table22[],3,FALSE))*1000)</f>
        <v>63934.108185329547</v>
      </c>
      <c r="O679" s="14">
        <f t="shared" si="22"/>
        <v>42917</v>
      </c>
    </row>
    <row r="680" spans="2:15" x14ac:dyDescent="0.25">
      <c r="B680" s="2">
        <v>42948</v>
      </c>
      <c r="C680" s="1">
        <v>10241</v>
      </c>
      <c r="D680" s="27">
        <v>372936</v>
      </c>
      <c r="E680" s="27">
        <v>253326</v>
      </c>
      <c r="F680" s="27">
        <f t="shared" si="21"/>
        <v>119610</v>
      </c>
      <c r="G680" s="27">
        <v>100000</v>
      </c>
      <c r="H680" s="135">
        <v>56940</v>
      </c>
      <c r="I680" s="1">
        <v>6313.25</v>
      </c>
      <c r="J680" s="1">
        <v>295.64999999999998</v>
      </c>
      <c r="K680" s="1">
        <f>Table48[[#This Row],[Comex Cu future]]/100/0.454*1000</f>
        <v>6512.1145374449334</v>
      </c>
      <c r="L680" s="1">
        <v>1884</v>
      </c>
      <c r="M680" s="207">
        <f>IF(ISNA(VLOOKUP(Table48[[#This Row],[Column1]],Table22[],2,FALSE)),M679,(VLOOKUP(Table48[[#This Row],[Column1]],Table22[],2,FALSE))*1000)</f>
        <v>61068.096439090637</v>
      </c>
      <c r="N680" s="135">
        <f>IF(ISNA(VLOOKUP(Table48[[#This Row],[Column1]],Table22[],3,FALSE)),N679,(VLOOKUP(Table48[[#This Row],[Column1]],Table22[],3,FALSE))*1000)</f>
        <v>63934.108185329547</v>
      </c>
      <c r="O680" s="14">
        <f t="shared" si="22"/>
        <v>42948</v>
      </c>
    </row>
    <row r="681" spans="2:15" x14ac:dyDescent="0.25">
      <c r="B681" s="2">
        <v>42949</v>
      </c>
      <c r="C681" s="1">
        <v>10304.5</v>
      </c>
      <c r="D681" s="27">
        <v>373374</v>
      </c>
      <c r="E681" s="27">
        <v>253626</v>
      </c>
      <c r="F681" s="27">
        <f t="shared" si="21"/>
        <v>119748</v>
      </c>
      <c r="G681" s="27">
        <v>100000</v>
      </c>
      <c r="H681" s="135">
        <v>55750</v>
      </c>
      <c r="I681" s="1">
        <v>6322.25</v>
      </c>
      <c r="J681" s="1">
        <v>295.45</v>
      </c>
      <c r="K681" s="1">
        <f>Table48[[#This Row],[Comex Cu future]]/100/0.454*1000</f>
        <v>6507.7092511013216</v>
      </c>
      <c r="L681" s="1">
        <v>1902.75</v>
      </c>
      <c r="M681" s="207">
        <f>IF(ISNA(VLOOKUP(Table48[[#This Row],[Column1]],Table22[],2,FALSE)),M680,(VLOOKUP(Table48[[#This Row],[Column1]],Table22[],2,FALSE))*1000)</f>
        <v>62280.639870191713</v>
      </c>
      <c r="N681" s="135">
        <f>IF(ISNA(VLOOKUP(Table48[[#This Row],[Column1]],Table22[],3,FALSE)),N680,(VLOOKUP(Table48[[#This Row],[Column1]],Table22[],3,FALSE))*1000)</f>
        <v>65587.576500467374</v>
      </c>
      <c r="O681" s="14">
        <f t="shared" si="22"/>
        <v>42948</v>
      </c>
    </row>
    <row r="682" spans="2:15" x14ac:dyDescent="0.25">
      <c r="B682" s="2">
        <v>42950</v>
      </c>
      <c r="C682" s="1">
        <v>10335</v>
      </c>
      <c r="D682" s="27">
        <v>373086</v>
      </c>
      <c r="E682" s="27">
        <v>253434</v>
      </c>
      <c r="F682" s="27">
        <f t="shared" si="21"/>
        <v>119652</v>
      </c>
      <c r="G682" s="27">
        <v>100000</v>
      </c>
      <c r="H682" s="135">
        <v>58000</v>
      </c>
      <c r="I682" s="1">
        <v>6325.75</v>
      </c>
      <c r="J682" s="1">
        <v>295.05</v>
      </c>
      <c r="K682" s="1">
        <f>Table48[[#This Row],[Comex Cu future]]/100/0.454*1000</f>
        <v>6498.8986784140961</v>
      </c>
      <c r="L682" s="1">
        <v>1894.25</v>
      </c>
      <c r="M682" s="207">
        <f>IF(ISNA(VLOOKUP(Table48[[#This Row],[Column1]],Table22[],2,FALSE)),M681,(VLOOKUP(Table48[[#This Row],[Column1]],Table22[],2,FALSE))*1000)</f>
        <v>62280.639870191713</v>
      </c>
      <c r="N682" s="135">
        <f>IF(ISNA(VLOOKUP(Table48[[#This Row],[Column1]],Table22[],3,FALSE)),N681,(VLOOKUP(Table48[[#This Row],[Column1]],Table22[],3,FALSE))*1000)</f>
        <v>65587.576500467374</v>
      </c>
      <c r="O682" s="14">
        <f t="shared" si="22"/>
        <v>42948</v>
      </c>
    </row>
    <row r="683" spans="2:15" x14ac:dyDescent="0.25">
      <c r="B683" s="2">
        <v>42951</v>
      </c>
      <c r="C683" s="1">
        <v>10209.5</v>
      </c>
      <c r="D683" s="27">
        <v>373086</v>
      </c>
      <c r="E683" s="27">
        <v>253434</v>
      </c>
      <c r="F683" s="27">
        <f t="shared" si="21"/>
        <v>119652</v>
      </c>
      <c r="G683" s="27">
        <v>100000</v>
      </c>
      <c r="H683" s="135">
        <v>59000</v>
      </c>
      <c r="I683" s="1">
        <v>6347.75</v>
      </c>
      <c r="J683" s="1">
        <v>295.85000000000002</v>
      </c>
      <c r="K683" s="1">
        <f>Table48[[#This Row],[Comex Cu future]]/100/0.454*1000</f>
        <v>6516.5198237885461</v>
      </c>
      <c r="L683" s="1">
        <v>1889</v>
      </c>
      <c r="M683" s="207">
        <f>IF(ISNA(VLOOKUP(Table48[[#This Row],[Column1]],Table22[],2,FALSE)),M682,(VLOOKUP(Table48[[#This Row],[Column1]],Table22[],2,FALSE))*1000)</f>
        <v>62280.639870191713</v>
      </c>
      <c r="N683" s="135">
        <f>IF(ISNA(VLOOKUP(Table48[[#This Row],[Column1]],Table22[],3,FALSE)),N682,(VLOOKUP(Table48[[#This Row],[Column1]],Table22[],3,FALSE))*1000)</f>
        <v>65587.576500467374</v>
      </c>
      <c r="O683" s="14">
        <f t="shared" si="22"/>
        <v>42948</v>
      </c>
    </row>
    <row r="684" spans="2:15" x14ac:dyDescent="0.25">
      <c r="B684" s="2">
        <v>42954</v>
      </c>
      <c r="C684" s="1">
        <v>10360.5</v>
      </c>
      <c r="D684" s="27">
        <v>375282</v>
      </c>
      <c r="E684" s="27">
        <v>253488</v>
      </c>
      <c r="F684" s="27">
        <f t="shared" si="21"/>
        <v>121794</v>
      </c>
      <c r="G684" s="27">
        <v>100000</v>
      </c>
      <c r="H684" s="135">
        <v>57500</v>
      </c>
      <c r="I684" s="1">
        <v>6384.25</v>
      </c>
      <c r="J684" s="1">
        <v>298.45</v>
      </c>
      <c r="K684" s="1">
        <f>Table48[[#This Row],[Comex Cu future]]/100/0.454*1000</f>
        <v>6573.7885462555059</v>
      </c>
      <c r="L684" s="1">
        <v>1945.75</v>
      </c>
      <c r="M684" s="207">
        <f>IF(ISNA(VLOOKUP(Table48[[#This Row],[Column1]],Table22[],2,FALSE)),M683,(VLOOKUP(Table48[[#This Row],[Column1]],Table22[],2,FALSE))*1000)</f>
        <v>62280.639870191713</v>
      </c>
      <c r="N684" s="135">
        <f>IF(ISNA(VLOOKUP(Table48[[#This Row],[Column1]],Table22[],3,FALSE)),N683,(VLOOKUP(Table48[[#This Row],[Column1]],Table22[],3,FALSE))*1000)</f>
        <v>65587.576500467374</v>
      </c>
      <c r="O684" s="14">
        <f t="shared" si="22"/>
        <v>42948</v>
      </c>
    </row>
    <row r="685" spans="2:15" x14ac:dyDescent="0.25">
      <c r="B685" s="2">
        <v>42955</v>
      </c>
      <c r="C685" s="1">
        <v>10591.5</v>
      </c>
      <c r="D685" s="27">
        <v>373992</v>
      </c>
      <c r="E685" s="27">
        <v>252630</v>
      </c>
      <c r="F685" s="27">
        <f t="shared" si="21"/>
        <v>121362</v>
      </c>
      <c r="G685" s="27">
        <v>100000</v>
      </c>
      <c r="H685" s="135">
        <v>57150</v>
      </c>
      <c r="I685" s="1">
        <v>6451.5</v>
      </c>
      <c r="J685" s="1">
        <v>301.5</v>
      </c>
      <c r="K685" s="1">
        <f>Table48[[#This Row],[Comex Cu future]]/100/0.454*1000</f>
        <v>6640.9691629955951</v>
      </c>
      <c r="L685" s="1">
        <v>2017.25</v>
      </c>
      <c r="M685" s="207">
        <f>IF(ISNA(VLOOKUP(Table48[[#This Row],[Column1]],Table22[],2,FALSE)),M684,(VLOOKUP(Table48[[#This Row],[Column1]],Table22[],2,FALSE))*1000)</f>
        <v>62280.639870191713</v>
      </c>
      <c r="N685" s="135">
        <f>IF(ISNA(VLOOKUP(Table48[[#This Row],[Column1]],Table22[],3,FALSE)),N684,(VLOOKUP(Table48[[#This Row],[Column1]],Table22[],3,FALSE))*1000)</f>
        <v>65587.576500467374</v>
      </c>
      <c r="O685" s="14">
        <f t="shared" si="22"/>
        <v>42948</v>
      </c>
    </row>
    <row r="686" spans="2:15" x14ac:dyDescent="0.25">
      <c r="B686" s="2">
        <v>42956</v>
      </c>
      <c r="C686" s="1">
        <v>10717.5</v>
      </c>
      <c r="D686" s="27">
        <v>374544</v>
      </c>
      <c r="E686" s="27">
        <v>253086</v>
      </c>
      <c r="F686" s="27">
        <f t="shared" si="21"/>
        <v>121458</v>
      </c>
      <c r="G686" s="27">
        <v>100000</v>
      </c>
      <c r="H686" s="135">
        <v>57200</v>
      </c>
      <c r="I686" s="1">
        <v>6426.75</v>
      </c>
      <c r="J686" s="1">
        <v>300.10000000000002</v>
      </c>
      <c r="K686" s="1">
        <f>Table48[[#This Row],[Comex Cu future]]/100/0.454*1000</f>
        <v>6610.1321585903088</v>
      </c>
      <c r="L686" s="1">
        <v>2019</v>
      </c>
      <c r="M686" s="207">
        <f>IF(ISNA(VLOOKUP(Table48[[#This Row],[Column1]],Table22[],2,FALSE)),M685,(VLOOKUP(Table48[[#This Row],[Column1]],Table22[],2,FALSE))*1000)</f>
        <v>62280.639870191713</v>
      </c>
      <c r="N686" s="135">
        <f>IF(ISNA(VLOOKUP(Table48[[#This Row],[Column1]],Table22[],3,FALSE)),N685,(VLOOKUP(Table48[[#This Row],[Column1]],Table22[],3,FALSE))*1000)</f>
        <v>65587.576500467374</v>
      </c>
      <c r="O686" s="14">
        <f t="shared" si="22"/>
        <v>42948</v>
      </c>
    </row>
    <row r="687" spans="2:15" x14ac:dyDescent="0.25">
      <c r="B687" s="2">
        <v>42957</v>
      </c>
      <c r="C687" s="1">
        <v>10938</v>
      </c>
      <c r="D687" s="27">
        <v>374382</v>
      </c>
      <c r="E687" s="27">
        <v>252924</v>
      </c>
      <c r="F687" s="27">
        <f t="shared" si="21"/>
        <v>121458</v>
      </c>
      <c r="G687" s="27">
        <v>100000</v>
      </c>
      <c r="H687" s="135">
        <v>57200</v>
      </c>
      <c r="I687" s="1">
        <v>6393.75</v>
      </c>
      <c r="J687" s="1">
        <v>298.05</v>
      </c>
      <c r="K687" s="1">
        <f>Table48[[#This Row],[Comex Cu future]]/100/0.454*1000</f>
        <v>6564.9779735682814</v>
      </c>
      <c r="L687" s="1">
        <v>2032</v>
      </c>
      <c r="M687" s="207">
        <f>IF(ISNA(VLOOKUP(Table48[[#This Row],[Column1]],Table22[],2,FALSE)),M686,(VLOOKUP(Table48[[#This Row],[Column1]],Table22[],2,FALSE))*1000)</f>
        <v>62280.639870191713</v>
      </c>
      <c r="N687" s="135">
        <f>IF(ISNA(VLOOKUP(Table48[[#This Row],[Column1]],Table22[],3,FALSE)),N686,(VLOOKUP(Table48[[#This Row],[Column1]],Table22[],3,FALSE))*1000)</f>
        <v>65587.576500467374</v>
      </c>
      <c r="O687" s="14">
        <f t="shared" si="22"/>
        <v>42948</v>
      </c>
    </row>
    <row r="688" spans="2:15" x14ac:dyDescent="0.25">
      <c r="B688" s="2">
        <v>42958</v>
      </c>
      <c r="C688" s="1">
        <v>10615.5</v>
      </c>
      <c r="D688" s="27">
        <v>375696</v>
      </c>
      <c r="E688" s="27">
        <v>255324</v>
      </c>
      <c r="F688" s="27">
        <f t="shared" si="21"/>
        <v>120372</v>
      </c>
      <c r="G688" s="27">
        <v>100000</v>
      </c>
      <c r="H688" s="135">
        <v>56750</v>
      </c>
      <c r="I688" s="1">
        <v>6383</v>
      </c>
      <c r="J688" s="1">
        <v>298.7</v>
      </c>
      <c r="K688" s="1">
        <f>Table48[[#This Row],[Comex Cu future]]/100/0.454*1000</f>
        <v>6579.2951541850225</v>
      </c>
      <c r="L688" s="1">
        <v>2037.75</v>
      </c>
      <c r="M688" s="207">
        <f>IF(ISNA(VLOOKUP(Table48[[#This Row],[Column1]],Table22[],2,FALSE)),M687,(VLOOKUP(Table48[[#This Row],[Column1]],Table22[],2,FALSE))*1000)</f>
        <v>62280.639870191713</v>
      </c>
      <c r="N688" s="135">
        <f>IF(ISNA(VLOOKUP(Table48[[#This Row],[Column1]],Table22[],3,FALSE)),N687,(VLOOKUP(Table48[[#This Row],[Column1]],Table22[],3,FALSE))*1000)</f>
        <v>65587.576500467374</v>
      </c>
      <c r="O688" s="14">
        <f t="shared" si="22"/>
        <v>42948</v>
      </c>
    </row>
    <row r="689" spans="2:15" x14ac:dyDescent="0.25">
      <c r="B689" s="2">
        <v>42961</v>
      </c>
      <c r="C689" s="1">
        <v>10407</v>
      </c>
      <c r="D689" s="27">
        <v>375288</v>
      </c>
      <c r="E689" s="27">
        <v>254916</v>
      </c>
      <c r="F689" s="27">
        <f t="shared" si="21"/>
        <v>120372</v>
      </c>
      <c r="G689" s="27">
        <v>100000</v>
      </c>
      <c r="H689" s="135">
        <v>56770</v>
      </c>
      <c r="I689" s="1">
        <v>6367.5</v>
      </c>
      <c r="J689" s="1">
        <v>298.55</v>
      </c>
      <c r="K689" s="1">
        <f>Table48[[#This Row],[Comex Cu future]]/100/0.454*1000</f>
        <v>6575.9911894273127</v>
      </c>
      <c r="L689" s="1">
        <v>2027.25</v>
      </c>
      <c r="M689" s="207">
        <f>IF(ISNA(VLOOKUP(Table48[[#This Row],[Column1]],Table22[],2,FALSE)),M688,(VLOOKUP(Table48[[#This Row],[Column1]],Table22[],2,FALSE))*1000)</f>
        <v>62280.639870191713</v>
      </c>
      <c r="N689" s="135">
        <f>IF(ISNA(VLOOKUP(Table48[[#This Row],[Column1]],Table22[],3,FALSE)),N688,(VLOOKUP(Table48[[#This Row],[Column1]],Table22[],3,FALSE))*1000)</f>
        <v>65587.576500467374</v>
      </c>
      <c r="O689" s="14">
        <f t="shared" si="22"/>
        <v>42948</v>
      </c>
    </row>
    <row r="690" spans="2:15" x14ac:dyDescent="0.25">
      <c r="B690" s="2">
        <v>42962</v>
      </c>
      <c r="C690" s="1">
        <v>10298.5</v>
      </c>
      <c r="D690" s="27">
        <v>384258</v>
      </c>
      <c r="E690" s="27">
        <v>263574</v>
      </c>
      <c r="F690" s="27">
        <f t="shared" si="21"/>
        <v>120684</v>
      </c>
      <c r="G690" s="27">
        <v>100000</v>
      </c>
      <c r="H690" s="135">
        <v>56780</v>
      </c>
      <c r="I690" s="1">
        <v>6344</v>
      </c>
      <c r="J690" s="1">
        <v>296.5</v>
      </c>
      <c r="K690" s="1">
        <f>Table48[[#This Row],[Comex Cu future]]/100/0.454*1000</f>
        <v>6530.8370044052863</v>
      </c>
      <c r="L690" s="1">
        <v>2054.25</v>
      </c>
      <c r="M690" s="207">
        <f>IF(ISNA(VLOOKUP(Table48[[#This Row],[Column1]],Table22[],2,FALSE)),M689,(VLOOKUP(Table48[[#This Row],[Column1]],Table22[],2,FALSE))*1000)</f>
        <v>62280.639870191713</v>
      </c>
      <c r="N690" s="135">
        <f>IF(ISNA(VLOOKUP(Table48[[#This Row],[Column1]],Table22[],3,FALSE)),N689,(VLOOKUP(Table48[[#This Row],[Column1]],Table22[],3,FALSE))*1000)</f>
        <v>65587.576500467374</v>
      </c>
      <c r="O690" s="14">
        <f t="shared" si="22"/>
        <v>42948</v>
      </c>
    </row>
    <row r="691" spans="2:15" x14ac:dyDescent="0.25">
      <c r="B691" s="2">
        <v>42963</v>
      </c>
      <c r="C691" s="1">
        <v>10706.5</v>
      </c>
      <c r="D691" s="27">
        <v>385560</v>
      </c>
      <c r="E691" s="27">
        <v>264876</v>
      </c>
      <c r="F691" s="27">
        <f t="shared" si="21"/>
        <v>120684</v>
      </c>
      <c r="G691" s="27">
        <v>100000</v>
      </c>
      <c r="H691" s="135">
        <v>56788</v>
      </c>
      <c r="I691" s="1">
        <v>6496.5</v>
      </c>
      <c r="J691" s="1">
        <v>303.3</v>
      </c>
      <c r="K691" s="1">
        <f>Table48[[#This Row],[Comex Cu future]]/100/0.454*1000</f>
        <v>6680.616740088105</v>
      </c>
      <c r="L691" s="1">
        <v>2100</v>
      </c>
      <c r="M691" s="207">
        <f>IF(ISNA(VLOOKUP(Table48[[#This Row],[Column1]],Table22[],2,FALSE)),M690,(VLOOKUP(Table48[[#This Row],[Column1]],Table22[],2,FALSE))*1000)</f>
        <v>62280.639870191713</v>
      </c>
      <c r="N691" s="135">
        <f>IF(ISNA(VLOOKUP(Table48[[#This Row],[Column1]],Table22[],3,FALSE)),N690,(VLOOKUP(Table48[[#This Row],[Column1]],Table22[],3,FALSE))*1000)</f>
        <v>65587.576500467374</v>
      </c>
      <c r="O691" s="14">
        <f t="shared" si="22"/>
        <v>42948</v>
      </c>
    </row>
    <row r="692" spans="2:15" x14ac:dyDescent="0.25">
      <c r="B692" s="2">
        <v>42964</v>
      </c>
      <c r="C692" s="1">
        <v>10670.5</v>
      </c>
      <c r="D692" s="27">
        <v>385194</v>
      </c>
      <c r="E692" s="27">
        <v>264846</v>
      </c>
      <c r="F692" s="27">
        <f t="shared" si="21"/>
        <v>120348</v>
      </c>
      <c r="G692" s="27">
        <v>100000</v>
      </c>
      <c r="H692" s="135">
        <v>56796</v>
      </c>
      <c r="I692" s="1">
        <v>6456.25</v>
      </c>
      <c r="J692" s="1">
        <v>302.05</v>
      </c>
      <c r="K692" s="1">
        <f>Table48[[#This Row],[Comex Cu future]]/100/0.454*1000</f>
        <v>6653.0837004405294</v>
      </c>
      <c r="L692" s="1">
        <v>2083.25</v>
      </c>
      <c r="M692" s="207">
        <f>IF(ISNA(VLOOKUP(Table48[[#This Row],[Column1]],Table22[],2,FALSE)),M691,(VLOOKUP(Table48[[#This Row],[Column1]],Table22[],2,FALSE))*1000)</f>
        <v>62280.639870191713</v>
      </c>
      <c r="N692" s="135">
        <f>IF(ISNA(VLOOKUP(Table48[[#This Row],[Column1]],Table22[],3,FALSE)),N691,(VLOOKUP(Table48[[#This Row],[Column1]],Table22[],3,FALSE))*1000)</f>
        <v>65587.576500467374</v>
      </c>
      <c r="O692" s="14">
        <f t="shared" si="22"/>
        <v>42948</v>
      </c>
    </row>
    <row r="693" spans="2:15" x14ac:dyDescent="0.25">
      <c r="B693" s="2">
        <v>42965</v>
      </c>
      <c r="C693" s="1">
        <v>10928.5</v>
      </c>
      <c r="D693" s="27">
        <v>384864</v>
      </c>
      <c r="E693" s="27">
        <v>264846</v>
      </c>
      <c r="F693" s="27">
        <f t="shared" si="21"/>
        <v>120018</v>
      </c>
      <c r="G693" s="27">
        <v>100000</v>
      </c>
      <c r="H693" s="135">
        <v>60296</v>
      </c>
      <c r="I693" s="1">
        <v>6452.25</v>
      </c>
      <c r="J693" s="1">
        <v>302.05</v>
      </c>
      <c r="K693" s="1">
        <f>Table48[[#This Row],[Comex Cu future]]/100/0.454*1000</f>
        <v>6653.0837004405294</v>
      </c>
      <c r="L693" s="1">
        <v>2071.5</v>
      </c>
      <c r="M693" s="207">
        <f>IF(ISNA(VLOOKUP(Table48[[#This Row],[Column1]],Table22[],2,FALSE)),M692,(VLOOKUP(Table48[[#This Row],[Column1]],Table22[],2,FALSE))*1000)</f>
        <v>62280.639870191713</v>
      </c>
      <c r="N693" s="135">
        <f>IF(ISNA(VLOOKUP(Table48[[#This Row],[Column1]],Table22[],3,FALSE)),N692,(VLOOKUP(Table48[[#This Row],[Column1]],Table22[],3,FALSE))*1000)</f>
        <v>65587.576500467374</v>
      </c>
      <c r="O693" s="14">
        <f t="shared" si="22"/>
        <v>42948</v>
      </c>
    </row>
    <row r="694" spans="2:15" x14ac:dyDescent="0.25">
      <c r="B694" s="2">
        <v>42968</v>
      </c>
      <c r="C694" s="1">
        <v>11263.5</v>
      </c>
      <c r="D694" s="27">
        <v>384594</v>
      </c>
      <c r="E694" s="27">
        <v>264846</v>
      </c>
      <c r="F694" s="27">
        <f t="shared" si="21"/>
        <v>119748</v>
      </c>
      <c r="G694" s="27">
        <v>100000</v>
      </c>
      <c r="H694" s="135">
        <v>59813</v>
      </c>
      <c r="I694" s="1">
        <v>6551.25</v>
      </c>
      <c r="J694" s="1">
        <v>305.95</v>
      </c>
      <c r="K694" s="1">
        <f>Table48[[#This Row],[Comex Cu future]]/100/0.454*1000</f>
        <v>6738.9867841409687</v>
      </c>
      <c r="L694" s="1">
        <v>2089.25</v>
      </c>
      <c r="M694" s="207">
        <f>IF(ISNA(VLOOKUP(Table48[[#This Row],[Column1]],Table22[],2,FALSE)),M693,(VLOOKUP(Table48[[#This Row],[Column1]],Table22[],2,FALSE))*1000)</f>
        <v>62280.639870191713</v>
      </c>
      <c r="N694" s="135">
        <f>IF(ISNA(VLOOKUP(Table48[[#This Row],[Column1]],Table22[],3,FALSE)),N693,(VLOOKUP(Table48[[#This Row],[Column1]],Table22[],3,FALSE))*1000)</f>
        <v>65587.576500467374</v>
      </c>
      <c r="O694" s="14">
        <f t="shared" si="22"/>
        <v>42948</v>
      </c>
    </row>
    <row r="695" spans="2:15" x14ac:dyDescent="0.25">
      <c r="B695" s="2">
        <v>42969</v>
      </c>
      <c r="C695" s="1">
        <v>11363.5</v>
      </c>
      <c r="D695" s="27">
        <v>385536</v>
      </c>
      <c r="E695" s="27">
        <v>265692</v>
      </c>
      <c r="F695" s="27">
        <f t="shared" si="21"/>
        <v>119844</v>
      </c>
      <c r="G695" s="27">
        <v>100000</v>
      </c>
      <c r="H695" s="135">
        <v>60000</v>
      </c>
      <c r="I695" s="1">
        <v>6547.25</v>
      </c>
      <c r="J695" s="1">
        <v>306.45</v>
      </c>
      <c r="K695" s="1">
        <f>Table48[[#This Row],[Comex Cu future]]/100/0.454*1000</f>
        <v>6749.9999999999991</v>
      </c>
      <c r="L695" s="1">
        <v>2086.5</v>
      </c>
      <c r="M695" s="207">
        <f>IF(ISNA(VLOOKUP(Table48[[#This Row],[Column1]],Table22[],2,FALSE)),M694,(VLOOKUP(Table48[[#This Row],[Column1]],Table22[],2,FALSE))*1000)</f>
        <v>62280.639870191713</v>
      </c>
      <c r="N695" s="135">
        <f>IF(ISNA(VLOOKUP(Table48[[#This Row],[Column1]],Table22[],3,FALSE)),N694,(VLOOKUP(Table48[[#This Row],[Column1]],Table22[],3,FALSE))*1000)</f>
        <v>65587.576500467374</v>
      </c>
      <c r="O695" s="14">
        <f t="shared" si="22"/>
        <v>42948</v>
      </c>
    </row>
    <row r="696" spans="2:15" x14ac:dyDescent="0.25">
      <c r="B696" s="2">
        <v>42970</v>
      </c>
      <c r="C696" s="1">
        <v>11606.5</v>
      </c>
      <c r="D696" s="27">
        <v>385974</v>
      </c>
      <c r="E696" s="27">
        <v>266316</v>
      </c>
      <c r="F696" s="27">
        <f t="shared" si="21"/>
        <v>119658</v>
      </c>
      <c r="G696" s="27">
        <v>100000</v>
      </c>
      <c r="H696" s="135">
        <v>60000</v>
      </c>
      <c r="I696" s="1">
        <v>6537.25</v>
      </c>
      <c r="J696" s="1">
        <v>306.14999999999998</v>
      </c>
      <c r="K696" s="1">
        <f>Table48[[#This Row],[Comex Cu future]]/100/0.454*1000</f>
        <v>6743.3920704845805</v>
      </c>
      <c r="L696" s="1">
        <v>2101.25</v>
      </c>
      <c r="M696" s="207">
        <f>IF(ISNA(VLOOKUP(Table48[[#This Row],[Column1]],Table22[],2,FALSE)),M695,(VLOOKUP(Table48[[#This Row],[Column1]],Table22[],2,FALSE))*1000)</f>
        <v>61398.790102118204</v>
      </c>
      <c r="N696" s="135">
        <f>IF(ISNA(VLOOKUP(Table48[[#This Row],[Column1]],Table22[],3,FALSE)),N695,(VLOOKUP(Table48[[#This Row],[Column1]],Table22[],3,FALSE))*1000)</f>
        <v>64926.18917441224</v>
      </c>
      <c r="O696" s="14">
        <f t="shared" si="22"/>
        <v>42948</v>
      </c>
    </row>
    <row r="697" spans="2:15" x14ac:dyDescent="0.25">
      <c r="B697" s="2">
        <v>42971</v>
      </c>
      <c r="C697" s="1">
        <v>11689</v>
      </c>
      <c r="D697" s="27">
        <v>385200</v>
      </c>
      <c r="E697" s="27">
        <v>266280</v>
      </c>
      <c r="F697" s="27">
        <f t="shared" si="21"/>
        <v>118920</v>
      </c>
      <c r="G697" s="27">
        <v>100000</v>
      </c>
      <c r="H697" s="135">
        <v>60000</v>
      </c>
      <c r="I697" s="1">
        <v>6663.25</v>
      </c>
      <c r="J697" s="1">
        <v>311.60000000000002</v>
      </c>
      <c r="K697" s="1">
        <f>Table48[[#This Row],[Comex Cu future]]/100/0.454*1000</f>
        <v>6863.4361233480176</v>
      </c>
      <c r="L697" s="1">
        <v>2106.5</v>
      </c>
      <c r="M697" s="207">
        <f>IF(ISNA(VLOOKUP(Table48[[#This Row],[Column1]],Table22[],2,FALSE)),M696,(VLOOKUP(Table48[[#This Row],[Column1]],Table22[],2,FALSE))*1000)</f>
        <v>61398.790102118204</v>
      </c>
      <c r="N697" s="135">
        <f>IF(ISNA(VLOOKUP(Table48[[#This Row],[Column1]],Table22[],3,FALSE)),N696,(VLOOKUP(Table48[[#This Row],[Column1]],Table22[],3,FALSE))*1000)</f>
        <v>64926.18917441224</v>
      </c>
      <c r="O697" s="14">
        <f t="shared" si="22"/>
        <v>42948</v>
      </c>
    </row>
    <row r="698" spans="2:15" x14ac:dyDescent="0.25">
      <c r="B698" s="2">
        <v>42972</v>
      </c>
      <c r="C698" s="1">
        <v>11426</v>
      </c>
      <c r="D698" s="27">
        <v>387450</v>
      </c>
      <c r="E698" s="27">
        <v>268830</v>
      </c>
      <c r="F698" s="27">
        <f t="shared" si="21"/>
        <v>118620</v>
      </c>
      <c r="G698" s="27">
        <v>100000</v>
      </c>
      <c r="H698" s="135">
        <v>60750</v>
      </c>
      <c r="I698" s="1">
        <v>6648.5</v>
      </c>
      <c r="J698" s="1">
        <v>311.45</v>
      </c>
      <c r="K698" s="1">
        <f>Table48[[#This Row],[Comex Cu future]]/100/0.454*1000</f>
        <v>6860.1321585903079</v>
      </c>
      <c r="L698" s="1">
        <v>2066.25</v>
      </c>
      <c r="M698" s="207">
        <f>IF(ISNA(VLOOKUP(Table48[[#This Row],[Column1]],Table22[],2,FALSE)),M697,(VLOOKUP(Table48[[#This Row],[Column1]],Table22[],2,FALSE))*1000)</f>
        <v>61729.483765145771</v>
      </c>
      <c r="N698" s="135">
        <f>IF(ISNA(VLOOKUP(Table48[[#This Row],[Column1]],Table22[],3,FALSE)),N697,(VLOOKUP(Table48[[#This Row],[Column1]],Table22[],3,FALSE))*1000)</f>
        <v>65587.576500467374</v>
      </c>
      <c r="O698" s="14">
        <f t="shared" si="22"/>
        <v>42948</v>
      </c>
    </row>
    <row r="699" spans="2:15" x14ac:dyDescent="0.25">
      <c r="B699" s="2">
        <v>42975</v>
      </c>
      <c r="C699" s="1">
        <v>11426</v>
      </c>
      <c r="D699" s="27">
        <v>387450</v>
      </c>
      <c r="E699" s="27">
        <v>268830</v>
      </c>
      <c r="F699" s="27">
        <f t="shared" si="21"/>
        <v>118620</v>
      </c>
      <c r="G699" s="27">
        <v>100000</v>
      </c>
      <c r="H699" s="135">
        <v>60750</v>
      </c>
      <c r="I699" s="1">
        <v>6648.5</v>
      </c>
      <c r="J699" s="1">
        <v>314.45</v>
      </c>
      <c r="K699" s="1">
        <f>Table48[[#This Row],[Comex Cu future]]/100/0.454*1000</f>
        <v>6926.2114537444932</v>
      </c>
      <c r="L699" s="1">
        <v>2066.25</v>
      </c>
      <c r="M699" s="207">
        <f>IF(ISNA(VLOOKUP(Table48[[#This Row],[Column1]],Table22[],2,FALSE)),M698,(VLOOKUP(Table48[[#This Row],[Column1]],Table22[],2,FALSE))*1000)</f>
        <v>61729.483765145771</v>
      </c>
      <c r="N699" s="135">
        <f>IF(ISNA(VLOOKUP(Table48[[#This Row],[Column1]],Table22[],3,FALSE)),N698,(VLOOKUP(Table48[[#This Row],[Column1]],Table22[],3,FALSE))*1000)</f>
        <v>65587.576500467374</v>
      </c>
      <c r="O699" s="14">
        <f t="shared" si="22"/>
        <v>42948</v>
      </c>
    </row>
    <row r="700" spans="2:15" x14ac:dyDescent="0.25">
      <c r="B700" s="2">
        <v>42976</v>
      </c>
      <c r="C700" s="1">
        <v>11647</v>
      </c>
      <c r="D700" s="27">
        <v>388440</v>
      </c>
      <c r="E700" s="27">
        <v>267468</v>
      </c>
      <c r="F700" s="27">
        <f t="shared" si="21"/>
        <v>120972</v>
      </c>
      <c r="G700" s="27">
        <v>100000</v>
      </c>
      <c r="H700" s="135">
        <v>61250</v>
      </c>
      <c r="I700" s="1">
        <v>6772</v>
      </c>
      <c r="J700" s="1">
        <v>316.05</v>
      </c>
      <c r="K700" s="1">
        <f>Table48[[#This Row],[Comex Cu future]]/100/0.454*1000</f>
        <v>6961.4537444933931</v>
      </c>
      <c r="L700" s="1">
        <v>2084.75</v>
      </c>
      <c r="M700" s="207">
        <f>IF(ISNA(VLOOKUP(Table48[[#This Row],[Column1]],Table22[],2,FALSE)),M699,(VLOOKUP(Table48[[#This Row],[Column1]],Table22[],2,FALSE))*1000)</f>
        <v>61729.483765145771</v>
      </c>
      <c r="N700" s="135">
        <f>IF(ISNA(VLOOKUP(Table48[[#This Row],[Column1]],Table22[],3,FALSE)),N699,(VLOOKUP(Table48[[#This Row],[Column1]],Table22[],3,FALSE))*1000)</f>
        <v>65587.576500467374</v>
      </c>
      <c r="O700" s="14">
        <f t="shared" si="22"/>
        <v>42948</v>
      </c>
    </row>
    <row r="701" spans="2:15" x14ac:dyDescent="0.25">
      <c r="B701" s="2">
        <v>42977</v>
      </c>
      <c r="C701" s="1">
        <v>11520</v>
      </c>
      <c r="D701" s="27">
        <v>386550</v>
      </c>
      <c r="E701" s="27">
        <v>266340</v>
      </c>
      <c r="F701" s="27">
        <f t="shared" si="21"/>
        <v>120210</v>
      </c>
      <c r="G701" s="27">
        <v>100000</v>
      </c>
      <c r="H701" s="135">
        <v>60750</v>
      </c>
      <c r="I701" s="1">
        <v>6740</v>
      </c>
      <c r="J701" s="1">
        <v>314.60000000000002</v>
      </c>
      <c r="K701" s="1">
        <f>Table48[[#This Row],[Comex Cu future]]/100/0.454*1000</f>
        <v>6929.5154185022029</v>
      </c>
      <c r="L701" s="1">
        <v>2069</v>
      </c>
      <c r="M701" s="207">
        <f>IF(ISNA(VLOOKUP(Table48[[#This Row],[Column1]],Table22[],2,FALSE)),M700,(VLOOKUP(Table48[[#This Row],[Column1]],Table22[],2,FALSE))*1000)</f>
        <v>62280.639870191713</v>
      </c>
      <c r="N701" s="135">
        <f>IF(ISNA(VLOOKUP(Table48[[#This Row],[Column1]],Table22[],3,FALSE)),N700,(VLOOKUP(Table48[[#This Row],[Column1]],Table22[],3,FALSE))*1000)</f>
        <v>65036.420395421432</v>
      </c>
      <c r="O701" s="14">
        <f t="shared" si="22"/>
        <v>42948</v>
      </c>
    </row>
    <row r="702" spans="2:15" x14ac:dyDescent="0.25">
      <c r="B702" s="2">
        <v>42978</v>
      </c>
      <c r="C702" s="1">
        <v>11740</v>
      </c>
      <c r="D702" s="27">
        <v>389154</v>
      </c>
      <c r="E702" s="27">
        <v>269670</v>
      </c>
      <c r="F702" s="27">
        <f t="shared" si="21"/>
        <v>119484</v>
      </c>
      <c r="G702" s="27">
        <v>100000</v>
      </c>
      <c r="H702" s="135">
        <v>60750</v>
      </c>
      <c r="I702" s="1">
        <v>6759.5</v>
      </c>
      <c r="J702" s="1">
        <v>315.7</v>
      </c>
      <c r="K702" s="1">
        <f>Table48[[#This Row],[Comex Cu future]]/100/0.454*1000</f>
        <v>6953.7444933920706</v>
      </c>
      <c r="L702" s="1">
        <v>2098.75</v>
      </c>
      <c r="M702" s="207">
        <f>IF(ISNA(VLOOKUP(Table48[[#This Row],[Column1]],Table22[],2,FALSE)),M701,(VLOOKUP(Table48[[#This Row],[Column1]],Table22[],2,FALSE))*1000)</f>
        <v>62280.639870191713</v>
      </c>
      <c r="N702" s="135">
        <f>IF(ISNA(VLOOKUP(Table48[[#This Row],[Column1]],Table22[],3,FALSE)),N701,(VLOOKUP(Table48[[#This Row],[Column1]],Table22[],3,FALSE))*1000)</f>
        <v>65036.420395421432</v>
      </c>
      <c r="O702" s="14">
        <f t="shared" si="22"/>
        <v>42948</v>
      </c>
    </row>
    <row r="703" spans="2:15" x14ac:dyDescent="0.25">
      <c r="B703" s="2">
        <v>42979</v>
      </c>
      <c r="C703" s="1">
        <v>11972.75</v>
      </c>
      <c r="D703" s="27">
        <v>388824</v>
      </c>
      <c r="E703" s="27">
        <v>269802</v>
      </c>
      <c r="F703" s="27">
        <f t="shared" si="21"/>
        <v>119022</v>
      </c>
      <c r="G703" s="27">
        <v>100000</v>
      </c>
      <c r="H703" s="135">
        <v>60750</v>
      </c>
      <c r="I703" s="1">
        <v>6804.5</v>
      </c>
      <c r="J703" s="1">
        <v>318.14999999999998</v>
      </c>
      <c r="K703" s="1">
        <f>Table48[[#This Row],[Comex Cu future]]/100/0.454*1000</f>
        <v>7007.7092511013216</v>
      </c>
      <c r="L703" s="1">
        <v>2116</v>
      </c>
      <c r="M703" s="207">
        <f>IF(ISNA(VLOOKUP(Table48[[#This Row],[Column1]],Table22[],2,FALSE)),M702,(VLOOKUP(Table48[[#This Row],[Column1]],Table22[],2,FALSE))*1000)</f>
        <v>61509.021323127396</v>
      </c>
      <c r="N703" s="135">
        <f>IF(ISNA(VLOOKUP(Table48[[#This Row],[Column1]],Table22[],3,FALSE)),N702,(VLOOKUP(Table48[[#This Row],[Column1]],Table22[],3,FALSE))*1000)</f>
        <v>65256.882837439814</v>
      </c>
      <c r="O703" s="14">
        <f t="shared" si="22"/>
        <v>42979</v>
      </c>
    </row>
    <row r="704" spans="2:15" x14ac:dyDescent="0.25">
      <c r="B704" s="2">
        <v>42982</v>
      </c>
      <c r="C704" s="1">
        <v>12193.5</v>
      </c>
      <c r="D704" s="27">
        <v>387246</v>
      </c>
      <c r="E704" s="27">
        <v>268374</v>
      </c>
      <c r="F704" s="27">
        <f t="shared" si="21"/>
        <v>118872</v>
      </c>
      <c r="G704" s="27">
        <v>100000</v>
      </c>
      <c r="H704" s="135">
        <v>60750</v>
      </c>
      <c r="I704" s="1">
        <v>6886.75</v>
      </c>
      <c r="J704" s="1">
        <v>318.14999999999998</v>
      </c>
      <c r="K704" s="1">
        <f>Table48[[#This Row],[Comex Cu future]]/100/0.454*1000</f>
        <v>7007.7092511013216</v>
      </c>
      <c r="L704" s="1">
        <v>2097.5</v>
      </c>
      <c r="M704" s="207">
        <f>IF(ISNA(VLOOKUP(Table48[[#This Row],[Column1]],Table22[],2,FALSE)),M703,(VLOOKUP(Table48[[#This Row],[Column1]],Table22[],2,FALSE))*1000)</f>
        <v>61509.021323127396</v>
      </c>
      <c r="N704" s="135">
        <f>IF(ISNA(VLOOKUP(Table48[[#This Row],[Column1]],Table22[],3,FALSE)),N703,(VLOOKUP(Table48[[#This Row],[Column1]],Table22[],3,FALSE))*1000)</f>
        <v>65256.882837439814</v>
      </c>
      <c r="O704" s="14">
        <f t="shared" si="22"/>
        <v>42979</v>
      </c>
    </row>
    <row r="705" spans="2:15" x14ac:dyDescent="0.25">
      <c r="B705" s="2">
        <v>42983</v>
      </c>
      <c r="C705" s="1">
        <v>12020</v>
      </c>
      <c r="D705" s="27">
        <v>385392</v>
      </c>
      <c r="E705" s="27">
        <v>266736</v>
      </c>
      <c r="F705" s="27">
        <f t="shared" si="21"/>
        <v>118656</v>
      </c>
      <c r="G705" s="27">
        <v>100000</v>
      </c>
      <c r="H705" s="135">
        <v>60750</v>
      </c>
      <c r="I705" s="1">
        <v>6869.5</v>
      </c>
      <c r="J705" s="1">
        <v>318.8</v>
      </c>
      <c r="K705" s="1">
        <f>Table48[[#This Row],[Comex Cu future]]/100/0.454*1000</f>
        <v>7022.0264317180618</v>
      </c>
      <c r="L705" s="1">
        <v>2072.25</v>
      </c>
      <c r="M705" s="207">
        <f>IF(ISNA(VLOOKUP(Table48[[#This Row],[Column1]],Table22[],2,FALSE)),M704,(VLOOKUP(Table48[[#This Row],[Column1]],Table22[],2,FALSE))*1000)</f>
        <v>61509.021323127396</v>
      </c>
      <c r="N705" s="135">
        <f>IF(ISNA(VLOOKUP(Table48[[#This Row],[Column1]],Table22[],3,FALSE)),N704,(VLOOKUP(Table48[[#This Row],[Column1]],Table22[],3,FALSE))*1000)</f>
        <v>65256.882837439814</v>
      </c>
      <c r="O705" s="14">
        <f t="shared" si="22"/>
        <v>42979</v>
      </c>
    </row>
    <row r="706" spans="2:15" x14ac:dyDescent="0.25">
      <c r="B706" s="2">
        <v>42984</v>
      </c>
      <c r="C706" s="1">
        <v>12102</v>
      </c>
      <c r="D706" s="27">
        <v>383370</v>
      </c>
      <c r="E706" s="27">
        <v>265164</v>
      </c>
      <c r="F706" s="27">
        <f t="shared" si="21"/>
        <v>118206</v>
      </c>
      <c r="G706" s="27">
        <v>100000</v>
      </c>
      <c r="H706" s="135">
        <v>60850</v>
      </c>
      <c r="I706" s="1">
        <v>6875.5</v>
      </c>
      <c r="J706" s="1">
        <v>321.5</v>
      </c>
      <c r="K706" s="1">
        <f>Table48[[#This Row],[Comex Cu future]]/100/0.454*1000</f>
        <v>7081.4977973568275</v>
      </c>
      <c r="L706" s="1">
        <v>2080.25</v>
      </c>
      <c r="M706" s="207">
        <f>IF(ISNA(VLOOKUP(Table48[[#This Row],[Column1]],Table22[],2,FALSE)),M705,(VLOOKUP(Table48[[#This Row],[Column1]],Table22[],2,FALSE))*1000)</f>
        <v>61839.714986154962</v>
      </c>
      <c r="N706" s="135">
        <f>IF(ISNA(VLOOKUP(Table48[[#This Row],[Column1]],Table22[],3,FALSE)),N705,(VLOOKUP(Table48[[#This Row],[Column1]],Table22[],3,FALSE))*1000)</f>
        <v>64485.264290375497</v>
      </c>
      <c r="O706" s="14">
        <f t="shared" si="22"/>
        <v>42979</v>
      </c>
    </row>
    <row r="707" spans="2:15" x14ac:dyDescent="0.25">
      <c r="B707" s="2">
        <v>42985</v>
      </c>
      <c r="C707" s="1">
        <v>12086.25</v>
      </c>
      <c r="D707" s="27">
        <v>384150</v>
      </c>
      <c r="E707" s="27">
        <v>266028</v>
      </c>
      <c r="F707" s="27">
        <f t="shared" si="21"/>
        <v>118122</v>
      </c>
      <c r="G707" s="27">
        <v>100000</v>
      </c>
      <c r="H707" s="135">
        <v>60850</v>
      </c>
      <c r="I707" s="1">
        <v>6873.75</v>
      </c>
      <c r="J707" s="1">
        <v>320.89999999999998</v>
      </c>
      <c r="K707" s="1">
        <f>Table48[[#This Row],[Comex Cu future]]/100/0.454*1000</f>
        <v>7068.2819383259903</v>
      </c>
      <c r="L707" s="1">
        <v>2082.5</v>
      </c>
      <c r="M707" s="207">
        <f>IF(ISNA(VLOOKUP(Table48[[#This Row],[Column1]],Table22[],2,FALSE)),M706,(VLOOKUP(Table48[[#This Row],[Column1]],Table22[],2,FALSE))*1000)</f>
        <v>61839.714986154962</v>
      </c>
      <c r="N707" s="135">
        <f>IF(ISNA(VLOOKUP(Table48[[#This Row],[Column1]],Table22[],3,FALSE)),N706,(VLOOKUP(Table48[[#This Row],[Column1]],Table22[],3,FALSE))*1000)</f>
        <v>64485.264290375497</v>
      </c>
      <c r="O707" s="14">
        <f t="shared" si="22"/>
        <v>42979</v>
      </c>
    </row>
    <row r="708" spans="2:15" x14ac:dyDescent="0.25">
      <c r="B708" s="2">
        <v>42986</v>
      </c>
      <c r="C708" s="1">
        <v>11524</v>
      </c>
      <c r="D708" s="27">
        <v>384978</v>
      </c>
      <c r="E708" s="27">
        <v>267798</v>
      </c>
      <c r="F708" s="27">
        <f t="shared" si="21"/>
        <v>117180</v>
      </c>
      <c r="G708" s="27">
        <v>100000</v>
      </c>
      <c r="H708" s="135">
        <v>60850</v>
      </c>
      <c r="I708" s="1">
        <v>6672.25</v>
      </c>
      <c r="J708" s="1">
        <v>310.8</v>
      </c>
      <c r="K708" s="1">
        <f>Table48[[#This Row],[Comex Cu future]]/100/0.454*1000</f>
        <v>6845.8149779735686</v>
      </c>
      <c r="L708" s="1">
        <v>2071.5</v>
      </c>
      <c r="M708" s="207">
        <f>IF(ISNA(VLOOKUP(Table48[[#This Row],[Column1]],Table22[],2,FALSE)),M707,(VLOOKUP(Table48[[#This Row],[Column1]],Table22[],2,FALSE))*1000)</f>
        <v>62611.33353321928</v>
      </c>
      <c r="N708" s="135">
        <f>IF(ISNA(VLOOKUP(Table48[[#This Row],[Column1]],Table22[],3,FALSE)),N707,(VLOOKUP(Table48[[#This Row],[Column1]],Table22[],3,FALSE))*1000)</f>
        <v>64485.264290375497</v>
      </c>
      <c r="O708" s="14">
        <f t="shared" si="22"/>
        <v>42979</v>
      </c>
    </row>
    <row r="709" spans="2:15" x14ac:dyDescent="0.25">
      <c r="B709" s="2">
        <v>42989</v>
      </c>
      <c r="C709" s="1">
        <v>11692.5</v>
      </c>
      <c r="D709" s="27">
        <v>382878</v>
      </c>
      <c r="E709" s="27">
        <v>266046</v>
      </c>
      <c r="F709" s="27">
        <f t="shared" si="21"/>
        <v>116832</v>
      </c>
      <c r="G709" s="27">
        <v>100000</v>
      </c>
      <c r="H709" s="135">
        <v>60850</v>
      </c>
      <c r="I709" s="1">
        <v>6729.25</v>
      </c>
      <c r="J709" s="1">
        <v>313.3</v>
      </c>
      <c r="K709" s="1">
        <f>Table48[[#This Row],[Comex Cu future]]/100/0.454*1000</f>
        <v>6900.8810572687225</v>
      </c>
      <c r="L709" s="1">
        <v>2091.25</v>
      </c>
      <c r="M709" s="207">
        <f>IF(ISNA(VLOOKUP(Table48[[#This Row],[Column1]],Table22[],2,FALSE)),M708,(VLOOKUP(Table48[[#This Row],[Column1]],Table22[],2,FALSE))*1000)</f>
        <v>62611.33353321928</v>
      </c>
      <c r="N709" s="135">
        <f>IF(ISNA(VLOOKUP(Table48[[#This Row],[Column1]],Table22[],3,FALSE)),N708,(VLOOKUP(Table48[[#This Row],[Column1]],Table22[],3,FALSE))*1000)</f>
        <v>64485.264290375497</v>
      </c>
      <c r="O709" s="14">
        <f t="shared" si="22"/>
        <v>42979</v>
      </c>
    </row>
    <row r="710" spans="2:15" x14ac:dyDescent="0.25">
      <c r="B710" s="2">
        <v>42990</v>
      </c>
      <c r="C710" s="1">
        <v>11904.5</v>
      </c>
      <c r="D710" s="27">
        <v>382890</v>
      </c>
      <c r="E710" s="27">
        <v>266094</v>
      </c>
      <c r="F710" s="27">
        <f t="shared" si="21"/>
        <v>116796</v>
      </c>
      <c r="G710" s="27">
        <v>100000</v>
      </c>
      <c r="H710" s="135">
        <v>60650</v>
      </c>
      <c r="I710" s="1">
        <v>6627.25</v>
      </c>
      <c r="J710" s="1">
        <v>310.7</v>
      </c>
      <c r="K710" s="1">
        <f>Table48[[#This Row],[Comex Cu future]]/100/0.454*1000</f>
        <v>6843.6123348017618</v>
      </c>
      <c r="L710" s="1">
        <v>2104</v>
      </c>
      <c r="M710" s="207">
        <f>IF(ISNA(VLOOKUP(Table48[[#This Row],[Column1]],Table22[],2,FALSE)),M709,(VLOOKUP(Table48[[#This Row],[Column1]],Table22[],2,FALSE))*1000)</f>
        <v>62611.33353321928</v>
      </c>
      <c r="N710" s="135">
        <f>IF(ISNA(VLOOKUP(Table48[[#This Row],[Column1]],Table22[],3,FALSE)),N709,(VLOOKUP(Table48[[#This Row],[Column1]],Table22[],3,FALSE))*1000)</f>
        <v>64485.264290375497</v>
      </c>
      <c r="O710" s="14">
        <f t="shared" si="22"/>
        <v>42979</v>
      </c>
    </row>
    <row r="711" spans="2:15" x14ac:dyDescent="0.25">
      <c r="B711" s="2">
        <v>42991</v>
      </c>
      <c r="C711" s="1">
        <v>11270</v>
      </c>
      <c r="D711" s="27">
        <v>383256</v>
      </c>
      <c r="E711" s="27">
        <v>267102</v>
      </c>
      <c r="F711" s="27">
        <f t="shared" ref="F711:F774" si="23">D711-E711</f>
        <v>116154</v>
      </c>
      <c r="G711" s="27">
        <v>100000</v>
      </c>
      <c r="H711" s="135">
        <v>60650</v>
      </c>
      <c r="I711" s="1">
        <v>6511.25</v>
      </c>
      <c r="J711" s="1">
        <v>305.25</v>
      </c>
      <c r="K711" s="1">
        <f>Table48[[#This Row],[Comex Cu future]]/100/0.454*1000</f>
        <v>6723.5682819383264</v>
      </c>
      <c r="L711" s="1">
        <v>2078.25</v>
      </c>
      <c r="M711" s="207">
        <f>IF(ISNA(VLOOKUP(Table48[[#This Row],[Column1]],Table22[],2,FALSE)),M710,(VLOOKUP(Table48[[#This Row],[Column1]],Table22[],2,FALSE))*1000)</f>
        <v>62831.795975237663</v>
      </c>
      <c r="N711" s="135">
        <f>IF(ISNA(VLOOKUP(Table48[[#This Row],[Column1]],Table22[],3,FALSE)),N710,(VLOOKUP(Table48[[#This Row],[Column1]],Table22[],3,FALSE))*1000)</f>
        <v>65477.34527945819</v>
      </c>
      <c r="O711" s="14">
        <f t="shared" si="22"/>
        <v>42979</v>
      </c>
    </row>
    <row r="712" spans="2:15" x14ac:dyDescent="0.25">
      <c r="B712" s="2">
        <v>42992</v>
      </c>
      <c r="C712" s="1">
        <v>11124</v>
      </c>
      <c r="D712" s="27">
        <v>383640</v>
      </c>
      <c r="E712" s="27">
        <v>268038</v>
      </c>
      <c r="F712" s="27">
        <f t="shared" si="23"/>
        <v>115602</v>
      </c>
      <c r="G712" s="27">
        <v>100000</v>
      </c>
      <c r="H712" s="135">
        <v>60650</v>
      </c>
      <c r="I712" s="1">
        <v>6455.75</v>
      </c>
      <c r="J712" s="1">
        <v>302.89999999999998</v>
      </c>
      <c r="K712" s="1">
        <f>Table48[[#This Row],[Comex Cu future]]/100/0.454*1000</f>
        <v>6671.8061674008804</v>
      </c>
      <c r="L712" s="1">
        <v>2068.25</v>
      </c>
      <c r="M712" s="207">
        <f>IF(ISNA(VLOOKUP(Table48[[#This Row],[Column1]],Table22[],2,FALSE)),M711,(VLOOKUP(Table48[[#This Row],[Column1]],Table22[],2,FALSE))*1000)</f>
        <v>62831.795975237663</v>
      </c>
      <c r="N712" s="135">
        <f>IF(ISNA(VLOOKUP(Table48[[#This Row],[Column1]],Table22[],3,FALSE)),N711,(VLOOKUP(Table48[[#This Row],[Column1]],Table22[],3,FALSE))*1000)</f>
        <v>65477.34527945819</v>
      </c>
      <c r="O712" s="14">
        <f t="shared" si="22"/>
        <v>42979</v>
      </c>
    </row>
    <row r="713" spans="2:15" x14ac:dyDescent="0.25">
      <c r="B713" s="2">
        <v>42993</v>
      </c>
      <c r="C713" s="1">
        <v>11009.5</v>
      </c>
      <c r="D713" s="27">
        <v>384078</v>
      </c>
      <c r="E713" s="27">
        <v>268548</v>
      </c>
      <c r="F713" s="27">
        <f t="shared" si="23"/>
        <v>115530</v>
      </c>
      <c r="G713" s="27">
        <v>100000</v>
      </c>
      <c r="H713" s="135">
        <v>61850</v>
      </c>
      <c r="I713" s="1">
        <v>6461</v>
      </c>
      <c r="J713" s="1">
        <v>302.25</v>
      </c>
      <c r="K713" s="1">
        <f>Table48[[#This Row],[Comex Cu future]]/100/0.454*1000</f>
        <v>6657.4889867841403</v>
      </c>
      <c r="L713" s="1">
        <v>2056.75</v>
      </c>
      <c r="M713" s="207">
        <f>IF(ISNA(VLOOKUP(Table48[[#This Row],[Column1]],Table22[],2,FALSE)),M712,(VLOOKUP(Table48[[#This Row],[Column1]],Table22[],2,FALSE))*1000)</f>
        <v>63272.720859274414</v>
      </c>
      <c r="N713" s="135">
        <f>IF(ISNA(VLOOKUP(Table48[[#This Row],[Column1]],Table22[],3,FALSE)),N712,(VLOOKUP(Table48[[#This Row],[Column1]],Table22[],3,FALSE))*1000)</f>
        <v>65918.270163494934</v>
      </c>
      <c r="O713" s="14">
        <f t="shared" ref="O713:O776" si="24">DATE(YEAR(B713),MONTH(B713),1)</f>
        <v>42979</v>
      </c>
    </row>
    <row r="714" spans="2:15" x14ac:dyDescent="0.25">
      <c r="B714" s="2">
        <v>42996</v>
      </c>
      <c r="C714" s="1">
        <v>11164</v>
      </c>
      <c r="D714" s="27">
        <v>383472</v>
      </c>
      <c r="E714" s="27">
        <v>268038</v>
      </c>
      <c r="F714" s="27">
        <f t="shared" si="23"/>
        <v>115434</v>
      </c>
      <c r="G714" s="27">
        <v>100000</v>
      </c>
      <c r="H714" s="135">
        <v>59850</v>
      </c>
      <c r="I714" s="1">
        <v>6474.75</v>
      </c>
      <c r="J714" s="1">
        <v>304.55</v>
      </c>
      <c r="K714" s="1">
        <f>Table48[[#This Row],[Comex Cu future]]/100/0.454*1000</f>
        <v>6708.1497797356824</v>
      </c>
      <c r="L714" s="1">
        <v>2060.25</v>
      </c>
      <c r="M714" s="207">
        <f>IF(ISNA(VLOOKUP(Table48[[#This Row],[Column1]],Table22[],2,FALSE)),M713,(VLOOKUP(Table48[[#This Row],[Column1]],Table22[],2,FALSE))*1000)</f>
        <v>63272.720859274414</v>
      </c>
      <c r="N714" s="135">
        <f>IF(ISNA(VLOOKUP(Table48[[#This Row],[Column1]],Table22[],3,FALSE)),N713,(VLOOKUP(Table48[[#This Row],[Column1]],Table22[],3,FALSE))*1000)</f>
        <v>65918.270163494934</v>
      </c>
      <c r="O714" s="14">
        <f t="shared" si="24"/>
        <v>42979</v>
      </c>
    </row>
    <row r="715" spans="2:15" x14ac:dyDescent="0.25">
      <c r="B715" s="2">
        <v>42997</v>
      </c>
      <c r="C715" s="1">
        <v>11069.5</v>
      </c>
      <c r="D715" s="27">
        <v>383502</v>
      </c>
      <c r="E715" s="27">
        <v>268164</v>
      </c>
      <c r="F715" s="27">
        <f t="shared" si="23"/>
        <v>115338</v>
      </c>
      <c r="G715" s="27">
        <v>100000</v>
      </c>
      <c r="H715" s="135">
        <v>59844.5</v>
      </c>
      <c r="I715" s="1">
        <v>6488.25</v>
      </c>
      <c r="J715" s="1">
        <v>304.2</v>
      </c>
      <c r="K715" s="1">
        <f>Table48[[#This Row],[Comex Cu future]]/100/0.454*1000</f>
        <v>6700.4405286343608</v>
      </c>
      <c r="L715" s="1">
        <v>2095.75</v>
      </c>
      <c r="M715" s="207">
        <f>IF(ISNA(VLOOKUP(Table48[[#This Row],[Column1]],Table22[],2,FALSE)),M714,(VLOOKUP(Table48[[#This Row],[Column1]],Table22[],2,FALSE))*1000)</f>
        <v>63272.720859274414</v>
      </c>
      <c r="N715" s="135">
        <f>IF(ISNA(VLOOKUP(Table48[[#This Row],[Column1]],Table22[],3,FALSE)),N714,(VLOOKUP(Table48[[#This Row],[Column1]],Table22[],3,FALSE))*1000)</f>
        <v>65918.270163494934</v>
      </c>
      <c r="O715" s="14">
        <f t="shared" si="24"/>
        <v>42979</v>
      </c>
    </row>
    <row r="716" spans="2:15" x14ac:dyDescent="0.25">
      <c r="B716" s="2">
        <v>42998</v>
      </c>
      <c r="C716" s="1">
        <v>11310</v>
      </c>
      <c r="D716" s="27">
        <v>380736</v>
      </c>
      <c r="E716" s="27">
        <v>267096</v>
      </c>
      <c r="F716" s="27">
        <f t="shared" si="23"/>
        <v>113640</v>
      </c>
      <c r="G716" s="27">
        <v>100000</v>
      </c>
      <c r="H716" s="135">
        <v>59339</v>
      </c>
      <c r="I716" s="1">
        <v>6482</v>
      </c>
      <c r="J716" s="1">
        <v>304.05</v>
      </c>
      <c r="K716" s="1">
        <f>Table48[[#This Row],[Comex Cu future]]/100/0.454*1000</f>
        <v>6697.1365638766529</v>
      </c>
      <c r="L716" s="1">
        <v>2149.75</v>
      </c>
      <c r="M716" s="207">
        <f>IF(ISNA(VLOOKUP(Table48[[#This Row],[Column1]],Table22[],2,FALSE)),M715,(VLOOKUP(Table48[[#This Row],[Column1]],Table22[],2,FALSE))*1000)</f>
        <v>63272.720859274414</v>
      </c>
      <c r="N716" s="135">
        <f>IF(ISNA(VLOOKUP(Table48[[#This Row],[Column1]],Table22[],3,FALSE)),N715,(VLOOKUP(Table48[[#This Row],[Column1]],Table22[],3,FALSE))*1000)</f>
        <v>65918.270163494934</v>
      </c>
      <c r="O716" s="14">
        <f t="shared" si="24"/>
        <v>42979</v>
      </c>
    </row>
    <row r="717" spans="2:15" x14ac:dyDescent="0.25">
      <c r="B717" s="2">
        <v>42999</v>
      </c>
      <c r="C717" s="1">
        <v>10930.5</v>
      </c>
      <c r="D717" s="27">
        <v>380058</v>
      </c>
      <c r="E717" s="27">
        <v>266454</v>
      </c>
      <c r="F717" s="27">
        <f t="shared" si="23"/>
        <v>113604</v>
      </c>
      <c r="G717" s="27">
        <v>100000</v>
      </c>
      <c r="H717" s="135">
        <v>59340</v>
      </c>
      <c r="I717" s="1">
        <v>6440</v>
      </c>
      <c r="J717" s="1">
        <v>300.85000000000002</v>
      </c>
      <c r="K717" s="1">
        <f>Table48[[#This Row],[Comex Cu future]]/100/0.454*1000</f>
        <v>6626.6519823788549</v>
      </c>
      <c r="L717" s="1">
        <v>2146.25</v>
      </c>
      <c r="M717" s="207">
        <f>IF(ISNA(VLOOKUP(Table48[[#This Row],[Column1]],Table22[],2,FALSE)),M716,(VLOOKUP(Table48[[#This Row],[Column1]],Table22[],2,FALSE))*1000)</f>
        <v>63272.720859274414</v>
      </c>
      <c r="N717" s="135">
        <f>IF(ISNA(VLOOKUP(Table48[[#This Row],[Column1]],Table22[],3,FALSE)),N716,(VLOOKUP(Table48[[#This Row],[Column1]],Table22[],3,FALSE))*1000)</f>
        <v>65918.270163494934</v>
      </c>
      <c r="O717" s="14">
        <f t="shared" si="24"/>
        <v>42979</v>
      </c>
    </row>
    <row r="718" spans="2:15" x14ac:dyDescent="0.25">
      <c r="B718" s="2">
        <v>43000</v>
      </c>
      <c r="C718" s="1">
        <v>10342</v>
      </c>
      <c r="D718" s="27">
        <v>381330</v>
      </c>
      <c r="E718" s="27">
        <v>267726</v>
      </c>
      <c r="F718" s="27">
        <f t="shared" si="23"/>
        <v>113604</v>
      </c>
      <c r="G718" s="27">
        <v>100000</v>
      </c>
      <c r="H718" s="135">
        <v>59341</v>
      </c>
      <c r="I718" s="1">
        <v>6415.75</v>
      </c>
      <c r="J718" s="1">
        <v>301.75</v>
      </c>
      <c r="K718" s="1">
        <f>Table48[[#This Row],[Comex Cu future]]/100/0.454*1000</f>
        <v>6646.4757709251098</v>
      </c>
      <c r="L718" s="1">
        <v>2136.5</v>
      </c>
      <c r="M718" s="207">
        <f>IF(ISNA(VLOOKUP(Table48[[#This Row],[Column1]],Table22[],2,FALSE)),M717,(VLOOKUP(Table48[[#This Row],[Column1]],Table22[],2,FALSE))*1000)</f>
        <v>63823.876964320356</v>
      </c>
      <c r="N718" s="135">
        <f>IF(ISNA(VLOOKUP(Table48[[#This Row],[Column1]],Table22[],3,FALSE)),N717,(VLOOKUP(Table48[[#This Row],[Column1]],Table22[],3,FALSE))*1000)</f>
        <v>66248.963826522508</v>
      </c>
      <c r="O718" s="14">
        <f t="shared" si="24"/>
        <v>42979</v>
      </c>
    </row>
    <row r="719" spans="2:15" x14ac:dyDescent="0.25">
      <c r="B719" s="2">
        <v>43003</v>
      </c>
      <c r="C719" s="1">
        <v>10491</v>
      </c>
      <c r="D719" s="27">
        <v>380562</v>
      </c>
      <c r="E719" s="27">
        <v>267528</v>
      </c>
      <c r="F719" s="27">
        <f t="shared" si="23"/>
        <v>113034</v>
      </c>
      <c r="G719" s="27">
        <v>100000</v>
      </c>
      <c r="H719" s="135">
        <v>59342</v>
      </c>
      <c r="I719" s="1">
        <v>6404.25</v>
      </c>
      <c r="J719" s="1">
        <v>301.35000000000002</v>
      </c>
      <c r="K719" s="1">
        <f>Table48[[#This Row],[Comex Cu future]]/100/0.454*1000</f>
        <v>6637.6651982378862</v>
      </c>
      <c r="L719" s="1">
        <v>2124.75</v>
      </c>
      <c r="M719" s="207">
        <f>IF(ISNA(VLOOKUP(Table48[[#This Row],[Column1]],Table22[],2,FALSE)),M718,(VLOOKUP(Table48[[#This Row],[Column1]],Table22[],2,FALSE))*1000)</f>
        <v>63823.876964320356</v>
      </c>
      <c r="N719" s="135">
        <f>IF(ISNA(VLOOKUP(Table48[[#This Row],[Column1]],Table22[],3,FALSE)),N718,(VLOOKUP(Table48[[#This Row],[Column1]],Table22[],3,FALSE))*1000)</f>
        <v>66248.963826522508</v>
      </c>
      <c r="O719" s="14">
        <f t="shared" si="24"/>
        <v>42979</v>
      </c>
    </row>
    <row r="720" spans="2:15" x14ac:dyDescent="0.25">
      <c r="B720" s="2">
        <v>43004</v>
      </c>
      <c r="C720" s="1">
        <v>10395</v>
      </c>
      <c r="D720" s="27">
        <v>383298</v>
      </c>
      <c r="E720" s="27">
        <v>270462</v>
      </c>
      <c r="F720" s="27">
        <f t="shared" si="23"/>
        <v>112836</v>
      </c>
      <c r="G720" s="27">
        <v>100000</v>
      </c>
      <c r="H720" s="135">
        <v>59369</v>
      </c>
      <c r="I720" s="1">
        <v>6353</v>
      </c>
      <c r="J720" s="1">
        <v>300</v>
      </c>
      <c r="K720" s="1">
        <f>Table48[[#This Row],[Comex Cu future]]/100/0.454*1000</f>
        <v>6607.929515418502</v>
      </c>
      <c r="L720" s="1">
        <v>2101</v>
      </c>
      <c r="M720" s="207">
        <f>IF(ISNA(VLOOKUP(Table48[[#This Row],[Column1]],Table22[],2,FALSE)),M719,(VLOOKUP(Table48[[#This Row],[Column1]],Table22[],2,FALSE))*1000)</f>
        <v>63823.876964320356</v>
      </c>
      <c r="N720" s="135">
        <f>IF(ISNA(VLOOKUP(Table48[[#This Row],[Column1]],Table22[],3,FALSE)),N719,(VLOOKUP(Table48[[#This Row],[Column1]],Table22[],3,FALSE))*1000)</f>
        <v>66248.963826522508</v>
      </c>
      <c r="O720" s="14">
        <f t="shared" si="24"/>
        <v>42979</v>
      </c>
    </row>
    <row r="721" spans="2:15" x14ac:dyDescent="0.25">
      <c r="B721" s="2">
        <v>43005</v>
      </c>
      <c r="C721" s="1">
        <v>10157</v>
      </c>
      <c r="D721" s="27">
        <v>385158</v>
      </c>
      <c r="E721" s="27">
        <v>273318</v>
      </c>
      <c r="F721" s="27">
        <f t="shared" si="23"/>
        <v>111840</v>
      </c>
      <c r="G721" s="27">
        <v>100000</v>
      </c>
      <c r="H721" s="135">
        <v>58864</v>
      </c>
      <c r="I721" s="1">
        <v>6390</v>
      </c>
      <c r="J721" s="1">
        <v>300.7</v>
      </c>
      <c r="K721" s="1">
        <f>Table48[[#This Row],[Comex Cu future]]/100/0.454*1000</f>
        <v>6623.3480176211442</v>
      </c>
      <c r="L721" s="1">
        <v>2106.25</v>
      </c>
      <c r="M721" s="207">
        <f>IF(ISNA(VLOOKUP(Table48[[#This Row],[Column1]],Table22[],2,FALSE)),M720,(VLOOKUP(Table48[[#This Row],[Column1]],Table22[],2,FALSE))*1000)</f>
        <v>63934.108185329547</v>
      </c>
      <c r="N721" s="135">
        <f>IF(ISNA(VLOOKUP(Table48[[#This Row],[Column1]],Table22[],3,FALSE)),N720,(VLOOKUP(Table48[[#This Row],[Column1]],Table22[],3,FALSE))*1000)</f>
        <v>66248.963826522508</v>
      </c>
      <c r="O721" s="14">
        <f t="shared" si="24"/>
        <v>42979</v>
      </c>
    </row>
    <row r="722" spans="2:15" x14ac:dyDescent="0.25">
      <c r="B722" s="2">
        <v>43006</v>
      </c>
      <c r="C722" s="1">
        <v>10358</v>
      </c>
      <c r="D722" s="27">
        <v>384942</v>
      </c>
      <c r="E722" s="27">
        <v>273534</v>
      </c>
      <c r="F722" s="27">
        <f t="shared" si="23"/>
        <v>111408</v>
      </c>
      <c r="G722" s="27">
        <v>100000</v>
      </c>
      <c r="H722" s="135">
        <v>58865</v>
      </c>
      <c r="I722" s="1">
        <v>6473.5</v>
      </c>
      <c r="J722" s="1">
        <v>305.75</v>
      </c>
      <c r="K722" s="1">
        <f>Table48[[#This Row],[Comex Cu future]]/100/0.454*1000</f>
        <v>6734.5814977973569</v>
      </c>
      <c r="L722" s="1">
        <v>2107.25</v>
      </c>
      <c r="M722" s="207">
        <f>IF(ISNA(VLOOKUP(Table48[[#This Row],[Column1]],Table22[],2,FALSE)),M721,(VLOOKUP(Table48[[#This Row],[Column1]],Table22[],2,FALSE))*1000)</f>
        <v>63934.108185329547</v>
      </c>
      <c r="N722" s="135">
        <f>IF(ISNA(VLOOKUP(Table48[[#This Row],[Column1]],Table22[],3,FALSE)),N721,(VLOOKUP(Table48[[#This Row],[Column1]],Table22[],3,FALSE))*1000)</f>
        <v>66248.963826522508</v>
      </c>
      <c r="O722" s="14">
        <f t="shared" si="24"/>
        <v>42979</v>
      </c>
    </row>
    <row r="723" spans="2:15" x14ac:dyDescent="0.25">
      <c r="B723" s="2">
        <v>43007</v>
      </c>
      <c r="C723" s="1">
        <v>10415.5</v>
      </c>
      <c r="D723" s="27">
        <v>381942</v>
      </c>
      <c r="E723" s="27">
        <v>271122</v>
      </c>
      <c r="F723" s="27">
        <f t="shared" si="23"/>
        <v>110820</v>
      </c>
      <c r="G723" s="27">
        <v>100000</v>
      </c>
      <c r="H723" s="135">
        <v>59094</v>
      </c>
      <c r="I723" s="1">
        <v>6432.25</v>
      </c>
      <c r="J723" s="1">
        <v>303.10000000000002</v>
      </c>
      <c r="K723" s="1">
        <f>Table48[[#This Row],[Comex Cu future]]/100/0.454*1000</f>
        <v>6676.2114537444941</v>
      </c>
      <c r="L723" s="1">
        <v>2080</v>
      </c>
      <c r="M723" s="207">
        <f>IF(ISNA(VLOOKUP(Table48[[#This Row],[Column1]],Table22[],2,FALSE)),M722,(VLOOKUP(Table48[[#This Row],[Column1]],Table22[],2,FALSE))*1000)</f>
        <v>64375.033069366298</v>
      </c>
      <c r="N723" s="135">
        <f>IF(ISNA(VLOOKUP(Table48[[#This Row],[Column1]],Table22[],3,FALSE)),N722,(VLOOKUP(Table48[[#This Row],[Column1]],Table22[],3,FALSE))*1000)</f>
        <v>66579.657489550067</v>
      </c>
      <c r="O723" s="14">
        <f t="shared" si="24"/>
        <v>42979</v>
      </c>
    </row>
    <row r="724" spans="2:15" x14ac:dyDescent="0.25">
      <c r="B724" s="2">
        <v>43010</v>
      </c>
      <c r="C724" s="1">
        <v>10304.5</v>
      </c>
      <c r="D724" s="27">
        <v>384516</v>
      </c>
      <c r="E724" s="27">
        <v>273522</v>
      </c>
      <c r="F724" s="27">
        <f t="shared" si="23"/>
        <v>110994</v>
      </c>
      <c r="G724" s="27">
        <v>100000</v>
      </c>
      <c r="H724" s="135">
        <v>59589</v>
      </c>
      <c r="I724" s="1">
        <v>6446.25</v>
      </c>
      <c r="J724" s="1">
        <v>302.85000000000002</v>
      </c>
      <c r="K724" s="1">
        <f>Table48[[#This Row],[Comex Cu future]]/100/0.454*1000</f>
        <v>6670.7048458149775</v>
      </c>
      <c r="L724" s="1">
        <v>2083.25</v>
      </c>
      <c r="M724" s="207">
        <f>IF(ISNA(VLOOKUP(Table48[[#This Row],[Column1]],Table22[],2,FALSE)),M723,(VLOOKUP(Table48[[#This Row],[Column1]],Table22[],2,FALSE))*1000)</f>
        <v>64375.033069366298</v>
      </c>
      <c r="N724" s="135">
        <f>IF(ISNA(VLOOKUP(Table48[[#This Row],[Column1]],Table22[],3,FALSE)),N723,(VLOOKUP(Table48[[#This Row],[Column1]],Table22[],3,FALSE))*1000)</f>
        <v>66579.657489550067</v>
      </c>
      <c r="O724" s="14">
        <f t="shared" si="24"/>
        <v>43009</v>
      </c>
    </row>
    <row r="725" spans="2:15" x14ac:dyDescent="0.25">
      <c r="B725" s="2">
        <v>43011</v>
      </c>
      <c r="C725" s="1">
        <v>10532.5</v>
      </c>
      <c r="D725" s="27">
        <v>382734</v>
      </c>
      <c r="E725" s="27">
        <v>271764</v>
      </c>
      <c r="F725" s="27">
        <f t="shared" si="23"/>
        <v>110970</v>
      </c>
      <c r="G725" s="27">
        <v>100000</v>
      </c>
      <c r="H725" s="135">
        <v>59651</v>
      </c>
      <c r="I725" s="1">
        <v>6468.75</v>
      </c>
      <c r="J725" s="1">
        <v>303.89999999999998</v>
      </c>
      <c r="K725" s="1">
        <f>Table48[[#This Row],[Comex Cu future]]/100/0.454*1000</f>
        <v>6693.8325991189413</v>
      </c>
      <c r="L725" s="1">
        <v>2114.25</v>
      </c>
      <c r="M725" s="207">
        <f>IF(ISNA(VLOOKUP(Table48[[#This Row],[Column1]],Table22[],2,FALSE)),M724,(VLOOKUP(Table48[[#This Row],[Column1]],Table22[],2,FALSE))*1000)</f>
        <v>64375.033069366298</v>
      </c>
      <c r="N725" s="135">
        <f>IF(ISNA(VLOOKUP(Table48[[#This Row],[Column1]],Table22[],3,FALSE)),N724,(VLOOKUP(Table48[[#This Row],[Column1]],Table22[],3,FALSE))*1000)</f>
        <v>66579.657489550067</v>
      </c>
      <c r="O725" s="14">
        <f t="shared" si="24"/>
        <v>43009</v>
      </c>
    </row>
    <row r="726" spans="2:15" x14ac:dyDescent="0.25">
      <c r="B726" s="2">
        <v>43012</v>
      </c>
      <c r="C726" s="1">
        <v>10522</v>
      </c>
      <c r="D726" s="27">
        <v>387828</v>
      </c>
      <c r="E726" s="27">
        <v>277950</v>
      </c>
      <c r="F726" s="27">
        <f t="shared" si="23"/>
        <v>109878</v>
      </c>
      <c r="G726" s="27">
        <v>100000</v>
      </c>
      <c r="H726" s="135">
        <v>58927</v>
      </c>
      <c r="I726" s="1">
        <v>6471.25</v>
      </c>
      <c r="J726" s="1">
        <v>303.35000000000002</v>
      </c>
      <c r="K726" s="1">
        <f>Table48[[#This Row],[Comex Cu future]]/100/0.454*1000</f>
        <v>6681.7180616740088</v>
      </c>
      <c r="L726" s="1">
        <v>2143.75</v>
      </c>
      <c r="M726" s="207">
        <f>IF(ISNA(VLOOKUP(Table48[[#This Row],[Column1]],Table22[],2,FALSE)),M725,(VLOOKUP(Table48[[#This Row],[Column1]],Table22[],2,FALSE))*1000)</f>
        <v>64375.033069366298</v>
      </c>
      <c r="N726" s="135">
        <f>IF(ISNA(VLOOKUP(Table48[[#This Row],[Column1]],Table22[],3,FALSE)),N725,(VLOOKUP(Table48[[#This Row],[Column1]],Table22[],3,FALSE))*1000)</f>
        <v>66579.657489550067</v>
      </c>
      <c r="O726" s="14">
        <f t="shared" si="24"/>
        <v>43009</v>
      </c>
    </row>
    <row r="727" spans="2:15" x14ac:dyDescent="0.25">
      <c r="B727" s="2">
        <v>43013</v>
      </c>
      <c r="C727" s="1">
        <v>10448</v>
      </c>
      <c r="D727" s="27">
        <v>387222</v>
      </c>
      <c r="E727" s="27">
        <v>278238</v>
      </c>
      <c r="F727" s="27">
        <f t="shared" si="23"/>
        <v>108984</v>
      </c>
      <c r="G727" s="27">
        <v>100000</v>
      </c>
      <c r="H727" s="135">
        <v>58952</v>
      </c>
      <c r="I727" s="1">
        <v>6658.25</v>
      </c>
      <c r="J727" s="1">
        <v>311.89999999999998</v>
      </c>
      <c r="K727" s="1">
        <f>Table48[[#This Row],[Comex Cu future]]/100/0.454*1000</f>
        <v>6870.0440528634354</v>
      </c>
      <c r="L727" s="1">
        <v>2148.25</v>
      </c>
      <c r="M727" s="207">
        <f>IF(ISNA(VLOOKUP(Table48[[#This Row],[Column1]],Table22[],2,FALSE)),M726,(VLOOKUP(Table48[[#This Row],[Column1]],Table22[],2,FALSE))*1000)</f>
        <v>64375.033069366298</v>
      </c>
      <c r="N727" s="135">
        <f>IF(ISNA(VLOOKUP(Table48[[#This Row],[Column1]],Table22[],3,FALSE)),N726,(VLOOKUP(Table48[[#This Row],[Column1]],Table22[],3,FALSE))*1000)</f>
        <v>66579.657489550067</v>
      </c>
      <c r="O727" s="14">
        <f t="shared" si="24"/>
        <v>43009</v>
      </c>
    </row>
    <row r="728" spans="2:15" x14ac:dyDescent="0.25">
      <c r="B728" s="2">
        <v>43014</v>
      </c>
      <c r="C728" s="1">
        <v>10515</v>
      </c>
      <c r="D728" s="27">
        <v>386502</v>
      </c>
      <c r="E728" s="27">
        <v>278124</v>
      </c>
      <c r="F728" s="27">
        <f t="shared" si="23"/>
        <v>108378</v>
      </c>
      <c r="G728" s="27">
        <v>100000</v>
      </c>
      <c r="H728" s="135">
        <v>58533</v>
      </c>
      <c r="I728" s="1">
        <v>6616.5</v>
      </c>
      <c r="J728" s="1">
        <v>310.7</v>
      </c>
      <c r="K728" s="1">
        <f>Table48[[#This Row],[Comex Cu future]]/100/0.454*1000</f>
        <v>6843.6123348017618</v>
      </c>
      <c r="L728" s="1">
        <v>2130.75</v>
      </c>
      <c r="M728" s="207">
        <f>IF(ISNA(VLOOKUP(Table48[[#This Row],[Column1]],Table22[],2,FALSE)),M727,(VLOOKUP(Table48[[#This Row],[Column1]],Table22[],2,FALSE))*1000)</f>
        <v>63934.108185329547</v>
      </c>
      <c r="N728" s="135">
        <f>IF(ISNA(VLOOKUP(Table48[[#This Row],[Column1]],Table22[],3,FALSE)),N727,(VLOOKUP(Table48[[#This Row],[Column1]],Table22[],3,FALSE))*1000)</f>
        <v>66579.657489550067</v>
      </c>
      <c r="O728" s="14">
        <f t="shared" si="24"/>
        <v>43009</v>
      </c>
    </row>
    <row r="729" spans="2:15" x14ac:dyDescent="0.25">
      <c r="B729" s="2">
        <v>43017</v>
      </c>
      <c r="C729" s="1">
        <v>10929.5</v>
      </c>
      <c r="D729" s="27">
        <v>384864</v>
      </c>
      <c r="E729" s="27">
        <v>277206</v>
      </c>
      <c r="F729" s="27">
        <f t="shared" si="23"/>
        <v>107658</v>
      </c>
      <c r="G729" s="27">
        <v>100000</v>
      </c>
      <c r="H729" s="135">
        <v>59290.5</v>
      </c>
      <c r="I729" s="1">
        <v>6615.25</v>
      </c>
      <c r="J729" s="1">
        <v>311.05</v>
      </c>
      <c r="K729" s="1">
        <f>Table48[[#This Row],[Comex Cu future]]/100/0.454*1000</f>
        <v>6851.3215859030843</v>
      </c>
      <c r="L729" s="1">
        <v>2149.75</v>
      </c>
      <c r="M729" s="207">
        <f>IF(ISNA(VLOOKUP(Table48[[#This Row],[Column1]],Table22[],2,FALSE)),M728,(VLOOKUP(Table48[[#This Row],[Column1]],Table22[],2,FALSE))*1000)</f>
        <v>63934.108185329547</v>
      </c>
      <c r="N729" s="135">
        <f>IF(ISNA(VLOOKUP(Table48[[#This Row],[Column1]],Table22[],3,FALSE)),N728,(VLOOKUP(Table48[[#This Row],[Column1]],Table22[],3,FALSE))*1000)</f>
        <v>66579.657489550067</v>
      </c>
      <c r="O729" s="14">
        <f t="shared" si="24"/>
        <v>43009</v>
      </c>
    </row>
    <row r="730" spans="2:15" x14ac:dyDescent="0.25">
      <c r="B730" s="2">
        <v>43018</v>
      </c>
      <c r="C730" s="1">
        <v>10980.5</v>
      </c>
      <c r="D730" s="27">
        <v>383820</v>
      </c>
      <c r="E730" s="27">
        <v>276798</v>
      </c>
      <c r="F730" s="27">
        <f t="shared" si="23"/>
        <v>107022</v>
      </c>
      <c r="G730" s="27">
        <v>100000</v>
      </c>
      <c r="H730" s="135">
        <v>59292</v>
      </c>
      <c r="I730" s="1">
        <v>6706.25</v>
      </c>
      <c r="J730" s="1">
        <v>314.14999999999998</v>
      </c>
      <c r="K730" s="1">
        <f>Table48[[#This Row],[Comex Cu future]]/100/0.454*1000</f>
        <v>6919.6035242290736</v>
      </c>
      <c r="L730" s="1">
        <v>2138</v>
      </c>
      <c r="M730" s="207">
        <f>IF(ISNA(VLOOKUP(Table48[[#This Row],[Column1]],Table22[],2,FALSE)),M729,(VLOOKUP(Table48[[#This Row],[Column1]],Table22[],2,FALSE))*1000)</f>
        <v>63934.108185329547</v>
      </c>
      <c r="N730" s="135">
        <f>IF(ISNA(VLOOKUP(Table48[[#This Row],[Column1]],Table22[],3,FALSE)),N729,(VLOOKUP(Table48[[#This Row],[Column1]],Table22[],3,FALSE))*1000)</f>
        <v>66579.657489550067</v>
      </c>
      <c r="O730" s="14">
        <f t="shared" si="24"/>
        <v>43009</v>
      </c>
    </row>
    <row r="731" spans="2:15" x14ac:dyDescent="0.25">
      <c r="B731" s="2">
        <v>43019</v>
      </c>
      <c r="C731" s="1">
        <v>11061</v>
      </c>
      <c r="D731" s="27">
        <v>383148</v>
      </c>
      <c r="E731" s="27">
        <v>276702</v>
      </c>
      <c r="F731" s="27">
        <f t="shared" si="23"/>
        <v>106446</v>
      </c>
      <c r="G731" s="27">
        <v>100000</v>
      </c>
      <c r="H731" s="135">
        <v>59542.5</v>
      </c>
      <c r="I731" s="1">
        <v>6756</v>
      </c>
      <c r="J731" s="1">
        <v>317.10000000000002</v>
      </c>
      <c r="K731" s="1">
        <f>Table48[[#This Row],[Comex Cu future]]/100/0.454*1000</f>
        <v>6984.5814977973578</v>
      </c>
      <c r="L731" s="1">
        <v>2104.75</v>
      </c>
      <c r="M731" s="207">
        <f>IF(ISNA(VLOOKUP(Table48[[#This Row],[Column1]],Table22[],2,FALSE)),M730,(VLOOKUP(Table48[[#This Row],[Column1]],Table22[],2,FALSE))*1000)</f>
        <v>64485.264290375497</v>
      </c>
      <c r="N731" s="135">
        <f>IF(ISNA(VLOOKUP(Table48[[#This Row],[Column1]],Table22[],3,FALSE)),N730,(VLOOKUP(Table48[[#This Row],[Column1]],Table22[],3,FALSE))*1000)</f>
        <v>66579.657489550067</v>
      </c>
      <c r="O731" s="14">
        <f t="shared" si="24"/>
        <v>43009</v>
      </c>
    </row>
    <row r="732" spans="2:15" x14ac:dyDescent="0.25">
      <c r="B732" s="2">
        <v>43020</v>
      </c>
      <c r="C732" s="1">
        <v>11338</v>
      </c>
      <c r="D732" s="27">
        <v>385830</v>
      </c>
      <c r="E732" s="27">
        <v>280284</v>
      </c>
      <c r="F732" s="27">
        <f t="shared" si="23"/>
        <v>105546</v>
      </c>
      <c r="G732" s="27">
        <v>100000</v>
      </c>
      <c r="H732" s="135">
        <v>59543.5</v>
      </c>
      <c r="I732" s="1">
        <v>6861.25</v>
      </c>
      <c r="J732" s="1">
        <v>319.55</v>
      </c>
      <c r="K732" s="1">
        <f>Table48[[#This Row],[Comex Cu future]]/100/0.454*1000</f>
        <v>7038.5462555066078</v>
      </c>
      <c r="L732" s="1">
        <v>2121.75</v>
      </c>
      <c r="M732" s="207">
        <f>IF(ISNA(VLOOKUP(Table48[[#This Row],[Column1]],Table22[],2,FALSE)),M731,(VLOOKUP(Table48[[#This Row],[Column1]],Table22[],2,FALSE))*1000)</f>
        <v>64485.264290375497</v>
      </c>
      <c r="N732" s="135">
        <f>IF(ISNA(VLOOKUP(Table48[[#This Row],[Column1]],Table22[],3,FALSE)),N731,(VLOOKUP(Table48[[#This Row],[Column1]],Table22[],3,FALSE))*1000)</f>
        <v>66579.657489550067</v>
      </c>
      <c r="O732" s="14">
        <f t="shared" si="24"/>
        <v>43009</v>
      </c>
    </row>
    <row r="733" spans="2:15" x14ac:dyDescent="0.25">
      <c r="B733" s="2">
        <v>43021</v>
      </c>
      <c r="C733" s="1">
        <v>11610.5</v>
      </c>
      <c r="D733" s="27">
        <v>385572</v>
      </c>
      <c r="E733" s="27">
        <v>280770</v>
      </c>
      <c r="F733" s="27">
        <f t="shared" si="23"/>
        <v>104802</v>
      </c>
      <c r="G733" s="27">
        <v>100000</v>
      </c>
      <c r="H733" s="135">
        <v>59538</v>
      </c>
      <c r="I733" s="1">
        <v>6859</v>
      </c>
      <c r="J733" s="1">
        <v>320.60000000000002</v>
      </c>
      <c r="K733" s="1">
        <f>Table48[[#This Row],[Comex Cu future]]/100/0.454*1000</f>
        <v>7061.6740088105735</v>
      </c>
      <c r="L733" s="1">
        <v>2109.75</v>
      </c>
      <c r="M733" s="207">
        <f>IF(ISNA(VLOOKUP(Table48[[#This Row],[Column1]],Table22[],2,FALSE)),M732,(VLOOKUP(Table48[[#This Row],[Column1]],Table22[],2,FALSE))*1000)</f>
        <v>64595.495511384681</v>
      </c>
      <c r="N733" s="135">
        <f>IF(ISNA(VLOOKUP(Table48[[#This Row],[Column1]],Table22[],3,FALSE)),N732,(VLOOKUP(Table48[[#This Row],[Column1]],Table22[],3,FALSE))*1000)</f>
        <v>66579.657489550067</v>
      </c>
      <c r="O733" s="14">
        <f t="shared" si="24"/>
        <v>43009</v>
      </c>
    </row>
    <row r="734" spans="2:15" x14ac:dyDescent="0.25">
      <c r="B734" s="2">
        <v>43024</v>
      </c>
      <c r="C734" s="1">
        <v>11805.5</v>
      </c>
      <c r="D734" s="27">
        <v>385788</v>
      </c>
      <c r="E734" s="27">
        <v>281298</v>
      </c>
      <c r="F734" s="27">
        <f t="shared" si="23"/>
        <v>104490</v>
      </c>
      <c r="G734" s="27">
        <v>100000</v>
      </c>
      <c r="H734" s="135">
        <v>60039</v>
      </c>
      <c r="I734" s="1">
        <v>7122</v>
      </c>
      <c r="J734" s="1">
        <v>330.9</v>
      </c>
      <c r="K734" s="1">
        <f>Table48[[#This Row],[Comex Cu future]]/100/0.454*1000</f>
        <v>7288.5462555066069</v>
      </c>
      <c r="L734" s="1">
        <v>2110</v>
      </c>
      <c r="M734" s="207">
        <f>IF(ISNA(VLOOKUP(Table48[[#This Row],[Column1]],Table22[],2,FALSE)),M733,(VLOOKUP(Table48[[#This Row],[Column1]],Table22[],2,FALSE))*1000)</f>
        <v>64595.495511384681</v>
      </c>
      <c r="N734" s="135">
        <f>IF(ISNA(VLOOKUP(Table48[[#This Row],[Column1]],Table22[],3,FALSE)),N733,(VLOOKUP(Table48[[#This Row],[Column1]],Table22[],3,FALSE))*1000)</f>
        <v>66579.657489550067</v>
      </c>
      <c r="O734" s="14">
        <f t="shared" si="24"/>
        <v>43009</v>
      </c>
    </row>
    <row r="735" spans="2:15" x14ac:dyDescent="0.25">
      <c r="B735" s="2">
        <v>43025</v>
      </c>
      <c r="C735" s="1">
        <v>11702.5</v>
      </c>
      <c r="D735" s="27">
        <v>385656</v>
      </c>
      <c r="E735" s="27">
        <v>281256</v>
      </c>
      <c r="F735" s="27">
        <f t="shared" si="23"/>
        <v>104400</v>
      </c>
      <c r="G735" s="27">
        <v>100000</v>
      </c>
      <c r="H735" s="135">
        <v>60040</v>
      </c>
      <c r="I735" s="1">
        <v>6996</v>
      </c>
      <c r="J735" s="1">
        <v>326.8</v>
      </c>
      <c r="K735" s="1">
        <f>Table48[[#This Row],[Comex Cu future]]/100/0.454*1000</f>
        <v>7198.2378854625558</v>
      </c>
      <c r="L735" s="1">
        <v>2115.25</v>
      </c>
      <c r="M735" s="207">
        <f>IF(ISNA(VLOOKUP(Table48[[#This Row],[Column1]],Table22[],2,FALSE)),M734,(VLOOKUP(Table48[[#This Row],[Column1]],Table22[],2,FALSE))*1000)</f>
        <v>64595.495511384681</v>
      </c>
      <c r="N735" s="135">
        <f>IF(ISNA(VLOOKUP(Table48[[#This Row],[Column1]],Table22[],3,FALSE)),N734,(VLOOKUP(Table48[[#This Row],[Column1]],Table22[],3,FALSE))*1000)</f>
        <v>66579.657489550067</v>
      </c>
      <c r="O735" s="14">
        <f t="shared" si="24"/>
        <v>43009</v>
      </c>
    </row>
    <row r="736" spans="2:15" x14ac:dyDescent="0.25">
      <c r="B736" s="2">
        <v>43026</v>
      </c>
      <c r="C736" s="1">
        <v>11586</v>
      </c>
      <c r="D736" s="27">
        <v>385218</v>
      </c>
      <c r="E736" s="27">
        <v>280878</v>
      </c>
      <c r="F736" s="27">
        <f t="shared" si="23"/>
        <v>104340</v>
      </c>
      <c r="G736" s="27">
        <v>100000</v>
      </c>
      <c r="H736" s="135">
        <v>60286</v>
      </c>
      <c r="I736" s="1">
        <v>6949</v>
      </c>
      <c r="J736" s="1">
        <v>325.25</v>
      </c>
      <c r="K736" s="1">
        <f>Table48[[#This Row],[Comex Cu future]]/100/0.454*1000</f>
        <v>7164.0969162995589</v>
      </c>
      <c r="L736" s="1">
        <v>2101.5</v>
      </c>
      <c r="M736" s="207">
        <f>IF(ISNA(VLOOKUP(Table48[[#This Row],[Column1]],Table22[],2,FALSE)),M735,(VLOOKUP(Table48[[#This Row],[Column1]],Table22[],2,FALSE))*1000)</f>
        <v>64926.18917441224</v>
      </c>
      <c r="N736" s="135">
        <f>IF(ISNA(VLOOKUP(Table48[[#This Row],[Column1]],Table22[],3,FALSE)),N735,(VLOOKUP(Table48[[#This Row],[Column1]],Table22[],3,FALSE))*1000)</f>
        <v>66910.351152577641</v>
      </c>
      <c r="O736" s="14">
        <f t="shared" si="24"/>
        <v>43009</v>
      </c>
    </row>
    <row r="737" spans="2:15" x14ac:dyDescent="0.25">
      <c r="B737" s="2">
        <v>43027</v>
      </c>
      <c r="C737" s="1">
        <v>11675.5</v>
      </c>
      <c r="D737" s="27">
        <v>386418</v>
      </c>
      <c r="E737" s="27">
        <v>282672</v>
      </c>
      <c r="F737" s="27">
        <f t="shared" si="23"/>
        <v>103746</v>
      </c>
      <c r="G737" s="27">
        <v>100000</v>
      </c>
      <c r="H737" s="135">
        <v>60282</v>
      </c>
      <c r="I737" s="1">
        <v>6934</v>
      </c>
      <c r="J737" s="1">
        <v>323.95</v>
      </c>
      <c r="K737" s="1">
        <f>Table48[[#This Row],[Comex Cu future]]/100/0.454*1000</f>
        <v>7135.4625550660785</v>
      </c>
      <c r="L737" s="1">
        <v>2145</v>
      </c>
      <c r="M737" s="207">
        <f>IF(ISNA(VLOOKUP(Table48[[#This Row],[Column1]],Table22[],2,FALSE)),M736,(VLOOKUP(Table48[[#This Row],[Column1]],Table22[],2,FALSE))*1000)</f>
        <v>64926.18917441224</v>
      </c>
      <c r="N737" s="135">
        <f>IF(ISNA(VLOOKUP(Table48[[#This Row],[Column1]],Table22[],3,FALSE)),N736,(VLOOKUP(Table48[[#This Row],[Column1]],Table22[],3,FALSE))*1000)</f>
        <v>66910.351152577641</v>
      </c>
      <c r="O737" s="14">
        <f t="shared" si="24"/>
        <v>43009</v>
      </c>
    </row>
    <row r="738" spans="2:15" x14ac:dyDescent="0.25">
      <c r="B738" s="2">
        <v>43028</v>
      </c>
      <c r="C738" s="1">
        <v>11670.5</v>
      </c>
      <c r="D738" s="27">
        <v>387942</v>
      </c>
      <c r="E738" s="27">
        <v>285498</v>
      </c>
      <c r="F738" s="27">
        <f t="shared" si="23"/>
        <v>102444</v>
      </c>
      <c r="G738" s="27">
        <v>100000</v>
      </c>
      <c r="H738" s="135">
        <v>61028</v>
      </c>
      <c r="I738" s="1">
        <v>6921.5</v>
      </c>
      <c r="J738" s="1">
        <v>323.60000000000002</v>
      </c>
      <c r="K738" s="1">
        <f>Table48[[#This Row],[Comex Cu future]]/100/0.454*1000</f>
        <v>7127.7533039647578</v>
      </c>
      <c r="L738" s="1">
        <v>2124.25</v>
      </c>
      <c r="M738" s="207">
        <f>IF(ISNA(VLOOKUP(Table48[[#This Row],[Column1]],Table22[],2,FALSE)),M737,(VLOOKUP(Table48[[#This Row],[Column1]],Table22[],2,FALSE))*1000)</f>
        <v>64926.18917441224</v>
      </c>
      <c r="N738" s="135">
        <f>IF(ISNA(VLOOKUP(Table48[[#This Row],[Column1]],Table22[],3,FALSE)),N737,(VLOOKUP(Table48[[#This Row],[Column1]],Table22[],3,FALSE))*1000)</f>
        <v>66910.351152577641</v>
      </c>
      <c r="O738" s="14">
        <f t="shared" si="24"/>
        <v>43009</v>
      </c>
    </row>
    <row r="739" spans="2:15" x14ac:dyDescent="0.25">
      <c r="B739" s="2">
        <v>43031</v>
      </c>
      <c r="C739" s="1">
        <v>11795.5</v>
      </c>
      <c r="D739" s="27">
        <v>385956</v>
      </c>
      <c r="E739" s="27">
        <v>284508</v>
      </c>
      <c r="F739" s="27">
        <f t="shared" si="23"/>
        <v>101448</v>
      </c>
      <c r="G739" s="27">
        <v>100000</v>
      </c>
      <c r="H739" s="135">
        <v>60024</v>
      </c>
      <c r="I739" s="1">
        <v>6975.25</v>
      </c>
      <c r="J739" s="1">
        <v>326.45</v>
      </c>
      <c r="K739" s="1">
        <f>Table48[[#This Row],[Comex Cu future]]/100/0.454*1000</f>
        <v>7190.5286343612333</v>
      </c>
      <c r="L739" s="1">
        <v>2124.75</v>
      </c>
      <c r="M739" s="207">
        <f>IF(ISNA(VLOOKUP(Table48[[#This Row],[Column1]],Table22[],2,FALSE)),M738,(VLOOKUP(Table48[[#This Row],[Column1]],Table22[],2,FALSE))*1000)</f>
        <v>64926.18917441224</v>
      </c>
      <c r="N739" s="135">
        <f>IF(ISNA(VLOOKUP(Table48[[#This Row],[Column1]],Table22[],3,FALSE)),N738,(VLOOKUP(Table48[[#This Row],[Column1]],Table22[],3,FALSE))*1000)</f>
        <v>66910.351152577641</v>
      </c>
      <c r="O739" s="14">
        <f t="shared" si="24"/>
        <v>43009</v>
      </c>
    </row>
    <row r="740" spans="2:15" x14ac:dyDescent="0.25">
      <c r="B740" s="2">
        <v>43032</v>
      </c>
      <c r="C740" s="1">
        <v>11940</v>
      </c>
      <c r="D740" s="27">
        <v>385284</v>
      </c>
      <c r="E740" s="27">
        <v>284148</v>
      </c>
      <c r="F740" s="27">
        <f t="shared" si="23"/>
        <v>101136</v>
      </c>
      <c r="G740" s="27">
        <v>100000</v>
      </c>
      <c r="H740" s="135">
        <v>60520</v>
      </c>
      <c r="I740" s="1">
        <v>7009.75</v>
      </c>
      <c r="J740" s="1">
        <v>327.35000000000002</v>
      </c>
      <c r="K740" s="1">
        <f>Table48[[#This Row],[Comex Cu future]]/100/0.454*1000</f>
        <v>7210.3524229074901</v>
      </c>
      <c r="L740" s="1">
        <v>2144.5</v>
      </c>
      <c r="M740" s="207">
        <f>IF(ISNA(VLOOKUP(Table48[[#This Row],[Column1]],Table22[],2,FALSE)),M739,(VLOOKUP(Table48[[#This Row],[Column1]],Table22[],2,FALSE))*1000)</f>
        <v>64926.18917441224</v>
      </c>
      <c r="N740" s="135">
        <f>IF(ISNA(VLOOKUP(Table48[[#This Row],[Column1]],Table22[],3,FALSE)),N739,(VLOOKUP(Table48[[#This Row],[Column1]],Table22[],3,FALSE))*1000)</f>
        <v>66910.351152577641</v>
      </c>
      <c r="O740" s="14">
        <f t="shared" si="24"/>
        <v>43009</v>
      </c>
    </row>
    <row r="741" spans="2:15" x14ac:dyDescent="0.25">
      <c r="B741" s="2">
        <v>43033</v>
      </c>
      <c r="C741" s="1">
        <v>11821</v>
      </c>
      <c r="D741" s="27">
        <v>387948</v>
      </c>
      <c r="E741" s="27">
        <v>287550</v>
      </c>
      <c r="F741" s="27">
        <f t="shared" si="23"/>
        <v>100398</v>
      </c>
      <c r="G741" s="27">
        <v>100000</v>
      </c>
      <c r="H741" s="135">
        <v>60516.5</v>
      </c>
      <c r="I741" s="1">
        <v>6983.75</v>
      </c>
      <c r="J741" s="1">
        <v>325.14999999999998</v>
      </c>
      <c r="K741" s="1">
        <f>Table48[[#This Row],[Comex Cu future]]/100/0.454*1000</f>
        <v>7161.894273127753</v>
      </c>
      <c r="L741" s="1">
        <v>2172.75</v>
      </c>
      <c r="M741" s="207">
        <f>IF(ISNA(VLOOKUP(Table48[[#This Row],[Column1]],Table22[],2,FALSE)),M740,(VLOOKUP(Table48[[#This Row],[Column1]],Table22[],2,FALSE))*1000)</f>
        <v>64926.18917441224</v>
      </c>
      <c r="N741" s="135">
        <f>IF(ISNA(VLOOKUP(Table48[[#This Row],[Column1]],Table22[],3,FALSE)),N740,(VLOOKUP(Table48[[#This Row],[Column1]],Table22[],3,FALSE))*1000)</f>
        <v>66910.351152577641</v>
      </c>
      <c r="O741" s="14">
        <f t="shared" si="24"/>
        <v>43009</v>
      </c>
    </row>
    <row r="742" spans="2:15" x14ac:dyDescent="0.25">
      <c r="B742" s="2">
        <v>43034</v>
      </c>
      <c r="C742" s="1">
        <v>11716</v>
      </c>
      <c r="D742" s="27">
        <v>385956</v>
      </c>
      <c r="E742" s="27">
        <v>286494</v>
      </c>
      <c r="F742" s="27">
        <f t="shared" si="23"/>
        <v>99462</v>
      </c>
      <c r="G742" s="27">
        <v>100000</v>
      </c>
      <c r="H742" s="135">
        <v>60125</v>
      </c>
      <c r="I742" s="1">
        <v>6961</v>
      </c>
      <c r="J742" s="1">
        <v>325.14999999999998</v>
      </c>
      <c r="K742" s="1">
        <f>Table48[[#This Row],[Comex Cu future]]/100/0.454*1000</f>
        <v>7161.894273127753</v>
      </c>
      <c r="L742" s="1">
        <v>2175.5</v>
      </c>
      <c r="M742" s="207">
        <f>IF(ISNA(VLOOKUP(Table48[[#This Row],[Column1]],Table22[],2,FALSE)),M741,(VLOOKUP(Table48[[#This Row],[Column1]],Table22[],2,FALSE))*1000)</f>
        <v>64926.18917441224</v>
      </c>
      <c r="N742" s="135">
        <f>IF(ISNA(VLOOKUP(Table48[[#This Row],[Column1]],Table22[],3,FALSE)),N741,(VLOOKUP(Table48[[#This Row],[Column1]],Table22[],3,FALSE))*1000)</f>
        <v>66910.351152577641</v>
      </c>
      <c r="O742" s="14">
        <f t="shared" si="24"/>
        <v>43009</v>
      </c>
    </row>
    <row r="743" spans="2:15" x14ac:dyDescent="0.25">
      <c r="B743" s="2">
        <v>43035</v>
      </c>
      <c r="C743" s="1">
        <v>11546</v>
      </c>
      <c r="D743" s="27">
        <v>384294</v>
      </c>
      <c r="E743" s="27">
        <v>286170</v>
      </c>
      <c r="F743" s="27">
        <f t="shared" si="23"/>
        <v>98124</v>
      </c>
      <c r="G743" s="27">
        <v>100000</v>
      </c>
      <c r="H743" s="135">
        <v>60550</v>
      </c>
      <c r="I743" s="1">
        <v>6800.5</v>
      </c>
      <c r="J743" s="1">
        <v>317.95</v>
      </c>
      <c r="K743" s="1">
        <f>Table48[[#This Row],[Comex Cu future]]/100/0.454*1000</f>
        <v>7003.3039647577089</v>
      </c>
      <c r="L743" s="1">
        <v>2150.25</v>
      </c>
      <c r="M743" s="207">
        <f>IF(ISNA(VLOOKUP(Table48[[#This Row],[Column1]],Table22[],2,FALSE)),M742,(VLOOKUP(Table48[[#This Row],[Column1]],Table22[],2,FALSE))*1000)</f>
        <v>64926.18917441224</v>
      </c>
      <c r="N743" s="135">
        <f>IF(ISNA(VLOOKUP(Table48[[#This Row],[Column1]],Table22[],3,FALSE)),N742,(VLOOKUP(Table48[[#This Row],[Column1]],Table22[],3,FALSE))*1000)</f>
        <v>66910.351152577641</v>
      </c>
      <c r="O743" s="14">
        <f t="shared" si="24"/>
        <v>43009</v>
      </c>
    </row>
    <row r="744" spans="2:15" x14ac:dyDescent="0.25">
      <c r="B744" s="2">
        <v>43038</v>
      </c>
      <c r="C744" s="1">
        <v>11630.5</v>
      </c>
      <c r="D744" s="27">
        <v>382872</v>
      </c>
      <c r="E744" s="27">
        <v>285966</v>
      </c>
      <c r="F744" s="27">
        <f t="shared" si="23"/>
        <v>96906</v>
      </c>
      <c r="G744" s="27">
        <v>100000</v>
      </c>
      <c r="H744" s="135">
        <v>61160</v>
      </c>
      <c r="I744" s="1">
        <v>6839</v>
      </c>
      <c r="J744" s="1">
        <v>318.7</v>
      </c>
      <c r="K744" s="1">
        <f>Table48[[#This Row],[Comex Cu future]]/100/0.454*1000</f>
        <v>7019.8237885462549</v>
      </c>
      <c r="L744" s="1">
        <v>2143</v>
      </c>
      <c r="M744" s="207">
        <f>IF(ISNA(VLOOKUP(Table48[[#This Row],[Column1]],Table22[],2,FALSE)),M743,(VLOOKUP(Table48[[#This Row],[Column1]],Table22[],2,FALSE))*1000)</f>
        <v>64926.18917441224</v>
      </c>
      <c r="N744" s="135">
        <f>IF(ISNA(VLOOKUP(Table48[[#This Row],[Column1]],Table22[],3,FALSE)),N743,(VLOOKUP(Table48[[#This Row],[Column1]],Table22[],3,FALSE))*1000)</f>
        <v>66910.351152577641</v>
      </c>
      <c r="O744" s="14">
        <f t="shared" si="24"/>
        <v>43009</v>
      </c>
    </row>
    <row r="745" spans="2:15" x14ac:dyDescent="0.25">
      <c r="B745" s="2">
        <v>43039</v>
      </c>
      <c r="C745" s="1">
        <v>12256.5</v>
      </c>
      <c r="D745" s="27">
        <v>381906</v>
      </c>
      <c r="E745" s="27">
        <v>285396</v>
      </c>
      <c r="F745" s="27">
        <f t="shared" si="23"/>
        <v>96510</v>
      </c>
      <c r="G745" s="27">
        <v>100000</v>
      </c>
      <c r="H745" s="135">
        <v>60500</v>
      </c>
      <c r="I745" s="1">
        <v>6816.75</v>
      </c>
      <c r="J745" s="1">
        <v>317</v>
      </c>
      <c r="K745" s="1">
        <f>Table48[[#This Row],[Comex Cu future]]/100/0.454*1000</f>
        <v>6982.378854625551</v>
      </c>
      <c r="L745" s="1">
        <v>2141.75</v>
      </c>
      <c r="M745" s="207">
        <f>IF(ISNA(VLOOKUP(Table48[[#This Row],[Column1]],Table22[],2,FALSE)),M744,(VLOOKUP(Table48[[#This Row],[Column1]],Table22[],2,FALSE))*1000)</f>
        <v>64926.18917441224</v>
      </c>
      <c r="N745" s="135">
        <f>IF(ISNA(VLOOKUP(Table48[[#This Row],[Column1]],Table22[],3,FALSE)),N744,(VLOOKUP(Table48[[#This Row],[Column1]],Table22[],3,FALSE))*1000)</f>
        <v>66910.351152577641</v>
      </c>
      <c r="O745" s="14">
        <f t="shared" si="24"/>
        <v>43009</v>
      </c>
    </row>
    <row r="746" spans="2:15" x14ac:dyDescent="0.25">
      <c r="B746" s="2">
        <v>43040</v>
      </c>
      <c r="C746" s="1">
        <v>12758</v>
      </c>
      <c r="D746" s="27">
        <v>381444</v>
      </c>
      <c r="E746" s="27">
        <v>284994</v>
      </c>
      <c r="F746" s="27">
        <f t="shared" si="23"/>
        <v>96450</v>
      </c>
      <c r="G746" s="27">
        <v>100000</v>
      </c>
      <c r="H746" s="135">
        <v>61992</v>
      </c>
      <c r="I746" s="1">
        <v>6898.75</v>
      </c>
      <c r="J746" s="1">
        <v>321.85000000000002</v>
      </c>
      <c r="K746" s="1">
        <f>Table48[[#This Row],[Comex Cu future]]/100/0.454*1000</f>
        <v>7089.2070484581491</v>
      </c>
      <c r="L746" s="1">
        <v>2168</v>
      </c>
      <c r="M746" s="207">
        <f>IF(ISNA(VLOOKUP(Table48[[#This Row],[Column1]],Table22[],2,FALSE)),M745,(VLOOKUP(Table48[[#This Row],[Column1]],Table22[],2,FALSE))*1000)</f>
        <v>64926.18917441224</v>
      </c>
      <c r="N746" s="135">
        <f>IF(ISNA(VLOOKUP(Table48[[#This Row],[Column1]],Table22[],3,FALSE)),N745,(VLOOKUP(Table48[[#This Row],[Column1]],Table22[],3,FALSE))*1000)</f>
        <v>67241.044815605215</v>
      </c>
      <c r="O746" s="14">
        <f t="shared" si="24"/>
        <v>43040</v>
      </c>
    </row>
    <row r="747" spans="2:15" x14ac:dyDescent="0.25">
      <c r="B747" s="2">
        <v>43041</v>
      </c>
      <c r="C747" s="1">
        <v>12568</v>
      </c>
      <c r="D747" s="27">
        <v>381570</v>
      </c>
      <c r="E747" s="27">
        <v>285468</v>
      </c>
      <c r="F747" s="27">
        <f t="shared" si="23"/>
        <v>96102</v>
      </c>
      <c r="G747" s="27">
        <v>100000</v>
      </c>
      <c r="H747" s="135">
        <v>61370</v>
      </c>
      <c r="I747" s="1">
        <v>6898</v>
      </c>
      <c r="J747" s="1">
        <v>321.45</v>
      </c>
      <c r="K747" s="1">
        <f>Table48[[#This Row],[Comex Cu future]]/100/0.454*1000</f>
        <v>7080.3964757709246</v>
      </c>
      <c r="L747" s="1">
        <v>2154.85</v>
      </c>
      <c r="M747" s="207">
        <f>IF(ISNA(VLOOKUP(Table48[[#This Row],[Column1]],Table22[],2,FALSE)),M746,(VLOOKUP(Table48[[#This Row],[Column1]],Table22[],2,FALSE))*1000)</f>
        <v>64926.18917441224</v>
      </c>
      <c r="N747" s="135">
        <f>IF(ISNA(VLOOKUP(Table48[[#This Row],[Column1]],Table22[],3,FALSE)),N746,(VLOOKUP(Table48[[#This Row],[Column1]],Table22[],3,FALSE))*1000)</f>
        <v>67241.044815605215</v>
      </c>
      <c r="O747" s="14">
        <f t="shared" si="24"/>
        <v>43040</v>
      </c>
    </row>
    <row r="748" spans="2:15" x14ac:dyDescent="0.25">
      <c r="B748" s="2">
        <v>43042</v>
      </c>
      <c r="C748" s="1">
        <v>12682</v>
      </c>
      <c r="D748" s="27">
        <v>384054</v>
      </c>
      <c r="E748" s="27">
        <v>288750</v>
      </c>
      <c r="F748" s="27">
        <f t="shared" si="23"/>
        <v>95304</v>
      </c>
      <c r="G748" s="27">
        <v>100000</v>
      </c>
      <c r="H748" s="135">
        <v>60860</v>
      </c>
      <c r="I748" s="1">
        <v>6864.5</v>
      </c>
      <c r="J748" s="1">
        <v>319</v>
      </c>
      <c r="K748" s="1">
        <f>Table48[[#This Row],[Comex Cu future]]/100/0.454*1000</f>
        <v>7026.4317180616736</v>
      </c>
      <c r="L748" s="1">
        <v>2165.75</v>
      </c>
      <c r="M748" s="207">
        <f>IF(ISNA(VLOOKUP(Table48[[#This Row],[Column1]],Table22[],2,FALSE)),M747,(VLOOKUP(Table48[[#This Row],[Column1]],Table22[],2,FALSE))*1000)</f>
        <v>65146.65161643063</v>
      </c>
      <c r="N748" s="135">
        <f>IF(ISNA(VLOOKUP(Table48[[#This Row],[Column1]],Table22[],3,FALSE)),N747,(VLOOKUP(Table48[[#This Row],[Column1]],Table22[],3,FALSE))*1000)</f>
        <v>67241.044815605215</v>
      </c>
      <c r="O748" s="14">
        <f t="shared" si="24"/>
        <v>43040</v>
      </c>
    </row>
    <row r="749" spans="2:15" x14ac:dyDescent="0.25">
      <c r="B749" s="2">
        <v>43045</v>
      </c>
      <c r="C749" s="1">
        <v>12870</v>
      </c>
      <c r="D749" s="27">
        <v>383370</v>
      </c>
      <c r="E749" s="27">
        <v>288090</v>
      </c>
      <c r="F749" s="27">
        <f t="shared" si="23"/>
        <v>95280</v>
      </c>
      <c r="G749" s="27">
        <v>100000</v>
      </c>
      <c r="H749" s="135">
        <v>60860</v>
      </c>
      <c r="I749" s="1">
        <v>6937</v>
      </c>
      <c r="J749" s="1">
        <v>323.3</v>
      </c>
      <c r="K749" s="1">
        <f>Table48[[#This Row],[Comex Cu future]]/100/0.454*1000</f>
        <v>7121.1453744493392</v>
      </c>
      <c r="L749" s="1">
        <v>2151.25</v>
      </c>
      <c r="M749" s="207">
        <f>IF(ISNA(VLOOKUP(Table48[[#This Row],[Column1]],Table22[],2,FALSE)),M748,(VLOOKUP(Table48[[#This Row],[Column1]],Table22[],2,FALSE))*1000)</f>
        <v>65146.65161643063</v>
      </c>
      <c r="N749" s="135">
        <f>IF(ISNA(VLOOKUP(Table48[[#This Row],[Column1]],Table22[],3,FALSE)),N748,(VLOOKUP(Table48[[#This Row],[Column1]],Table22[],3,FALSE))*1000)</f>
        <v>67241.044815605215</v>
      </c>
      <c r="O749" s="14">
        <f t="shared" si="24"/>
        <v>43040</v>
      </c>
    </row>
    <row r="750" spans="2:15" x14ac:dyDescent="0.25">
      <c r="B750" s="2">
        <v>43046</v>
      </c>
      <c r="C750" s="1">
        <v>12599</v>
      </c>
      <c r="D750" s="27">
        <v>382356</v>
      </c>
      <c r="E750" s="27">
        <v>287970</v>
      </c>
      <c r="F750" s="27">
        <f t="shared" si="23"/>
        <v>94386</v>
      </c>
      <c r="G750" s="27">
        <v>100000</v>
      </c>
      <c r="H750" s="135">
        <v>60855</v>
      </c>
      <c r="I750" s="1">
        <v>6792.75</v>
      </c>
      <c r="J750" s="1">
        <v>316.5</v>
      </c>
      <c r="K750" s="1">
        <f>Table48[[#This Row],[Comex Cu future]]/100/0.454*1000</f>
        <v>6971.3656387665196</v>
      </c>
      <c r="L750" s="1">
        <v>2112.5</v>
      </c>
      <c r="M750" s="207">
        <f>IF(ISNA(VLOOKUP(Table48[[#This Row],[Column1]],Table22[],2,FALSE)),M749,(VLOOKUP(Table48[[#This Row],[Column1]],Table22[],2,FALSE))*1000)</f>
        <v>65146.65161643063</v>
      </c>
      <c r="N750" s="135">
        <f>IF(ISNA(VLOOKUP(Table48[[#This Row],[Column1]],Table22[],3,FALSE)),N749,(VLOOKUP(Table48[[#This Row],[Column1]],Table22[],3,FALSE))*1000)</f>
        <v>67241.044815605215</v>
      </c>
      <c r="O750" s="14">
        <f t="shared" si="24"/>
        <v>43040</v>
      </c>
    </row>
    <row r="751" spans="2:15" x14ac:dyDescent="0.25">
      <c r="B751" s="2">
        <v>43047</v>
      </c>
      <c r="C751" s="1">
        <v>12650.5</v>
      </c>
      <c r="D751" s="27">
        <v>380628</v>
      </c>
      <c r="E751" s="27">
        <v>287430</v>
      </c>
      <c r="F751" s="27">
        <f t="shared" si="23"/>
        <v>93198</v>
      </c>
      <c r="G751" s="27">
        <v>100000</v>
      </c>
      <c r="H751" s="135">
        <v>60040</v>
      </c>
      <c r="I751" s="1">
        <v>6825.5</v>
      </c>
      <c r="J751" s="1">
        <v>317.3</v>
      </c>
      <c r="K751" s="1">
        <f>Table48[[#This Row],[Comex Cu future]]/100/0.454*1000</f>
        <v>6988.9867841409687</v>
      </c>
      <c r="L751" s="1">
        <v>2090.25</v>
      </c>
      <c r="M751" s="207">
        <f>IF(ISNA(VLOOKUP(Table48[[#This Row],[Column1]],Table22[],2,FALSE)),M750,(VLOOKUP(Table48[[#This Row],[Column1]],Table22[],2,FALSE))*1000)</f>
        <v>65477.34527945819</v>
      </c>
      <c r="N751" s="135">
        <f>IF(ISNA(VLOOKUP(Table48[[#This Row],[Column1]],Table22[],3,FALSE)),N750,(VLOOKUP(Table48[[#This Row],[Column1]],Table22[],3,FALSE))*1000)</f>
        <v>68343.3570256971</v>
      </c>
      <c r="O751" s="14">
        <f t="shared" si="24"/>
        <v>43040</v>
      </c>
    </row>
    <row r="752" spans="2:15" x14ac:dyDescent="0.25">
      <c r="B752" s="2">
        <v>43048</v>
      </c>
      <c r="C752" s="1">
        <v>12247</v>
      </c>
      <c r="D752" s="27">
        <v>382980</v>
      </c>
      <c r="E752" s="27">
        <v>290610</v>
      </c>
      <c r="F752" s="27">
        <f t="shared" si="23"/>
        <v>92370</v>
      </c>
      <c r="G752" s="27">
        <v>100000</v>
      </c>
      <c r="H752" s="135">
        <v>61250</v>
      </c>
      <c r="I752" s="1">
        <v>6778</v>
      </c>
      <c r="J752" s="1">
        <v>315.89999999999998</v>
      </c>
      <c r="K752" s="1">
        <f>Table48[[#This Row],[Comex Cu future]]/100/0.454*1000</f>
        <v>6958.1497797356824</v>
      </c>
      <c r="L752" s="1">
        <v>2075.75</v>
      </c>
      <c r="M752" s="207">
        <f>IF(ISNA(VLOOKUP(Table48[[#This Row],[Column1]],Table22[],2,FALSE)),M751,(VLOOKUP(Table48[[#This Row],[Column1]],Table22[],2,FALSE))*1000)</f>
        <v>65477.34527945819</v>
      </c>
      <c r="N752" s="135">
        <f>IF(ISNA(VLOOKUP(Table48[[#This Row],[Column1]],Table22[],3,FALSE)),N751,(VLOOKUP(Table48[[#This Row],[Column1]],Table22[],3,FALSE))*1000)</f>
        <v>68343.3570256971</v>
      </c>
      <c r="O752" s="14">
        <f t="shared" si="24"/>
        <v>43040</v>
      </c>
    </row>
    <row r="753" spans="2:15" x14ac:dyDescent="0.25">
      <c r="B753" s="2">
        <v>43049</v>
      </c>
      <c r="C753" s="1">
        <v>12055.5</v>
      </c>
      <c r="D753" s="27">
        <v>382524</v>
      </c>
      <c r="E753" s="27">
        <v>290184</v>
      </c>
      <c r="F753" s="27">
        <f t="shared" si="23"/>
        <v>92340</v>
      </c>
      <c r="G753" s="27">
        <v>100000</v>
      </c>
      <c r="H753" s="135">
        <v>60750</v>
      </c>
      <c r="I753" s="1">
        <v>6753.75</v>
      </c>
      <c r="J753" s="1">
        <v>315.05</v>
      </c>
      <c r="K753" s="1">
        <f>Table48[[#This Row],[Comex Cu future]]/100/0.454*1000</f>
        <v>6939.4273127753304</v>
      </c>
      <c r="L753" s="1">
        <v>2084.5</v>
      </c>
      <c r="M753" s="207">
        <f>IF(ISNA(VLOOKUP(Table48[[#This Row],[Column1]],Table22[],2,FALSE)),M752,(VLOOKUP(Table48[[#This Row],[Column1]],Table22[],2,FALSE))*1000)</f>
        <v>65477.34527945819</v>
      </c>
      <c r="N753" s="135">
        <f>IF(ISNA(VLOOKUP(Table48[[#This Row],[Column1]],Table22[],3,FALSE)),N752,(VLOOKUP(Table48[[#This Row],[Column1]],Table22[],3,FALSE))*1000)</f>
        <v>68343.3570256971</v>
      </c>
      <c r="O753" s="14">
        <f t="shared" si="24"/>
        <v>43040</v>
      </c>
    </row>
    <row r="754" spans="2:15" x14ac:dyDescent="0.25">
      <c r="B754" s="2">
        <v>43052</v>
      </c>
      <c r="C754" s="1">
        <v>12432</v>
      </c>
      <c r="D754" s="27">
        <v>380094</v>
      </c>
      <c r="E754" s="27">
        <v>289776</v>
      </c>
      <c r="F754" s="27">
        <f t="shared" si="23"/>
        <v>90318</v>
      </c>
      <c r="G754" s="27">
        <v>100000</v>
      </c>
      <c r="H754" s="135">
        <v>60000</v>
      </c>
      <c r="I754" s="1">
        <v>6860.75</v>
      </c>
      <c r="J754" s="1">
        <v>318.89999999999998</v>
      </c>
      <c r="K754" s="1">
        <f>Table48[[#This Row],[Comex Cu future]]/100/0.454*1000</f>
        <v>7024.2290748898668</v>
      </c>
      <c r="L754" s="1">
        <v>2089.1</v>
      </c>
      <c r="M754" s="207">
        <f>IF(ISNA(VLOOKUP(Table48[[#This Row],[Column1]],Table22[],2,FALSE)),M753,(VLOOKUP(Table48[[#This Row],[Column1]],Table22[],2,FALSE))*1000)</f>
        <v>65477.34527945819</v>
      </c>
      <c r="N754" s="135">
        <f>IF(ISNA(VLOOKUP(Table48[[#This Row],[Column1]],Table22[],3,FALSE)),N753,(VLOOKUP(Table48[[#This Row],[Column1]],Table22[],3,FALSE))*1000)</f>
        <v>68343.3570256971</v>
      </c>
      <c r="O754" s="14">
        <f t="shared" si="24"/>
        <v>43040</v>
      </c>
    </row>
    <row r="755" spans="2:15" x14ac:dyDescent="0.25">
      <c r="B755" s="2">
        <v>43053</v>
      </c>
      <c r="C755" s="1">
        <v>11719</v>
      </c>
      <c r="D755" s="27">
        <v>379590</v>
      </c>
      <c r="E755" s="27">
        <v>289296</v>
      </c>
      <c r="F755" s="27">
        <f t="shared" si="23"/>
        <v>90294</v>
      </c>
      <c r="G755" s="27">
        <v>100000</v>
      </c>
      <c r="H755" s="135">
        <v>60000</v>
      </c>
      <c r="I755" s="1">
        <v>6720</v>
      </c>
      <c r="J755" s="1">
        <v>314.2</v>
      </c>
      <c r="K755" s="1">
        <f>Table48[[#This Row],[Comex Cu future]]/100/0.454*1000</f>
        <v>6920.7048458149775</v>
      </c>
      <c r="L755" s="1">
        <v>2061</v>
      </c>
      <c r="M755" s="207">
        <f>IF(ISNA(VLOOKUP(Table48[[#This Row],[Column1]],Table22[],2,FALSE)),M754,(VLOOKUP(Table48[[#This Row],[Column1]],Table22[],2,FALSE))*1000)</f>
        <v>65477.34527945819</v>
      </c>
      <c r="N755" s="135">
        <f>IF(ISNA(VLOOKUP(Table48[[#This Row],[Column1]],Table22[],3,FALSE)),N754,(VLOOKUP(Table48[[#This Row],[Column1]],Table22[],3,FALSE))*1000)</f>
        <v>68343.3570256971</v>
      </c>
      <c r="O755" s="14">
        <f t="shared" si="24"/>
        <v>43040</v>
      </c>
    </row>
    <row r="756" spans="2:15" x14ac:dyDescent="0.25">
      <c r="B756" s="2">
        <v>43054</v>
      </c>
      <c r="C756" s="1">
        <v>11633.5</v>
      </c>
      <c r="D756" s="27">
        <v>382650</v>
      </c>
      <c r="E756" s="27">
        <v>292638</v>
      </c>
      <c r="F756" s="27">
        <f t="shared" si="23"/>
        <v>90012</v>
      </c>
      <c r="G756" s="27">
        <v>100000</v>
      </c>
      <c r="H756" s="135">
        <v>61000</v>
      </c>
      <c r="I756" s="1">
        <v>6736.25</v>
      </c>
      <c r="J756" s="1">
        <v>313.05</v>
      </c>
      <c r="K756" s="1">
        <f>Table48[[#This Row],[Comex Cu future]]/100/0.454*1000</f>
        <v>6895.3744493392069</v>
      </c>
      <c r="L756" s="1">
        <v>2086.5</v>
      </c>
      <c r="M756" s="207">
        <f>IF(ISNA(VLOOKUP(Table48[[#This Row],[Column1]],Table22[],2,FALSE)),M755,(VLOOKUP(Table48[[#This Row],[Column1]],Table22[],2,FALSE))*1000)</f>
        <v>65697.807721476565</v>
      </c>
      <c r="N756" s="135">
        <f>IF(ISNA(VLOOKUP(Table48[[#This Row],[Column1]],Table22[],3,FALSE)),N755,(VLOOKUP(Table48[[#This Row],[Column1]],Table22[],3,FALSE))*1000)</f>
        <v>69114.975572761425</v>
      </c>
      <c r="O756" s="14">
        <f t="shared" si="24"/>
        <v>43040</v>
      </c>
    </row>
    <row r="757" spans="2:15" x14ac:dyDescent="0.25">
      <c r="B757" s="2">
        <v>43055</v>
      </c>
      <c r="C757" s="1">
        <v>11294</v>
      </c>
      <c r="D757" s="27">
        <v>382446</v>
      </c>
      <c r="E757" s="27">
        <v>292458</v>
      </c>
      <c r="F757" s="27">
        <f t="shared" si="23"/>
        <v>89988</v>
      </c>
      <c r="G757" s="27">
        <v>100000</v>
      </c>
      <c r="H757" s="135">
        <v>61000</v>
      </c>
      <c r="I757" s="1">
        <v>6702.75</v>
      </c>
      <c r="J757" s="1">
        <v>312.35000000000002</v>
      </c>
      <c r="K757" s="1">
        <f>Table48[[#This Row],[Comex Cu future]]/100/0.454*1000</f>
        <v>6879.9559471365646</v>
      </c>
      <c r="L757" s="1">
        <v>2084.5</v>
      </c>
      <c r="M757" s="207">
        <f>IF(ISNA(VLOOKUP(Table48[[#This Row],[Column1]],Table22[],2,FALSE)),M756,(VLOOKUP(Table48[[#This Row],[Column1]],Table22[],2,FALSE))*1000)</f>
        <v>65697.807721476565</v>
      </c>
      <c r="N757" s="135">
        <f>IF(ISNA(VLOOKUP(Table48[[#This Row],[Column1]],Table22[],3,FALSE)),N756,(VLOOKUP(Table48[[#This Row],[Column1]],Table22[],3,FALSE))*1000)</f>
        <v>69114.975572761425</v>
      </c>
      <c r="O757" s="14">
        <f t="shared" si="24"/>
        <v>43040</v>
      </c>
    </row>
    <row r="758" spans="2:15" x14ac:dyDescent="0.25">
      <c r="B758" s="2">
        <v>43056</v>
      </c>
      <c r="C758" s="1">
        <v>11518.5</v>
      </c>
      <c r="D758" s="27">
        <v>381258</v>
      </c>
      <c r="E758" s="27">
        <v>292110</v>
      </c>
      <c r="F758" s="27">
        <f t="shared" si="23"/>
        <v>89148</v>
      </c>
      <c r="G758" s="27">
        <v>100000</v>
      </c>
      <c r="H758" s="135">
        <v>61500</v>
      </c>
      <c r="I758" s="1">
        <v>6743.5</v>
      </c>
      <c r="J758" s="1">
        <v>314.2</v>
      </c>
      <c r="K758" s="1">
        <f>Table48[[#This Row],[Comex Cu future]]/100/0.454*1000</f>
        <v>6920.7048458149775</v>
      </c>
      <c r="L758" s="1">
        <v>2086.5</v>
      </c>
      <c r="M758" s="207">
        <f>IF(ISNA(VLOOKUP(Table48[[#This Row],[Column1]],Table22[],2,FALSE)),M757,(VLOOKUP(Table48[[#This Row],[Column1]],Table22[],2,FALSE))*1000)</f>
        <v>65918.270163494934</v>
      </c>
      <c r="N758" s="135">
        <f>IF(ISNA(VLOOKUP(Table48[[#This Row],[Column1]],Table22[],3,FALSE)),N757,(VLOOKUP(Table48[[#This Row],[Column1]],Table22[],3,FALSE))*1000)</f>
        <v>69335.438014779793</v>
      </c>
      <c r="O758" s="14">
        <f t="shared" si="24"/>
        <v>43040</v>
      </c>
    </row>
    <row r="759" spans="2:15" x14ac:dyDescent="0.25">
      <c r="B759" s="2">
        <v>43059</v>
      </c>
      <c r="C759" s="1">
        <v>11601</v>
      </c>
      <c r="D759" s="27">
        <v>379890</v>
      </c>
      <c r="E759" s="27">
        <v>291936</v>
      </c>
      <c r="F759" s="27">
        <f t="shared" si="23"/>
        <v>87954</v>
      </c>
      <c r="G759" s="27">
        <v>100000</v>
      </c>
      <c r="H759" s="135">
        <v>60750</v>
      </c>
      <c r="I759" s="1">
        <v>6797.25</v>
      </c>
      <c r="J759" s="1">
        <v>315.95</v>
      </c>
      <c r="K759" s="1">
        <f>Table48[[#This Row],[Comex Cu future]]/100/0.454*1000</f>
        <v>6959.2511013215862</v>
      </c>
      <c r="L759" s="1">
        <v>2068.75</v>
      </c>
      <c r="M759" s="207">
        <f>IF(ISNA(VLOOKUP(Table48[[#This Row],[Column1]],Table22[],2,FALSE)),M758,(VLOOKUP(Table48[[#This Row],[Column1]],Table22[],2,FALSE))*1000)</f>
        <v>65918.270163494934</v>
      </c>
      <c r="N759" s="135">
        <f>IF(ISNA(VLOOKUP(Table48[[#This Row],[Column1]],Table22[],3,FALSE)),N758,(VLOOKUP(Table48[[#This Row],[Column1]],Table22[],3,FALSE))*1000)</f>
        <v>69335.438014779793</v>
      </c>
      <c r="O759" s="14">
        <f t="shared" si="24"/>
        <v>43040</v>
      </c>
    </row>
    <row r="760" spans="2:15" x14ac:dyDescent="0.25">
      <c r="B760" s="2">
        <v>43060</v>
      </c>
      <c r="C760" s="1">
        <v>11810.5</v>
      </c>
      <c r="D760" s="27">
        <v>379278</v>
      </c>
      <c r="E760" s="27">
        <v>291522</v>
      </c>
      <c r="F760" s="27">
        <f t="shared" si="23"/>
        <v>87756</v>
      </c>
      <c r="G760" s="27">
        <v>100000</v>
      </c>
      <c r="H760" s="135">
        <v>61250</v>
      </c>
      <c r="I760" s="1">
        <v>6877.5</v>
      </c>
      <c r="J760" s="1">
        <v>319.85000000000002</v>
      </c>
      <c r="K760" s="1">
        <f>Table48[[#This Row],[Comex Cu future]]/100/0.454*1000</f>
        <v>7045.1541850220265</v>
      </c>
      <c r="L760" s="1">
        <v>2065.5</v>
      </c>
      <c r="M760" s="207">
        <f>IF(ISNA(VLOOKUP(Table48[[#This Row],[Column1]],Table22[],2,FALSE)),M759,(VLOOKUP(Table48[[#This Row],[Column1]],Table22[],2,FALSE))*1000)</f>
        <v>65918.270163494934</v>
      </c>
      <c r="N760" s="135">
        <f>IF(ISNA(VLOOKUP(Table48[[#This Row],[Column1]],Table22[],3,FALSE)),N759,(VLOOKUP(Table48[[#This Row],[Column1]],Table22[],3,FALSE))*1000)</f>
        <v>69335.438014779793</v>
      </c>
      <c r="O760" s="14">
        <f t="shared" si="24"/>
        <v>43040</v>
      </c>
    </row>
    <row r="761" spans="2:15" x14ac:dyDescent="0.25">
      <c r="B761" s="2">
        <v>43061</v>
      </c>
      <c r="C761" s="1">
        <v>11781</v>
      </c>
      <c r="D761" s="27">
        <v>384204</v>
      </c>
      <c r="E761" s="27">
        <v>295344</v>
      </c>
      <c r="F761" s="27">
        <f t="shared" si="23"/>
        <v>88860</v>
      </c>
      <c r="G761" s="27">
        <v>100000</v>
      </c>
      <c r="H761" s="135">
        <v>61000</v>
      </c>
      <c r="I761" s="1">
        <v>6923</v>
      </c>
      <c r="J761" s="1">
        <v>320.85000000000002</v>
      </c>
      <c r="K761" s="1">
        <f>Table48[[#This Row],[Comex Cu future]]/100/0.454*1000</f>
        <v>7067.1806167400891</v>
      </c>
      <c r="L761" s="1">
        <v>2089.25</v>
      </c>
      <c r="M761" s="207">
        <f>IF(ISNA(VLOOKUP(Table48[[#This Row],[Column1]],Table22[],2,FALSE)),M760,(VLOOKUP(Table48[[#This Row],[Column1]],Table22[],2,FALSE))*1000)</f>
        <v>66579.657489550067</v>
      </c>
      <c r="N761" s="135">
        <f>IF(ISNA(VLOOKUP(Table48[[#This Row],[Column1]],Table22[],3,FALSE)),N760,(VLOOKUP(Table48[[#This Row],[Column1]],Table22[],3,FALSE))*1000)</f>
        <v>69335.438014779793</v>
      </c>
      <c r="O761" s="14">
        <f t="shared" si="24"/>
        <v>43040</v>
      </c>
    </row>
    <row r="762" spans="2:15" x14ac:dyDescent="0.25">
      <c r="B762" s="2">
        <v>43062</v>
      </c>
      <c r="C762" s="1">
        <v>11872.5</v>
      </c>
      <c r="D762" s="27">
        <v>383766</v>
      </c>
      <c r="E762" s="27">
        <v>295314</v>
      </c>
      <c r="F762" s="27">
        <f t="shared" si="23"/>
        <v>88452</v>
      </c>
      <c r="G762" s="27">
        <v>100000</v>
      </c>
      <c r="H762" s="135">
        <v>61750</v>
      </c>
      <c r="I762" s="1">
        <v>6937.25</v>
      </c>
      <c r="J762" s="1">
        <v>320.85000000000002</v>
      </c>
      <c r="K762" s="1">
        <f>Table48[[#This Row],[Comex Cu future]]/100/0.454*1000</f>
        <v>7067.1806167400891</v>
      </c>
      <c r="L762" s="1">
        <v>2097</v>
      </c>
      <c r="M762" s="207">
        <f>IF(ISNA(VLOOKUP(Table48[[#This Row],[Column1]],Table22[],2,FALSE)),M761,(VLOOKUP(Table48[[#This Row],[Column1]],Table22[],2,FALSE))*1000)</f>
        <v>66579.657489550067</v>
      </c>
      <c r="N762" s="135">
        <f>IF(ISNA(VLOOKUP(Table48[[#This Row],[Column1]],Table22[],3,FALSE)),N761,(VLOOKUP(Table48[[#This Row],[Column1]],Table22[],3,FALSE))*1000)</f>
        <v>69335.438014779793</v>
      </c>
      <c r="O762" s="14">
        <f t="shared" si="24"/>
        <v>43040</v>
      </c>
    </row>
    <row r="763" spans="2:15" x14ac:dyDescent="0.25">
      <c r="B763" s="2">
        <v>43063</v>
      </c>
      <c r="C763" s="1">
        <v>11979</v>
      </c>
      <c r="D763" s="27">
        <v>382362</v>
      </c>
      <c r="E763" s="27">
        <v>293874</v>
      </c>
      <c r="F763" s="27">
        <f t="shared" si="23"/>
        <v>88488</v>
      </c>
      <c r="G763" s="27">
        <v>100000</v>
      </c>
      <c r="H763" s="135">
        <v>63250</v>
      </c>
      <c r="I763" s="1">
        <v>6980</v>
      </c>
      <c r="J763" s="1">
        <v>323.89999999999998</v>
      </c>
      <c r="K763" s="1">
        <f>Table48[[#This Row],[Comex Cu future]]/100/0.454*1000</f>
        <v>7134.3612334801755</v>
      </c>
      <c r="L763" s="1">
        <v>2117.25</v>
      </c>
      <c r="M763" s="207">
        <f>IF(ISNA(VLOOKUP(Table48[[#This Row],[Column1]],Table22[],2,FALSE)),M762,(VLOOKUP(Table48[[#This Row],[Column1]],Table22[],2,FALSE))*1000)</f>
        <v>66579.657489550067</v>
      </c>
      <c r="N763" s="135">
        <f>IF(ISNA(VLOOKUP(Table48[[#This Row],[Column1]],Table22[],3,FALSE)),N762,(VLOOKUP(Table48[[#This Row],[Column1]],Table22[],3,FALSE))*1000)</f>
        <v>69445.669235788999</v>
      </c>
      <c r="O763" s="14">
        <f t="shared" si="24"/>
        <v>43040</v>
      </c>
    </row>
    <row r="764" spans="2:15" x14ac:dyDescent="0.25">
      <c r="B764" s="2">
        <v>43066</v>
      </c>
      <c r="C764" s="1">
        <v>11513</v>
      </c>
      <c r="D764" s="27">
        <v>380208</v>
      </c>
      <c r="E764" s="27">
        <v>292188</v>
      </c>
      <c r="F764" s="27">
        <f t="shared" si="23"/>
        <v>88020</v>
      </c>
      <c r="G764" s="27">
        <v>100000</v>
      </c>
      <c r="H764" s="135">
        <v>64250</v>
      </c>
      <c r="I764" s="1">
        <v>6915.5</v>
      </c>
      <c r="J764" s="1">
        <v>320.60000000000002</v>
      </c>
      <c r="K764" s="1">
        <f>Table48[[#This Row],[Comex Cu future]]/100/0.454*1000</f>
        <v>7061.6740088105735</v>
      </c>
      <c r="L764" s="1">
        <v>2119.75</v>
      </c>
      <c r="M764" s="207">
        <f>IF(ISNA(VLOOKUP(Table48[[#This Row],[Column1]],Table22[],2,FALSE)),M763,(VLOOKUP(Table48[[#This Row],[Column1]],Table22[],2,FALSE))*1000)</f>
        <v>66579.657489550067</v>
      </c>
      <c r="N764" s="135">
        <f>IF(ISNA(VLOOKUP(Table48[[#This Row],[Column1]],Table22[],3,FALSE)),N763,(VLOOKUP(Table48[[#This Row],[Column1]],Table22[],3,FALSE))*1000)</f>
        <v>69445.669235788999</v>
      </c>
      <c r="O764" s="14">
        <f t="shared" si="24"/>
        <v>43040</v>
      </c>
    </row>
    <row r="765" spans="2:15" x14ac:dyDescent="0.25">
      <c r="B765" s="2">
        <v>43067</v>
      </c>
      <c r="C765" s="1">
        <v>11290</v>
      </c>
      <c r="D765" s="27">
        <v>379320</v>
      </c>
      <c r="E765" s="27">
        <v>291660</v>
      </c>
      <c r="F765" s="27">
        <f t="shared" si="23"/>
        <v>87660</v>
      </c>
      <c r="G765" s="27">
        <v>100000</v>
      </c>
      <c r="H765" s="135">
        <v>68800</v>
      </c>
      <c r="I765" s="1">
        <v>6776.25</v>
      </c>
      <c r="J765" s="1">
        <v>315.2</v>
      </c>
      <c r="K765" s="1">
        <f>Table48[[#This Row],[Comex Cu future]]/100/0.454*1000</f>
        <v>6942.7312775330383</v>
      </c>
      <c r="L765" s="1">
        <v>2088.25</v>
      </c>
      <c r="M765" s="207">
        <f>IF(ISNA(VLOOKUP(Table48[[#This Row],[Column1]],Table22[],2,FALSE)),M764,(VLOOKUP(Table48[[#This Row],[Column1]],Table22[],2,FALSE))*1000)</f>
        <v>66579.657489550067</v>
      </c>
      <c r="N765" s="135">
        <f>IF(ISNA(VLOOKUP(Table48[[#This Row],[Column1]],Table22[],3,FALSE)),N764,(VLOOKUP(Table48[[#This Row],[Column1]],Table22[],3,FALSE))*1000)</f>
        <v>69445.669235788999</v>
      </c>
      <c r="O765" s="14">
        <f t="shared" si="24"/>
        <v>43040</v>
      </c>
    </row>
    <row r="766" spans="2:15" x14ac:dyDescent="0.25">
      <c r="B766" s="2">
        <v>43068</v>
      </c>
      <c r="C766" s="1">
        <v>11460</v>
      </c>
      <c r="D766" s="27">
        <v>380448</v>
      </c>
      <c r="E766" s="27">
        <v>293004</v>
      </c>
      <c r="F766" s="27">
        <f t="shared" si="23"/>
        <v>87444</v>
      </c>
      <c r="G766" s="27">
        <v>100000</v>
      </c>
      <c r="H766" s="135">
        <v>66790</v>
      </c>
      <c r="I766" s="1">
        <v>6730.75</v>
      </c>
      <c r="J766" s="1">
        <v>312.3</v>
      </c>
      <c r="K766" s="1">
        <f>Table48[[#This Row],[Comex Cu future]]/100/0.454*1000</f>
        <v>6878.8546255506608</v>
      </c>
      <c r="L766" s="1">
        <v>2053.5</v>
      </c>
      <c r="M766" s="207">
        <f>IF(ISNA(VLOOKUP(Table48[[#This Row],[Column1]],Table22[],2,FALSE)),M765,(VLOOKUP(Table48[[#This Row],[Column1]],Table22[],2,FALSE))*1000)</f>
        <v>68233.125804687908</v>
      </c>
      <c r="N766" s="135">
        <f>IF(ISNA(VLOOKUP(Table48[[#This Row],[Column1]],Table22[],3,FALSE)),N765,(VLOOKUP(Table48[[#This Row],[Column1]],Table22[],3,FALSE))*1000)</f>
        <v>70547.981445880883</v>
      </c>
      <c r="O766" s="14">
        <f t="shared" si="24"/>
        <v>43040</v>
      </c>
    </row>
    <row r="767" spans="2:15" x14ac:dyDescent="0.25">
      <c r="B767" s="2">
        <v>43069</v>
      </c>
      <c r="C767" s="1">
        <v>11050</v>
      </c>
      <c r="D767" s="27">
        <v>380136</v>
      </c>
      <c r="E767" s="27">
        <v>292740</v>
      </c>
      <c r="F767" s="27">
        <f t="shared" si="23"/>
        <v>87396</v>
      </c>
      <c r="G767" s="27">
        <v>100000</v>
      </c>
      <c r="H767" s="135">
        <v>67280</v>
      </c>
      <c r="I767" s="1">
        <v>6735</v>
      </c>
      <c r="J767" s="1">
        <v>312</v>
      </c>
      <c r="K767" s="1">
        <f>Table48[[#This Row],[Comex Cu future]]/100/0.454*1000</f>
        <v>6872.2466960352422</v>
      </c>
      <c r="L767" s="1">
        <v>2034</v>
      </c>
      <c r="M767" s="207">
        <f>IF(ISNA(VLOOKUP(Table48[[#This Row],[Column1]],Table22[],2,FALSE)),M766,(VLOOKUP(Table48[[#This Row],[Column1]],Table22[],2,FALSE))*1000)</f>
        <v>68233.125804687908</v>
      </c>
      <c r="N767" s="135">
        <f>IF(ISNA(VLOOKUP(Table48[[#This Row],[Column1]],Table22[],3,FALSE)),N766,(VLOOKUP(Table48[[#This Row],[Column1]],Table22[],3,FALSE))*1000)</f>
        <v>70547.981445880883</v>
      </c>
      <c r="O767" s="14">
        <f t="shared" si="24"/>
        <v>43040</v>
      </c>
    </row>
    <row r="768" spans="2:15" x14ac:dyDescent="0.25">
      <c r="B768" s="2">
        <v>43070</v>
      </c>
      <c r="C768" s="1">
        <v>11229.5</v>
      </c>
      <c r="D768" s="27">
        <v>380100</v>
      </c>
      <c r="E768" s="27">
        <v>292716</v>
      </c>
      <c r="F768" s="27">
        <f t="shared" si="23"/>
        <v>87384</v>
      </c>
      <c r="G768" s="27">
        <v>100000</v>
      </c>
      <c r="H768" s="135">
        <v>66775</v>
      </c>
      <c r="I768" s="1">
        <v>6808.5</v>
      </c>
      <c r="J768" s="1">
        <v>314.7</v>
      </c>
      <c r="K768" s="1">
        <f>Table48[[#This Row],[Comex Cu future]]/100/0.454*1000</f>
        <v>6931.7180616740079</v>
      </c>
      <c r="L768" s="1">
        <v>2058.5</v>
      </c>
      <c r="M768" s="207">
        <f>IF(ISNA(VLOOKUP(Table48[[#This Row],[Column1]],Table22[],2,FALSE)),M767,(VLOOKUP(Table48[[#This Row],[Column1]],Table22[],2,FALSE))*1000)</f>
        <v>68784.281909733865</v>
      </c>
      <c r="N768" s="135">
        <f>IF(ISNA(VLOOKUP(Table48[[#This Row],[Column1]],Table22[],3,FALSE)),N767,(VLOOKUP(Table48[[#This Row],[Column1]],Table22[],3,FALSE))*1000)</f>
        <v>71650.293655972768</v>
      </c>
      <c r="O768" s="14">
        <f t="shared" si="24"/>
        <v>43070</v>
      </c>
    </row>
    <row r="769" spans="2:15" x14ac:dyDescent="0.25">
      <c r="B769" s="2">
        <v>43073</v>
      </c>
      <c r="C769" s="1">
        <v>11320.5</v>
      </c>
      <c r="D769" s="27">
        <v>378528</v>
      </c>
      <c r="E769" s="27">
        <v>291540</v>
      </c>
      <c r="F769" s="27">
        <f t="shared" si="23"/>
        <v>86988</v>
      </c>
      <c r="G769" s="27">
        <v>100000</v>
      </c>
      <c r="H769" s="135">
        <v>68776</v>
      </c>
      <c r="I769" s="1">
        <v>6800.75</v>
      </c>
      <c r="J769" s="1">
        <v>314.60000000000002</v>
      </c>
      <c r="K769" s="1">
        <f>Table48[[#This Row],[Comex Cu future]]/100/0.454*1000</f>
        <v>6929.5154185022029</v>
      </c>
      <c r="L769" s="1">
        <v>2052</v>
      </c>
      <c r="M769" s="207">
        <f>IF(ISNA(VLOOKUP(Table48[[#This Row],[Column1]],Table22[],2,FALSE)),M768,(VLOOKUP(Table48[[#This Row],[Column1]],Table22[],2,FALSE))*1000)</f>
        <v>68784.281909733865</v>
      </c>
      <c r="N769" s="135">
        <f>IF(ISNA(VLOOKUP(Table48[[#This Row],[Column1]],Table22[],3,FALSE)),N768,(VLOOKUP(Table48[[#This Row],[Column1]],Table22[],3,FALSE))*1000)</f>
        <v>71650.293655972768</v>
      </c>
      <c r="O769" s="14">
        <f t="shared" si="24"/>
        <v>43070</v>
      </c>
    </row>
    <row r="770" spans="2:15" x14ac:dyDescent="0.25">
      <c r="B770" s="2">
        <v>43074</v>
      </c>
      <c r="C770" s="1">
        <v>10801</v>
      </c>
      <c r="D770" s="27">
        <v>376644</v>
      </c>
      <c r="E770" s="27">
        <v>291204</v>
      </c>
      <c r="F770" s="27">
        <f t="shared" si="23"/>
        <v>85440</v>
      </c>
      <c r="G770" s="27">
        <v>100000</v>
      </c>
      <c r="H770" s="135">
        <v>69944</v>
      </c>
      <c r="I770" s="1">
        <v>6513</v>
      </c>
      <c r="J770" s="1">
        <v>300.60000000000002</v>
      </c>
      <c r="K770" s="1">
        <f>Table48[[#This Row],[Comex Cu future]]/100/0.454*1000</f>
        <v>6621.1453744493392</v>
      </c>
      <c r="L770" s="1">
        <v>2035.5</v>
      </c>
      <c r="M770" s="207">
        <f>IF(ISNA(VLOOKUP(Table48[[#This Row],[Column1]],Table22[],2,FALSE)),M769,(VLOOKUP(Table48[[#This Row],[Column1]],Table22[],2,FALSE))*1000)</f>
        <v>68784.281909733865</v>
      </c>
      <c r="N770" s="135">
        <f>IF(ISNA(VLOOKUP(Table48[[#This Row],[Column1]],Table22[],3,FALSE)),N769,(VLOOKUP(Table48[[#This Row],[Column1]],Table22[],3,FALSE))*1000)</f>
        <v>71650.293655972768</v>
      </c>
      <c r="O770" s="14">
        <f t="shared" si="24"/>
        <v>43070</v>
      </c>
    </row>
    <row r="771" spans="2:15" x14ac:dyDescent="0.25">
      <c r="B771" s="2">
        <v>43075</v>
      </c>
      <c r="C771" s="1">
        <v>10749</v>
      </c>
      <c r="D771" s="27">
        <v>378432</v>
      </c>
      <c r="E771" s="27">
        <v>293136</v>
      </c>
      <c r="F771" s="27">
        <f t="shared" si="23"/>
        <v>85296</v>
      </c>
      <c r="G771" s="27">
        <v>100000</v>
      </c>
      <c r="H771" s="135">
        <v>70099</v>
      </c>
      <c r="I771" s="1">
        <v>6517.5</v>
      </c>
      <c r="J771" s="1">
        <v>302.60000000000002</v>
      </c>
      <c r="K771" s="1">
        <f>Table48[[#This Row],[Comex Cu future]]/100/0.454*1000</f>
        <v>6665.1982378854627</v>
      </c>
      <c r="L771" s="1">
        <v>2002</v>
      </c>
      <c r="M771" s="207">
        <f>IF(ISNA(VLOOKUP(Table48[[#This Row],[Column1]],Table22[],2,FALSE)),M770,(VLOOKUP(Table48[[#This Row],[Column1]],Table22[],2,FALSE))*1000)</f>
        <v>69445.669235788999</v>
      </c>
      <c r="N771" s="135">
        <f>IF(ISNA(VLOOKUP(Table48[[#This Row],[Column1]],Table22[],3,FALSE)),N770,(VLOOKUP(Table48[[#This Row],[Column1]],Table22[],3,FALSE))*1000)</f>
        <v>71650.293655972768</v>
      </c>
      <c r="O771" s="14">
        <f t="shared" si="24"/>
        <v>43070</v>
      </c>
    </row>
    <row r="772" spans="2:15" x14ac:dyDescent="0.25">
      <c r="B772" s="2">
        <v>43076</v>
      </c>
      <c r="C772" s="1">
        <v>10986.5</v>
      </c>
      <c r="D772" s="27">
        <v>377844</v>
      </c>
      <c r="E772" s="27">
        <v>293136</v>
      </c>
      <c r="F772" s="27">
        <f t="shared" si="23"/>
        <v>84708</v>
      </c>
      <c r="G772" s="27">
        <v>100000</v>
      </c>
      <c r="H772" s="135">
        <v>69900</v>
      </c>
      <c r="I772" s="1">
        <v>6530</v>
      </c>
      <c r="J772" s="1">
        <v>303.05</v>
      </c>
      <c r="K772" s="1">
        <f>Table48[[#This Row],[Comex Cu future]]/100/0.454*1000</f>
        <v>6675.1101321585902</v>
      </c>
      <c r="L772" s="1">
        <v>1992</v>
      </c>
      <c r="M772" s="207">
        <f>IF(ISNA(VLOOKUP(Table48[[#This Row],[Column1]],Table22[],2,FALSE)),M771,(VLOOKUP(Table48[[#This Row],[Column1]],Table22[],2,FALSE))*1000)</f>
        <v>69445.669235788999</v>
      </c>
      <c r="N772" s="135">
        <f>IF(ISNA(VLOOKUP(Table48[[#This Row],[Column1]],Table22[],3,FALSE)),N771,(VLOOKUP(Table48[[#This Row],[Column1]],Table22[],3,FALSE))*1000)</f>
        <v>71650.293655972768</v>
      </c>
      <c r="O772" s="14">
        <f t="shared" si="24"/>
        <v>43070</v>
      </c>
    </row>
    <row r="773" spans="2:15" x14ac:dyDescent="0.25">
      <c r="B773" s="2">
        <v>43077</v>
      </c>
      <c r="C773" s="1">
        <v>10890.5</v>
      </c>
      <c r="D773" s="27">
        <v>376938</v>
      </c>
      <c r="E773" s="27">
        <v>292656</v>
      </c>
      <c r="F773" s="27">
        <f t="shared" si="23"/>
        <v>84282</v>
      </c>
      <c r="G773" s="27">
        <v>100000</v>
      </c>
      <c r="H773" s="135">
        <v>74500</v>
      </c>
      <c r="I773" s="1">
        <v>6536.75</v>
      </c>
      <c r="J773" s="1">
        <v>304.45</v>
      </c>
      <c r="K773" s="1">
        <f>Table48[[#This Row],[Comex Cu future]]/100/0.454*1000</f>
        <v>6705.9471365638756</v>
      </c>
      <c r="L773" s="1">
        <v>1992</v>
      </c>
      <c r="M773" s="207">
        <f>IF(ISNA(VLOOKUP(Table48[[#This Row],[Column1]],Table22[],2,FALSE)),M772,(VLOOKUP(Table48[[#This Row],[Column1]],Table22[],2,FALSE))*1000)</f>
        <v>70217.287782853324</v>
      </c>
      <c r="N773" s="135">
        <f>IF(ISNA(VLOOKUP(Table48[[#This Row],[Column1]],Table22[],3,FALSE)),N772,(VLOOKUP(Table48[[#This Row],[Column1]],Table22[],3,FALSE))*1000)</f>
        <v>72201.44976101871</v>
      </c>
      <c r="O773" s="14">
        <f t="shared" si="24"/>
        <v>43070</v>
      </c>
    </row>
    <row r="774" spans="2:15" x14ac:dyDescent="0.25">
      <c r="B774" s="2">
        <v>43080</v>
      </c>
      <c r="C774" s="1">
        <v>11176.5</v>
      </c>
      <c r="D774" s="27">
        <v>376152</v>
      </c>
      <c r="E774" s="27">
        <v>292290</v>
      </c>
      <c r="F774" s="27">
        <f t="shared" si="23"/>
        <v>83862</v>
      </c>
      <c r="G774" s="27">
        <v>100000</v>
      </c>
      <c r="H774" s="135">
        <v>74750</v>
      </c>
      <c r="I774" s="1">
        <v>6634.5</v>
      </c>
      <c r="J774" s="1">
        <v>307.75</v>
      </c>
      <c r="K774" s="1">
        <f>Table48[[#This Row],[Comex Cu future]]/100/0.454*1000</f>
        <v>6778.6343612334795</v>
      </c>
      <c r="L774" s="1">
        <v>2000.5</v>
      </c>
      <c r="M774" s="207">
        <f>IF(ISNA(VLOOKUP(Table48[[#This Row],[Column1]],Table22[],2,FALSE)),M773,(VLOOKUP(Table48[[#This Row],[Column1]],Table22[],2,FALSE))*1000)</f>
        <v>70217.287782853324</v>
      </c>
      <c r="N774" s="135">
        <f>IF(ISNA(VLOOKUP(Table48[[#This Row],[Column1]],Table22[],3,FALSE)),N773,(VLOOKUP(Table48[[#This Row],[Column1]],Table22[],3,FALSE))*1000)</f>
        <v>72201.44976101871</v>
      </c>
      <c r="O774" s="14">
        <f t="shared" si="24"/>
        <v>43070</v>
      </c>
    </row>
    <row r="775" spans="2:15" x14ac:dyDescent="0.25">
      <c r="B775" s="2">
        <v>43081</v>
      </c>
      <c r="C775" s="1">
        <v>11009</v>
      </c>
      <c r="D775" s="27">
        <v>375564</v>
      </c>
      <c r="E775" s="27">
        <v>291702</v>
      </c>
      <c r="F775" s="27">
        <f t="shared" ref="F775:F838" si="25">D775-E775</f>
        <v>83862</v>
      </c>
      <c r="G775" s="27">
        <v>100000</v>
      </c>
      <c r="H775" s="135">
        <v>72750</v>
      </c>
      <c r="I775" s="1">
        <v>6626.5</v>
      </c>
      <c r="J775" s="1">
        <v>309</v>
      </c>
      <c r="K775" s="1">
        <f>Table48[[#This Row],[Comex Cu future]]/100/0.454*1000</f>
        <v>6806.1674008810569</v>
      </c>
      <c r="L775" s="1">
        <v>1994.5</v>
      </c>
      <c r="M775" s="207">
        <f>IF(ISNA(VLOOKUP(Table48[[#This Row],[Column1]],Table22[],2,FALSE)),M774,(VLOOKUP(Table48[[#This Row],[Column1]],Table22[],2,FALSE))*1000)</f>
        <v>70217.287782853324</v>
      </c>
      <c r="N775" s="135">
        <f>IF(ISNA(VLOOKUP(Table48[[#This Row],[Column1]],Table22[],3,FALSE)),N774,(VLOOKUP(Table48[[#This Row],[Column1]],Table22[],3,FALSE))*1000)</f>
        <v>72201.44976101871</v>
      </c>
      <c r="O775" s="14">
        <f t="shared" si="24"/>
        <v>43070</v>
      </c>
    </row>
    <row r="776" spans="2:15" x14ac:dyDescent="0.25">
      <c r="B776" s="2">
        <v>43082</v>
      </c>
      <c r="C776" s="1">
        <v>11039</v>
      </c>
      <c r="D776" s="27">
        <v>377166</v>
      </c>
      <c r="E776" s="27">
        <v>293334</v>
      </c>
      <c r="F776" s="27">
        <f t="shared" si="25"/>
        <v>83832</v>
      </c>
      <c r="G776" s="27">
        <v>100000</v>
      </c>
      <c r="H776" s="135">
        <v>70965</v>
      </c>
      <c r="I776" s="1">
        <v>6691.75</v>
      </c>
      <c r="J776" s="1">
        <v>311.95</v>
      </c>
      <c r="K776" s="1">
        <f>Table48[[#This Row],[Comex Cu future]]/100/0.454*1000</f>
        <v>6871.1453744493383</v>
      </c>
      <c r="L776" s="1">
        <v>1988.75</v>
      </c>
      <c r="M776" s="207">
        <f>IF(ISNA(VLOOKUP(Table48[[#This Row],[Column1]],Table22[],2,FALSE)),M775,(VLOOKUP(Table48[[#This Row],[Column1]],Table22[],2,FALSE))*1000)</f>
        <v>72421.912203037093</v>
      </c>
      <c r="N776" s="135">
        <f>IF(ISNA(VLOOKUP(Table48[[#This Row],[Column1]],Table22[],3,FALSE)),N775,(VLOOKUP(Table48[[#This Row],[Column1]],Table22[],3,FALSE))*1000)</f>
        <v>79366.479126615988</v>
      </c>
      <c r="O776" s="14">
        <f t="shared" si="24"/>
        <v>43070</v>
      </c>
    </row>
    <row r="777" spans="2:15" x14ac:dyDescent="0.25">
      <c r="B777" s="2">
        <v>43083</v>
      </c>
      <c r="C777" s="1">
        <v>11099.5</v>
      </c>
      <c r="D777" s="27">
        <v>376878</v>
      </c>
      <c r="E777" s="27">
        <v>293376</v>
      </c>
      <c r="F777" s="27">
        <f t="shared" si="25"/>
        <v>83502</v>
      </c>
      <c r="G777" s="27">
        <v>100000</v>
      </c>
      <c r="H777" s="135">
        <v>72205</v>
      </c>
      <c r="I777" s="1">
        <v>6761</v>
      </c>
      <c r="J777" s="1">
        <v>313.85000000000002</v>
      </c>
      <c r="K777" s="1">
        <f>Table48[[#This Row],[Comex Cu future]]/100/0.454*1000</f>
        <v>6912.9955947136568</v>
      </c>
      <c r="L777" s="1">
        <v>2033.25</v>
      </c>
      <c r="M777" s="207">
        <f>IF(ISNA(VLOOKUP(Table48[[#This Row],[Column1]],Table22[],2,FALSE)),M776,(VLOOKUP(Table48[[#This Row],[Column1]],Table22[],2,FALSE))*1000)</f>
        <v>72421.912203037093</v>
      </c>
      <c r="N777" s="135">
        <f>IF(ISNA(VLOOKUP(Table48[[#This Row],[Column1]],Table22[],3,FALSE)),N776,(VLOOKUP(Table48[[#This Row],[Column1]],Table22[],3,FALSE))*1000)</f>
        <v>79366.479126615988</v>
      </c>
      <c r="O777" s="14">
        <f t="shared" ref="O777:O840" si="26">DATE(YEAR(B777),MONTH(B777),1)</f>
        <v>43070</v>
      </c>
    </row>
    <row r="778" spans="2:15" x14ac:dyDescent="0.25">
      <c r="B778" s="2">
        <v>43084</v>
      </c>
      <c r="C778" s="1">
        <v>11522</v>
      </c>
      <c r="D778" s="27">
        <v>374850</v>
      </c>
      <c r="E778" s="27">
        <v>291924</v>
      </c>
      <c r="F778" s="27">
        <f t="shared" si="25"/>
        <v>82926</v>
      </c>
      <c r="G778" s="27">
        <v>100000</v>
      </c>
      <c r="H778" s="135">
        <v>72205</v>
      </c>
      <c r="I778" s="1">
        <v>6855</v>
      </c>
      <c r="J778" s="1">
        <v>320.05</v>
      </c>
      <c r="K778" s="1">
        <f>Table48[[#This Row],[Comex Cu future]]/100/0.454*1000</f>
        <v>7049.5594713656383</v>
      </c>
      <c r="L778" s="1">
        <v>2050.5</v>
      </c>
      <c r="M778" s="207">
        <f>IF(ISNA(VLOOKUP(Table48[[#This Row],[Column1]],Table22[],2,FALSE)),M777,(VLOOKUP(Table48[[#This Row],[Column1]],Table22[],2,FALSE))*1000)</f>
        <v>76059.54249634032</v>
      </c>
      <c r="N778" s="135">
        <f>IF(ISNA(VLOOKUP(Table48[[#This Row],[Column1]],Table22[],3,FALSE)),N777,(VLOOKUP(Table48[[#This Row],[Column1]],Table22[],3,FALSE))*1000)</f>
        <v>80689.253778726255</v>
      </c>
      <c r="O778" s="14">
        <f t="shared" si="26"/>
        <v>43070</v>
      </c>
    </row>
    <row r="779" spans="2:15" x14ac:dyDescent="0.25">
      <c r="B779" s="2">
        <v>43087</v>
      </c>
      <c r="C779" s="1">
        <v>11778</v>
      </c>
      <c r="D779" s="27">
        <v>373314</v>
      </c>
      <c r="E779" s="27">
        <v>292854</v>
      </c>
      <c r="F779" s="27">
        <f t="shared" si="25"/>
        <v>80460</v>
      </c>
      <c r="G779" s="27">
        <v>100000</v>
      </c>
      <c r="H779" s="135">
        <v>72205</v>
      </c>
      <c r="I779" s="1">
        <v>6874.25</v>
      </c>
      <c r="J779" s="1">
        <v>321.39999999999998</v>
      </c>
      <c r="K779" s="1">
        <f>Table48[[#This Row],[Comex Cu future]]/100/0.454*1000</f>
        <v>7079.2951541850216</v>
      </c>
      <c r="L779" s="1">
        <v>2056.5</v>
      </c>
      <c r="M779" s="207">
        <f>IF(ISNA(VLOOKUP(Table48[[#This Row],[Column1]],Table22[],2,FALSE)),M778,(VLOOKUP(Table48[[#This Row],[Column1]],Table22[],2,FALSE))*1000)</f>
        <v>76059.54249634032</v>
      </c>
      <c r="N779" s="135">
        <f>IF(ISNA(VLOOKUP(Table48[[#This Row],[Column1]],Table22[],3,FALSE)),N778,(VLOOKUP(Table48[[#This Row],[Column1]],Table22[],3,FALSE))*1000)</f>
        <v>80689.253778726255</v>
      </c>
      <c r="O779" s="14">
        <f t="shared" si="26"/>
        <v>43070</v>
      </c>
    </row>
    <row r="780" spans="2:15" x14ac:dyDescent="0.25">
      <c r="B780" s="2">
        <v>43088</v>
      </c>
      <c r="C780" s="1">
        <v>11697.5</v>
      </c>
      <c r="D780" s="27">
        <v>374502</v>
      </c>
      <c r="E780" s="27">
        <v>294396</v>
      </c>
      <c r="F780" s="27">
        <f t="shared" si="25"/>
        <v>80106</v>
      </c>
      <c r="G780" s="27">
        <v>100000</v>
      </c>
      <c r="H780" s="135">
        <v>74205</v>
      </c>
      <c r="I780" s="1">
        <v>6905.75</v>
      </c>
      <c r="J780" s="1">
        <v>321.55</v>
      </c>
      <c r="K780" s="1">
        <f>Table48[[#This Row],[Comex Cu future]]/100/0.454*1000</f>
        <v>7082.5991189427314</v>
      </c>
      <c r="L780" s="1">
        <v>2080.5</v>
      </c>
      <c r="M780" s="207">
        <f>IF(ISNA(VLOOKUP(Table48[[#This Row],[Column1]],Table22[],2,FALSE)),M779,(VLOOKUP(Table48[[#This Row],[Column1]],Table22[],2,FALSE))*1000)</f>
        <v>76059.54249634032</v>
      </c>
      <c r="N780" s="135">
        <f>IF(ISNA(VLOOKUP(Table48[[#This Row],[Column1]],Table22[],3,FALSE)),N779,(VLOOKUP(Table48[[#This Row],[Column1]],Table22[],3,FALSE))*1000)</f>
        <v>80689.253778726255</v>
      </c>
      <c r="O780" s="14">
        <f t="shared" si="26"/>
        <v>43070</v>
      </c>
    </row>
    <row r="781" spans="2:15" x14ac:dyDescent="0.25">
      <c r="B781" s="2">
        <v>43089</v>
      </c>
      <c r="C781" s="1">
        <v>11976</v>
      </c>
      <c r="D781" s="27">
        <v>374934</v>
      </c>
      <c r="E781" s="27">
        <v>295164</v>
      </c>
      <c r="F781" s="27">
        <f t="shared" si="25"/>
        <v>79770</v>
      </c>
      <c r="G781" s="27">
        <v>100000</v>
      </c>
      <c r="H781" s="135">
        <v>74705</v>
      </c>
      <c r="I781" s="1">
        <v>6997.75</v>
      </c>
      <c r="J781" s="1">
        <v>326.39999999999998</v>
      </c>
      <c r="K781" s="1">
        <f>Table48[[#This Row],[Comex Cu future]]/100/0.454*1000</f>
        <v>7189.4273127753295</v>
      </c>
      <c r="L781" s="1">
        <v>2105.25</v>
      </c>
      <c r="M781" s="207">
        <f>IF(ISNA(VLOOKUP(Table48[[#This Row],[Column1]],Table22[],2,FALSE)),M780,(VLOOKUP(Table48[[#This Row],[Column1]],Table22[],2,FALSE))*1000)</f>
        <v>76610.698601386277</v>
      </c>
      <c r="N781" s="135">
        <f>IF(ISNA(VLOOKUP(Table48[[#This Row],[Column1]],Table22[],3,FALSE)),N780,(VLOOKUP(Table48[[#This Row],[Column1]],Table22[],3,FALSE))*1000)</f>
        <v>80689.253778726255</v>
      </c>
      <c r="O781" s="14">
        <f t="shared" si="26"/>
        <v>43070</v>
      </c>
    </row>
    <row r="782" spans="2:15" x14ac:dyDescent="0.25">
      <c r="B782" s="2">
        <v>43090</v>
      </c>
      <c r="C782" s="1">
        <v>12011</v>
      </c>
      <c r="D782" s="27">
        <v>373410</v>
      </c>
      <c r="E782" s="27">
        <v>293382</v>
      </c>
      <c r="F782" s="27">
        <f t="shared" si="25"/>
        <v>80028</v>
      </c>
      <c r="G782" s="27">
        <v>100000</v>
      </c>
      <c r="H782" s="135">
        <v>75205</v>
      </c>
      <c r="I782" s="1">
        <v>7043</v>
      </c>
      <c r="J782" s="1">
        <v>328.95</v>
      </c>
      <c r="K782" s="1">
        <f>Table48[[#This Row],[Comex Cu future]]/100/0.454*1000</f>
        <v>7245.5947136563873</v>
      </c>
      <c r="L782" s="1">
        <v>2133.75</v>
      </c>
      <c r="M782" s="207">
        <f>IF(ISNA(VLOOKUP(Table48[[#This Row],[Column1]],Table22[],2,FALSE)),M781,(VLOOKUP(Table48[[#This Row],[Column1]],Table22[],2,FALSE))*1000)</f>
        <v>76610.698601386277</v>
      </c>
      <c r="N782" s="135">
        <f>IF(ISNA(VLOOKUP(Table48[[#This Row],[Column1]],Table22[],3,FALSE)),N781,(VLOOKUP(Table48[[#This Row],[Column1]],Table22[],3,FALSE))*1000)</f>
        <v>80689.253778726255</v>
      </c>
      <c r="O782" s="14">
        <f t="shared" si="26"/>
        <v>43070</v>
      </c>
    </row>
    <row r="783" spans="2:15" x14ac:dyDescent="0.25">
      <c r="B783" s="2">
        <v>43091</v>
      </c>
      <c r="C783" s="1">
        <v>12072.5</v>
      </c>
      <c r="D783" s="27">
        <v>374136</v>
      </c>
      <c r="E783" s="27">
        <v>293016</v>
      </c>
      <c r="F783" s="27">
        <f t="shared" si="25"/>
        <v>81120</v>
      </c>
      <c r="G783" s="27">
        <v>100000</v>
      </c>
      <c r="H783" s="135">
        <v>75205</v>
      </c>
      <c r="I783" s="1">
        <v>7085</v>
      </c>
      <c r="J783" s="1">
        <v>330.5</v>
      </c>
      <c r="K783" s="1">
        <f>Table48[[#This Row],[Comex Cu future]]/100/0.454*1000</f>
        <v>7279.7356828193833</v>
      </c>
      <c r="L783" s="1">
        <v>2181.25</v>
      </c>
      <c r="M783" s="207">
        <f>IF(ISNA(VLOOKUP(Table48[[#This Row],[Column1]],Table22[],2,FALSE)),M782,(VLOOKUP(Table48[[#This Row],[Column1]],Table22[],2,FALSE))*1000)</f>
        <v>77161.854706432205</v>
      </c>
      <c r="N783" s="135">
        <f>IF(ISNA(VLOOKUP(Table48[[#This Row],[Column1]],Table22[],3,FALSE)),N782,(VLOOKUP(Table48[[#This Row],[Column1]],Table22[],3,FALSE))*1000)</f>
        <v>81571.103546799757</v>
      </c>
      <c r="O783" s="14">
        <f t="shared" si="26"/>
        <v>43070</v>
      </c>
    </row>
    <row r="784" spans="2:15" x14ac:dyDescent="0.25">
      <c r="B784" s="2">
        <v>43094</v>
      </c>
      <c r="C784" s="1">
        <v>12072.5</v>
      </c>
      <c r="D784" s="27">
        <v>374136</v>
      </c>
      <c r="E784" s="27">
        <v>293016</v>
      </c>
      <c r="F784" s="27">
        <f t="shared" si="25"/>
        <v>81120</v>
      </c>
      <c r="G784" s="27">
        <v>100000</v>
      </c>
      <c r="H784" s="135">
        <v>75205</v>
      </c>
      <c r="I784" s="1">
        <v>7085</v>
      </c>
      <c r="J784" s="1">
        <v>330.5</v>
      </c>
      <c r="K784" s="1">
        <f>Table48[[#This Row],[Comex Cu future]]/100/0.454*1000</f>
        <v>7279.7356828193833</v>
      </c>
      <c r="L784" s="1">
        <v>2181.25</v>
      </c>
      <c r="M784" s="207">
        <f>IF(ISNA(VLOOKUP(Table48[[#This Row],[Column1]],Table22[],2,FALSE)),M783,(VLOOKUP(Table48[[#This Row],[Column1]],Table22[],2,FALSE))*1000)</f>
        <v>77161.854706432205</v>
      </c>
      <c r="N784" s="135">
        <f>IF(ISNA(VLOOKUP(Table48[[#This Row],[Column1]],Table22[],3,FALSE)),N783,(VLOOKUP(Table48[[#This Row],[Column1]],Table22[],3,FALSE))*1000)</f>
        <v>81571.103546799757</v>
      </c>
      <c r="O784" s="14">
        <f t="shared" si="26"/>
        <v>43070</v>
      </c>
    </row>
    <row r="785" spans="2:15" x14ac:dyDescent="0.25">
      <c r="B785" s="2">
        <v>43095</v>
      </c>
      <c r="C785" s="1">
        <v>12072.5</v>
      </c>
      <c r="D785" s="27">
        <v>374136</v>
      </c>
      <c r="E785" s="27">
        <v>293016</v>
      </c>
      <c r="F785" s="27">
        <f t="shared" si="25"/>
        <v>81120</v>
      </c>
      <c r="G785" s="27">
        <v>100000</v>
      </c>
      <c r="H785" s="135">
        <v>75205</v>
      </c>
      <c r="I785" s="1">
        <v>7085</v>
      </c>
      <c r="J785" s="1">
        <v>334.65</v>
      </c>
      <c r="K785" s="1">
        <f>Table48[[#This Row],[Comex Cu future]]/100/0.454*1000</f>
        <v>7371.1453744493383</v>
      </c>
      <c r="L785" s="1">
        <v>2181.25</v>
      </c>
      <c r="M785" s="207">
        <f>IF(ISNA(VLOOKUP(Table48[[#This Row],[Column1]],Table22[],2,FALSE)),M784,(VLOOKUP(Table48[[#This Row],[Column1]],Table22[],2,FALSE))*1000)</f>
        <v>77161.854706432205</v>
      </c>
      <c r="N785" s="135">
        <f>IF(ISNA(VLOOKUP(Table48[[#This Row],[Column1]],Table22[],3,FALSE)),N784,(VLOOKUP(Table48[[#This Row],[Column1]],Table22[],3,FALSE))*1000)</f>
        <v>81571.103546799757</v>
      </c>
      <c r="O785" s="14">
        <f t="shared" si="26"/>
        <v>43070</v>
      </c>
    </row>
    <row r="786" spans="2:15" x14ac:dyDescent="0.25">
      <c r="B786" s="2">
        <v>43096</v>
      </c>
      <c r="C786" s="1">
        <v>12048.5</v>
      </c>
      <c r="D786" s="27">
        <v>372258</v>
      </c>
      <c r="E786" s="27">
        <v>292008</v>
      </c>
      <c r="F786" s="27">
        <f t="shared" si="25"/>
        <v>80250</v>
      </c>
      <c r="G786" s="27">
        <v>100000</v>
      </c>
      <c r="H786" s="135">
        <v>75205</v>
      </c>
      <c r="I786" s="1">
        <v>7202.25</v>
      </c>
      <c r="J786" s="1">
        <v>335.25</v>
      </c>
      <c r="K786" s="1">
        <f>Table48[[#This Row],[Comex Cu future]]/100/0.454*1000</f>
        <v>7384.3612334801755</v>
      </c>
      <c r="L786" s="1">
        <v>2241.75</v>
      </c>
      <c r="M786" s="207">
        <f>IF(ISNA(VLOOKUP(Table48[[#This Row],[Column1]],Table22[],2,FALSE)),M785,(VLOOKUP(Table48[[#This Row],[Column1]],Table22[],2,FALSE))*1000)</f>
        <v>77161.854706432205</v>
      </c>
      <c r="N786" s="135">
        <f>IF(ISNA(VLOOKUP(Table48[[#This Row],[Column1]],Table22[],3,FALSE)),N785,(VLOOKUP(Table48[[#This Row],[Column1]],Table22[],3,FALSE))*1000)</f>
        <v>81571.103546799757</v>
      </c>
      <c r="O786" s="14">
        <f t="shared" si="26"/>
        <v>43070</v>
      </c>
    </row>
    <row r="787" spans="2:15" x14ac:dyDescent="0.25">
      <c r="B787" s="2">
        <v>43097</v>
      </c>
      <c r="C787" s="1">
        <v>12295</v>
      </c>
      <c r="D787" s="27">
        <v>370836</v>
      </c>
      <c r="E787" s="27">
        <v>291396</v>
      </c>
      <c r="F787" s="27">
        <f t="shared" si="25"/>
        <v>79440</v>
      </c>
      <c r="G787" s="27">
        <v>100000</v>
      </c>
      <c r="H787" s="135">
        <v>75205</v>
      </c>
      <c r="I787" s="1">
        <v>7253.75</v>
      </c>
      <c r="J787" s="1">
        <v>337.55</v>
      </c>
      <c r="K787" s="1">
        <f>Table48[[#This Row],[Comex Cu future]]/100/0.454*1000</f>
        <v>7435.0220264317186</v>
      </c>
      <c r="L787" s="1">
        <v>2274.5</v>
      </c>
      <c r="M787" s="207">
        <f>IF(ISNA(VLOOKUP(Table48[[#This Row],[Column1]],Table22[],2,FALSE)),M786,(VLOOKUP(Table48[[#This Row],[Column1]],Table22[],2,FALSE))*1000)</f>
        <v>77161.854706432205</v>
      </c>
      <c r="N787" s="135">
        <f>IF(ISNA(VLOOKUP(Table48[[#This Row],[Column1]],Table22[],3,FALSE)),N786,(VLOOKUP(Table48[[#This Row],[Column1]],Table22[],3,FALSE))*1000)</f>
        <v>81571.103546799757</v>
      </c>
      <c r="O787" s="14">
        <f t="shared" si="26"/>
        <v>43070</v>
      </c>
    </row>
    <row r="788" spans="2:15" x14ac:dyDescent="0.25">
      <c r="B788" s="2">
        <v>43098</v>
      </c>
      <c r="C788" s="1">
        <v>12705.5</v>
      </c>
      <c r="D788" s="27">
        <v>367776</v>
      </c>
      <c r="E788" s="27">
        <v>289272</v>
      </c>
      <c r="F788" s="27">
        <f t="shared" si="25"/>
        <v>78504</v>
      </c>
      <c r="G788" s="27">
        <v>100000</v>
      </c>
      <c r="H788" s="135">
        <v>75205</v>
      </c>
      <c r="I788" s="1">
        <v>7207</v>
      </c>
      <c r="J788" s="1">
        <v>337.15</v>
      </c>
      <c r="K788" s="1">
        <f>Table48[[#This Row],[Comex Cu future]]/100/0.454*1000</f>
        <v>7426.2114537444922</v>
      </c>
      <c r="L788" s="1">
        <v>2256</v>
      </c>
      <c r="M788" s="207">
        <f>IF(ISNA(VLOOKUP(Table48[[#This Row],[Column1]],Table22[],2,FALSE)),M787,(VLOOKUP(Table48[[#This Row],[Column1]],Table22[],2,FALSE))*1000)</f>
        <v>77161.854706432205</v>
      </c>
      <c r="N788" s="135">
        <f>IF(ISNA(VLOOKUP(Table48[[#This Row],[Column1]],Table22[],3,FALSE)),N787,(VLOOKUP(Table48[[#This Row],[Column1]],Table22[],3,FALSE))*1000)</f>
        <v>81571.103546799757</v>
      </c>
      <c r="O788" s="14">
        <f t="shared" si="26"/>
        <v>43070</v>
      </c>
    </row>
    <row r="789" spans="2:15" x14ac:dyDescent="0.25">
      <c r="B789" s="2">
        <v>43101</v>
      </c>
      <c r="C789" s="1">
        <v>12705.5</v>
      </c>
      <c r="D789" s="27">
        <v>367776</v>
      </c>
      <c r="E789" s="27">
        <v>289272</v>
      </c>
      <c r="F789" s="27">
        <f t="shared" si="25"/>
        <v>78504</v>
      </c>
      <c r="G789" s="27">
        <v>100000</v>
      </c>
      <c r="H789" s="135">
        <v>75205</v>
      </c>
      <c r="I789" s="1">
        <v>7207</v>
      </c>
      <c r="J789" s="1">
        <v>337.15</v>
      </c>
      <c r="K789" s="1">
        <f>Table48[[#This Row],[Comex Cu future]]/100/0.454*1000</f>
        <v>7426.2114537444922</v>
      </c>
      <c r="L789" s="1">
        <v>2256</v>
      </c>
      <c r="M789" s="207">
        <f>IF(ISNA(VLOOKUP(Table48[[#This Row],[Column1]],Table22[],2,FALSE)),M788,(VLOOKUP(Table48[[#This Row],[Column1]],Table22[],2,FALSE))*1000)</f>
        <v>77161.854706432205</v>
      </c>
      <c r="N789" s="135">
        <f>IF(ISNA(VLOOKUP(Table48[[#This Row],[Column1]],Table22[],3,FALSE)),N788,(VLOOKUP(Table48[[#This Row],[Column1]],Table22[],3,FALSE))*1000)</f>
        <v>81571.103546799757</v>
      </c>
      <c r="O789" s="14">
        <f t="shared" si="26"/>
        <v>43101</v>
      </c>
    </row>
    <row r="790" spans="2:15" x14ac:dyDescent="0.25">
      <c r="B790" s="2">
        <v>43102</v>
      </c>
      <c r="C790" s="1">
        <v>12561.5</v>
      </c>
      <c r="D790" s="27">
        <v>366612</v>
      </c>
      <c r="E790" s="27">
        <v>288480</v>
      </c>
      <c r="F790" s="27">
        <f t="shared" si="25"/>
        <v>78132</v>
      </c>
      <c r="G790" s="27">
        <v>100000</v>
      </c>
      <c r="H790" s="135">
        <v>75205</v>
      </c>
      <c r="I790" s="1">
        <v>7160.75</v>
      </c>
      <c r="J790" s="1">
        <v>335.05</v>
      </c>
      <c r="K790" s="1">
        <f>Table48[[#This Row],[Comex Cu future]]/100/0.454*1000</f>
        <v>7379.9559471365646</v>
      </c>
      <c r="L790" s="1">
        <v>2252</v>
      </c>
      <c r="M790" s="207">
        <f>IF(ISNA(VLOOKUP(Table48[[#This Row],[Column1]],Table22[],2,FALSE)),M789,(VLOOKUP(Table48[[#This Row],[Column1]],Table22[],2,FALSE))*1000)</f>
        <v>77161.854706432205</v>
      </c>
      <c r="N790" s="135">
        <f>IF(ISNA(VLOOKUP(Table48[[#This Row],[Column1]],Table22[],3,FALSE)),N789,(VLOOKUP(Table48[[#This Row],[Column1]],Table22[],3,FALSE))*1000)</f>
        <v>81571.103546799757</v>
      </c>
      <c r="O790" s="14">
        <f t="shared" si="26"/>
        <v>43101</v>
      </c>
    </row>
    <row r="791" spans="2:15" x14ac:dyDescent="0.25">
      <c r="B791" s="2">
        <v>43103</v>
      </c>
      <c r="C791" s="1">
        <v>12360.75</v>
      </c>
      <c r="D791" s="27">
        <v>366072</v>
      </c>
      <c r="E791" s="27">
        <v>288078</v>
      </c>
      <c r="F791" s="27">
        <f t="shared" si="25"/>
        <v>77994</v>
      </c>
      <c r="G791" s="27">
        <v>100000</v>
      </c>
      <c r="H791" s="135">
        <v>75205</v>
      </c>
      <c r="I791" s="1">
        <v>7101</v>
      </c>
      <c r="J791" s="1">
        <v>333.8</v>
      </c>
      <c r="K791" s="1">
        <f>Table48[[#This Row],[Comex Cu future]]/100/0.454*1000</f>
        <v>7352.4229074889872</v>
      </c>
      <c r="L791" s="1">
        <v>2212.5</v>
      </c>
      <c r="M791" s="207">
        <f>IF(ISNA(VLOOKUP(Table48[[#This Row],[Column1]],Table22[],2,FALSE)),M790,(VLOOKUP(Table48[[#This Row],[Column1]],Table22[],2,FALSE))*1000)</f>
        <v>77161.854706432205</v>
      </c>
      <c r="N791" s="135">
        <f>IF(ISNA(VLOOKUP(Table48[[#This Row],[Column1]],Table22[],3,FALSE)),N790,(VLOOKUP(Table48[[#This Row],[Column1]],Table22[],3,FALSE))*1000)</f>
        <v>81571.103546799757</v>
      </c>
      <c r="O791" s="14">
        <f t="shared" si="26"/>
        <v>43101</v>
      </c>
    </row>
    <row r="792" spans="2:15" x14ac:dyDescent="0.25">
      <c r="B792" s="2">
        <v>43104</v>
      </c>
      <c r="C792" s="1">
        <v>12602.5</v>
      </c>
      <c r="D792" s="27">
        <v>365934</v>
      </c>
      <c r="E792" s="27">
        <v>288258</v>
      </c>
      <c r="F792" s="27">
        <f t="shared" si="25"/>
        <v>77676</v>
      </c>
      <c r="G792" s="27">
        <v>100000</v>
      </c>
      <c r="H792" s="135">
        <v>75170</v>
      </c>
      <c r="I792" s="1">
        <v>7145.75</v>
      </c>
      <c r="J792" s="1">
        <v>334.45</v>
      </c>
      <c r="K792" s="1">
        <f>Table48[[#This Row],[Comex Cu future]]/100/0.454*1000</f>
        <v>7366.7400881057265</v>
      </c>
      <c r="L792" s="1">
        <v>2235</v>
      </c>
      <c r="M792" s="207">
        <f>IF(ISNA(VLOOKUP(Table48[[#This Row],[Column1]],Table22[],2,FALSE)),M791,(VLOOKUP(Table48[[#This Row],[Column1]],Table22[],2,FALSE))*1000)</f>
        <v>77161.854706432205</v>
      </c>
      <c r="N792" s="135">
        <f>IF(ISNA(VLOOKUP(Table48[[#This Row],[Column1]],Table22[],3,FALSE)),N791,(VLOOKUP(Table48[[#This Row],[Column1]],Table22[],3,FALSE))*1000)</f>
        <v>81571.103546799757</v>
      </c>
      <c r="O792" s="14">
        <f t="shared" si="26"/>
        <v>43101</v>
      </c>
    </row>
    <row r="793" spans="2:15" x14ac:dyDescent="0.25">
      <c r="B793" s="2">
        <v>43105</v>
      </c>
      <c r="C793" s="1">
        <v>12487.75</v>
      </c>
      <c r="D793" s="27">
        <v>365070</v>
      </c>
      <c r="E793" s="27">
        <v>288048</v>
      </c>
      <c r="F793" s="27">
        <f t="shared" si="25"/>
        <v>77022</v>
      </c>
      <c r="G793" s="27">
        <v>100000</v>
      </c>
      <c r="H793" s="135">
        <v>75170</v>
      </c>
      <c r="I793" s="1">
        <v>7078.5</v>
      </c>
      <c r="J793" s="1">
        <v>331.55</v>
      </c>
      <c r="K793" s="1">
        <f>Table48[[#This Row],[Comex Cu future]]/100/0.454*1000</f>
        <v>7302.863436123348</v>
      </c>
      <c r="L793" s="1">
        <v>2188.25</v>
      </c>
      <c r="M793" s="207">
        <f>IF(ISNA(VLOOKUP(Table48[[#This Row],[Column1]],Table22[],2,FALSE)),M792,(VLOOKUP(Table48[[#This Row],[Column1]],Table22[],2,FALSE))*1000)</f>
        <v>78264.166916524104</v>
      </c>
      <c r="N793" s="135">
        <f>IF(ISNA(VLOOKUP(Table48[[#This Row],[Column1]],Table22[],3,FALSE)),N792,(VLOOKUP(Table48[[#This Row],[Column1]],Table22[],3,FALSE))*1000)</f>
        <v>81571.103546799757</v>
      </c>
      <c r="O793" s="14">
        <f t="shared" si="26"/>
        <v>43101</v>
      </c>
    </row>
    <row r="794" spans="2:15" x14ac:dyDescent="0.25">
      <c r="B794" s="2">
        <v>43108</v>
      </c>
      <c r="C794" s="1">
        <v>12486.5</v>
      </c>
      <c r="D794" s="27">
        <v>368430</v>
      </c>
      <c r="E794" s="27">
        <v>291612</v>
      </c>
      <c r="F794" s="27">
        <f t="shared" si="25"/>
        <v>76818</v>
      </c>
      <c r="G794" s="27">
        <v>100000</v>
      </c>
      <c r="H794" s="135">
        <v>75160</v>
      </c>
      <c r="I794" s="1">
        <v>7080</v>
      </c>
      <c r="J794" s="1">
        <v>331.15</v>
      </c>
      <c r="K794" s="1">
        <f>Table48[[#This Row],[Comex Cu future]]/100/0.454*1000</f>
        <v>7294.0528634361226</v>
      </c>
      <c r="L794" s="1">
        <v>2158.75</v>
      </c>
      <c r="M794" s="207">
        <f>IF(ISNA(VLOOKUP(Table48[[#This Row],[Column1]],Table22[],2,FALSE)),M793,(VLOOKUP(Table48[[#This Row],[Column1]],Table22[],2,FALSE))*1000)</f>
        <v>78264.166916524104</v>
      </c>
      <c r="N794" s="135">
        <f>IF(ISNA(VLOOKUP(Table48[[#This Row],[Column1]],Table22[],3,FALSE)),N793,(VLOOKUP(Table48[[#This Row],[Column1]],Table22[],3,FALSE))*1000)</f>
        <v>81571.103546799757</v>
      </c>
      <c r="O794" s="14">
        <f t="shared" si="26"/>
        <v>43101</v>
      </c>
    </row>
    <row r="795" spans="2:15" x14ac:dyDescent="0.25">
      <c r="B795" s="2">
        <v>43109</v>
      </c>
      <c r="C795" s="1">
        <v>12642</v>
      </c>
      <c r="D795" s="27">
        <v>367056</v>
      </c>
      <c r="E795" s="27">
        <v>290334</v>
      </c>
      <c r="F795" s="27">
        <f t="shared" si="25"/>
        <v>76722</v>
      </c>
      <c r="G795" s="27">
        <v>100000</v>
      </c>
      <c r="H795" s="135">
        <v>75160</v>
      </c>
      <c r="I795" s="1">
        <v>7059.5</v>
      </c>
      <c r="J795" s="1">
        <v>330.45</v>
      </c>
      <c r="K795" s="1">
        <f>Table48[[#This Row],[Comex Cu future]]/100/0.454*1000</f>
        <v>7278.6343612334795</v>
      </c>
      <c r="L795" s="1">
        <v>2134.5</v>
      </c>
      <c r="M795" s="207">
        <f>IF(ISNA(VLOOKUP(Table48[[#This Row],[Column1]],Table22[],2,FALSE)),M794,(VLOOKUP(Table48[[#This Row],[Column1]],Table22[],2,FALSE))*1000)</f>
        <v>78264.166916524104</v>
      </c>
      <c r="N795" s="135">
        <f>IF(ISNA(VLOOKUP(Table48[[#This Row],[Column1]],Table22[],3,FALSE)),N794,(VLOOKUP(Table48[[#This Row],[Column1]],Table22[],3,FALSE))*1000)</f>
        <v>81571.103546799757</v>
      </c>
      <c r="O795" s="14">
        <f t="shared" si="26"/>
        <v>43101</v>
      </c>
    </row>
    <row r="796" spans="2:15" x14ac:dyDescent="0.25">
      <c r="B796" s="2">
        <v>43110</v>
      </c>
      <c r="C796" s="1">
        <v>12883.5</v>
      </c>
      <c r="D796" s="27">
        <v>365868</v>
      </c>
      <c r="E796" s="27">
        <v>289302</v>
      </c>
      <c r="F796" s="27">
        <f t="shared" si="25"/>
        <v>76566</v>
      </c>
      <c r="G796" s="27">
        <v>100000</v>
      </c>
      <c r="H796" s="135">
        <v>75098</v>
      </c>
      <c r="I796" s="1">
        <v>7112.75</v>
      </c>
      <c r="J796" s="1">
        <v>332.3</v>
      </c>
      <c r="K796" s="1">
        <f>Table48[[#This Row],[Comex Cu future]]/100/0.454*1000</f>
        <v>7319.3832599118941</v>
      </c>
      <c r="L796" s="1">
        <v>2167.25</v>
      </c>
      <c r="M796" s="207">
        <f>IF(ISNA(VLOOKUP(Table48[[#This Row],[Column1]],Table22[],2,FALSE)),M795,(VLOOKUP(Table48[[#This Row],[Column1]],Table22[],2,FALSE))*1000)</f>
        <v>78815.323021570046</v>
      </c>
      <c r="N796" s="135">
        <f>IF(ISNA(VLOOKUP(Table48[[#This Row],[Column1]],Table22[],3,FALSE)),N795,(VLOOKUP(Table48[[#This Row],[Column1]],Table22[],3,FALSE))*1000)</f>
        <v>82232.490872854891</v>
      </c>
      <c r="O796" s="14">
        <f t="shared" si="26"/>
        <v>43101</v>
      </c>
    </row>
    <row r="797" spans="2:15" x14ac:dyDescent="0.25">
      <c r="B797" s="2">
        <v>43111</v>
      </c>
      <c r="C797" s="1">
        <v>12573</v>
      </c>
      <c r="D797" s="27">
        <v>368292</v>
      </c>
      <c r="E797" s="27">
        <v>291852</v>
      </c>
      <c r="F797" s="27">
        <f t="shared" si="25"/>
        <v>76440</v>
      </c>
      <c r="G797" s="27">
        <v>100000</v>
      </c>
      <c r="H797" s="135">
        <v>75092</v>
      </c>
      <c r="I797" s="1">
        <v>7102.75</v>
      </c>
      <c r="J797" s="1">
        <v>332.45</v>
      </c>
      <c r="K797" s="1">
        <f>Table48[[#This Row],[Comex Cu future]]/100/0.454*1000</f>
        <v>7322.687224669603</v>
      </c>
      <c r="L797" s="1">
        <v>2164.75</v>
      </c>
      <c r="M797" s="207">
        <f>IF(ISNA(VLOOKUP(Table48[[#This Row],[Column1]],Table22[],2,FALSE)),M796,(VLOOKUP(Table48[[#This Row],[Column1]],Table22[],2,FALSE))*1000)</f>
        <v>78815.323021570046</v>
      </c>
      <c r="N797" s="135">
        <f>IF(ISNA(VLOOKUP(Table48[[#This Row],[Column1]],Table22[],3,FALSE)),N796,(VLOOKUP(Table48[[#This Row],[Column1]],Table22[],3,FALSE))*1000)</f>
        <v>82232.490872854891</v>
      </c>
      <c r="O797" s="14">
        <f t="shared" si="26"/>
        <v>43101</v>
      </c>
    </row>
    <row r="798" spans="2:15" x14ac:dyDescent="0.25">
      <c r="B798" s="2">
        <v>43112</v>
      </c>
      <c r="C798" s="1">
        <v>12684</v>
      </c>
      <c r="D798" s="27">
        <v>365994</v>
      </c>
      <c r="E798" s="27">
        <v>290442</v>
      </c>
      <c r="F798" s="27">
        <f t="shared" si="25"/>
        <v>75552</v>
      </c>
      <c r="G798" s="27">
        <v>100000</v>
      </c>
      <c r="H798" s="135">
        <v>74947</v>
      </c>
      <c r="I798" s="1">
        <v>7074.25</v>
      </c>
      <c r="J798" s="1">
        <v>331.3</v>
      </c>
      <c r="K798" s="1">
        <f>Table48[[#This Row],[Comex Cu future]]/100/0.454*1000</f>
        <v>7297.3568281938324</v>
      </c>
      <c r="L798" s="1">
        <v>2202.75</v>
      </c>
      <c r="M798" s="207">
        <f>IF(ISNA(VLOOKUP(Table48[[#This Row],[Column1]],Table22[],2,FALSE)),M797,(VLOOKUP(Table48[[#This Row],[Column1]],Table22[],2,FALSE))*1000)</f>
        <v>79366.479126615988</v>
      </c>
      <c r="N798" s="135">
        <f>IF(ISNA(VLOOKUP(Table48[[#This Row],[Column1]],Table22[],3,FALSE)),N797,(VLOOKUP(Table48[[#This Row],[Column1]],Table22[],3,FALSE))*1000)</f>
        <v>82452.953314873273</v>
      </c>
      <c r="O798" s="14">
        <f t="shared" si="26"/>
        <v>43101</v>
      </c>
    </row>
    <row r="799" spans="2:15" x14ac:dyDescent="0.25">
      <c r="B799" s="2">
        <v>43115</v>
      </c>
      <c r="C799" s="1">
        <v>12807</v>
      </c>
      <c r="D799" s="27">
        <v>364248</v>
      </c>
      <c r="E799" s="27">
        <v>289590</v>
      </c>
      <c r="F799" s="27">
        <f t="shared" si="25"/>
        <v>74658</v>
      </c>
      <c r="G799" s="27">
        <v>100000</v>
      </c>
      <c r="H799" s="135">
        <v>77861</v>
      </c>
      <c r="I799" s="1">
        <v>7181.25</v>
      </c>
      <c r="J799" s="1">
        <v>331.3</v>
      </c>
      <c r="K799" s="1">
        <f>Table48[[#This Row],[Comex Cu future]]/100/0.454*1000</f>
        <v>7297.3568281938324</v>
      </c>
      <c r="L799" s="1">
        <v>2216.75</v>
      </c>
      <c r="M799" s="207">
        <f>IF(ISNA(VLOOKUP(Table48[[#This Row],[Column1]],Table22[],2,FALSE)),M798,(VLOOKUP(Table48[[#This Row],[Column1]],Table22[],2,FALSE))*1000)</f>
        <v>79366.479126615988</v>
      </c>
      <c r="N799" s="135">
        <f>IF(ISNA(VLOOKUP(Table48[[#This Row],[Column1]],Table22[],3,FALSE)),N798,(VLOOKUP(Table48[[#This Row],[Column1]],Table22[],3,FALSE))*1000)</f>
        <v>82452.953314873273</v>
      </c>
      <c r="O799" s="14">
        <f t="shared" si="26"/>
        <v>43101</v>
      </c>
    </row>
    <row r="800" spans="2:15" x14ac:dyDescent="0.25">
      <c r="B800" s="2">
        <v>43116</v>
      </c>
      <c r="C800" s="1">
        <v>12482</v>
      </c>
      <c r="D800" s="27">
        <v>364218</v>
      </c>
      <c r="E800" s="27">
        <v>289608</v>
      </c>
      <c r="F800" s="27">
        <f t="shared" si="25"/>
        <v>74610</v>
      </c>
      <c r="G800" s="27">
        <v>100000</v>
      </c>
      <c r="H800" s="135">
        <v>76860</v>
      </c>
      <c r="I800" s="1">
        <v>7035.75</v>
      </c>
      <c r="J800" s="1">
        <v>331.65</v>
      </c>
      <c r="K800" s="1">
        <f>Table48[[#This Row],[Comex Cu future]]/100/0.454*1000</f>
        <v>7305.066079295153</v>
      </c>
      <c r="L800" s="1">
        <v>2180</v>
      </c>
      <c r="M800" s="207">
        <f>IF(ISNA(VLOOKUP(Table48[[#This Row],[Column1]],Table22[],2,FALSE)),M799,(VLOOKUP(Table48[[#This Row],[Column1]],Table22[],2,FALSE))*1000)</f>
        <v>79366.479126615988</v>
      </c>
      <c r="N800" s="135">
        <f>IF(ISNA(VLOOKUP(Table48[[#This Row],[Column1]],Table22[],3,FALSE)),N799,(VLOOKUP(Table48[[#This Row],[Column1]],Table22[],3,FALSE))*1000)</f>
        <v>82452.953314873273</v>
      </c>
      <c r="O800" s="14">
        <f t="shared" si="26"/>
        <v>43101</v>
      </c>
    </row>
    <row r="801" spans="2:15" x14ac:dyDescent="0.25">
      <c r="B801" s="2">
        <v>43117</v>
      </c>
      <c r="C801" s="1">
        <v>12351.25</v>
      </c>
      <c r="D801" s="27">
        <v>364968</v>
      </c>
      <c r="E801" s="27">
        <v>290376</v>
      </c>
      <c r="F801" s="27">
        <f t="shared" si="25"/>
        <v>74592</v>
      </c>
      <c r="G801" s="27">
        <v>100000</v>
      </c>
      <c r="H801" s="135">
        <v>76860</v>
      </c>
      <c r="I801" s="1">
        <v>6994.25</v>
      </c>
      <c r="J801" s="1">
        <v>328.65</v>
      </c>
      <c r="K801" s="1">
        <f>Table48[[#This Row],[Comex Cu future]]/100/0.454*1000</f>
        <v>7238.9867841409687</v>
      </c>
      <c r="L801" s="1">
        <v>2192.5</v>
      </c>
      <c r="M801" s="207">
        <f>IF(ISNA(VLOOKUP(Table48[[#This Row],[Column1]],Table22[],2,FALSE)),M800,(VLOOKUP(Table48[[#This Row],[Column1]],Table22[],2,FALSE))*1000)</f>
        <v>80468.791336707887</v>
      </c>
      <c r="N801" s="135">
        <f>IF(ISNA(VLOOKUP(Table48[[#This Row],[Column1]],Table22[],3,FALSE)),N800,(VLOOKUP(Table48[[#This Row],[Column1]],Table22[],3,FALSE))*1000)</f>
        <v>82452.953314873273</v>
      </c>
      <c r="O801" s="14">
        <f t="shared" si="26"/>
        <v>43101</v>
      </c>
    </row>
    <row r="802" spans="2:15" x14ac:dyDescent="0.25">
      <c r="B802" s="2">
        <v>43118</v>
      </c>
      <c r="C802" s="1">
        <v>12421</v>
      </c>
      <c r="D802" s="27">
        <v>362532</v>
      </c>
      <c r="E802" s="27">
        <v>287964</v>
      </c>
      <c r="F802" s="27">
        <f t="shared" si="25"/>
        <v>74568</v>
      </c>
      <c r="G802" s="27">
        <v>100000</v>
      </c>
      <c r="H802" s="135">
        <v>76869</v>
      </c>
      <c r="I802" s="1">
        <v>7032</v>
      </c>
      <c r="J802" s="1">
        <v>329.6</v>
      </c>
      <c r="K802" s="1">
        <f>Table48[[#This Row],[Comex Cu future]]/100/0.454*1000</f>
        <v>7259.9118942731284</v>
      </c>
      <c r="L802" s="1">
        <v>2243.5</v>
      </c>
      <c r="M802" s="207">
        <f>IF(ISNA(VLOOKUP(Table48[[#This Row],[Column1]],Table22[],2,FALSE)),M801,(VLOOKUP(Table48[[#This Row],[Column1]],Table22[],2,FALSE))*1000)</f>
        <v>80468.791336707887</v>
      </c>
      <c r="N802" s="135">
        <f>IF(ISNA(VLOOKUP(Table48[[#This Row],[Column1]],Table22[],3,FALSE)),N801,(VLOOKUP(Table48[[#This Row],[Column1]],Table22[],3,FALSE))*1000)</f>
        <v>82452.953314873273</v>
      </c>
      <c r="O802" s="14">
        <f t="shared" si="26"/>
        <v>43101</v>
      </c>
    </row>
    <row r="803" spans="2:15" x14ac:dyDescent="0.25">
      <c r="B803" s="2">
        <v>43119</v>
      </c>
      <c r="C803" s="1">
        <v>12678.5</v>
      </c>
      <c r="D803" s="27">
        <v>361500</v>
      </c>
      <c r="E803" s="27">
        <v>287232</v>
      </c>
      <c r="F803" s="27">
        <f t="shared" si="25"/>
        <v>74268</v>
      </c>
      <c r="G803" s="27">
        <v>100000</v>
      </c>
      <c r="H803" s="135">
        <v>79369.5</v>
      </c>
      <c r="I803" s="1">
        <v>6999.25</v>
      </c>
      <c r="J803" s="1">
        <v>328.75</v>
      </c>
      <c r="K803" s="1">
        <f>Table48[[#This Row],[Comex Cu future]]/100/0.454*1000</f>
        <v>7241.1894273127755</v>
      </c>
      <c r="L803" s="1">
        <v>2218.5</v>
      </c>
      <c r="M803" s="207">
        <f>IF(ISNA(VLOOKUP(Table48[[#This Row],[Column1]],Table22[],2,FALSE)),M802,(VLOOKUP(Table48[[#This Row],[Column1]],Table22[],2,FALSE))*1000)</f>
        <v>81019.947441753829</v>
      </c>
      <c r="N803" s="135">
        <f>IF(ISNA(VLOOKUP(Table48[[#This Row],[Column1]],Table22[],3,FALSE)),N802,(VLOOKUP(Table48[[#This Row],[Column1]],Table22[],3,FALSE))*1000)</f>
        <v>82452.953314873273</v>
      </c>
      <c r="O803" s="14">
        <f t="shared" si="26"/>
        <v>43101</v>
      </c>
    </row>
    <row r="804" spans="2:15" x14ac:dyDescent="0.25">
      <c r="B804" s="2">
        <v>43122</v>
      </c>
      <c r="C804" s="1">
        <v>12723.5</v>
      </c>
      <c r="D804" s="27">
        <v>363168</v>
      </c>
      <c r="E804" s="27">
        <v>289212</v>
      </c>
      <c r="F804" s="27">
        <f t="shared" si="25"/>
        <v>73956</v>
      </c>
      <c r="G804" s="27">
        <v>100000</v>
      </c>
      <c r="H804" s="135">
        <v>79358</v>
      </c>
      <c r="I804" s="1">
        <v>7025</v>
      </c>
      <c r="J804" s="1">
        <v>329.8</v>
      </c>
      <c r="K804" s="1">
        <f>Table48[[#This Row],[Comex Cu future]]/100/0.454*1000</f>
        <v>7264.3171806167402</v>
      </c>
      <c r="L804" s="1">
        <v>2245.25</v>
      </c>
      <c r="M804" s="207">
        <f>IF(ISNA(VLOOKUP(Table48[[#This Row],[Column1]],Table22[],2,FALSE)),M803,(VLOOKUP(Table48[[#This Row],[Column1]],Table22[],2,FALSE))*1000)</f>
        <v>81019.947441753829</v>
      </c>
      <c r="N804" s="135">
        <f>IF(ISNA(VLOOKUP(Table48[[#This Row],[Column1]],Table22[],3,FALSE)),N803,(VLOOKUP(Table48[[#This Row],[Column1]],Table22[],3,FALSE))*1000)</f>
        <v>82452.953314873273</v>
      </c>
      <c r="O804" s="14">
        <f t="shared" si="26"/>
        <v>43101</v>
      </c>
    </row>
    <row r="805" spans="2:15" x14ac:dyDescent="0.25">
      <c r="B805" s="2">
        <v>43123</v>
      </c>
      <c r="C805" s="1">
        <v>12810</v>
      </c>
      <c r="D805" s="27">
        <v>362868</v>
      </c>
      <c r="E805" s="27">
        <v>289344</v>
      </c>
      <c r="F805" s="27">
        <f t="shared" si="25"/>
        <v>73524</v>
      </c>
      <c r="G805" s="27">
        <v>100000</v>
      </c>
      <c r="H805" s="135">
        <v>79362</v>
      </c>
      <c r="I805" s="1">
        <v>6882.5</v>
      </c>
      <c r="J805" s="1">
        <v>321.7</v>
      </c>
      <c r="K805" s="1">
        <f>Table48[[#This Row],[Comex Cu future]]/100/0.454*1000</f>
        <v>7085.9030837004402</v>
      </c>
      <c r="L805" s="1">
        <v>2225</v>
      </c>
      <c r="M805" s="207">
        <f>IF(ISNA(VLOOKUP(Table48[[#This Row],[Column1]],Table22[],2,FALSE)),M804,(VLOOKUP(Table48[[#This Row],[Column1]],Table22[],2,FALSE))*1000)</f>
        <v>81019.947441753829</v>
      </c>
      <c r="N805" s="135">
        <f>IF(ISNA(VLOOKUP(Table48[[#This Row],[Column1]],Table22[],3,FALSE)),N804,(VLOOKUP(Table48[[#This Row],[Column1]],Table22[],3,FALSE))*1000)</f>
        <v>82452.953314873273</v>
      </c>
      <c r="O805" s="14">
        <f t="shared" si="26"/>
        <v>43101</v>
      </c>
    </row>
    <row r="806" spans="2:15" x14ac:dyDescent="0.25">
      <c r="B806" s="2">
        <v>43124</v>
      </c>
      <c r="C806" s="1">
        <v>13539.5</v>
      </c>
      <c r="D806" s="27">
        <v>362196</v>
      </c>
      <c r="E806" s="27">
        <v>288672</v>
      </c>
      <c r="F806" s="27">
        <f t="shared" si="25"/>
        <v>73524</v>
      </c>
      <c r="G806" s="27">
        <v>100000</v>
      </c>
      <c r="H806" s="135">
        <v>79363</v>
      </c>
      <c r="I806" s="1">
        <v>7111</v>
      </c>
      <c r="J806" s="1">
        <v>333.15</v>
      </c>
      <c r="K806" s="1">
        <f>Table48[[#This Row],[Comex Cu future]]/100/0.454*1000</f>
        <v>7338.1057268722452</v>
      </c>
      <c r="L806" s="1">
        <v>2246</v>
      </c>
      <c r="M806" s="207">
        <f>IF(ISNA(VLOOKUP(Table48[[#This Row],[Column1]],Table22[],2,FALSE)),M805,(VLOOKUP(Table48[[#This Row],[Column1]],Table22[],2,FALSE))*1000)</f>
        <v>81350.641104781389</v>
      </c>
      <c r="N806" s="135">
        <f>IF(ISNA(VLOOKUP(Table48[[#This Row],[Column1]],Table22[],3,FALSE)),N805,(VLOOKUP(Table48[[#This Row],[Column1]],Table22[],3,FALSE))*1000)</f>
        <v>83334.803082946775</v>
      </c>
      <c r="O806" s="14">
        <f t="shared" si="26"/>
        <v>43101</v>
      </c>
    </row>
    <row r="807" spans="2:15" x14ac:dyDescent="0.25">
      <c r="B807" s="2">
        <v>43125</v>
      </c>
      <c r="C807" s="1">
        <v>13662.5</v>
      </c>
      <c r="D807" s="27">
        <v>362058</v>
      </c>
      <c r="E807" s="27">
        <v>288684</v>
      </c>
      <c r="F807" s="27">
        <f t="shared" si="25"/>
        <v>73374</v>
      </c>
      <c r="G807" s="27">
        <v>100000</v>
      </c>
      <c r="H807" s="135">
        <v>79372.5</v>
      </c>
      <c r="I807" s="1">
        <v>7100.75</v>
      </c>
      <c r="J807" s="1">
        <v>332</v>
      </c>
      <c r="K807" s="1">
        <f>Table48[[#This Row],[Comex Cu future]]/100/0.454*1000</f>
        <v>7312.7753303964746</v>
      </c>
      <c r="L807" s="1">
        <v>2236.75</v>
      </c>
      <c r="M807" s="207">
        <f>IF(ISNA(VLOOKUP(Table48[[#This Row],[Column1]],Table22[],2,FALSE)),M806,(VLOOKUP(Table48[[#This Row],[Column1]],Table22[],2,FALSE))*1000)</f>
        <v>81350.641104781389</v>
      </c>
      <c r="N807" s="135">
        <f>IF(ISNA(VLOOKUP(Table48[[#This Row],[Column1]],Table22[],3,FALSE)),N806,(VLOOKUP(Table48[[#This Row],[Column1]],Table22[],3,FALSE))*1000)</f>
        <v>83334.803082946775</v>
      </c>
      <c r="O807" s="14">
        <f t="shared" si="26"/>
        <v>43101</v>
      </c>
    </row>
    <row r="808" spans="2:15" x14ac:dyDescent="0.25">
      <c r="B808" s="2">
        <v>43126</v>
      </c>
      <c r="C808" s="1">
        <v>13618.5</v>
      </c>
      <c r="D808" s="27">
        <v>361782</v>
      </c>
      <c r="E808" s="27">
        <v>288510</v>
      </c>
      <c r="F808" s="27">
        <f t="shared" si="25"/>
        <v>73272</v>
      </c>
      <c r="G808" s="27">
        <v>100000</v>
      </c>
      <c r="H808" s="135">
        <v>79623</v>
      </c>
      <c r="I808" s="1">
        <v>7042.5</v>
      </c>
      <c r="J808" s="1">
        <v>330.2</v>
      </c>
      <c r="K808" s="1">
        <f>Table48[[#This Row],[Comex Cu future]]/100/0.454*1000</f>
        <v>7273.1277533039647</v>
      </c>
      <c r="L808" s="1">
        <v>2253.25</v>
      </c>
      <c r="M808" s="207">
        <f>IF(ISNA(VLOOKUP(Table48[[#This Row],[Column1]],Table22[],2,FALSE)),M807,(VLOOKUP(Table48[[#This Row],[Column1]],Table22[],2,FALSE))*1000)</f>
        <v>81460.872325790595</v>
      </c>
      <c r="N808" s="135">
        <f>IF(ISNA(VLOOKUP(Table48[[#This Row],[Column1]],Table22[],3,FALSE)),N807,(VLOOKUP(Table48[[#This Row],[Column1]],Table22[],3,FALSE))*1000)</f>
        <v>84326.884072029483</v>
      </c>
      <c r="O808" s="14">
        <f t="shared" si="26"/>
        <v>43101</v>
      </c>
    </row>
    <row r="809" spans="2:15" x14ac:dyDescent="0.25">
      <c r="B809" s="2">
        <v>43129</v>
      </c>
      <c r="C809" s="1">
        <v>13775.5</v>
      </c>
      <c r="D809" s="27">
        <v>360714</v>
      </c>
      <c r="E809" s="27">
        <v>288126</v>
      </c>
      <c r="F809" s="27">
        <f t="shared" si="25"/>
        <v>72588</v>
      </c>
      <c r="G809" s="27">
        <v>100000</v>
      </c>
      <c r="H809" s="135">
        <v>79613</v>
      </c>
      <c r="I809" s="1">
        <v>7041</v>
      </c>
      <c r="J809" s="1">
        <v>329.4</v>
      </c>
      <c r="K809" s="1">
        <f>Table48[[#This Row],[Comex Cu future]]/100/0.454*1000</f>
        <v>7255.5066079295138</v>
      </c>
      <c r="L809" s="1">
        <v>2220</v>
      </c>
      <c r="M809" s="207">
        <f>IF(ISNA(VLOOKUP(Table48[[#This Row],[Column1]],Table22[],2,FALSE)),M808,(VLOOKUP(Table48[[#This Row],[Column1]],Table22[],2,FALSE))*1000)</f>
        <v>81460.872325790595</v>
      </c>
      <c r="N809" s="135">
        <f>IF(ISNA(VLOOKUP(Table48[[#This Row],[Column1]],Table22[],3,FALSE)),N808,(VLOOKUP(Table48[[#This Row],[Column1]],Table22[],3,FALSE))*1000)</f>
        <v>84326.884072029483</v>
      </c>
      <c r="O809" s="14">
        <f t="shared" si="26"/>
        <v>43101</v>
      </c>
    </row>
    <row r="810" spans="2:15" x14ac:dyDescent="0.25">
      <c r="B810" s="2">
        <v>43130</v>
      </c>
      <c r="C810" s="1">
        <v>13317</v>
      </c>
      <c r="D810" s="27">
        <v>359292</v>
      </c>
      <c r="E810" s="27">
        <v>286800</v>
      </c>
      <c r="F810" s="27">
        <f t="shared" si="25"/>
        <v>72492</v>
      </c>
      <c r="G810" s="27">
        <v>100000</v>
      </c>
      <c r="H810" s="135">
        <v>79867.5</v>
      </c>
      <c r="I810" s="1">
        <v>7009.5</v>
      </c>
      <c r="J810" s="1">
        <v>329.15</v>
      </c>
      <c r="K810" s="1">
        <f>Table48[[#This Row],[Comex Cu future]]/100/0.454*1000</f>
        <v>7249.9999999999991</v>
      </c>
      <c r="L810" s="1">
        <v>2201.75</v>
      </c>
      <c r="M810" s="207">
        <f>IF(ISNA(VLOOKUP(Table48[[#This Row],[Column1]],Table22[],2,FALSE)),M809,(VLOOKUP(Table48[[#This Row],[Column1]],Table22[],2,FALSE))*1000)</f>
        <v>81460.872325790595</v>
      </c>
      <c r="N810" s="135">
        <f>IF(ISNA(VLOOKUP(Table48[[#This Row],[Column1]],Table22[],3,FALSE)),N809,(VLOOKUP(Table48[[#This Row],[Column1]],Table22[],3,FALSE))*1000)</f>
        <v>84326.884072029483</v>
      </c>
      <c r="O810" s="14">
        <f t="shared" si="26"/>
        <v>43101</v>
      </c>
    </row>
    <row r="811" spans="2:15" x14ac:dyDescent="0.25">
      <c r="B811" s="2">
        <v>43131</v>
      </c>
      <c r="C811" s="1">
        <v>13559.5</v>
      </c>
      <c r="D811" s="27">
        <v>357012</v>
      </c>
      <c r="E811" s="27">
        <v>284844</v>
      </c>
      <c r="F811" s="27">
        <f t="shared" si="25"/>
        <v>72168</v>
      </c>
      <c r="G811" s="27">
        <v>100000</v>
      </c>
      <c r="H811" s="135">
        <v>79872</v>
      </c>
      <c r="I811" s="1">
        <v>7078.75</v>
      </c>
      <c r="J811" s="1">
        <v>329.4</v>
      </c>
      <c r="K811" s="1">
        <f>Table48[[#This Row],[Comex Cu future]]/100/0.454*1000</f>
        <v>7255.5066079295138</v>
      </c>
      <c r="L811" s="1">
        <v>2219</v>
      </c>
      <c r="M811" s="207">
        <f>IF(ISNA(VLOOKUP(Table48[[#This Row],[Column1]],Table22[],2,FALSE)),M810,(VLOOKUP(Table48[[#This Row],[Column1]],Table22[],2,FALSE))*1000)</f>
        <v>81571.103546799757</v>
      </c>
      <c r="N811" s="135">
        <f>IF(ISNA(VLOOKUP(Table48[[#This Row],[Column1]],Table22[],3,FALSE)),N810,(VLOOKUP(Table48[[#This Row],[Column1]],Table22[],3,FALSE))*1000)</f>
        <v>84657.577735057057</v>
      </c>
      <c r="O811" s="14">
        <f t="shared" si="26"/>
        <v>43101</v>
      </c>
    </row>
    <row r="812" spans="2:15" x14ac:dyDescent="0.25">
      <c r="B812" s="2">
        <v>43132</v>
      </c>
      <c r="C812" s="1">
        <v>13965.5</v>
      </c>
      <c r="D812" s="27">
        <v>355266</v>
      </c>
      <c r="E812" s="27">
        <v>283974</v>
      </c>
      <c r="F812" s="27">
        <f t="shared" si="25"/>
        <v>71292</v>
      </c>
      <c r="G812" s="27">
        <v>100000</v>
      </c>
      <c r="H812" s="135">
        <v>79881.5</v>
      </c>
      <c r="I812" s="1">
        <v>7077.5</v>
      </c>
      <c r="J812" s="1">
        <v>331.2</v>
      </c>
      <c r="K812" s="1">
        <f>Table48[[#This Row],[Comex Cu future]]/100/0.454*1000</f>
        <v>7295.1541850220256</v>
      </c>
      <c r="L812" s="1">
        <v>2224.75</v>
      </c>
      <c r="M812" s="207">
        <f>IF(ISNA(VLOOKUP(Table48[[#This Row],[Column1]],Table22[],2,FALSE)),M811,(VLOOKUP(Table48[[#This Row],[Column1]],Table22[],2,FALSE))*1000)</f>
        <v>81571.103546799757</v>
      </c>
      <c r="N812" s="135">
        <f>IF(ISNA(VLOOKUP(Table48[[#This Row],[Column1]],Table22[],3,FALSE)),N811,(VLOOKUP(Table48[[#This Row],[Column1]],Table22[],3,FALSE))*1000)</f>
        <v>84657.577735057057</v>
      </c>
      <c r="O812" s="14">
        <f t="shared" si="26"/>
        <v>43132</v>
      </c>
    </row>
    <row r="813" spans="2:15" x14ac:dyDescent="0.25">
      <c r="B813" s="2">
        <v>43133</v>
      </c>
      <c r="C813" s="1">
        <v>13400</v>
      </c>
      <c r="D813" s="27">
        <v>353592</v>
      </c>
      <c r="E813" s="27">
        <v>282336</v>
      </c>
      <c r="F813" s="27">
        <f t="shared" si="25"/>
        <v>71256</v>
      </c>
      <c r="G813" s="27">
        <v>100000</v>
      </c>
      <c r="H813" s="135">
        <v>80382</v>
      </c>
      <c r="I813" s="1">
        <v>7003.75</v>
      </c>
      <c r="J813" s="1">
        <v>329.15</v>
      </c>
      <c r="K813" s="1">
        <f>Table48[[#This Row],[Comex Cu future]]/100/0.454*1000</f>
        <v>7249.9999999999991</v>
      </c>
      <c r="L813" s="1">
        <v>2209.5</v>
      </c>
      <c r="M813" s="207">
        <f>IF(ISNA(VLOOKUP(Table48[[#This Row],[Column1]],Table22[],2,FALSE)),M812,(VLOOKUP(Table48[[#This Row],[Column1]],Table22[],2,FALSE))*1000)</f>
        <v>82122.259651845714</v>
      </c>
      <c r="N813" s="135">
        <f>IF(ISNA(VLOOKUP(Table48[[#This Row],[Column1]],Table22[],3,FALSE)),N812,(VLOOKUP(Table48[[#This Row],[Column1]],Table22[],3,FALSE))*1000)</f>
        <v>84878.04017707544</v>
      </c>
      <c r="O813" s="14">
        <f t="shared" si="26"/>
        <v>43132</v>
      </c>
    </row>
    <row r="814" spans="2:15" x14ac:dyDescent="0.25">
      <c r="B814" s="2">
        <v>43136</v>
      </c>
      <c r="C814" s="1">
        <v>13705</v>
      </c>
      <c r="D814" s="27">
        <v>350652</v>
      </c>
      <c r="E814" s="27">
        <v>279600</v>
      </c>
      <c r="F814" s="27">
        <f t="shared" si="25"/>
        <v>71052</v>
      </c>
      <c r="G814" s="27">
        <v>100000</v>
      </c>
      <c r="H814" s="135">
        <v>80379</v>
      </c>
      <c r="I814" s="1">
        <v>7128.75</v>
      </c>
      <c r="J814" s="1">
        <v>332.5</v>
      </c>
      <c r="K814" s="1">
        <f>Table48[[#This Row],[Comex Cu future]]/100/0.454*1000</f>
        <v>7323.7885462555068</v>
      </c>
      <c r="L814" s="1">
        <v>2210.75</v>
      </c>
      <c r="M814" s="207">
        <f>IF(ISNA(VLOOKUP(Table48[[#This Row],[Column1]],Table22[],2,FALSE)),M813,(VLOOKUP(Table48[[#This Row],[Column1]],Table22[],2,FALSE))*1000)</f>
        <v>82122.259651845714</v>
      </c>
      <c r="N814" s="135">
        <f>IF(ISNA(VLOOKUP(Table48[[#This Row],[Column1]],Table22[],3,FALSE)),N813,(VLOOKUP(Table48[[#This Row],[Column1]],Table22[],3,FALSE))*1000)</f>
        <v>84878.04017707544</v>
      </c>
      <c r="O814" s="14">
        <f t="shared" si="26"/>
        <v>43132</v>
      </c>
    </row>
    <row r="815" spans="2:15" x14ac:dyDescent="0.25">
      <c r="B815" s="2">
        <v>43137</v>
      </c>
      <c r="C815" s="1">
        <v>13345</v>
      </c>
      <c r="D815" s="27">
        <v>349476</v>
      </c>
      <c r="E815" s="27">
        <v>278520</v>
      </c>
      <c r="F815" s="27">
        <f t="shared" si="25"/>
        <v>70956</v>
      </c>
      <c r="G815" s="27">
        <v>100000</v>
      </c>
      <c r="H815" s="135">
        <v>80800</v>
      </c>
      <c r="I815" s="1">
        <v>7032.25</v>
      </c>
      <c r="J815" s="1">
        <v>329.45</v>
      </c>
      <c r="K815" s="1">
        <f>Table48[[#This Row],[Comex Cu future]]/100/0.454*1000</f>
        <v>7256.6079295154177</v>
      </c>
      <c r="L815" s="1">
        <v>2172.75</v>
      </c>
      <c r="M815" s="207">
        <f>IF(ISNA(VLOOKUP(Table48[[#This Row],[Column1]],Table22[],2,FALSE)),M814,(VLOOKUP(Table48[[#This Row],[Column1]],Table22[],2,FALSE))*1000)</f>
        <v>82122.259651845714</v>
      </c>
      <c r="N815" s="135">
        <f>IF(ISNA(VLOOKUP(Table48[[#This Row],[Column1]],Table22[],3,FALSE)),N814,(VLOOKUP(Table48[[#This Row],[Column1]],Table22[],3,FALSE))*1000)</f>
        <v>84878.04017707544</v>
      </c>
      <c r="O815" s="14">
        <f t="shared" si="26"/>
        <v>43132</v>
      </c>
    </row>
    <row r="816" spans="2:15" x14ac:dyDescent="0.25">
      <c r="B816" s="2">
        <v>43138</v>
      </c>
      <c r="C816" s="1">
        <v>13134</v>
      </c>
      <c r="D816" s="27">
        <v>347148</v>
      </c>
      <c r="E816" s="27">
        <v>276216</v>
      </c>
      <c r="F816" s="27">
        <f t="shared" si="25"/>
        <v>70932</v>
      </c>
      <c r="G816" s="27">
        <v>100000</v>
      </c>
      <c r="H816" s="135">
        <v>80799</v>
      </c>
      <c r="I816" s="1">
        <v>6836.25</v>
      </c>
      <c r="J816" s="1">
        <v>319.39999999999998</v>
      </c>
      <c r="K816" s="1">
        <f>Table48[[#This Row],[Comex Cu future]]/100/0.454*1000</f>
        <v>7035.2422907488981</v>
      </c>
      <c r="L816" s="1">
        <v>2161.5</v>
      </c>
      <c r="M816" s="207">
        <f>IF(ISNA(VLOOKUP(Table48[[#This Row],[Column1]],Table22[],2,FALSE)),M815,(VLOOKUP(Table48[[#This Row],[Column1]],Table22[],2,FALSE))*1000)</f>
        <v>82673.415756891656</v>
      </c>
      <c r="N816" s="135">
        <f>IF(ISNA(VLOOKUP(Table48[[#This Row],[Column1]],Table22[],3,FALSE)),N815,(VLOOKUP(Table48[[#This Row],[Column1]],Table22[],3,FALSE))*1000)</f>
        <v>84878.04017707544</v>
      </c>
      <c r="O816" s="14">
        <f t="shared" si="26"/>
        <v>43132</v>
      </c>
    </row>
    <row r="817" spans="2:15" x14ac:dyDescent="0.25">
      <c r="B817" s="2">
        <v>43139</v>
      </c>
      <c r="C817" s="1">
        <v>13104.5</v>
      </c>
      <c r="D817" s="27">
        <v>343896</v>
      </c>
      <c r="E817" s="27">
        <v>273006</v>
      </c>
      <c r="F817" s="27">
        <f t="shared" si="25"/>
        <v>70890</v>
      </c>
      <c r="G817" s="27">
        <v>100000</v>
      </c>
      <c r="H817" s="135">
        <v>81298</v>
      </c>
      <c r="I817" s="1">
        <v>6803.75</v>
      </c>
      <c r="J817" s="1">
        <v>318.64999999999998</v>
      </c>
      <c r="K817" s="1">
        <f>Table48[[#This Row],[Comex Cu future]]/100/0.454*1000</f>
        <v>7018.722466960352</v>
      </c>
      <c r="L817" s="1">
        <v>2175</v>
      </c>
      <c r="M817" s="207">
        <f>IF(ISNA(VLOOKUP(Table48[[#This Row],[Column1]],Table22[],2,FALSE)),M816,(VLOOKUP(Table48[[#This Row],[Column1]],Table22[],2,FALSE))*1000)</f>
        <v>82673.415756891656</v>
      </c>
      <c r="N817" s="135">
        <f>IF(ISNA(VLOOKUP(Table48[[#This Row],[Column1]],Table22[],3,FALSE)),N816,(VLOOKUP(Table48[[#This Row],[Column1]],Table22[],3,FALSE))*1000)</f>
        <v>84878.04017707544</v>
      </c>
      <c r="O817" s="14">
        <f t="shared" si="26"/>
        <v>43132</v>
      </c>
    </row>
    <row r="818" spans="2:15" x14ac:dyDescent="0.25">
      <c r="B818" s="2">
        <v>43140</v>
      </c>
      <c r="C818" s="1">
        <v>12932.5</v>
      </c>
      <c r="D818" s="27">
        <v>342204</v>
      </c>
      <c r="E818" s="27">
        <v>271782</v>
      </c>
      <c r="F818" s="27">
        <f t="shared" si="25"/>
        <v>70422</v>
      </c>
      <c r="G818" s="27">
        <v>100000</v>
      </c>
      <c r="H818" s="135">
        <v>81292</v>
      </c>
      <c r="I818" s="1">
        <v>6711.75</v>
      </c>
      <c r="J818" s="1">
        <v>314.05</v>
      </c>
      <c r="K818" s="1">
        <f>Table48[[#This Row],[Comex Cu future]]/100/0.454*1000</f>
        <v>6917.4008810572695</v>
      </c>
      <c r="L818" s="1">
        <v>2120.75</v>
      </c>
      <c r="M818" s="207">
        <f>IF(ISNA(VLOOKUP(Table48[[#This Row],[Column1]],Table22[],2,FALSE)),M817,(VLOOKUP(Table48[[#This Row],[Column1]],Table22[],2,FALSE))*1000)</f>
        <v>83224.571861937598</v>
      </c>
      <c r="N818" s="135">
        <f>IF(ISNA(VLOOKUP(Table48[[#This Row],[Column1]],Table22[],3,FALSE)),N817,(VLOOKUP(Table48[[#This Row],[Column1]],Table22[],3,FALSE))*1000)</f>
        <v>85759.889945148941</v>
      </c>
      <c r="O818" s="14">
        <f t="shared" si="26"/>
        <v>43132</v>
      </c>
    </row>
    <row r="819" spans="2:15" x14ac:dyDescent="0.25">
      <c r="B819" s="2">
        <v>43143</v>
      </c>
      <c r="C819" s="1">
        <v>13060</v>
      </c>
      <c r="D819" s="27">
        <v>341160</v>
      </c>
      <c r="E819" s="27">
        <v>270810</v>
      </c>
      <c r="F819" s="27">
        <f t="shared" si="25"/>
        <v>70350</v>
      </c>
      <c r="G819" s="27">
        <v>100000</v>
      </c>
      <c r="H819" s="135">
        <v>81280.5</v>
      </c>
      <c r="I819" s="1">
        <v>6788</v>
      </c>
      <c r="J819" s="1">
        <v>319.14999999999998</v>
      </c>
      <c r="K819" s="1">
        <f>Table48[[#This Row],[Comex Cu future]]/100/0.454*1000</f>
        <v>7029.7356828193824</v>
      </c>
      <c r="L819" s="1">
        <v>2120.75</v>
      </c>
      <c r="M819" s="207">
        <f>IF(ISNA(VLOOKUP(Table48[[#This Row],[Column1]],Table22[],2,FALSE)),M818,(VLOOKUP(Table48[[#This Row],[Column1]],Table22[],2,FALSE))*1000)</f>
        <v>83224.571861937598</v>
      </c>
      <c r="N819" s="135">
        <f>IF(ISNA(VLOOKUP(Table48[[#This Row],[Column1]],Table22[],3,FALSE)),N818,(VLOOKUP(Table48[[#This Row],[Column1]],Table22[],3,FALSE))*1000)</f>
        <v>85759.889945148941</v>
      </c>
      <c r="O819" s="14">
        <f t="shared" si="26"/>
        <v>43132</v>
      </c>
    </row>
    <row r="820" spans="2:15" x14ac:dyDescent="0.25">
      <c r="B820" s="2">
        <v>43144</v>
      </c>
      <c r="C820" s="1">
        <v>13408</v>
      </c>
      <c r="D820" s="27">
        <v>339006</v>
      </c>
      <c r="E820" s="27">
        <v>268728</v>
      </c>
      <c r="F820" s="27">
        <f t="shared" si="25"/>
        <v>70278</v>
      </c>
      <c r="G820" s="27">
        <v>100000</v>
      </c>
      <c r="H820" s="135">
        <v>81264</v>
      </c>
      <c r="I820" s="1">
        <v>6944.75</v>
      </c>
      <c r="J820" s="1">
        <v>326.35000000000002</v>
      </c>
      <c r="K820" s="1">
        <f>Table48[[#This Row],[Comex Cu future]]/100/0.454*1000</f>
        <v>7188.3259911894274</v>
      </c>
      <c r="L820" s="1">
        <v>2131.75</v>
      </c>
      <c r="M820" s="207">
        <f>IF(ISNA(VLOOKUP(Table48[[#This Row],[Column1]],Table22[],2,FALSE)),M819,(VLOOKUP(Table48[[#This Row],[Column1]],Table22[],2,FALSE))*1000)</f>
        <v>83224.571861937598</v>
      </c>
      <c r="N820" s="135">
        <f>IF(ISNA(VLOOKUP(Table48[[#This Row],[Column1]],Table22[],3,FALSE)),N819,(VLOOKUP(Table48[[#This Row],[Column1]],Table22[],3,FALSE))*1000)</f>
        <v>85759.889945148941</v>
      </c>
      <c r="O820" s="14">
        <f t="shared" si="26"/>
        <v>43132</v>
      </c>
    </row>
    <row r="821" spans="2:15" x14ac:dyDescent="0.25">
      <c r="B821" s="2">
        <v>43145</v>
      </c>
      <c r="C821" s="1">
        <v>14056</v>
      </c>
      <c r="D821" s="27">
        <v>338652</v>
      </c>
      <c r="E821" s="27">
        <v>268446</v>
      </c>
      <c r="F821" s="27">
        <f t="shared" si="25"/>
        <v>70206</v>
      </c>
      <c r="G821" s="27">
        <v>100000</v>
      </c>
      <c r="H821" s="135">
        <v>81013</v>
      </c>
      <c r="I821" s="1">
        <v>7120.75</v>
      </c>
      <c r="J821" s="1">
        <v>333.55</v>
      </c>
      <c r="K821" s="1">
        <f>Table48[[#This Row],[Comex Cu future]]/100/0.454*1000</f>
        <v>7346.9162995594716</v>
      </c>
      <c r="L821" s="1">
        <v>2174.25</v>
      </c>
      <c r="M821" s="207">
        <f>IF(ISNA(VLOOKUP(Table48[[#This Row],[Column1]],Table22[],2,FALSE)),M820,(VLOOKUP(Table48[[#This Row],[Column1]],Table22[],2,FALSE))*1000)</f>
        <v>83224.571861937598</v>
      </c>
      <c r="N821" s="135">
        <f>IF(ISNA(VLOOKUP(Table48[[#This Row],[Column1]],Table22[],3,FALSE)),N820,(VLOOKUP(Table48[[#This Row],[Column1]],Table22[],3,FALSE))*1000)</f>
        <v>85759.889945148941</v>
      </c>
      <c r="O821" s="14">
        <f t="shared" si="26"/>
        <v>43132</v>
      </c>
    </row>
    <row r="822" spans="2:15" x14ac:dyDescent="0.25">
      <c r="B822" s="2">
        <v>43146</v>
      </c>
      <c r="C822" s="1">
        <v>14107</v>
      </c>
      <c r="D822" s="27">
        <v>339708</v>
      </c>
      <c r="E822" s="27">
        <v>269700</v>
      </c>
      <c r="F822" s="27">
        <f t="shared" si="25"/>
        <v>70008</v>
      </c>
      <c r="G822" s="27">
        <v>100000</v>
      </c>
      <c r="H822" s="135">
        <v>81511.5</v>
      </c>
      <c r="I822" s="1">
        <v>7143</v>
      </c>
      <c r="J822" s="1">
        <v>334.55</v>
      </c>
      <c r="K822" s="1">
        <f>Table48[[#This Row],[Comex Cu future]]/100/0.454*1000</f>
        <v>7368.9427312775324</v>
      </c>
      <c r="L822" s="1">
        <v>2163.5</v>
      </c>
      <c r="M822" s="207">
        <f>IF(ISNA(VLOOKUP(Table48[[#This Row],[Column1]],Table22[],2,FALSE)),M821,(VLOOKUP(Table48[[#This Row],[Column1]],Table22[],2,FALSE))*1000)</f>
        <v>83224.571861937598</v>
      </c>
      <c r="N822" s="135">
        <f>IF(ISNA(VLOOKUP(Table48[[#This Row],[Column1]],Table22[],3,FALSE)),N821,(VLOOKUP(Table48[[#This Row],[Column1]],Table22[],3,FALSE))*1000)</f>
        <v>85759.889945148941</v>
      </c>
      <c r="O822" s="14">
        <f t="shared" si="26"/>
        <v>43132</v>
      </c>
    </row>
    <row r="823" spans="2:15" x14ac:dyDescent="0.25">
      <c r="B823" s="2">
        <v>43147</v>
      </c>
      <c r="C823" s="1">
        <v>13870.5</v>
      </c>
      <c r="D823" s="27">
        <v>338958</v>
      </c>
      <c r="E823" s="27">
        <v>269088</v>
      </c>
      <c r="F823" s="27">
        <f t="shared" si="25"/>
        <v>69870</v>
      </c>
      <c r="G823" s="27">
        <v>100000</v>
      </c>
      <c r="H823" s="135">
        <v>81326.5</v>
      </c>
      <c r="I823" s="1">
        <v>7191</v>
      </c>
      <c r="J823" s="1">
        <v>335.1</v>
      </c>
      <c r="K823" s="1">
        <f>Table48[[#This Row],[Comex Cu future]]/100/0.454*1000</f>
        <v>7381.0572687224676</v>
      </c>
      <c r="L823" s="1">
        <v>2218</v>
      </c>
      <c r="M823" s="207">
        <f>IF(ISNA(VLOOKUP(Table48[[#This Row],[Column1]],Table22[],2,FALSE)),M822,(VLOOKUP(Table48[[#This Row],[Column1]],Table22[],2,FALSE))*1000)</f>
        <v>83775.727966983555</v>
      </c>
      <c r="N823" s="135">
        <f>IF(ISNA(VLOOKUP(Table48[[#This Row],[Column1]],Table22[],3,FALSE)),N822,(VLOOKUP(Table48[[#This Row],[Column1]],Table22[],3,FALSE))*1000)</f>
        <v>86641.739713222443</v>
      </c>
      <c r="O823" s="14">
        <f t="shared" si="26"/>
        <v>43132</v>
      </c>
    </row>
    <row r="824" spans="2:15" x14ac:dyDescent="0.25">
      <c r="B824" s="2">
        <v>43150</v>
      </c>
      <c r="C824" s="1">
        <v>13543</v>
      </c>
      <c r="D824" s="27">
        <v>338928</v>
      </c>
      <c r="E824" s="27">
        <v>269082</v>
      </c>
      <c r="F824" s="27">
        <f t="shared" si="25"/>
        <v>69846</v>
      </c>
      <c r="G824" s="27">
        <v>100000</v>
      </c>
      <c r="H824" s="135">
        <v>81000</v>
      </c>
      <c r="I824" s="1">
        <v>7076.5</v>
      </c>
      <c r="J824" s="1">
        <v>335.1</v>
      </c>
      <c r="K824" s="1">
        <f>Table48[[#This Row],[Comex Cu future]]/100/0.454*1000</f>
        <v>7381.0572687224676</v>
      </c>
      <c r="L824" s="1">
        <v>2264</v>
      </c>
      <c r="M824" s="207">
        <f>IF(ISNA(VLOOKUP(Table48[[#This Row],[Column1]],Table22[],2,FALSE)),M823,(VLOOKUP(Table48[[#This Row],[Column1]],Table22[],2,FALSE))*1000)</f>
        <v>83775.727966983555</v>
      </c>
      <c r="N824" s="135">
        <f>IF(ISNA(VLOOKUP(Table48[[#This Row],[Column1]],Table22[],3,FALSE)),N823,(VLOOKUP(Table48[[#This Row],[Column1]],Table22[],3,FALSE))*1000)</f>
        <v>86641.739713222443</v>
      </c>
      <c r="O824" s="14">
        <f t="shared" si="26"/>
        <v>43132</v>
      </c>
    </row>
    <row r="825" spans="2:15" x14ac:dyDescent="0.25">
      <c r="B825" s="2">
        <v>43151</v>
      </c>
      <c r="C825" s="1">
        <v>13559</v>
      </c>
      <c r="D825" s="27">
        <v>337230</v>
      </c>
      <c r="E825" s="27">
        <v>267408</v>
      </c>
      <c r="F825" s="27">
        <f t="shared" si="25"/>
        <v>69822</v>
      </c>
      <c r="G825" s="27">
        <v>100000</v>
      </c>
      <c r="H825" s="135">
        <v>79253</v>
      </c>
      <c r="I825" s="1">
        <v>7047.75</v>
      </c>
      <c r="J825" s="1">
        <v>330.2</v>
      </c>
      <c r="K825" s="1">
        <f>Table48[[#This Row],[Comex Cu future]]/100/0.454*1000</f>
        <v>7273.1277533039647</v>
      </c>
      <c r="L825" s="1">
        <v>2216</v>
      </c>
      <c r="M825" s="207">
        <f>IF(ISNA(VLOOKUP(Table48[[#This Row],[Column1]],Table22[],2,FALSE)),M824,(VLOOKUP(Table48[[#This Row],[Column1]],Table22[],2,FALSE))*1000)</f>
        <v>83775.727966983555</v>
      </c>
      <c r="N825" s="135">
        <f>IF(ISNA(VLOOKUP(Table48[[#This Row],[Column1]],Table22[],3,FALSE)),N824,(VLOOKUP(Table48[[#This Row],[Column1]],Table22[],3,FALSE))*1000)</f>
        <v>86641.739713222443</v>
      </c>
      <c r="O825" s="14">
        <f t="shared" si="26"/>
        <v>43132</v>
      </c>
    </row>
    <row r="826" spans="2:15" x14ac:dyDescent="0.25">
      <c r="B826" s="2">
        <v>43152</v>
      </c>
      <c r="C826" s="1">
        <v>13797</v>
      </c>
      <c r="D826" s="27">
        <v>336984</v>
      </c>
      <c r="E826" s="27">
        <v>267168</v>
      </c>
      <c r="F826" s="27">
        <f t="shared" si="25"/>
        <v>69816</v>
      </c>
      <c r="G826" s="27">
        <v>100000</v>
      </c>
      <c r="H826" s="135">
        <v>79503</v>
      </c>
      <c r="I826" s="1">
        <v>7078</v>
      </c>
      <c r="J826" s="1">
        <v>332.55</v>
      </c>
      <c r="K826" s="1">
        <f>Table48[[#This Row],[Comex Cu future]]/100/0.454*1000</f>
        <v>7324.8898678414089</v>
      </c>
      <c r="L826" s="1">
        <v>2211.25</v>
      </c>
      <c r="M826" s="207">
        <f>IF(ISNA(VLOOKUP(Table48[[#This Row],[Column1]],Table22[],2,FALSE)),M825,(VLOOKUP(Table48[[#This Row],[Column1]],Table22[],2,FALSE))*1000)</f>
        <v>84106.421630011115</v>
      </c>
      <c r="N826" s="135">
        <f>IF(ISNA(VLOOKUP(Table48[[#This Row],[Column1]],Table22[],3,FALSE)),N825,(VLOOKUP(Table48[[#This Row],[Column1]],Table22[],3,FALSE))*1000)</f>
        <v>86641.739713222443</v>
      </c>
      <c r="O826" s="14">
        <f t="shared" si="26"/>
        <v>43132</v>
      </c>
    </row>
    <row r="827" spans="2:15" x14ac:dyDescent="0.25">
      <c r="B827" s="2">
        <v>43153</v>
      </c>
      <c r="C827" s="1">
        <v>13787</v>
      </c>
      <c r="D827" s="27">
        <v>337008</v>
      </c>
      <c r="E827" s="27">
        <v>267096</v>
      </c>
      <c r="F827" s="27">
        <f t="shared" si="25"/>
        <v>69912</v>
      </c>
      <c r="G827" s="27">
        <v>100000</v>
      </c>
      <c r="H827" s="135">
        <v>80854</v>
      </c>
      <c r="I827" s="1">
        <v>7126.5</v>
      </c>
      <c r="J827" s="1">
        <v>335.05</v>
      </c>
      <c r="K827" s="1">
        <f>Table48[[#This Row],[Comex Cu future]]/100/0.454*1000</f>
        <v>7379.9559471365646</v>
      </c>
      <c r="L827" s="1">
        <v>2201.5</v>
      </c>
      <c r="M827" s="207">
        <f>IF(ISNA(VLOOKUP(Table48[[#This Row],[Column1]],Table22[],2,FALSE)),M826,(VLOOKUP(Table48[[#This Row],[Column1]],Table22[],2,FALSE))*1000)</f>
        <v>84106.421630011115</v>
      </c>
      <c r="N827" s="135">
        <f>IF(ISNA(VLOOKUP(Table48[[#This Row],[Column1]],Table22[],3,FALSE)),N826,(VLOOKUP(Table48[[#This Row],[Column1]],Table22[],3,FALSE))*1000)</f>
        <v>86641.739713222443</v>
      </c>
      <c r="O827" s="14">
        <f t="shared" si="26"/>
        <v>43132</v>
      </c>
    </row>
    <row r="828" spans="2:15" x14ac:dyDescent="0.25">
      <c r="B828" s="2">
        <v>43154</v>
      </c>
      <c r="C828" s="1">
        <v>13723</v>
      </c>
      <c r="D828" s="27">
        <v>336264</v>
      </c>
      <c r="E828" s="27">
        <v>266424</v>
      </c>
      <c r="F828" s="27">
        <f t="shared" si="25"/>
        <v>69840</v>
      </c>
      <c r="G828" s="27">
        <v>100000</v>
      </c>
      <c r="H828" s="135">
        <v>80725</v>
      </c>
      <c r="I828" s="1">
        <v>7062.25</v>
      </c>
      <c r="J828" s="1">
        <v>332.5</v>
      </c>
      <c r="K828" s="1">
        <f>Table48[[#This Row],[Comex Cu future]]/100/0.454*1000</f>
        <v>7323.7885462555068</v>
      </c>
      <c r="L828" s="1">
        <v>2169</v>
      </c>
      <c r="M828" s="207">
        <f>IF(ISNA(VLOOKUP(Table48[[#This Row],[Column1]],Table22[],2,FALSE)),M827,(VLOOKUP(Table48[[#This Row],[Column1]],Table22[],2,FALSE))*1000)</f>
        <v>84878.04017707544</v>
      </c>
      <c r="N828" s="135">
        <f>IF(ISNA(VLOOKUP(Table48[[#This Row],[Column1]],Table22[],3,FALSE)),N827,(VLOOKUP(Table48[[#This Row],[Column1]],Table22[],3,FALSE))*1000)</f>
        <v>86641.739713222443</v>
      </c>
      <c r="O828" s="14">
        <f t="shared" si="26"/>
        <v>43132</v>
      </c>
    </row>
    <row r="829" spans="2:15" x14ac:dyDescent="0.25">
      <c r="B829" s="2">
        <v>43157</v>
      </c>
      <c r="C829" s="1">
        <v>13879.5</v>
      </c>
      <c r="D829" s="27">
        <v>335994</v>
      </c>
      <c r="E829" s="27">
        <v>266346</v>
      </c>
      <c r="F829" s="27">
        <f t="shared" si="25"/>
        <v>69648</v>
      </c>
      <c r="G829" s="27">
        <v>100000</v>
      </c>
      <c r="H829" s="135">
        <v>81390</v>
      </c>
      <c r="I829" s="1">
        <v>7077.75</v>
      </c>
      <c r="J829" s="1">
        <v>332</v>
      </c>
      <c r="K829" s="1">
        <f>Table48[[#This Row],[Comex Cu future]]/100/0.454*1000</f>
        <v>7312.7753303964746</v>
      </c>
      <c r="L829" s="1">
        <v>2165.75</v>
      </c>
      <c r="M829" s="207">
        <f>IF(ISNA(VLOOKUP(Table48[[#This Row],[Column1]],Table22[],2,FALSE)),M828,(VLOOKUP(Table48[[#This Row],[Column1]],Table22[],2,FALSE))*1000)</f>
        <v>84878.04017707544</v>
      </c>
      <c r="N829" s="135">
        <f>IF(ISNA(VLOOKUP(Table48[[#This Row],[Column1]],Table22[],3,FALSE)),N828,(VLOOKUP(Table48[[#This Row],[Column1]],Table22[],3,FALSE))*1000)</f>
        <v>86641.739713222443</v>
      </c>
      <c r="O829" s="14">
        <f t="shared" si="26"/>
        <v>43132</v>
      </c>
    </row>
    <row r="830" spans="2:15" x14ac:dyDescent="0.25">
      <c r="B830" s="2">
        <v>43158</v>
      </c>
      <c r="C830" s="1">
        <v>13797.5</v>
      </c>
      <c r="D830" s="27">
        <v>335586</v>
      </c>
      <c r="E830" s="27">
        <v>266214</v>
      </c>
      <c r="F830" s="27">
        <f t="shared" si="25"/>
        <v>69372</v>
      </c>
      <c r="G830" s="27">
        <v>100000</v>
      </c>
      <c r="H830" s="135">
        <v>80900</v>
      </c>
      <c r="I830" s="1">
        <v>6985.75</v>
      </c>
      <c r="J830" s="1">
        <v>328.7</v>
      </c>
      <c r="K830" s="1">
        <f>Table48[[#This Row],[Comex Cu future]]/100/0.454*1000</f>
        <v>7240.0881057268716</v>
      </c>
      <c r="L830" s="1">
        <v>2171.5</v>
      </c>
      <c r="M830" s="207">
        <f>IF(ISNA(VLOOKUP(Table48[[#This Row],[Column1]],Table22[],2,FALSE)),M829,(VLOOKUP(Table48[[#This Row],[Column1]],Table22[],2,FALSE))*1000)</f>
        <v>84878.04017707544</v>
      </c>
      <c r="N830" s="135">
        <f>IF(ISNA(VLOOKUP(Table48[[#This Row],[Column1]],Table22[],3,FALSE)),N829,(VLOOKUP(Table48[[#This Row],[Column1]],Table22[],3,FALSE))*1000)</f>
        <v>86641.739713222443</v>
      </c>
      <c r="O830" s="14">
        <f t="shared" si="26"/>
        <v>43132</v>
      </c>
    </row>
    <row r="831" spans="2:15" x14ac:dyDescent="0.25">
      <c r="B831" s="2">
        <v>43159</v>
      </c>
      <c r="C831" s="1">
        <v>13743.5</v>
      </c>
      <c r="D831" s="27">
        <v>335280</v>
      </c>
      <c r="E831" s="27">
        <v>266016</v>
      </c>
      <c r="F831" s="27">
        <f t="shared" si="25"/>
        <v>69264</v>
      </c>
      <c r="G831" s="27">
        <v>100000</v>
      </c>
      <c r="H831" s="135">
        <v>81000</v>
      </c>
      <c r="I831" s="1">
        <v>6894.5</v>
      </c>
      <c r="J831" s="1">
        <v>323.14999999999998</v>
      </c>
      <c r="K831" s="1">
        <f>Table48[[#This Row],[Comex Cu future]]/100/0.454*1000</f>
        <v>7117.8414096916285</v>
      </c>
      <c r="L831" s="1">
        <v>2153.5</v>
      </c>
      <c r="M831" s="207">
        <f>IF(ISNA(VLOOKUP(Table48[[#This Row],[Column1]],Table22[],2,FALSE)),M830,(VLOOKUP(Table48[[#This Row],[Column1]],Table22[],2,FALSE))*1000)</f>
        <v>85429.196282121382</v>
      </c>
      <c r="N831" s="135">
        <f>IF(ISNA(VLOOKUP(Table48[[#This Row],[Column1]],Table22[],3,FALSE)),N830,(VLOOKUP(Table48[[#This Row],[Column1]],Table22[],3,FALSE))*1000)</f>
        <v>87523.589481295974</v>
      </c>
      <c r="O831" s="14">
        <f t="shared" si="26"/>
        <v>43132</v>
      </c>
    </row>
    <row r="832" spans="2:15" x14ac:dyDescent="0.25">
      <c r="B832" s="2">
        <v>43160</v>
      </c>
      <c r="C832" s="1">
        <v>13412</v>
      </c>
      <c r="D832" s="27">
        <v>335508</v>
      </c>
      <c r="E832" s="27">
        <v>265968</v>
      </c>
      <c r="F832" s="27">
        <f t="shared" si="25"/>
        <v>69540</v>
      </c>
      <c r="G832" s="27">
        <v>100000</v>
      </c>
      <c r="H832" s="135">
        <v>81000</v>
      </c>
      <c r="I832" s="1">
        <v>6886.5</v>
      </c>
      <c r="J832" s="1">
        <v>321.89999999999998</v>
      </c>
      <c r="K832" s="1">
        <f>Table48[[#This Row],[Comex Cu future]]/100/0.454*1000</f>
        <v>7090.3083700440529</v>
      </c>
      <c r="L832" s="1">
        <v>2152.25</v>
      </c>
      <c r="M832" s="207">
        <f>IF(ISNA(VLOOKUP(Table48[[#This Row],[Column1]],Table22[],2,FALSE)),M831,(VLOOKUP(Table48[[#This Row],[Column1]],Table22[],2,FALSE))*1000)</f>
        <v>85429.196282121382</v>
      </c>
      <c r="N832" s="135">
        <f>IF(ISNA(VLOOKUP(Table48[[#This Row],[Column1]],Table22[],3,FALSE)),N831,(VLOOKUP(Table48[[#This Row],[Column1]],Table22[],3,FALSE))*1000)</f>
        <v>87523.589481295974</v>
      </c>
      <c r="O832" s="14">
        <f t="shared" si="26"/>
        <v>43160</v>
      </c>
    </row>
    <row r="833" spans="2:15" x14ac:dyDescent="0.25">
      <c r="B833" s="2">
        <v>43161</v>
      </c>
      <c r="C833" s="1">
        <v>13403</v>
      </c>
      <c r="D833" s="27">
        <v>334116</v>
      </c>
      <c r="E833" s="27">
        <v>264894</v>
      </c>
      <c r="F833" s="27">
        <f t="shared" si="25"/>
        <v>69222</v>
      </c>
      <c r="G833" s="27">
        <v>100000</v>
      </c>
      <c r="H833" s="135">
        <v>79250</v>
      </c>
      <c r="I833" s="1">
        <v>6863.5</v>
      </c>
      <c r="J833" s="1">
        <v>322.05</v>
      </c>
      <c r="K833" s="1">
        <f>Table48[[#This Row],[Comex Cu future]]/100/0.454*1000</f>
        <v>7093.6123348017618</v>
      </c>
      <c r="L833" s="1">
        <v>2138.75</v>
      </c>
      <c r="M833" s="207">
        <f>IF(ISNA(VLOOKUP(Table48[[#This Row],[Column1]],Table22[],2,FALSE)),M832,(VLOOKUP(Table48[[#This Row],[Column1]],Table22[],2,FALSE))*1000)</f>
        <v>85539.427503130573</v>
      </c>
      <c r="N833" s="135">
        <f>IF(ISNA(VLOOKUP(Table48[[#This Row],[Column1]],Table22[],3,FALSE)),N832,(VLOOKUP(Table48[[#This Row],[Column1]],Table22[],3,FALSE))*1000)</f>
        <v>87854.283144323534</v>
      </c>
      <c r="O833" s="14">
        <f t="shared" si="26"/>
        <v>43160</v>
      </c>
    </row>
    <row r="834" spans="2:15" x14ac:dyDescent="0.25">
      <c r="B834" s="2">
        <v>43164</v>
      </c>
      <c r="C834" s="1">
        <v>13379</v>
      </c>
      <c r="D834" s="27">
        <v>333648</v>
      </c>
      <c r="E834" s="27">
        <v>264528</v>
      </c>
      <c r="F834" s="27">
        <f t="shared" si="25"/>
        <v>69120</v>
      </c>
      <c r="G834" s="27">
        <v>100000</v>
      </c>
      <c r="H834" s="135">
        <v>80500</v>
      </c>
      <c r="I834" s="1">
        <v>6874.25</v>
      </c>
      <c r="J834" s="1">
        <v>322.3</v>
      </c>
      <c r="K834" s="1">
        <f>Table48[[#This Row],[Comex Cu future]]/100/0.454*1000</f>
        <v>7099.1189427312775</v>
      </c>
      <c r="L834" s="1">
        <v>2130.5</v>
      </c>
      <c r="M834" s="207">
        <f>IF(ISNA(VLOOKUP(Table48[[#This Row],[Column1]],Table22[],2,FALSE)),M833,(VLOOKUP(Table48[[#This Row],[Column1]],Table22[],2,FALSE))*1000)</f>
        <v>85539.427503130573</v>
      </c>
      <c r="N834" s="135">
        <f>IF(ISNA(VLOOKUP(Table48[[#This Row],[Column1]],Table22[],3,FALSE)),N833,(VLOOKUP(Table48[[#This Row],[Column1]],Table22[],3,FALSE))*1000)</f>
        <v>87854.283144323534</v>
      </c>
      <c r="O834" s="14">
        <f t="shared" si="26"/>
        <v>43160</v>
      </c>
    </row>
    <row r="835" spans="2:15" x14ac:dyDescent="0.25">
      <c r="B835" s="2">
        <v>43165</v>
      </c>
      <c r="C835" s="1">
        <v>13625.5</v>
      </c>
      <c r="D835" s="27">
        <v>332094</v>
      </c>
      <c r="E835" s="27">
        <v>263094</v>
      </c>
      <c r="F835" s="27">
        <f t="shared" si="25"/>
        <v>69000</v>
      </c>
      <c r="G835" s="27">
        <v>100000</v>
      </c>
      <c r="H835" s="135">
        <v>83020</v>
      </c>
      <c r="I835" s="1">
        <v>6965.75</v>
      </c>
      <c r="J835" s="1">
        <v>325.5</v>
      </c>
      <c r="K835" s="1">
        <f>Table48[[#This Row],[Comex Cu future]]/100/0.454*1000</f>
        <v>7169.6035242290745</v>
      </c>
      <c r="L835" s="1">
        <v>2129</v>
      </c>
      <c r="M835" s="207">
        <f>IF(ISNA(VLOOKUP(Table48[[#This Row],[Column1]],Table22[],2,FALSE)),M834,(VLOOKUP(Table48[[#This Row],[Column1]],Table22[],2,FALSE))*1000)</f>
        <v>85539.427503130573</v>
      </c>
      <c r="N835" s="135">
        <f>IF(ISNA(VLOOKUP(Table48[[#This Row],[Column1]],Table22[],3,FALSE)),N834,(VLOOKUP(Table48[[#This Row],[Column1]],Table22[],3,FALSE))*1000)</f>
        <v>87854.283144323534</v>
      </c>
      <c r="O835" s="14">
        <f t="shared" si="26"/>
        <v>43160</v>
      </c>
    </row>
    <row r="836" spans="2:15" x14ac:dyDescent="0.25">
      <c r="B836" s="2">
        <v>43166</v>
      </c>
      <c r="C836" s="1">
        <v>13534</v>
      </c>
      <c r="D836" s="27">
        <v>330438</v>
      </c>
      <c r="E836" s="27">
        <v>261828</v>
      </c>
      <c r="F836" s="27">
        <f t="shared" si="25"/>
        <v>68610</v>
      </c>
      <c r="G836" s="27">
        <v>100000</v>
      </c>
      <c r="H836" s="135">
        <v>83020</v>
      </c>
      <c r="I836" s="1">
        <v>6909.75</v>
      </c>
      <c r="J836" s="1">
        <v>323.85000000000002</v>
      </c>
      <c r="K836" s="1">
        <f>Table48[[#This Row],[Comex Cu future]]/100/0.454*1000</f>
        <v>7133.2599118942735</v>
      </c>
      <c r="L836" s="1">
        <v>2075.5</v>
      </c>
      <c r="M836" s="207">
        <f>IF(ISNA(VLOOKUP(Table48[[#This Row],[Column1]],Table22[],2,FALSE)),M835,(VLOOKUP(Table48[[#This Row],[Column1]],Table22[],2,FALSE))*1000)</f>
        <v>86531.508492213266</v>
      </c>
      <c r="N836" s="135">
        <f>IF(ISNA(VLOOKUP(Table48[[#This Row],[Column1]],Table22[],3,FALSE)),N835,(VLOOKUP(Table48[[#This Row],[Column1]],Table22[],3,FALSE))*1000)</f>
        <v>89066.826575424609</v>
      </c>
      <c r="O836" s="14">
        <f t="shared" si="26"/>
        <v>43160</v>
      </c>
    </row>
    <row r="837" spans="2:15" x14ac:dyDescent="0.25">
      <c r="B837" s="2">
        <v>43167</v>
      </c>
      <c r="C837" s="1">
        <v>13213.5</v>
      </c>
      <c r="D837" s="27">
        <v>330888</v>
      </c>
      <c r="E837" s="27">
        <v>262392</v>
      </c>
      <c r="F837" s="27">
        <f t="shared" si="25"/>
        <v>68496</v>
      </c>
      <c r="G837" s="27">
        <v>100000</v>
      </c>
      <c r="H837" s="135">
        <v>84020</v>
      </c>
      <c r="I837" s="1">
        <v>6799.75</v>
      </c>
      <c r="J837" s="1">
        <v>318.5</v>
      </c>
      <c r="K837" s="1">
        <f>Table48[[#This Row],[Comex Cu future]]/100/0.454*1000</f>
        <v>7015.4185022026431</v>
      </c>
      <c r="L837" s="1">
        <v>2085.5</v>
      </c>
      <c r="M837" s="207">
        <f>IF(ISNA(VLOOKUP(Table48[[#This Row],[Column1]],Table22[],2,FALSE)),M836,(VLOOKUP(Table48[[#This Row],[Column1]],Table22[],2,FALSE))*1000)</f>
        <v>86531.508492213266</v>
      </c>
      <c r="N837" s="135">
        <f>IF(ISNA(VLOOKUP(Table48[[#This Row],[Column1]],Table22[],3,FALSE)),N836,(VLOOKUP(Table48[[#This Row],[Column1]],Table22[],3,FALSE))*1000)</f>
        <v>89066.826575424609</v>
      </c>
      <c r="O837" s="14">
        <f t="shared" si="26"/>
        <v>43160</v>
      </c>
    </row>
    <row r="838" spans="2:15" x14ac:dyDescent="0.25">
      <c r="B838" s="2">
        <v>43168</v>
      </c>
      <c r="C838" s="1">
        <v>13814</v>
      </c>
      <c r="D838" s="27">
        <v>328998</v>
      </c>
      <c r="E838" s="27">
        <v>260892</v>
      </c>
      <c r="F838" s="27">
        <f t="shared" si="25"/>
        <v>68106</v>
      </c>
      <c r="G838" s="27">
        <v>100000</v>
      </c>
      <c r="H838" s="135">
        <v>84020</v>
      </c>
      <c r="I838" s="1">
        <v>6937.5</v>
      </c>
      <c r="J838" s="1">
        <v>323.85000000000002</v>
      </c>
      <c r="K838" s="1">
        <f>Table48[[#This Row],[Comex Cu future]]/100/0.454*1000</f>
        <v>7133.2599118942735</v>
      </c>
      <c r="L838" s="1">
        <v>2099.75</v>
      </c>
      <c r="M838" s="207">
        <f>IF(ISNA(VLOOKUP(Table48[[#This Row],[Column1]],Table22[],2,FALSE)),M837,(VLOOKUP(Table48[[#This Row],[Column1]],Table22[],2,FALSE))*1000)</f>
        <v>87082.664597259209</v>
      </c>
      <c r="N838" s="135">
        <f>IF(ISNA(VLOOKUP(Table48[[#This Row],[Column1]],Table22[],3,FALSE)),N837,(VLOOKUP(Table48[[#This Row],[Column1]],Table22[],3,FALSE))*1000)</f>
        <v>89838.445122488934</v>
      </c>
      <c r="O838" s="14">
        <f t="shared" si="26"/>
        <v>43160</v>
      </c>
    </row>
    <row r="839" spans="2:15" x14ac:dyDescent="0.25">
      <c r="B839" s="2">
        <v>43171</v>
      </c>
      <c r="C839" s="1">
        <v>13622.5</v>
      </c>
      <c r="D839" s="27">
        <v>326790</v>
      </c>
      <c r="E839" s="27">
        <v>258762</v>
      </c>
      <c r="F839" s="27">
        <f t="shared" ref="F839:F902" si="27">D839-E839</f>
        <v>68028</v>
      </c>
      <c r="G839" s="27">
        <v>100000</v>
      </c>
      <c r="H839" s="135">
        <v>84020</v>
      </c>
      <c r="I839" s="1">
        <v>6876</v>
      </c>
      <c r="J839" s="1">
        <v>322.64999999999998</v>
      </c>
      <c r="K839" s="1">
        <f>Table48[[#This Row],[Comex Cu future]]/100/0.454*1000</f>
        <v>7106.8281938325981</v>
      </c>
      <c r="L839" s="1">
        <v>2068.75</v>
      </c>
      <c r="M839" s="207">
        <f>IF(ISNA(VLOOKUP(Table48[[#This Row],[Column1]],Table22[],2,FALSE)),M838,(VLOOKUP(Table48[[#This Row],[Column1]],Table22[],2,FALSE))*1000)</f>
        <v>87082.664597259209</v>
      </c>
      <c r="N839" s="135">
        <f>IF(ISNA(VLOOKUP(Table48[[#This Row],[Column1]],Table22[],3,FALSE)),N838,(VLOOKUP(Table48[[#This Row],[Column1]],Table22[],3,FALSE))*1000)</f>
        <v>89838.445122488934</v>
      </c>
      <c r="O839" s="14">
        <f t="shared" si="26"/>
        <v>43160</v>
      </c>
    </row>
    <row r="840" spans="2:15" x14ac:dyDescent="0.25">
      <c r="B840" s="2">
        <v>43172</v>
      </c>
      <c r="C840" s="1">
        <v>13828</v>
      </c>
      <c r="D840" s="27">
        <v>326364</v>
      </c>
      <c r="E840" s="27">
        <v>258432</v>
      </c>
      <c r="F840" s="27">
        <f t="shared" si="27"/>
        <v>67932</v>
      </c>
      <c r="G840" s="27">
        <v>100000</v>
      </c>
      <c r="H840" s="135">
        <v>84500</v>
      </c>
      <c r="I840" s="1">
        <v>6915.25</v>
      </c>
      <c r="J840" s="1">
        <v>324.14999999999998</v>
      </c>
      <c r="K840" s="1">
        <f>Table48[[#This Row],[Comex Cu future]]/100/0.454*1000</f>
        <v>7139.8678414096912</v>
      </c>
      <c r="L840" s="1">
        <v>2081.75</v>
      </c>
      <c r="M840" s="207">
        <f>IF(ISNA(VLOOKUP(Table48[[#This Row],[Column1]],Table22[],2,FALSE)),M839,(VLOOKUP(Table48[[#This Row],[Column1]],Table22[],2,FALSE))*1000)</f>
        <v>87082.664597259209</v>
      </c>
      <c r="N840" s="135">
        <f>IF(ISNA(VLOOKUP(Table48[[#This Row],[Column1]],Table22[],3,FALSE)),N839,(VLOOKUP(Table48[[#This Row],[Column1]],Table22[],3,FALSE))*1000)</f>
        <v>89838.445122488934</v>
      </c>
      <c r="O840" s="14">
        <f t="shared" si="26"/>
        <v>43160</v>
      </c>
    </row>
    <row r="841" spans="2:15" x14ac:dyDescent="0.25">
      <c r="B841" s="2">
        <v>43173</v>
      </c>
      <c r="C841" s="1">
        <v>13779.5</v>
      </c>
      <c r="D841" s="27">
        <v>325434</v>
      </c>
      <c r="E841" s="27">
        <v>257766</v>
      </c>
      <c r="F841" s="27">
        <f t="shared" si="27"/>
        <v>67668</v>
      </c>
      <c r="G841" s="27">
        <v>100000</v>
      </c>
      <c r="H841" s="135">
        <v>85500</v>
      </c>
      <c r="I841" s="1">
        <v>6952.75</v>
      </c>
      <c r="J841" s="1">
        <v>325.95</v>
      </c>
      <c r="K841" s="1">
        <f>Table48[[#This Row],[Comex Cu future]]/100/0.454*1000</f>
        <v>7179.5154185022029</v>
      </c>
      <c r="L841" s="1">
        <v>2068.75</v>
      </c>
      <c r="M841" s="207">
        <f>IF(ISNA(VLOOKUP(Table48[[#This Row],[Column1]],Table22[],2,FALSE)),M840,(VLOOKUP(Table48[[#This Row],[Column1]],Table22[],2,FALSE))*1000)</f>
        <v>89066.826575424609</v>
      </c>
      <c r="N841" s="135">
        <f>IF(ISNA(VLOOKUP(Table48[[#This Row],[Column1]],Table22[],3,FALSE)),N840,(VLOOKUP(Table48[[#This Row],[Column1]],Table22[],3,FALSE))*1000)</f>
        <v>92483.994426709469</v>
      </c>
      <c r="O841" s="14">
        <f t="shared" ref="O841:O904" si="28">DATE(YEAR(B841),MONTH(B841),1)</f>
        <v>43160</v>
      </c>
    </row>
    <row r="842" spans="2:15" x14ac:dyDescent="0.25">
      <c r="B842" s="2">
        <v>43174</v>
      </c>
      <c r="C842" s="1">
        <v>13576</v>
      </c>
      <c r="D842" s="27">
        <v>325386</v>
      </c>
      <c r="E842" s="27">
        <v>257784</v>
      </c>
      <c r="F842" s="27">
        <f t="shared" si="27"/>
        <v>67602</v>
      </c>
      <c r="G842" s="27">
        <v>100000</v>
      </c>
      <c r="H842" s="135">
        <v>87125</v>
      </c>
      <c r="I842" s="1">
        <v>6887.5</v>
      </c>
      <c r="J842" s="1">
        <v>323.05</v>
      </c>
      <c r="K842" s="1">
        <f>Table48[[#This Row],[Comex Cu future]]/100/0.454*1000</f>
        <v>7115.6387665198245</v>
      </c>
      <c r="L842" s="1">
        <v>2063.25</v>
      </c>
      <c r="M842" s="207">
        <f>IF(ISNA(VLOOKUP(Table48[[#This Row],[Column1]],Table22[],2,FALSE)),M841,(VLOOKUP(Table48[[#This Row],[Column1]],Table22[],2,FALSE))*1000)</f>
        <v>89066.826575424609</v>
      </c>
      <c r="N842" s="135">
        <f>IF(ISNA(VLOOKUP(Table48[[#This Row],[Column1]],Table22[],3,FALSE)),N841,(VLOOKUP(Table48[[#This Row],[Column1]],Table22[],3,FALSE))*1000)</f>
        <v>92483.994426709469</v>
      </c>
      <c r="O842" s="14">
        <f t="shared" si="28"/>
        <v>43160</v>
      </c>
    </row>
    <row r="843" spans="2:15" x14ac:dyDescent="0.25">
      <c r="B843" s="2">
        <v>43175</v>
      </c>
      <c r="C843" s="1">
        <v>13569</v>
      </c>
      <c r="D843" s="27">
        <v>324894</v>
      </c>
      <c r="E843" s="27">
        <v>257316</v>
      </c>
      <c r="F843" s="27">
        <f t="shared" si="27"/>
        <v>67578</v>
      </c>
      <c r="G843" s="27">
        <v>100000</v>
      </c>
      <c r="H843" s="135">
        <v>88375</v>
      </c>
      <c r="I843" s="1">
        <v>6864.25</v>
      </c>
      <c r="J843" s="1">
        <v>321.14999999999998</v>
      </c>
      <c r="K843" s="1">
        <f>Table48[[#This Row],[Comex Cu future]]/100/0.454*1000</f>
        <v>7073.788546255505</v>
      </c>
      <c r="L843" s="1">
        <v>2064</v>
      </c>
      <c r="M843" s="207">
        <f>IF(ISNA(VLOOKUP(Table48[[#This Row],[Column1]],Table22[],2,FALSE)),M842,(VLOOKUP(Table48[[#This Row],[Column1]],Table22[],2,FALSE))*1000)</f>
        <v>90830.526111571642</v>
      </c>
      <c r="N843" s="135">
        <f>IF(ISNA(VLOOKUP(Table48[[#This Row],[Column1]],Table22[],3,FALSE)),N842,(VLOOKUP(Table48[[#This Row],[Column1]],Table22[],3,FALSE))*1000)</f>
        <v>93696.537857810545</v>
      </c>
      <c r="O843" s="14">
        <f t="shared" si="28"/>
        <v>43160</v>
      </c>
    </row>
    <row r="844" spans="2:15" x14ac:dyDescent="0.25">
      <c r="B844" s="2">
        <v>43178</v>
      </c>
      <c r="C844" s="1">
        <v>13429</v>
      </c>
      <c r="D844" s="27">
        <v>324096</v>
      </c>
      <c r="E844" s="27">
        <v>256566</v>
      </c>
      <c r="F844" s="27">
        <f t="shared" si="27"/>
        <v>67530</v>
      </c>
      <c r="G844" s="27">
        <v>100000</v>
      </c>
      <c r="H844" s="135">
        <v>88605</v>
      </c>
      <c r="I844" s="1">
        <v>6819.5</v>
      </c>
      <c r="J844" s="1">
        <v>318.85000000000002</v>
      </c>
      <c r="K844" s="1">
        <f>Table48[[#This Row],[Comex Cu future]]/100/0.454*1000</f>
        <v>7023.1277533039656</v>
      </c>
      <c r="L844" s="1">
        <v>2065.5</v>
      </c>
      <c r="M844" s="207">
        <f>IF(ISNA(VLOOKUP(Table48[[#This Row],[Column1]],Table22[],2,FALSE)),M843,(VLOOKUP(Table48[[#This Row],[Column1]],Table22[],2,FALSE))*1000)</f>
        <v>90830.526111571642</v>
      </c>
      <c r="N844" s="135">
        <f>IF(ISNA(VLOOKUP(Table48[[#This Row],[Column1]],Table22[],3,FALSE)),N843,(VLOOKUP(Table48[[#This Row],[Column1]],Table22[],3,FALSE))*1000)</f>
        <v>93696.537857810545</v>
      </c>
      <c r="O844" s="14">
        <f t="shared" si="28"/>
        <v>43160</v>
      </c>
    </row>
    <row r="845" spans="2:15" x14ac:dyDescent="0.25">
      <c r="B845" s="2">
        <v>43179</v>
      </c>
      <c r="C845" s="1">
        <v>13408</v>
      </c>
      <c r="D845" s="27">
        <v>322884</v>
      </c>
      <c r="E845" s="27">
        <v>255408</v>
      </c>
      <c r="F845" s="27">
        <f t="shared" si="27"/>
        <v>67476</v>
      </c>
      <c r="G845" s="27">
        <v>100000</v>
      </c>
      <c r="H845" s="135">
        <v>89608</v>
      </c>
      <c r="I845" s="1">
        <v>6724.5</v>
      </c>
      <c r="J845" s="1">
        <v>314.5</v>
      </c>
      <c r="K845" s="1">
        <f>Table48[[#This Row],[Comex Cu future]]/100/0.454*1000</f>
        <v>6927.3127753303961</v>
      </c>
      <c r="L845" s="1">
        <v>2053.25</v>
      </c>
      <c r="M845" s="207">
        <f>IF(ISNA(VLOOKUP(Table48[[#This Row],[Column1]],Table22[],2,FALSE)),M844,(VLOOKUP(Table48[[#This Row],[Column1]],Table22[],2,FALSE))*1000)</f>
        <v>90830.526111571642</v>
      </c>
      <c r="N845" s="135">
        <f>IF(ISNA(VLOOKUP(Table48[[#This Row],[Column1]],Table22[],3,FALSE)),N844,(VLOOKUP(Table48[[#This Row],[Column1]],Table22[],3,FALSE))*1000)</f>
        <v>93696.537857810545</v>
      </c>
      <c r="O845" s="14">
        <f t="shared" si="28"/>
        <v>43160</v>
      </c>
    </row>
    <row r="846" spans="2:15" x14ac:dyDescent="0.25">
      <c r="B846" s="2">
        <v>43180</v>
      </c>
      <c r="C846" s="1">
        <v>13416</v>
      </c>
      <c r="D846" s="27">
        <v>325812</v>
      </c>
      <c r="E846" s="27">
        <v>257388</v>
      </c>
      <c r="F846" s="27">
        <f t="shared" si="27"/>
        <v>68424</v>
      </c>
      <c r="G846" s="27">
        <v>100000</v>
      </c>
      <c r="H846" s="135">
        <v>94800</v>
      </c>
      <c r="I846" s="1">
        <v>6760.5</v>
      </c>
      <c r="J846" s="1">
        <v>316.10000000000002</v>
      </c>
      <c r="K846" s="1">
        <f>Table48[[#This Row],[Comex Cu future]]/100/0.454*1000</f>
        <v>6962.5550660792951</v>
      </c>
      <c r="L846" s="1">
        <v>2059</v>
      </c>
      <c r="M846" s="207">
        <f>IF(ISNA(VLOOKUP(Table48[[#This Row],[Column1]],Table22[],2,FALSE)),M845,(VLOOKUP(Table48[[#This Row],[Column1]],Table22[],2,FALSE))*1000)</f>
        <v>91822.607100654321</v>
      </c>
      <c r="N846" s="135">
        <f>IF(ISNA(VLOOKUP(Table48[[#This Row],[Column1]],Table22[],3,FALSE)),N845,(VLOOKUP(Table48[[#This Row],[Column1]],Table22[],3,FALSE))*1000)</f>
        <v>96452.31838304027</v>
      </c>
      <c r="O846" s="14">
        <f t="shared" si="28"/>
        <v>43160</v>
      </c>
    </row>
    <row r="847" spans="2:15" x14ac:dyDescent="0.25">
      <c r="B847" s="2">
        <v>43181</v>
      </c>
      <c r="C847" s="1">
        <v>13146</v>
      </c>
      <c r="D847" s="27">
        <v>325836</v>
      </c>
      <c r="E847" s="27">
        <v>257658</v>
      </c>
      <c r="F847" s="27">
        <f t="shared" si="27"/>
        <v>68178</v>
      </c>
      <c r="G847" s="27">
        <v>100000</v>
      </c>
      <c r="H847" s="135">
        <v>94300</v>
      </c>
      <c r="I847" s="1">
        <v>6652.5</v>
      </c>
      <c r="J847" s="1">
        <v>312.60000000000002</v>
      </c>
      <c r="K847" s="1">
        <f>Table48[[#This Row],[Comex Cu future]]/100/0.454*1000</f>
        <v>6885.4625550660794</v>
      </c>
      <c r="L847" s="1">
        <v>2052.75</v>
      </c>
      <c r="M847" s="207">
        <f>IF(ISNA(VLOOKUP(Table48[[#This Row],[Column1]],Table22[],2,FALSE)),M846,(VLOOKUP(Table48[[#This Row],[Column1]],Table22[],2,FALSE))*1000)</f>
        <v>91822.607100654321</v>
      </c>
      <c r="N847" s="135">
        <f>IF(ISNA(VLOOKUP(Table48[[#This Row],[Column1]],Table22[],3,FALSE)),N846,(VLOOKUP(Table48[[#This Row],[Column1]],Table22[],3,FALSE))*1000)</f>
        <v>96452.31838304027</v>
      </c>
      <c r="O847" s="14">
        <f t="shared" si="28"/>
        <v>43160</v>
      </c>
    </row>
    <row r="848" spans="2:15" x14ac:dyDescent="0.25">
      <c r="B848" s="2">
        <v>43182</v>
      </c>
      <c r="C848" s="1">
        <v>12902</v>
      </c>
      <c r="D848" s="27">
        <v>324870</v>
      </c>
      <c r="E848" s="27">
        <v>257448</v>
      </c>
      <c r="F848" s="27">
        <f t="shared" si="27"/>
        <v>67422</v>
      </c>
      <c r="G848" s="27">
        <v>100000</v>
      </c>
      <c r="H848" s="135">
        <v>94050</v>
      </c>
      <c r="I848" s="1">
        <v>6617.75</v>
      </c>
      <c r="J848" s="1">
        <v>309.95</v>
      </c>
      <c r="K848" s="1">
        <f>Table48[[#This Row],[Comex Cu future]]/100/0.454*1000</f>
        <v>6827.0925110132148</v>
      </c>
      <c r="L848" s="1">
        <v>2026.75</v>
      </c>
      <c r="M848" s="207">
        <f>IF(ISNA(VLOOKUP(Table48[[#This Row],[Column1]],Table22[],2,FALSE)),M847,(VLOOKUP(Table48[[#This Row],[Column1]],Table22[],2,FALSE))*1000)</f>
        <v>92483.994426709469</v>
      </c>
      <c r="N848" s="135">
        <f>IF(ISNA(VLOOKUP(Table48[[#This Row],[Column1]],Table22[],3,FALSE)),N847,(VLOOKUP(Table48[[#This Row],[Column1]],Table22[],3,FALSE))*1000)</f>
        <v>96452.31838304027</v>
      </c>
      <c r="O848" s="14">
        <f t="shared" si="28"/>
        <v>43160</v>
      </c>
    </row>
    <row r="849" spans="2:15" x14ac:dyDescent="0.25">
      <c r="B849" s="2">
        <v>43185</v>
      </c>
      <c r="C849" s="1">
        <v>12903.5</v>
      </c>
      <c r="D849" s="27">
        <v>323880</v>
      </c>
      <c r="E849" s="27">
        <v>256644</v>
      </c>
      <c r="F849" s="27">
        <f t="shared" si="27"/>
        <v>67236</v>
      </c>
      <c r="G849" s="27">
        <v>100000</v>
      </c>
      <c r="H849" s="135">
        <v>94050</v>
      </c>
      <c r="I849" s="1">
        <v>6556</v>
      </c>
      <c r="J849" s="1">
        <v>307.8</v>
      </c>
      <c r="K849" s="1">
        <f>Table48[[#This Row],[Comex Cu future]]/100/0.454*1000</f>
        <v>6779.7356828193833</v>
      </c>
      <c r="L849" s="1">
        <v>2026.25</v>
      </c>
      <c r="M849" s="207">
        <f>IF(ISNA(VLOOKUP(Table48[[#This Row],[Column1]],Table22[],2,FALSE)),M848,(VLOOKUP(Table48[[#This Row],[Column1]],Table22[],2,FALSE))*1000)</f>
        <v>92483.994426709469</v>
      </c>
      <c r="N849" s="135">
        <f>IF(ISNA(VLOOKUP(Table48[[#This Row],[Column1]],Table22[],3,FALSE)),N848,(VLOOKUP(Table48[[#This Row],[Column1]],Table22[],3,FALSE))*1000)</f>
        <v>96452.31838304027</v>
      </c>
      <c r="O849" s="14">
        <f t="shared" si="28"/>
        <v>43160</v>
      </c>
    </row>
    <row r="850" spans="2:15" x14ac:dyDescent="0.25">
      <c r="B850" s="2">
        <v>43186</v>
      </c>
      <c r="C850" s="1">
        <v>12948</v>
      </c>
      <c r="D850" s="27">
        <v>323400</v>
      </c>
      <c r="E850" s="27">
        <v>256278</v>
      </c>
      <c r="F850" s="27">
        <f t="shared" si="27"/>
        <v>67122</v>
      </c>
      <c r="G850" s="27">
        <v>100000</v>
      </c>
      <c r="H850" s="135">
        <v>93300</v>
      </c>
      <c r="I850" s="1">
        <v>6606.5</v>
      </c>
      <c r="J850" s="1">
        <v>311</v>
      </c>
      <c r="K850" s="1">
        <f>Table48[[#This Row],[Comex Cu future]]/100/0.454*1000</f>
        <v>6850.2202643171795</v>
      </c>
      <c r="L850" s="1">
        <v>2018.25</v>
      </c>
      <c r="M850" s="207">
        <f>IF(ISNA(VLOOKUP(Table48[[#This Row],[Column1]],Table22[],2,FALSE)),M849,(VLOOKUP(Table48[[#This Row],[Column1]],Table22[],2,FALSE))*1000)</f>
        <v>92483.994426709469</v>
      </c>
      <c r="N850" s="135">
        <f>IF(ISNA(VLOOKUP(Table48[[#This Row],[Column1]],Table22[],3,FALSE)),N849,(VLOOKUP(Table48[[#This Row],[Column1]],Table22[],3,FALSE))*1000)</f>
        <v>96452.31838304027</v>
      </c>
      <c r="O850" s="14">
        <f t="shared" si="28"/>
        <v>43160</v>
      </c>
    </row>
    <row r="851" spans="2:15" x14ac:dyDescent="0.25">
      <c r="B851" s="2">
        <v>43187</v>
      </c>
      <c r="C851" s="1">
        <v>13081</v>
      </c>
      <c r="D851" s="27">
        <v>322236</v>
      </c>
      <c r="E851" s="27">
        <v>255294</v>
      </c>
      <c r="F851" s="27">
        <f t="shared" si="27"/>
        <v>66942</v>
      </c>
      <c r="G851" s="27">
        <v>100000</v>
      </c>
      <c r="H851" s="135">
        <v>93300</v>
      </c>
      <c r="I851" s="1">
        <v>6633.5</v>
      </c>
      <c r="J851" s="1">
        <v>311.14999999999998</v>
      </c>
      <c r="K851" s="1">
        <f>Table48[[#This Row],[Comex Cu future]]/100/0.454*1000</f>
        <v>6853.5242290748902</v>
      </c>
      <c r="L851" s="1">
        <v>2007.75</v>
      </c>
      <c r="M851" s="207">
        <f>IF(ISNA(VLOOKUP(Table48[[#This Row],[Column1]],Table22[],2,FALSE)),M850,(VLOOKUP(Table48[[#This Row],[Column1]],Table22[],2,FALSE))*1000)</f>
        <v>93696.537857810545</v>
      </c>
      <c r="N851" s="135">
        <f>IF(ISNA(VLOOKUP(Table48[[#This Row],[Column1]],Table22[],3,FALSE)),N850,(VLOOKUP(Table48[[#This Row],[Column1]],Table22[],3,FALSE))*1000)</f>
        <v>97554.630593132155</v>
      </c>
      <c r="O851" s="14">
        <f t="shared" si="28"/>
        <v>43160</v>
      </c>
    </row>
    <row r="852" spans="2:15" x14ac:dyDescent="0.25">
      <c r="B852" s="2">
        <v>43188</v>
      </c>
      <c r="C852" s="1">
        <v>13253</v>
      </c>
      <c r="D852" s="27">
        <v>320586</v>
      </c>
      <c r="E852" s="27">
        <v>255246</v>
      </c>
      <c r="F852" s="27">
        <f t="shared" si="27"/>
        <v>65340</v>
      </c>
      <c r="G852" s="27">
        <v>100000</v>
      </c>
      <c r="H852" s="135">
        <v>93550</v>
      </c>
      <c r="I852" s="1">
        <v>6679.25</v>
      </c>
      <c r="J852" s="1">
        <v>313.45</v>
      </c>
      <c r="K852" s="1">
        <f>Table48[[#This Row],[Comex Cu future]]/100/0.454*1000</f>
        <v>6904.1850220264314</v>
      </c>
      <c r="L852" s="1">
        <v>1986.75</v>
      </c>
      <c r="M852" s="207">
        <f>IF(ISNA(VLOOKUP(Table48[[#This Row],[Column1]],Table22[],2,FALSE)),M851,(VLOOKUP(Table48[[#This Row],[Column1]],Table22[],2,FALSE))*1000)</f>
        <v>93696.537857810545</v>
      </c>
      <c r="N852" s="135">
        <f>IF(ISNA(VLOOKUP(Table48[[#This Row],[Column1]],Table22[],3,FALSE)),N851,(VLOOKUP(Table48[[#This Row],[Column1]],Table22[],3,FALSE))*1000)</f>
        <v>97554.630593132155</v>
      </c>
      <c r="O852" s="14">
        <f t="shared" si="28"/>
        <v>43160</v>
      </c>
    </row>
    <row r="853" spans="2:15" x14ac:dyDescent="0.25">
      <c r="B853" s="2">
        <v>43189</v>
      </c>
      <c r="C853" s="1">
        <v>13253</v>
      </c>
      <c r="D853" s="27">
        <v>320586</v>
      </c>
      <c r="E853" s="27">
        <v>255246</v>
      </c>
      <c r="F853" s="27">
        <f t="shared" si="27"/>
        <v>65340</v>
      </c>
      <c r="G853" s="27">
        <v>100000</v>
      </c>
      <c r="H853" s="135">
        <v>93550</v>
      </c>
      <c r="I853" s="1">
        <v>6679.25</v>
      </c>
      <c r="J853" s="1">
        <v>313.45</v>
      </c>
      <c r="K853" s="1">
        <f>Table48[[#This Row],[Comex Cu future]]/100/0.454*1000</f>
        <v>6904.1850220264314</v>
      </c>
      <c r="L853" s="1">
        <v>1986.75</v>
      </c>
      <c r="M853" s="207">
        <f>IF(ISNA(VLOOKUP(Table48[[#This Row],[Column1]],Table22[],2,FALSE)),M852,(VLOOKUP(Table48[[#This Row],[Column1]],Table22[],2,FALSE))*1000)</f>
        <v>93696.537857810545</v>
      </c>
      <c r="N853" s="135">
        <f>IF(ISNA(VLOOKUP(Table48[[#This Row],[Column1]],Table22[],3,FALSE)),N852,(VLOOKUP(Table48[[#This Row],[Column1]],Table22[],3,FALSE))*1000)</f>
        <v>97554.630593132155</v>
      </c>
      <c r="O853" s="14">
        <f t="shared" si="28"/>
        <v>43160</v>
      </c>
    </row>
    <row r="854" spans="2:15" x14ac:dyDescent="0.25">
      <c r="B854" s="2">
        <v>43192</v>
      </c>
      <c r="C854" s="1">
        <v>13253</v>
      </c>
      <c r="D854" s="27">
        <v>320586</v>
      </c>
      <c r="E854" s="27">
        <v>255246</v>
      </c>
      <c r="F854" s="27">
        <f t="shared" si="27"/>
        <v>65340</v>
      </c>
      <c r="G854" s="27">
        <v>100000</v>
      </c>
      <c r="H854" s="135">
        <v>93550</v>
      </c>
      <c r="I854" s="1">
        <v>6679.25</v>
      </c>
      <c r="J854" s="1">
        <v>316.10000000000002</v>
      </c>
      <c r="K854" s="1">
        <f>Table48[[#This Row],[Comex Cu future]]/100/0.454*1000</f>
        <v>6962.5550660792951</v>
      </c>
      <c r="L854" s="1">
        <v>1986.75</v>
      </c>
      <c r="M854" s="207">
        <f>IF(ISNA(VLOOKUP(Table48[[#This Row],[Column1]],Table22[],2,FALSE)),M853,(VLOOKUP(Table48[[#This Row],[Column1]],Table22[],2,FALSE))*1000)</f>
        <v>93696.537857810545</v>
      </c>
      <c r="N854" s="135">
        <f>IF(ISNA(VLOOKUP(Table48[[#This Row],[Column1]],Table22[],3,FALSE)),N853,(VLOOKUP(Table48[[#This Row],[Column1]],Table22[],3,FALSE))*1000)</f>
        <v>97554.630593132155</v>
      </c>
      <c r="O854" s="14">
        <f t="shared" si="28"/>
        <v>43191</v>
      </c>
    </row>
    <row r="855" spans="2:15" x14ac:dyDescent="0.25">
      <c r="B855" s="2">
        <v>43193</v>
      </c>
      <c r="C855" s="1">
        <v>13418.5</v>
      </c>
      <c r="D855" s="27">
        <v>320268</v>
      </c>
      <c r="E855" s="27">
        <v>254970</v>
      </c>
      <c r="F855" s="27">
        <f t="shared" si="27"/>
        <v>65298</v>
      </c>
      <c r="G855" s="27">
        <v>100000</v>
      </c>
      <c r="H855" s="135">
        <v>93050</v>
      </c>
      <c r="I855" s="1">
        <v>6762.25</v>
      </c>
      <c r="J855" s="1">
        <v>317.55</v>
      </c>
      <c r="K855" s="1">
        <f>Table48[[#This Row],[Comex Cu future]]/100/0.454*1000</f>
        <v>6994.4933920704843</v>
      </c>
      <c r="L855" s="1">
        <v>1960.25</v>
      </c>
      <c r="M855" s="207">
        <f>IF(ISNA(VLOOKUP(Table48[[#This Row],[Column1]],Table22[],2,FALSE)),M854,(VLOOKUP(Table48[[#This Row],[Column1]],Table22[],2,FALSE))*1000)</f>
        <v>93696.537857810545</v>
      </c>
      <c r="N855" s="135">
        <f>IF(ISNA(VLOOKUP(Table48[[#This Row],[Column1]],Table22[],3,FALSE)),N854,(VLOOKUP(Table48[[#This Row],[Column1]],Table22[],3,FALSE))*1000)</f>
        <v>97554.630593132155</v>
      </c>
      <c r="O855" s="14">
        <f t="shared" si="28"/>
        <v>43191</v>
      </c>
    </row>
    <row r="856" spans="2:15" x14ac:dyDescent="0.25">
      <c r="B856" s="2">
        <v>43194</v>
      </c>
      <c r="C856" s="1">
        <v>13099.5</v>
      </c>
      <c r="D856" s="27">
        <v>318720</v>
      </c>
      <c r="E856" s="27">
        <v>253464</v>
      </c>
      <c r="F856" s="27">
        <f t="shared" si="27"/>
        <v>65256</v>
      </c>
      <c r="G856" s="27">
        <v>100000</v>
      </c>
      <c r="H856" s="135">
        <v>89050</v>
      </c>
      <c r="I856" s="1">
        <v>6690.75</v>
      </c>
      <c r="J856" s="1">
        <v>312.64999999999998</v>
      </c>
      <c r="K856" s="1">
        <f>Table48[[#This Row],[Comex Cu future]]/100/0.454*1000</f>
        <v>6886.5638766519814</v>
      </c>
      <c r="L856" s="1">
        <v>1969.25</v>
      </c>
      <c r="M856" s="207">
        <f>IF(ISNA(VLOOKUP(Table48[[#This Row],[Column1]],Table22[],2,FALSE)),M855,(VLOOKUP(Table48[[#This Row],[Column1]],Table22[],2,FALSE))*1000)</f>
        <v>94468.15640487487</v>
      </c>
      <c r="N856" s="135">
        <f>IF(ISNA(VLOOKUP(Table48[[#This Row],[Column1]],Table22[],3,FALSE)),N855,(VLOOKUP(Table48[[#This Row],[Column1]],Table22[],3,FALSE))*1000)</f>
        <v>97554.630593132155</v>
      </c>
      <c r="O856" s="14">
        <f t="shared" si="28"/>
        <v>43191</v>
      </c>
    </row>
    <row r="857" spans="2:15" x14ac:dyDescent="0.25">
      <c r="B857" s="2">
        <v>43195</v>
      </c>
      <c r="C857" s="1">
        <v>13272.5</v>
      </c>
      <c r="D857" s="27">
        <v>318432</v>
      </c>
      <c r="E857" s="27">
        <v>253344</v>
      </c>
      <c r="F857" s="27">
        <f t="shared" si="27"/>
        <v>65088</v>
      </c>
      <c r="G857" s="27">
        <v>100000</v>
      </c>
      <c r="H857" s="135">
        <v>91050</v>
      </c>
      <c r="I857" s="1">
        <v>6780.75</v>
      </c>
      <c r="J857" s="1">
        <v>318.89999999999998</v>
      </c>
      <c r="K857" s="1">
        <f>Table48[[#This Row],[Comex Cu future]]/100/0.454*1000</f>
        <v>7024.2290748898668</v>
      </c>
      <c r="L857" s="1">
        <v>1986.5</v>
      </c>
      <c r="M857" s="207">
        <f>IF(ISNA(VLOOKUP(Table48[[#This Row],[Column1]],Table22[],2,FALSE)),M856,(VLOOKUP(Table48[[#This Row],[Column1]],Table22[],2,FALSE))*1000)</f>
        <v>94468.15640487487</v>
      </c>
      <c r="N857" s="135">
        <f>IF(ISNA(VLOOKUP(Table48[[#This Row],[Column1]],Table22[],3,FALSE)),N856,(VLOOKUP(Table48[[#This Row],[Column1]],Table22[],3,FALSE))*1000)</f>
        <v>97554.630593132155</v>
      </c>
      <c r="O857" s="14">
        <f t="shared" si="28"/>
        <v>43191</v>
      </c>
    </row>
    <row r="858" spans="2:15" x14ac:dyDescent="0.25">
      <c r="B858" s="2">
        <v>43196</v>
      </c>
      <c r="C858" s="1">
        <v>13220</v>
      </c>
      <c r="D858" s="27">
        <v>317328</v>
      </c>
      <c r="E858" s="27">
        <v>252264</v>
      </c>
      <c r="F858" s="27">
        <f t="shared" si="27"/>
        <v>65064</v>
      </c>
      <c r="G858" s="27">
        <v>100000</v>
      </c>
      <c r="H858" s="135">
        <v>91250</v>
      </c>
      <c r="I858" s="1">
        <v>6729.5</v>
      </c>
      <c r="J858" s="1">
        <v>317.5</v>
      </c>
      <c r="K858" s="1">
        <f>Table48[[#This Row],[Comex Cu future]]/100/0.454*1000</f>
        <v>6993.3920704845805</v>
      </c>
      <c r="L858" s="1">
        <v>2021.5</v>
      </c>
      <c r="M858" s="207">
        <f>IF(ISNA(VLOOKUP(Table48[[#This Row],[Column1]],Table22[],2,FALSE)),M857,(VLOOKUP(Table48[[#This Row],[Column1]],Table22[],2,FALSE))*1000)</f>
        <v>95350.006172948386</v>
      </c>
      <c r="N858" s="135">
        <f>IF(ISNA(VLOOKUP(Table48[[#This Row],[Column1]],Table22[],3,FALSE)),N857,(VLOOKUP(Table48[[#This Row],[Column1]],Table22[],3,FALSE))*1000)</f>
        <v>97554.630593132155</v>
      </c>
      <c r="O858" s="14">
        <f t="shared" si="28"/>
        <v>43191</v>
      </c>
    </row>
    <row r="859" spans="2:15" x14ac:dyDescent="0.25">
      <c r="B859" s="2">
        <v>43199</v>
      </c>
      <c r="C859" s="1">
        <v>13390</v>
      </c>
      <c r="D859" s="27">
        <v>315870</v>
      </c>
      <c r="E859" s="27">
        <v>250938</v>
      </c>
      <c r="F859" s="27">
        <f t="shared" si="27"/>
        <v>64932</v>
      </c>
      <c r="G859" s="27">
        <v>100000</v>
      </c>
      <c r="H859" s="135">
        <v>91250</v>
      </c>
      <c r="I859" s="1">
        <v>6790.25</v>
      </c>
      <c r="J859" s="1">
        <v>319.14999999999998</v>
      </c>
      <c r="K859" s="1">
        <f>Table48[[#This Row],[Comex Cu future]]/100/0.454*1000</f>
        <v>7029.7356828193824</v>
      </c>
      <c r="L859" s="1">
        <v>2155</v>
      </c>
      <c r="M859" s="207">
        <f>IF(ISNA(VLOOKUP(Table48[[#This Row],[Column1]],Table22[],2,FALSE)),M858,(VLOOKUP(Table48[[#This Row],[Column1]],Table22[],2,FALSE))*1000)</f>
        <v>95350.006172948386</v>
      </c>
      <c r="N859" s="135">
        <f>IF(ISNA(VLOOKUP(Table48[[#This Row],[Column1]],Table22[],3,FALSE)),N858,(VLOOKUP(Table48[[#This Row],[Column1]],Table22[],3,FALSE))*1000)</f>
        <v>97554.630593132155</v>
      </c>
      <c r="O859" s="14">
        <f t="shared" si="28"/>
        <v>43191</v>
      </c>
    </row>
    <row r="860" spans="2:15" x14ac:dyDescent="0.25">
      <c r="B860" s="2">
        <v>43200</v>
      </c>
      <c r="C860" s="1">
        <v>13651.5</v>
      </c>
      <c r="D860" s="27">
        <v>315186</v>
      </c>
      <c r="E860" s="27">
        <v>249534</v>
      </c>
      <c r="F860" s="27">
        <f t="shared" si="27"/>
        <v>65652</v>
      </c>
      <c r="G860" s="27">
        <v>100000</v>
      </c>
      <c r="H860" s="135">
        <v>91250</v>
      </c>
      <c r="I860" s="1">
        <v>6908.25</v>
      </c>
      <c r="J860" s="1">
        <v>324.95</v>
      </c>
      <c r="K860" s="1">
        <f>Table48[[#This Row],[Comex Cu future]]/100/0.454*1000</f>
        <v>7157.4889867841403</v>
      </c>
      <c r="L860" s="1">
        <v>2206.25</v>
      </c>
      <c r="M860" s="207">
        <f>IF(ISNA(VLOOKUP(Table48[[#This Row],[Column1]],Table22[],2,FALSE)),M859,(VLOOKUP(Table48[[#This Row],[Column1]],Table22[],2,FALSE))*1000)</f>
        <v>95350.006172948386</v>
      </c>
      <c r="N860" s="135">
        <f>IF(ISNA(VLOOKUP(Table48[[#This Row],[Column1]],Table22[],3,FALSE)),N859,(VLOOKUP(Table48[[#This Row],[Column1]],Table22[],3,FALSE))*1000)</f>
        <v>97554.630593132155</v>
      </c>
      <c r="O860" s="14">
        <f t="shared" si="28"/>
        <v>43191</v>
      </c>
    </row>
    <row r="861" spans="2:15" x14ac:dyDescent="0.25">
      <c r="B861" s="2">
        <v>43201</v>
      </c>
      <c r="C861" s="1">
        <v>13820.5</v>
      </c>
      <c r="D861" s="27">
        <v>315834</v>
      </c>
      <c r="E861" s="27">
        <v>249534</v>
      </c>
      <c r="F861" s="27">
        <f t="shared" si="27"/>
        <v>66300</v>
      </c>
      <c r="G861" s="27">
        <v>100000</v>
      </c>
      <c r="H861" s="135">
        <v>91250</v>
      </c>
      <c r="I861" s="1">
        <v>6912.25</v>
      </c>
      <c r="J861" s="1">
        <v>322.75</v>
      </c>
      <c r="K861" s="1">
        <f>Table48[[#This Row],[Comex Cu future]]/100/0.454*1000</f>
        <v>7109.0308370044049</v>
      </c>
      <c r="L861" s="1">
        <v>2259</v>
      </c>
      <c r="M861" s="207">
        <f>IF(ISNA(VLOOKUP(Table48[[#This Row],[Column1]],Table22[],2,FALSE)),M860,(VLOOKUP(Table48[[#This Row],[Column1]],Table22[],2,FALSE))*1000)</f>
        <v>95901.162277994314</v>
      </c>
      <c r="N861" s="135">
        <f>IF(ISNA(VLOOKUP(Table48[[#This Row],[Column1]],Table22[],3,FALSE)),N860,(VLOOKUP(Table48[[#This Row],[Column1]],Table22[],3,FALSE))*1000)</f>
        <v>97554.630593132155</v>
      </c>
      <c r="O861" s="14">
        <f t="shared" si="28"/>
        <v>43191</v>
      </c>
    </row>
    <row r="862" spans="2:15" x14ac:dyDescent="0.25">
      <c r="B862" s="2">
        <v>43202</v>
      </c>
      <c r="C862" s="1">
        <v>13671</v>
      </c>
      <c r="D862" s="27">
        <v>314946</v>
      </c>
      <c r="E862" s="27">
        <v>248856</v>
      </c>
      <c r="F862" s="27">
        <f t="shared" si="27"/>
        <v>66090</v>
      </c>
      <c r="G862" s="27">
        <v>100000</v>
      </c>
      <c r="H862" s="135">
        <v>92000</v>
      </c>
      <c r="I862" s="1">
        <v>6787.25</v>
      </c>
      <c r="J862" s="1">
        <v>318.3</v>
      </c>
      <c r="K862" s="1">
        <f>Table48[[#This Row],[Comex Cu future]]/100/0.454*1000</f>
        <v>7011.0132158590313</v>
      </c>
      <c r="L862" s="1">
        <v>2377</v>
      </c>
      <c r="M862" s="207">
        <f>IF(ISNA(VLOOKUP(Table48[[#This Row],[Column1]],Table22[],2,FALSE)),M861,(VLOOKUP(Table48[[#This Row],[Column1]],Table22[],2,FALSE))*1000)</f>
        <v>95901.162277994314</v>
      </c>
      <c r="N862" s="135">
        <f>IF(ISNA(VLOOKUP(Table48[[#This Row],[Column1]],Table22[],3,FALSE)),N861,(VLOOKUP(Table48[[#This Row],[Column1]],Table22[],3,FALSE))*1000)</f>
        <v>97554.630593132155</v>
      </c>
      <c r="O862" s="14">
        <f t="shared" si="28"/>
        <v>43191</v>
      </c>
    </row>
    <row r="863" spans="2:15" x14ac:dyDescent="0.25">
      <c r="B863" s="2">
        <v>43203</v>
      </c>
      <c r="C863" s="1">
        <v>13897</v>
      </c>
      <c r="D863" s="27">
        <v>312954</v>
      </c>
      <c r="E863" s="27">
        <v>247056</v>
      </c>
      <c r="F863" s="27">
        <f t="shared" si="27"/>
        <v>65898</v>
      </c>
      <c r="G863" s="27">
        <v>100000</v>
      </c>
      <c r="H863" s="135">
        <v>92000</v>
      </c>
      <c r="I863" s="1">
        <v>6796.5</v>
      </c>
      <c r="J863" s="1">
        <v>319.2</v>
      </c>
      <c r="K863" s="1">
        <f>Table48[[#This Row],[Comex Cu future]]/100/0.454*1000</f>
        <v>7030.8370044052863</v>
      </c>
      <c r="L863" s="1">
        <v>2292</v>
      </c>
      <c r="M863" s="207">
        <f>IF(ISNA(VLOOKUP(Table48[[#This Row],[Column1]],Table22[],2,FALSE)),M862,(VLOOKUP(Table48[[#This Row],[Column1]],Table22[],2,FALSE))*1000)</f>
        <v>95901.162277994314</v>
      </c>
      <c r="N863" s="135">
        <f>IF(ISNA(VLOOKUP(Table48[[#This Row],[Column1]],Table22[],3,FALSE)),N862,(VLOOKUP(Table48[[#This Row],[Column1]],Table22[],3,FALSE))*1000)</f>
        <v>97554.630593132155</v>
      </c>
      <c r="O863" s="14">
        <f t="shared" si="28"/>
        <v>43191</v>
      </c>
    </row>
    <row r="864" spans="2:15" x14ac:dyDescent="0.25">
      <c r="B864" s="2">
        <v>43206</v>
      </c>
      <c r="C864" s="1">
        <v>14307</v>
      </c>
      <c r="D864" s="27">
        <v>311988</v>
      </c>
      <c r="E864" s="27">
        <v>245976</v>
      </c>
      <c r="F864" s="27">
        <f t="shared" si="27"/>
        <v>66012</v>
      </c>
      <c r="G864" s="27">
        <v>100000</v>
      </c>
      <c r="H864" s="135">
        <v>91250</v>
      </c>
      <c r="I864" s="1">
        <v>6876.25</v>
      </c>
      <c r="J864" s="1">
        <v>321.5</v>
      </c>
      <c r="K864" s="1">
        <f>Table48[[#This Row],[Comex Cu future]]/100/0.454*1000</f>
        <v>7081.4977973568275</v>
      </c>
      <c r="L864" s="1">
        <v>2411</v>
      </c>
      <c r="M864" s="207">
        <f>IF(ISNA(VLOOKUP(Table48[[#This Row],[Column1]],Table22[],2,FALSE)),M863,(VLOOKUP(Table48[[#This Row],[Column1]],Table22[],2,FALSE))*1000)</f>
        <v>95901.162277994314</v>
      </c>
      <c r="N864" s="135">
        <f>IF(ISNA(VLOOKUP(Table48[[#This Row],[Column1]],Table22[],3,FALSE)),N863,(VLOOKUP(Table48[[#This Row],[Column1]],Table22[],3,FALSE))*1000)</f>
        <v>97554.630593132155</v>
      </c>
      <c r="O864" s="14">
        <f t="shared" si="28"/>
        <v>43191</v>
      </c>
    </row>
    <row r="865" spans="2:15" x14ac:dyDescent="0.25">
      <c r="B865" s="2">
        <v>43207</v>
      </c>
      <c r="C865" s="1">
        <v>14174</v>
      </c>
      <c r="D865" s="27">
        <v>314454</v>
      </c>
      <c r="E865" s="27">
        <v>245928</v>
      </c>
      <c r="F865" s="27">
        <f t="shared" si="27"/>
        <v>68526</v>
      </c>
      <c r="G865" s="27">
        <v>100000</v>
      </c>
      <c r="H865" s="135">
        <v>92000</v>
      </c>
      <c r="I865" s="1">
        <v>6828</v>
      </c>
      <c r="J865" s="1">
        <v>320.2</v>
      </c>
      <c r="K865" s="1">
        <f>Table48[[#This Row],[Comex Cu future]]/100/0.454*1000</f>
        <v>7052.8634361233471</v>
      </c>
      <c r="L865" s="1">
        <v>2407</v>
      </c>
      <c r="M865" s="207">
        <f>IF(ISNA(VLOOKUP(Table48[[#This Row],[Column1]],Table22[],2,FALSE)),M864,(VLOOKUP(Table48[[#This Row],[Column1]],Table22[],2,FALSE))*1000)</f>
        <v>95901.162277994314</v>
      </c>
      <c r="N865" s="135">
        <f>IF(ISNA(VLOOKUP(Table48[[#This Row],[Column1]],Table22[],3,FALSE)),N864,(VLOOKUP(Table48[[#This Row],[Column1]],Table22[],3,FALSE))*1000)</f>
        <v>97554.630593132155</v>
      </c>
      <c r="O865" s="14">
        <f t="shared" si="28"/>
        <v>43191</v>
      </c>
    </row>
    <row r="866" spans="2:15" x14ac:dyDescent="0.25">
      <c r="B866" s="2">
        <v>43208</v>
      </c>
      <c r="C866" s="1">
        <v>15224</v>
      </c>
      <c r="D866" s="27">
        <v>315678</v>
      </c>
      <c r="E866" s="27">
        <v>247296</v>
      </c>
      <c r="F866" s="27">
        <f t="shared" si="27"/>
        <v>68382</v>
      </c>
      <c r="G866" s="27">
        <v>100000</v>
      </c>
      <c r="H866" s="135">
        <v>91250</v>
      </c>
      <c r="I866" s="1">
        <v>6980.25</v>
      </c>
      <c r="J866" s="1">
        <v>327.60000000000002</v>
      </c>
      <c r="K866" s="1">
        <f>Table48[[#This Row],[Comex Cu future]]/100/0.454*1000</f>
        <v>7215.8590308370049</v>
      </c>
      <c r="L866" s="1">
        <v>2540.5</v>
      </c>
      <c r="M866" s="207">
        <f>IF(ISNA(VLOOKUP(Table48[[#This Row],[Column1]],Table22[],2,FALSE)),M865,(VLOOKUP(Table48[[#This Row],[Column1]],Table22[],2,FALSE))*1000)</f>
        <v>96011.393499003505</v>
      </c>
      <c r="N866" s="135">
        <f>IF(ISNA(VLOOKUP(Table48[[#This Row],[Column1]],Table22[],3,FALSE)),N865,(VLOOKUP(Table48[[#This Row],[Column1]],Table22[],3,FALSE))*1000)</f>
        <v>97995.55547716892</v>
      </c>
      <c r="O866" s="14">
        <f t="shared" si="28"/>
        <v>43191</v>
      </c>
    </row>
    <row r="867" spans="2:15" x14ac:dyDescent="0.25">
      <c r="B867" s="2">
        <v>43209</v>
      </c>
      <c r="C867" s="1">
        <v>15020.5</v>
      </c>
      <c r="D867" s="27">
        <v>314328</v>
      </c>
      <c r="E867" s="27">
        <v>246048</v>
      </c>
      <c r="F867" s="27">
        <f t="shared" si="27"/>
        <v>68280</v>
      </c>
      <c r="G867" s="27">
        <v>100000</v>
      </c>
      <c r="H867" s="135">
        <v>91250</v>
      </c>
      <c r="I867" s="1">
        <v>6941.5</v>
      </c>
      <c r="J867" s="1">
        <v>325.35000000000002</v>
      </c>
      <c r="K867" s="1">
        <f>Table48[[#This Row],[Comex Cu future]]/100/0.454*1000</f>
        <v>7166.2995594713657</v>
      </c>
      <c r="L867" s="1">
        <v>2494.5</v>
      </c>
      <c r="M867" s="207">
        <f>IF(ISNA(VLOOKUP(Table48[[#This Row],[Column1]],Table22[],2,FALSE)),M866,(VLOOKUP(Table48[[#This Row],[Column1]],Table22[],2,FALSE))*1000)</f>
        <v>96011.393499003505</v>
      </c>
      <c r="N867" s="135">
        <f>IF(ISNA(VLOOKUP(Table48[[#This Row],[Column1]],Table22[],3,FALSE)),N866,(VLOOKUP(Table48[[#This Row],[Column1]],Table22[],3,FALSE))*1000)</f>
        <v>97995.55547716892</v>
      </c>
      <c r="O867" s="14">
        <f t="shared" si="28"/>
        <v>43191</v>
      </c>
    </row>
    <row r="868" spans="2:15" x14ac:dyDescent="0.25">
      <c r="B868" s="2">
        <v>43210</v>
      </c>
      <c r="C868" s="1">
        <v>14775.5</v>
      </c>
      <c r="D868" s="27">
        <v>312894</v>
      </c>
      <c r="E868" s="27">
        <v>244698</v>
      </c>
      <c r="F868" s="27">
        <f t="shared" si="27"/>
        <v>68196</v>
      </c>
      <c r="G868" s="27">
        <v>100000</v>
      </c>
      <c r="H868" s="135">
        <v>91250</v>
      </c>
      <c r="I868" s="1">
        <v>6951</v>
      </c>
      <c r="J868" s="1">
        <v>325.60000000000002</v>
      </c>
      <c r="K868" s="1">
        <f>Table48[[#This Row],[Comex Cu future]]/100/0.454*1000</f>
        <v>7171.8061674008813</v>
      </c>
      <c r="L868" s="1">
        <v>2484</v>
      </c>
      <c r="M868" s="207">
        <f>IF(ISNA(VLOOKUP(Table48[[#This Row],[Column1]],Table22[],2,FALSE)),M867,(VLOOKUP(Table48[[#This Row],[Column1]],Table22[],2,FALSE))*1000)</f>
        <v>96011.393499003505</v>
      </c>
      <c r="N868" s="135">
        <f>IF(ISNA(VLOOKUP(Table48[[#This Row],[Column1]],Table22[],3,FALSE)),N867,(VLOOKUP(Table48[[#This Row],[Column1]],Table22[],3,FALSE))*1000)</f>
        <v>97995.55547716892</v>
      </c>
      <c r="O868" s="14">
        <f t="shared" si="28"/>
        <v>43191</v>
      </c>
    </row>
    <row r="869" spans="2:15" x14ac:dyDescent="0.25">
      <c r="B869" s="2">
        <v>43213</v>
      </c>
      <c r="C869" s="1">
        <v>14207.5</v>
      </c>
      <c r="D869" s="27">
        <v>312912</v>
      </c>
      <c r="E869" s="27">
        <v>244998</v>
      </c>
      <c r="F869" s="27">
        <f t="shared" si="27"/>
        <v>67914</v>
      </c>
      <c r="G869" s="27">
        <v>100000</v>
      </c>
      <c r="H869" s="135">
        <v>91250</v>
      </c>
      <c r="I869" s="1">
        <v>6898.5</v>
      </c>
      <c r="J869" s="1">
        <v>323.5</v>
      </c>
      <c r="K869" s="1">
        <f>Table48[[#This Row],[Comex Cu future]]/100/0.454*1000</f>
        <v>7125.550660792951</v>
      </c>
      <c r="L869" s="1">
        <v>2297</v>
      </c>
      <c r="M869" s="207">
        <f>IF(ISNA(VLOOKUP(Table48[[#This Row],[Column1]],Table22[],2,FALSE)),M868,(VLOOKUP(Table48[[#This Row],[Column1]],Table22[],2,FALSE))*1000)</f>
        <v>96011.393499003505</v>
      </c>
      <c r="N869" s="135">
        <f>IF(ISNA(VLOOKUP(Table48[[#This Row],[Column1]],Table22[],3,FALSE)),N868,(VLOOKUP(Table48[[#This Row],[Column1]],Table22[],3,FALSE))*1000)</f>
        <v>97995.55547716892</v>
      </c>
      <c r="O869" s="14">
        <f t="shared" si="28"/>
        <v>43191</v>
      </c>
    </row>
    <row r="870" spans="2:15" x14ac:dyDescent="0.25">
      <c r="B870" s="2">
        <v>43214</v>
      </c>
      <c r="C870" s="1">
        <v>13923</v>
      </c>
      <c r="D870" s="27">
        <v>312324</v>
      </c>
      <c r="E870" s="27">
        <v>244626</v>
      </c>
      <c r="F870" s="27">
        <f t="shared" si="27"/>
        <v>67698</v>
      </c>
      <c r="G870" s="27">
        <v>100000</v>
      </c>
      <c r="H870" s="135">
        <v>91250</v>
      </c>
      <c r="I870" s="1">
        <v>6970</v>
      </c>
      <c r="J870" s="1">
        <v>326.5</v>
      </c>
      <c r="K870" s="1">
        <f>Table48[[#This Row],[Comex Cu future]]/100/0.454*1000</f>
        <v>7191.6299559471363</v>
      </c>
      <c r="L870" s="1">
        <v>2228.5</v>
      </c>
      <c r="M870" s="207">
        <f>IF(ISNA(VLOOKUP(Table48[[#This Row],[Column1]],Table22[],2,FALSE)),M869,(VLOOKUP(Table48[[#This Row],[Column1]],Table22[],2,FALSE))*1000)</f>
        <v>96011.393499003505</v>
      </c>
      <c r="N870" s="135">
        <f>IF(ISNA(VLOOKUP(Table48[[#This Row],[Column1]],Table22[],3,FALSE)),N869,(VLOOKUP(Table48[[#This Row],[Column1]],Table22[],3,FALSE))*1000)</f>
        <v>97995.55547716892</v>
      </c>
      <c r="O870" s="14">
        <f t="shared" si="28"/>
        <v>43191</v>
      </c>
    </row>
    <row r="871" spans="2:15" x14ac:dyDescent="0.25">
      <c r="B871" s="2">
        <v>43215</v>
      </c>
      <c r="C871" s="1">
        <v>14085.5</v>
      </c>
      <c r="D871" s="27">
        <v>310920</v>
      </c>
      <c r="E871" s="27">
        <v>243474</v>
      </c>
      <c r="F871" s="27">
        <f t="shared" si="27"/>
        <v>67446</v>
      </c>
      <c r="G871" s="27">
        <v>100000</v>
      </c>
      <c r="H871" s="135">
        <v>88500</v>
      </c>
      <c r="I871" s="1">
        <v>6969.75</v>
      </c>
      <c r="J871" s="1">
        <v>325.2</v>
      </c>
      <c r="K871" s="1">
        <f>Table48[[#This Row],[Comex Cu future]]/100/0.454*1000</f>
        <v>7162.9955947136559</v>
      </c>
      <c r="L871" s="1">
        <v>2248.5</v>
      </c>
      <c r="M871" s="207">
        <f>IF(ISNA(VLOOKUP(Table48[[#This Row],[Column1]],Table22[],2,FALSE)),M870,(VLOOKUP(Table48[[#This Row],[Column1]],Table22[],2,FALSE))*1000)</f>
        <v>96342.087162031079</v>
      </c>
      <c r="N871" s="135">
        <f>IF(ISNA(VLOOKUP(Table48[[#This Row],[Column1]],Table22[],3,FALSE)),N870,(VLOOKUP(Table48[[#This Row],[Column1]],Table22[],3,FALSE))*1000)</f>
        <v>97995.55547716892</v>
      </c>
      <c r="O871" s="14">
        <f t="shared" si="28"/>
        <v>43191</v>
      </c>
    </row>
    <row r="872" spans="2:15" x14ac:dyDescent="0.25">
      <c r="B872" s="2">
        <v>43216</v>
      </c>
      <c r="C872" s="1">
        <v>14181</v>
      </c>
      <c r="D872" s="27">
        <v>309594</v>
      </c>
      <c r="E872" s="27">
        <v>242436</v>
      </c>
      <c r="F872" s="27">
        <f t="shared" si="27"/>
        <v>67158</v>
      </c>
      <c r="G872" s="27">
        <v>100000</v>
      </c>
      <c r="H872" s="135">
        <v>88500</v>
      </c>
      <c r="I872" s="1">
        <v>6928.5</v>
      </c>
      <c r="J872" s="1">
        <v>323.85000000000002</v>
      </c>
      <c r="K872" s="1">
        <f>Table48[[#This Row],[Comex Cu future]]/100/0.454*1000</f>
        <v>7133.2599118942735</v>
      </c>
      <c r="L872" s="1">
        <v>2277.5</v>
      </c>
      <c r="M872" s="207">
        <f>IF(ISNA(VLOOKUP(Table48[[#This Row],[Column1]],Table22[],2,FALSE)),M871,(VLOOKUP(Table48[[#This Row],[Column1]],Table22[],2,FALSE))*1000)</f>
        <v>96342.087162031079</v>
      </c>
      <c r="N872" s="135">
        <f>IF(ISNA(VLOOKUP(Table48[[#This Row],[Column1]],Table22[],3,FALSE)),N871,(VLOOKUP(Table48[[#This Row],[Column1]],Table22[],3,FALSE))*1000)</f>
        <v>97995.55547716892</v>
      </c>
      <c r="O872" s="14">
        <f t="shared" si="28"/>
        <v>43191</v>
      </c>
    </row>
    <row r="873" spans="2:15" x14ac:dyDescent="0.25">
      <c r="B873" s="2">
        <v>43217</v>
      </c>
      <c r="C873" s="1">
        <v>13830.5</v>
      </c>
      <c r="D873" s="27">
        <v>307668</v>
      </c>
      <c r="E873" s="27">
        <v>240840</v>
      </c>
      <c r="F873" s="27">
        <f t="shared" si="27"/>
        <v>66828</v>
      </c>
      <c r="G873" s="27">
        <v>100000</v>
      </c>
      <c r="H873" s="135">
        <v>88500</v>
      </c>
      <c r="I873" s="1">
        <v>6758.75</v>
      </c>
      <c r="J873" s="1">
        <v>317.60000000000002</v>
      </c>
      <c r="K873" s="1">
        <f>Table48[[#This Row],[Comex Cu future]]/100/0.454*1000</f>
        <v>6995.5947136563882</v>
      </c>
      <c r="L873" s="1">
        <v>2222</v>
      </c>
      <c r="M873" s="207">
        <f>IF(ISNA(VLOOKUP(Table48[[#This Row],[Column1]],Table22[],2,FALSE)),M872,(VLOOKUP(Table48[[#This Row],[Column1]],Table22[],2,FALSE))*1000)</f>
        <v>96342.087162031079</v>
      </c>
      <c r="N873" s="135">
        <f>IF(ISNA(VLOOKUP(Table48[[#This Row],[Column1]],Table22[],3,FALSE)),N872,(VLOOKUP(Table48[[#This Row],[Column1]],Table22[],3,FALSE))*1000)</f>
        <v>97995.55547716892</v>
      </c>
      <c r="O873" s="14">
        <f t="shared" si="28"/>
        <v>43191</v>
      </c>
    </row>
    <row r="874" spans="2:15" x14ac:dyDescent="0.25">
      <c r="B874" s="2">
        <v>43220</v>
      </c>
      <c r="C874" s="1">
        <v>13593</v>
      </c>
      <c r="D874" s="27">
        <v>307284</v>
      </c>
      <c r="E874" s="27">
        <v>240456</v>
      </c>
      <c r="F874" s="27">
        <f t="shared" si="27"/>
        <v>66828</v>
      </c>
      <c r="G874" s="27">
        <v>100000</v>
      </c>
      <c r="H874" s="135">
        <v>88500</v>
      </c>
      <c r="I874" s="1">
        <v>6770</v>
      </c>
      <c r="J874" s="1">
        <v>317.60000000000002</v>
      </c>
      <c r="K874" s="1">
        <f>Table48[[#This Row],[Comex Cu future]]/100/0.454*1000</f>
        <v>6995.5947136563882</v>
      </c>
      <c r="L874" s="1">
        <v>2256.5</v>
      </c>
      <c r="M874" s="207">
        <f>IF(ISNA(VLOOKUP(Table48[[#This Row],[Column1]],Table22[],2,FALSE)),M873,(VLOOKUP(Table48[[#This Row],[Column1]],Table22[],2,FALSE))*1000)</f>
        <v>96342.087162031079</v>
      </c>
      <c r="N874" s="135">
        <f>IF(ISNA(VLOOKUP(Table48[[#This Row],[Column1]],Table22[],3,FALSE)),N873,(VLOOKUP(Table48[[#This Row],[Column1]],Table22[],3,FALSE))*1000)</f>
        <v>97995.55547716892</v>
      </c>
      <c r="O874" s="14">
        <f t="shared" si="28"/>
        <v>43191</v>
      </c>
    </row>
    <row r="875" spans="2:15" x14ac:dyDescent="0.25">
      <c r="B875" s="2">
        <v>43221</v>
      </c>
      <c r="C875" s="1">
        <v>13596.75</v>
      </c>
      <c r="D875" s="27">
        <v>306762</v>
      </c>
      <c r="E875" s="27">
        <v>240294</v>
      </c>
      <c r="F875" s="27">
        <f t="shared" si="27"/>
        <v>66468</v>
      </c>
      <c r="G875" s="27">
        <v>100000</v>
      </c>
      <c r="H875" s="135">
        <v>88500</v>
      </c>
      <c r="I875" s="1">
        <v>6707.25</v>
      </c>
      <c r="J875" s="1">
        <v>314.14999999999998</v>
      </c>
      <c r="K875" s="1">
        <f>Table48[[#This Row],[Comex Cu future]]/100/0.454*1000</f>
        <v>6919.6035242290736</v>
      </c>
      <c r="L875" s="1">
        <v>2260</v>
      </c>
      <c r="M875" s="207">
        <f>IF(ISNA(VLOOKUP(Table48[[#This Row],[Column1]],Table22[],2,FALSE)),M874,(VLOOKUP(Table48[[#This Row],[Column1]],Table22[],2,FALSE))*1000)</f>
        <v>96342.087162031079</v>
      </c>
      <c r="N875" s="135">
        <f>IF(ISNA(VLOOKUP(Table48[[#This Row],[Column1]],Table22[],3,FALSE)),N874,(VLOOKUP(Table48[[#This Row],[Column1]],Table22[],3,FALSE))*1000)</f>
        <v>97995.55547716892</v>
      </c>
      <c r="O875" s="14">
        <f t="shared" si="28"/>
        <v>43221</v>
      </c>
    </row>
    <row r="876" spans="2:15" x14ac:dyDescent="0.25">
      <c r="B876" s="2">
        <v>43222</v>
      </c>
      <c r="C876" s="1">
        <v>13935.5</v>
      </c>
      <c r="D876" s="27">
        <v>306762</v>
      </c>
      <c r="E876" s="27">
        <v>240294</v>
      </c>
      <c r="F876" s="27">
        <f t="shared" si="27"/>
        <v>66468</v>
      </c>
      <c r="G876" s="27">
        <v>100000</v>
      </c>
      <c r="H876" s="135">
        <v>90000</v>
      </c>
      <c r="I876" s="1">
        <v>6784.5</v>
      </c>
      <c r="J876" s="1">
        <v>316.89999999999998</v>
      </c>
      <c r="K876" s="1">
        <f>Table48[[#This Row],[Comex Cu future]]/100/0.454*1000</f>
        <v>6980.1762114537432</v>
      </c>
      <c r="L876" s="1">
        <v>2326</v>
      </c>
      <c r="M876" s="207">
        <f>IF(ISNA(VLOOKUP(Table48[[#This Row],[Column1]],Table22[],2,FALSE)),M875,(VLOOKUP(Table48[[#This Row],[Column1]],Table22[],2,FALSE))*1000)</f>
        <v>95901.162277994314</v>
      </c>
      <c r="N876" s="135">
        <f>IF(ISNA(VLOOKUP(Table48[[#This Row],[Column1]],Table22[],3,FALSE)),N875,(VLOOKUP(Table48[[#This Row],[Column1]],Table22[],3,FALSE))*1000)</f>
        <v>97554.630593132155</v>
      </c>
      <c r="O876" s="14">
        <f t="shared" si="28"/>
        <v>43221</v>
      </c>
    </row>
    <row r="877" spans="2:15" x14ac:dyDescent="0.25">
      <c r="B877" s="2">
        <v>43223</v>
      </c>
      <c r="C877" s="1">
        <v>13725</v>
      </c>
      <c r="D877" s="27">
        <v>315696</v>
      </c>
      <c r="E877" s="27">
        <v>249210</v>
      </c>
      <c r="F877" s="27">
        <f t="shared" si="27"/>
        <v>66486</v>
      </c>
      <c r="G877" s="27">
        <v>100000</v>
      </c>
      <c r="H877" s="135">
        <v>88500</v>
      </c>
      <c r="I877" s="1">
        <v>6791.75</v>
      </c>
      <c r="J877" s="1">
        <v>318.55</v>
      </c>
      <c r="K877" s="1">
        <f>Table48[[#This Row],[Comex Cu future]]/100/0.454*1000</f>
        <v>7016.5198237885461</v>
      </c>
      <c r="L877" s="1">
        <v>2270</v>
      </c>
      <c r="M877" s="207">
        <f>IF(ISNA(VLOOKUP(Table48[[#This Row],[Column1]],Table22[],2,FALSE)),M876,(VLOOKUP(Table48[[#This Row],[Column1]],Table22[],2,FALSE))*1000)</f>
        <v>95901.162277994314</v>
      </c>
      <c r="N877" s="135">
        <f>IF(ISNA(VLOOKUP(Table48[[#This Row],[Column1]],Table22[],3,FALSE)),N876,(VLOOKUP(Table48[[#This Row],[Column1]],Table22[],3,FALSE))*1000)</f>
        <v>97554.630593132155</v>
      </c>
      <c r="O877" s="14">
        <f t="shared" si="28"/>
        <v>43221</v>
      </c>
    </row>
    <row r="878" spans="2:15" x14ac:dyDescent="0.25">
      <c r="B878" s="2">
        <v>43224</v>
      </c>
      <c r="C878" s="1">
        <v>13974</v>
      </c>
      <c r="D878" s="27">
        <v>314862</v>
      </c>
      <c r="E878" s="27">
        <v>248478</v>
      </c>
      <c r="F878" s="27">
        <f t="shared" si="27"/>
        <v>66384</v>
      </c>
      <c r="G878" s="27">
        <v>100000</v>
      </c>
      <c r="H878" s="135">
        <v>88500</v>
      </c>
      <c r="I878" s="1">
        <v>6790</v>
      </c>
      <c r="J878" s="1">
        <v>319.10000000000002</v>
      </c>
      <c r="K878" s="1">
        <f>Table48[[#This Row],[Comex Cu future]]/100/0.454*1000</f>
        <v>7028.6343612334804</v>
      </c>
      <c r="L878" s="1">
        <v>2369.5</v>
      </c>
      <c r="M878" s="207">
        <f>IF(ISNA(VLOOKUP(Table48[[#This Row],[Column1]],Table22[],2,FALSE)),M877,(VLOOKUP(Table48[[#This Row],[Column1]],Table22[],2,FALSE))*1000)</f>
        <v>95901.162277994314</v>
      </c>
      <c r="N878" s="135">
        <f>IF(ISNA(VLOOKUP(Table48[[#This Row],[Column1]],Table22[],3,FALSE)),N877,(VLOOKUP(Table48[[#This Row],[Column1]],Table22[],3,FALSE))*1000)</f>
        <v>97444.399372122978</v>
      </c>
      <c r="O878" s="14">
        <f t="shared" si="28"/>
        <v>43221</v>
      </c>
    </row>
    <row r="879" spans="2:15" x14ac:dyDescent="0.25">
      <c r="B879" s="2">
        <v>43227</v>
      </c>
      <c r="C879" s="1">
        <v>13974</v>
      </c>
      <c r="D879" s="27">
        <v>314862</v>
      </c>
      <c r="E879" s="27">
        <v>248478</v>
      </c>
      <c r="F879" s="27">
        <f t="shared" si="27"/>
        <v>66384</v>
      </c>
      <c r="G879" s="27">
        <v>100000</v>
      </c>
      <c r="H879" s="135">
        <v>88500</v>
      </c>
      <c r="I879" s="1">
        <v>6790</v>
      </c>
      <c r="J879" s="1">
        <v>319</v>
      </c>
      <c r="K879" s="1">
        <f>Table48[[#This Row],[Comex Cu future]]/100/0.454*1000</f>
        <v>7026.4317180616736</v>
      </c>
      <c r="L879" s="1">
        <v>2369.5</v>
      </c>
      <c r="M879" s="207">
        <f>IF(ISNA(VLOOKUP(Table48[[#This Row],[Column1]],Table22[],2,FALSE)),M878,(VLOOKUP(Table48[[#This Row],[Column1]],Table22[],2,FALSE))*1000)</f>
        <v>95901.162277994314</v>
      </c>
      <c r="N879" s="135">
        <f>IF(ISNA(VLOOKUP(Table48[[#This Row],[Column1]],Table22[],3,FALSE)),N878,(VLOOKUP(Table48[[#This Row],[Column1]],Table22[],3,FALSE))*1000)</f>
        <v>97444.399372122978</v>
      </c>
      <c r="O879" s="14">
        <f t="shared" si="28"/>
        <v>43221</v>
      </c>
    </row>
    <row r="880" spans="2:15" x14ac:dyDescent="0.25">
      <c r="B880" s="2">
        <v>43228</v>
      </c>
      <c r="C880" s="1">
        <v>13826</v>
      </c>
      <c r="D880" s="27">
        <v>313644</v>
      </c>
      <c r="E880" s="27">
        <v>247284</v>
      </c>
      <c r="F880" s="27">
        <f t="shared" si="27"/>
        <v>66360</v>
      </c>
      <c r="G880" s="27">
        <v>100000</v>
      </c>
      <c r="H880" s="135">
        <v>88500</v>
      </c>
      <c r="I880" s="1">
        <v>6707.75</v>
      </c>
      <c r="J880" s="1">
        <v>317.14999999999998</v>
      </c>
      <c r="K880" s="1">
        <f>Table48[[#This Row],[Comex Cu future]]/100/0.454*1000</f>
        <v>6985.6828193832598</v>
      </c>
      <c r="L880" s="1">
        <v>2381.75</v>
      </c>
      <c r="M880" s="207">
        <f>IF(ISNA(VLOOKUP(Table48[[#This Row],[Column1]],Table22[],2,FALSE)),M879,(VLOOKUP(Table48[[#This Row],[Column1]],Table22[],2,FALSE))*1000)</f>
        <v>95901.162277994314</v>
      </c>
      <c r="N880" s="135">
        <f>IF(ISNA(VLOOKUP(Table48[[#This Row],[Column1]],Table22[],3,FALSE)),N879,(VLOOKUP(Table48[[#This Row],[Column1]],Table22[],3,FALSE))*1000)</f>
        <v>97444.399372122978</v>
      </c>
      <c r="O880" s="14">
        <f t="shared" si="28"/>
        <v>43221</v>
      </c>
    </row>
    <row r="881" spans="2:15" x14ac:dyDescent="0.25">
      <c r="B881" s="2">
        <v>43229</v>
      </c>
      <c r="C881" s="1">
        <v>13863</v>
      </c>
      <c r="D881" s="27">
        <v>313446</v>
      </c>
      <c r="E881" s="27">
        <v>247140</v>
      </c>
      <c r="F881" s="27">
        <f t="shared" si="27"/>
        <v>66306</v>
      </c>
      <c r="G881" s="27">
        <v>100000</v>
      </c>
      <c r="H881" s="135">
        <v>88500</v>
      </c>
      <c r="I881" s="1">
        <v>6774.25</v>
      </c>
      <c r="J881" s="1">
        <v>317.10000000000002</v>
      </c>
      <c r="K881" s="1">
        <f>Table48[[#This Row],[Comex Cu future]]/100/0.454*1000</f>
        <v>6984.5814977973578</v>
      </c>
      <c r="L881" s="1">
        <v>2375</v>
      </c>
      <c r="M881" s="207">
        <f>IF(ISNA(VLOOKUP(Table48[[#This Row],[Column1]],Table22[],2,FALSE)),M880,(VLOOKUP(Table48[[#This Row],[Column1]],Table22[],2,FALSE))*1000)</f>
        <v>95239.774951939195</v>
      </c>
      <c r="N881" s="135">
        <f>IF(ISNA(VLOOKUP(Table48[[#This Row],[Column1]],Table22[],3,FALSE)),N880,(VLOOKUP(Table48[[#This Row],[Column1]],Table22[],3,FALSE))*1000)</f>
        <v>97003.474488086213</v>
      </c>
      <c r="O881" s="14">
        <f t="shared" si="28"/>
        <v>43221</v>
      </c>
    </row>
    <row r="882" spans="2:15" x14ac:dyDescent="0.25">
      <c r="B882" s="2">
        <v>43230</v>
      </c>
      <c r="C882" s="1">
        <v>13819.5</v>
      </c>
      <c r="D882" s="27">
        <v>312642</v>
      </c>
      <c r="E882" s="27">
        <v>246408</v>
      </c>
      <c r="F882" s="27">
        <f t="shared" si="27"/>
        <v>66234</v>
      </c>
      <c r="G882" s="27">
        <v>100000</v>
      </c>
      <c r="H882" s="135">
        <v>89000</v>
      </c>
      <c r="I882" s="1">
        <v>6884</v>
      </c>
      <c r="J882" s="1">
        <v>322.25</v>
      </c>
      <c r="K882" s="1">
        <f>Table48[[#This Row],[Comex Cu future]]/100/0.454*1000</f>
        <v>7098.0176211453745</v>
      </c>
      <c r="L882" s="1">
        <v>2330.25</v>
      </c>
      <c r="M882" s="207">
        <f>IF(ISNA(VLOOKUP(Table48[[#This Row],[Column1]],Table22[],2,FALSE)),M881,(VLOOKUP(Table48[[#This Row],[Column1]],Table22[],2,FALSE))*1000)</f>
        <v>95239.774951939195</v>
      </c>
      <c r="N882" s="135">
        <f>IF(ISNA(VLOOKUP(Table48[[#This Row],[Column1]],Table22[],3,FALSE)),N881,(VLOOKUP(Table48[[#This Row],[Column1]],Table22[],3,FALSE))*1000)</f>
        <v>97003.474488086213</v>
      </c>
      <c r="O882" s="14">
        <f t="shared" si="28"/>
        <v>43221</v>
      </c>
    </row>
    <row r="883" spans="2:15" x14ac:dyDescent="0.25">
      <c r="B883" s="2">
        <v>43231</v>
      </c>
      <c r="C883" s="1">
        <v>13995</v>
      </c>
      <c r="D883" s="27">
        <v>311604</v>
      </c>
      <c r="E883" s="27">
        <v>245412</v>
      </c>
      <c r="F883" s="27">
        <f t="shared" si="27"/>
        <v>66192</v>
      </c>
      <c r="G883" s="27">
        <v>100000</v>
      </c>
      <c r="H883" s="135">
        <v>90500</v>
      </c>
      <c r="I883" s="1">
        <v>6908.5</v>
      </c>
      <c r="J883" s="1">
        <v>322.45</v>
      </c>
      <c r="K883" s="1">
        <f>Table48[[#This Row],[Comex Cu future]]/100/0.454*1000</f>
        <v>7102.4229074889863</v>
      </c>
      <c r="L883" s="1">
        <v>2278</v>
      </c>
      <c r="M883" s="207">
        <f>IF(ISNA(VLOOKUP(Table48[[#This Row],[Column1]],Table22[],2,FALSE)),M882,(VLOOKUP(Table48[[#This Row],[Column1]],Table22[],2,FALSE))*1000)</f>
        <v>95239.774951939195</v>
      </c>
      <c r="N883" s="135">
        <f>IF(ISNA(VLOOKUP(Table48[[#This Row],[Column1]],Table22[],3,FALSE)),N882,(VLOOKUP(Table48[[#This Row],[Column1]],Table22[],3,FALSE))*1000)</f>
        <v>97003.474488086213</v>
      </c>
      <c r="O883" s="14">
        <f t="shared" si="28"/>
        <v>43221</v>
      </c>
    </row>
    <row r="884" spans="2:15" x14ac:dyDescent="0.25">
      <c r="B884" s="2">
        <v>43234</v>
      </c>
      <c r="C884" s="1">
        <v>14431</v>
      </c>
      <c r="D884" s="27">
        <v>311448</v>
      </c>
      <c r="E884" s="27">
        <v>245328</v>
      </c>
      <c r="F884" s="27">
        <f t="shared" si="27"/>
        <v>66120</v>
      </c>
      <c r="G884" s="27">
        <v>100000</v>
      </c>
      <c r="H884" s="135">
        <v>91000</v>
      </c>
      <c r="I884" s="1">
        <v>6856.25</v>
      </c>
      <c r="J884" s="1">
        <v>320.3</v>
      </c>
      <c r="K884" s="1">
        <f>Table48[[#This Row],[Comex Cu future]]/100/0.454*1000</f>
        <v>7055.0660792951549</v>
      </c>
      <c r="L884" s="1">
        <v>2316</v>
      </c>
      <c r="M884" s="207">
        <f>IF(ISNA(VLOOKUP(Table48[[#This Row],[Column1]],Table22[],2,FALSE)),M883,(VLOOKUP(Table48[[#This Row],[Column1]],Table22[],2,FALSE))*1000)</f>
        <v>95239.774951939195</v>
      </c>
      <c r="N884" s="135">
        <f>IF(ISNA(VLOOKUP(Table48[[#This Row],[Column1]],Table22[],3,FALSE)),N883,(VLOOKUP(Table48[[#This Row],[Column1]],Table22[],3,FALSE))*1000)</f>
        <v>97003.474488086213</v>
      </c>
      <c r="O884" s="14">
        <f t="shared" si="28"/>
        <v>43221</v>
      </c>
    </row>
    <row r="885" spans="2:15" x14ac:dyDescent="0.25">
      <c r="B885" s="2">
        <v>43235</v>
      </c>
      <c r="C885" s="1">
        <v>14354</v>
      </c>
      <c r="D885" s="27">
        <v>308478</v>
      </c>
      <c r="E885" s="27">
        <v>242430</v>
      </c>
      <c r="F885" s="27">
        <f t="shared" si="27"/>
        <v>66048</v>
      </c>
      <c r="G885" s="27">
        <v>100000</v>
      </c>
      <c r="H885" s="135">
        <v>90750</v>
      </c>
      <c r="I885" s="1">
        <v>6769.5</v>
      </c>
      <c r="J885" s="1">
        <v>316.75</v>
      </c>
      <c r="K885" s="1">
        <f>Table48[[#This Row],[Comex Cu future]]/100/0.454*1000</f>
        <v>6976.8722466960353</v>
      </c>
      <c r="L885" s="1">
        <v>2329</v>
      </c>
      <c r="M885" s="207">
        <f>IF(ISNA(VLOOKUP(Table48[[#This Row],[Column1]],Table22[],2,FALSE)),M884,(VLOOKUP(Table48[[#This Row],[Column1]],Table22[],2,FALSE))*1000)</f>
        <v>95239.774951939195</v>
      </c>
      <c r="N885" s="135">
        <f>IF(ISNA(VLOOKUP(Table48[[#This Row],[Column1]],Table22[],3,FALSE)),N884,(VLOOKUP(Table48[[#This Row],[Column1]],Table22[],3,FALSE))*1000)</f>
        <v>97003.474488086213</v>
      </c>
      <c r="O885" s="14">
        <f t="shared" si="28"/>
        <v>43221</v>
      </c>
    </row>
    <row r="886" spans="2:15" x14ac:dyDescent="0.25">
      <c r="B886" s="2">
        <v>43236</v>
      </c>
      <c r="C886" s="1">
        <v>14403</v>
      </c>
      <c r="D886" s="27">
        <v>307668</v>
      </c>
      <c r="E886" s="27">
        <v>241620</v>
      </c>
      <c r="F886" s="27">
        <f t="shared" si="27"/>
        <v>66048</v>
      </c>
      <c r="G886" s="27">
        <v>100000</v>
      </c>
      <c r="H886" s="135">
        <v>90750</v>
      </c>
      <c r="I886" s="1">
        <v>6795</v>
      </c>
      <c r="J886" s="1">
        <v>317.60000000000002</v>
      </c>
      <c r="K886" s="1">
        <f>Table48[[#This Row],[Comex Cu future]]/100/0.454*1000</f>
        <v>6995.5947136563882</v>
      </c>
      <c r="L886" s="1">
        <v>2336.75</v>
      </c>
      <c r="M886" s="207">
        <f>IF(ISNA(VLOOKUP(Table48[[#This Row],[Column1]],Table22[],2,FALSE)),M885,(VLOOKUP(Table48[[#This Row],[Column1]],Table22[],2,FALSE))*1000)</f>
        <v>95239.774951939195</v>
      </c>
      <c r="N886" s="135">
        <f>IF(ISNA(VLOOKUP(Table48[[#This Row],[Column1]],Table22[],3,FALSE)),N885,(VLOOKUP(Table48[[#This Row],[Column1]],Table22[],3,FALSE))*1000)</f>
        <v>96672.780825058653</v>
      </c>
      <c r="O886" s="14">
        <f t="shared" si="28"/>
        <v>43221</v>
      </c>
    </row>
    <row r="887" spans="2:15" x14ac:dyDescent="0.25">
      <c r="B887" s="2">
        <v>43237</v>
      </c>
      <c r="C887" s="1">
        <v>14529</v>
      </c>
      <c r="D887" s="27">
        <v>306054</v>
      </c>
      <c r="E887" s="27">
        <v>240036</v>
      </c>
      <c r="F887" s="27">
        <f t="shared" si="27"/>
        <v>66018</v>
      </c>
      <c r="G887" s="27">
        <v>100000</v>
      </c>
      <c r="H887" s="135">
        <v>90750</v>
      </c>
      <c r="I887" s="1">
        <v>6857</v>
      </c>
      <c r="J887" s="1">
        <v>319.75</v>
      </c>
      <c r="K887" s="1">
        <f>Table48[[#This Row],[Comex Cu future]]/100/0.454*1000</f>
        <v>7042.9515418502197</v>
      </c>
      <c r="L887" s="1">
        <v>2303</v>
      </c>
      <c r="M887" s="207">
        <f>IF(ISNA(VLOOKUP(Table48[[#This Row],[Column1]],Table22[],2,FALSE)),M886,(VLOOKUP(Table48[[#This Row],[Column1]],Table22[],2,FALSE))*1000)</f>
        <v>95239.774951939195</v>
      </c>
      <c r="N887" s="135">
        <f>IF(ISNA(VLOOKUP(Table48[[#This Row],[Column1]],Table22[],3,FALSE)),N886,(VLOOKUP(Table48[[#This Row],[Column1]],Table22[],3,FALSE))*1000)</f>
        <v>96672.780825058653</v>
      </c>
      <c r="O887" s="14">
        <f t="shared" si="28"/>
        <v>43221</v>
      </c>
    </row>
    <row r="888" spans="2:15" x14ac:dyDescent="0.25">
      <c r="B888" s="2">
        <v>43238</v>
      </c>
      <c r="C888" s="1">
        <v>14688.5</v>
      </c>
      <c r="D888" s="27">
        <v>305748</v>
      </c>
      <c r="E888" s="27">
        <v>239730</v>
      </c>
      <c r="F888" s="27">
        <f t="shared" si="27"/>
        <v>66018</v>
      </c>
      <c r="G888" s="27">
        <v>100000</v>
      </c>
      <c r="H888" s="135">
        <v>90750</v>
      </c>
      <c r="I888" s="1">
        <v>6825.25</v>
      </c>
      <c r="J888" s="1">
        <v>317.35000000000002</v>
      </c>
      <c r="K888" s="1">
        <f>Table48[[#This Row],[Comex Cu future]]/100/0.454*1000</f>
        <v>6990.0881057268725</v>
      </c>
      <c r="L888" s="1">
        <v>2267.25</v>
      </c>
      <c r="M888" s="207">
        <f>IF(ISNA(VLOOKUP(Table48[[#This Row],[Column1]],Table22[],2,FALSE)),M887,(VLOOKUP(Table48[[#This Row],[Column1]],Table22[],2,FALSE))*1000)</f>
        <v>94468.15640487487</v>
      </c>
      <c r="N888" s="135">
        <f>IF(ISNA(VLOOKUP(Table48[[#This Row],[Column1]],Table22[],3,FALSE)),N887,(VLOOKUP(Table48[[#This Row],[Column1]],Table22[],3,FALSE))*1000)</f>
        <v>96672.780825058653</v>
      </c>
      <c r="O888" s="14">
        <f t="shared" si="28"/>
        <v>43221</v>
      </c>
    </row>
    <row r="889" spans="2:15" x14ac:dyDescent="0.25">
      <c r="B889" s="2">
        <v>43241</v>
      </c>
      <c r="C889" s="1">
        <v>14607.5</v>
      </c>
      <c r="D889" s="27">
        <v>303576</v>
      </c>
      <c r="E889" s="27">
        <v>237714</v>
      </c>
      <c r="F889" s="27">
        <f t="shared" si="27"/>
        <v>65862</v>
      </c>
      <c r="G889" s="27">
        <v>100000</v>
      </c>
      <c r="H889" s="135">
        <v>92000</v>
      </c>
      <c r="I889" s="1">
        <v>6844.25</v>
      </c>
      <c r="J889" s="1">
        <v>320.95</v>
      </c>
      <c r="K889" s="1">
        <f>Table48[[#This Row],[Comex Cu future]]/100/0.454*1000</f>
        <v>7069.3832599118941</v>
      </c>
      <c r="L889" s="1">
        <v>2275.75</v>
      </c>
      <c r="M889" s="207">
        <f>IF(ISNA(VLOOKUP(Table48[[#This Row],[Column1]],Table22[],2,FALSE)),M888,(VLOOKUP(Table48[[#This Row],[Column1]],Table22[],2,FALSE))*1000)</f>
        <v>94468.15640487487</v>
      </c>
      <c r="N889" s="135">
        <f>IF(ISNA(VLOOKUP(Table48[[#This Row],[Column1]],Table22[],3,FALSE)),N888,(VLOOKUP(Table48[[#This Row],[Column1]],Table22[],3,FALSE))*1000)</f>
        <v>96672.780825058653</v>
      </c>
      <c r="O889" s="14">
        <f t="shared" si="28"/>
        <v>43221</v>
      </c>
    </row>
    <row r="890" spans="2:15" x14ac:dyDescent="0.25">
      <c r="B890" s="2">
        <v>43242</v>
      </c>
      <c r="C890" s="1">
        <v>14722</v>
      </c>
      <c r="D890" s="27">
        <v>300126</v>
      </c>
      <c r="E890" s="27">
        <v>234744</v>
      </c>
      <c r="F890" s="27">
        <f t="shared" si="27"/>
        <v>65382</v>
      </c>
      <c r="G890" s="27">
        <v>100000</v>
      </c>
      <c r="H890" s="135">
        <v>92500</v>
      </c>
      <c r="I890" s="1">
        <v>6950.25</v>
      </c>
      <c r="J890" s="1">
        <v>323.85000000000002</v>
      </c>
      <c r="K890" s="1">
        <f>Table48[[#This Row],[Comex Cu future]]/100/0.454*1000</f>
        <v>7133.2599118942735</v>
      </c>
      <c r="L890" s="1">
        <v>2260.25</v>
      </c>
      <c r="M890" s="207">
        <f>IF(ISNA(VLOOKUP(Table48[[#This Row],[Column1]],Table22[],2,FALSE)),M889,(VLOOKUP(Table48[[#This Row],[Column1]],Table22[],2,FALSE))*1000)</f>
        <v>94468.15640487487</v>
      </c>
      <c r="N890" s="135">
        <f>IF(ISNA(VLOOKUP(Table48[[#This Row],[Column1]],Table22[],3,FALSE)),N889,(VLOOKUP(Table48[[#This Row],[Column1]],Table22[],3,FALSE))*1000)</f>
        <v>96672.780825058653</v>
      </c>
      <c r="O890" s="14">
        <f t="shared" si="28"/>
        <v>43221</v>
      </c>
    </row>
    <row r="891" spans="2:15" x14ac:dyDescent="0.25">
      <c r="B891" s="2">
        <v>43243</v>
      </c>
      <c r="C891" s="1">
        <v>14592</v>
      </c>
      <c r="D891" s="27">
        <v>297672</v>
      </c>
      <c r="E891" s="27">
        <v>232404</v>
      </c>
      <c r="F891" s="27">
        <f t="shared" si="27"/>
        <v>65268</v>
      </c>
      <c r="G891" s="27">
        <v>100000</v>
      </c>
      <c r="H891" s="135">
        <v>92250</v>
      </c>
      <c r="I891" s="1">
        <v>6841.5</v>
      </c>
      <c r="J891" s="1">
        <v>317.89999999999998</v>
      </c>
      <c r="K891" s="1">
        <f>Table48[[#This Row],[Comex Cu future]]/100/0.454*1000</f>
        <v>7002.202643171805</v>
      </c>
      <c r="L891" s="1">
        <v>2262</v>
      </c>
      <c r="M891" s="207">
        <f>IF(ISNA(VLOOKUP(Table48[[#This Row],[Column1]],Table22[],2,FALSE)),M890,(VLOOKUP(Table48[[#This Row],[Column1]],Table22[],2,FALSE))*1000)</f>
        <v>94468.15640487487</v>
      </c>
      <c r="N891" s="135">
        <f>IF(ISNA(VLOOKUP(Table48[[#This Row],[Column1]],Table22[],3,FALSE)),N890,(VLOOKUP(Table48[[#This Row],[Column1]],Table22[],3,FALSE))*1000)</f>
        <v>96672.780825058653</v>
      </c>
      <c r="O891" s="14">
        <f t="shared" si="28"/>
        <v>43221</v>
      </c>
    </row>
    <row r="892" spans="2:15" x14ac:dyDescent="0.25">
      <c r="B892" s="2">
        <v>43244</v>
      </c>
      <c r="C892" s="1">
        <v>14843</v>
      </c>
      <c r="D892" s="27">
        <v>296898</v>
      </c>
      <c r="E892" s="27">
        <v>231720</v>
      </c>
      <c r="F892" s="27">
        <f t="shared" si="27"/>
        <v>65178</v>
      </c>
      <c r="G892" s="27">
        <v>100000</v>
      </c>
      <c r="H892" s="135">
        <v>90750</v>
      </c>
      <c r="I892" s="1">
        <v>6857.75</v>
      </c>
      <c r="J892" s="1">
        <v>320.3</v>
      </c>
      <c r="K892" s="1">
        <f>Table48[[#This Row],[Comex Cu future]]/100/0.454*1000</f>
        <v>7055.0660792951549</v>
      </c>
      <c r="L892" s="1">
        <v>2280.25</v>
      </c>
      <c r="M892" s="207">
        <f>IF(ISNA(VLOOKUP(Table48[[#This Row],[Column1]],Table22[],2,FALSE)),M891,(VLOOKUP(Table48[[#This Row],[Column1]],Table22[],2,FALSE))*1000)</f>
        <v>94468.15640487487</v>
      </c>
      <c r="N892" s="135">
        <f>IF(ISNA(VLOOKUP(Table48[[#This Row],[Column1]],Table22[],3,FALSE)),N891,(VLOOKUP(Table48[[#This Row],[Column1]],Table22[],3,FALSE))*1000)</f>
        <v>96672.780825058653</v>
      </c>
      <c r="O892" s="14">
        <f t="shared" si="28"/>
        <v>43221</v>
      </c>
    </row>
    <row r="893" spans="2:15" x14ac:dyDescent="0.25">
      <c r="B893" s="2">
        <v>43245</v>
      </c>
      <c r="C893" s="1">
        <v>14724</v>
      </c>
      <c r="D893" s="27">
        <v>296316</v>
      </c>
      <c r="E893" s="27">
        <v>231204</v>
      </c>
      <c r="F893" s="27">
        <f t="shared" si="27"/>
        <v>65112</v>
      </c>
      <c r="G893" s="27">
        <v>100000</v>
      </c>
      <c r="H893" s="135">
        <v>90750</v>
      </c>
      <c r="I893" s="1">
        <v>6865.25</v>
      </c>
      <c r="J893" s="1">
        <v>318.25</v>
      </c>
      <c r="K893" s="1">
        <f>Table48[[#This Row],[Comex Cu future]]/100/0.454*1000</f>
        <v>7009.9118942731275</v>
      </c>
      <c r="L893" s="1">
        <v>2253.5</v>
      </c>
      <c r="M893" s="207">
        <f>IF(ISNA(VLOOKUP(Table48[[#This Row],[Column1]],Table22[],2,FALSE)),M892,(VLOOKUP(Table48[[#This Row],[Column1]],Table22[],2,FALSE))*1000)</f>
        <v>94247.693962856487</v>
      </c>
      <c r="N893" s="135">
        <f>IF(ISNA(VLOOKUP(Table48[[#This Row],[Column1]],Table22[],3,FALSE)),N892,(VLOOKUP(Table48[[#This Row],[Column1]],Table22[],3,FALSE))*1000)</f>
        <v>96452.31838304027</v>
      </c>
      <c r="O893" s="14">
        <f t="shared" si="28"/>
        <v>43221</v>
      </c>
    </row>
    <row r="894" spans="2:15" x14ac:dyDescent="0.25">
      <c r="B894" s="2">
        <v>43248</v>
      </c>
      <c r="C894" s="1">
        <v>14724</v>
      </c>
      <c r="D894" s="27">
        <v>296316</v>
      </c>
      <c r="E894" s="27">
        <v>231204</v>
      </c>
      <c r="F894" s="27">
        <f t="shared" si="27"/>
        <v>65112</v>
      </c>
      <c r="G894" s="27">
        <v>100000</v>
      </c>
      <c r="H894" s="135">
        <v>90750</v>
      </c>
      <c r="I894" s="1">
        <v>6865.25</v>
      </c>
      <c r="J894" s="1">
        <v>318.25</v>
      </c>
      <c r="K894" s="1">
        <f>Table48[[#This Row],[Comex Cu future]]/100/0.454*1000</f>
        <v>7009.9118942731275</v>
      </c>
      <c r="L894" s="1">
        <v>2253.5</v>
      </c>
      <c r="M894" s="207">
        <f>IF(ISNA(VLOOKUP(Table48[[#This Row],[Column1]],Table22[],2,FALSE)),M893,(VLOOKUP(Table48[[#This Row],[Column1]],Table22[],2,FALSE))*1000)</f>
        <v>94247.693962856487</v>
      </c>
      <c r="N894" s="135">
        <f>IF(ISNA(VLOOKUP(Table48[[#This Row],[Column1]],Table22[],3,FALSE)),N893,(VLOOKUP(Table48[[#This Row],[Column1]],Table22[],3,FALSE))*1000)</f>
        <v>96452.31838304027</v>
      </c>
      <c r="O894" s="14">
        <f t="shared" si="28"/>
        <v>43221</v>
      </c>
    </row>
    <row r="895" spans="2:15" x14ac:dyDescent="0.25">
      <c r="B895" s="2">
        <v>43249</v>
      </c>
      <c r="C895" s="1">
        <v>14843.5</v>
      </c>
      <c r="D895" s="27">
        <v>294804</v>
      </c>
      <c r="E895" s="27">
        <v>229758</v>
      </c>
      <c r="F895" s="27">
        <f t="shared" si="27"/>
        <v>65046</v>
      </c>
      <c r="G895" s="27">
        <v>100000</v>
      </c>
      <c r="H895" s="135">
        <v>90500</v>
      </c>
      <c r="I895" s="1">
        <v>6845.5</v>
      </c>
      <c r="J895" s="1">
        <v>316.64999999999998</v>
      </c>
      <c r="K895" s="1">
        <f>Table48[[#This Row],[Comex Cu future]]/100/0.454*1000</f>
        <v>6974.6696035242285</v>
      </c>
      <c r="L895" s="1">
        <v>2266.25</v>
      </c>
      <c r="M895" s="207">
        <f>IF(ISNA(VLOOKUP(Table48[[#This Row],[Column1]],Table22[],2,FALSE)),M894,(VLOOKUP(Table48[[#This Row],[Column1]],Table22[],2,FALSE))*1000)</f>
        <v>94247.693962856487</v>
      </c>
      <c r="N895" s="135">
        <f>IF(ISNA(VLOOKUP(Table48[[#This Row],[Column1]],Table22[],3,FALSE)),N894,(VLOOKUP(Table48[[#This Row],[Column1]],Table22[],3,FALSE))*1000)</f>
        <v>96452.31838304027</v>
      </c>
      <c r="O895" s="14">
        <f t="shared" si="28"/>
        <v>43221</v>
      </c>
    </row>
    <row r="896" spans="2:15" x14ac:dyDescent="0.25">
      <c r="B896" s="2">
        <v>43250</v>
      </c>
      <c r="C896" s="1">
        <v>15066.5</v>
      </c>
      <c r="D896" s="27">
        <v>292098</v>
      </c>
      <c r="E896" s="27">
        <v>227634</v>
      </c>
      <c r="F896" s="27">
        <f t="shared" si="27"/>
        <v>64464</v>
      </c>
      <c r="G896" s="27">
        <v>100000</v>
      </c>
      <c r="H896" s="135">
        <v>90500</v>
      </c>
      <c r="I896" s="1">
        <v>6830.5</v>
      </c>
      <c r="J896" s="1">
        <v>317</v>
      </c>
      <c r="K896" s="1">
        <f>Table48[[#This Row],[Comex Cu future]]/100/0.454*1000</f>
        <v>6982.378854625551</v>
      </c>
      <c r="L896" s="1">
        <v>2263.25</v>
      </c>
      <c r="M896" s="207">
        <f>IF(ISNA(VLOOKUP(Table48[[#This Row],[Column1]],Table22[],2,FALSE)),M895,(VLOOKUP(Table48[[#This Row],[Column1]],Table22[],2,FALSE))*1000)</f>
        <v>93145.381752764602</v>
      </c>
      <c r="N896" s="135">
        <f>IF(ISNA(VLOOKUP(Table48[[#This Row],[Column1]],Table22[],3,FALSE)),N895,(VLOOKUP(Table48[[#This Row],[Column1]],Table22[],3,FALSE))*1000)</f>
        <v>95680.699835975945</v>
      </c>
      <c r="O896" s="14">
        <f t="shared" si="28"/>
        <v>43221</v>
      </c>
    </row>
    <row r="897" spans="2:15" x14ac:dyDescent="0.25">
      <c r="B897" s="2">
        <v>43251</v>
      </c>
      <c r="C897" s="1">
        <v>15157.5</v>
      </c>
      <c r="D897" s="27">
        <v>290604</v>
      </c>
      <c r="E897" s="27">
        <v>227436</v>
      </c>
      <c r="F897" s="27">
        <f t="shared" si="27"/>
        <v>63168</v>
      </c>
      <c r="G897" s="27">
        <v>100000</v>
      </c>
      <c r="H897" s="135">
        <v>90000</v>
      </c>
      <c r="I897" s="1">
        <v>6844.75</v>
      </c>
      <c r="J897" s="1">
        <v>317</v>
      </c>
      <c r="K897" s="1">
        <f>Table48[[#This Row],[Comex Cu future]]/100/0.454*1000</f>
        <v>6982.378854625551</v>
      </c>
      <c r="L897" s="1">
        <v>2289.25</v>
      </c>
      <c r="M897" s="207">
        <f>IF(ISNA(VLOOKUP(Table48[[#This Row],[Column1]],Table22[],2,FALSE)),M896,(VLOOKUP(Table48[[#This Row],[Column1]],Table22[],2,FALSE))*1000)</f>
        <v>93145.381752764602</v>
      </c>
      <c r="N897" s="135">
        <f>IF(ISNA(VLOOKUP(Table48[[#This Row],[Column1]],Table22[],3,FALSE)),N896,(VLOOKUP(Table48[[#This Row],[Column1]],Table22[],3,FALSE))*1000)</f>
        <v>95680.699835975945</v>
      </c>
      <c r="O897" s="14">
        <f t="shared" si="28"/>
        <v>43221</v>
      </c>
    </row>
    <row r="898" spans="2:15" x14ac:dyDescent="0.25">
      <c r="B898" s="2">
        <v>43252</v>
      </c>
      <c r="C898" s="1">
        <v>15380.5</v>
      </c>
      <c r="D898" s="27">
        <v>287646</v>
      </c>
      <c r="E898" s="27">
        <v>224478</v>
      </c>
      <c r="F898" s="27">
        <f t="shared" si="27"/>
        <v>63168</v>
      </c>
      <c r="G898" s="27">
        <v>100000</v>
      </c>
      <c r="H898" s="135">
        <v>88000</v>
      </c>
      <c r="I898" s="1">
        <v>6882.75</v>
      </c>
      <c r="J898" s="1">
        <v>320.14999999999998</v>
      </c>
      <c r="K898" s="1">
        <f>Table48[[#This Row],[Comex Cu future]]/100/0.454*1000</f>
        <v>7051.7621145374442</v>
      </c>
      <c r="L898" s="1">
        <v>2310</v>
      </c>
      <c r="M898" s="207">
        <f>IF(ISNA(VLOOKUP(Table48[[#This Row],[Column1]],Table22[],2,FALSE)),M897,(VLOOKUP(Table48[[#This Row],[Column1]],Table22[],2,FALSE))*1000)</f>
        <v>92594.22564771866</v>
      </c>
      <c r="N898" s="135">
        <f>IF(ISNA(VLOOKUP(Table48[[#This Row],[Column1]],Table22[],3,FALSE)),N897,(VLOOKUP(Table48[[#This Row],[Column1]],Table22[],3,FALSE))*1000)</f>
        <v>94798.850067902429</v>
      </c>
      <c r="O898" s="14">
        <f t="shared" si="28"/>
        <v>43252</v>
      </c>
    </row>
    <row r="899" spans="2:15" x14ac:dyDescent="0.25">
      <c r="B899" s="2">
        <v>43255</v>
      </c>
      <c r="C899" s="1">
        <v>15423.5</v>
      </c>
      <c r="D899" s="27">
        <v>286752</v>
      </c>
      <c r="E899" s="27">
        <v>223650</v>
      </c>
      <c r="F899" s="27">
        <f t="shared" si="27"/>
        <v>63102</v>
      </c>
      <c r="G899" s="27">
        <v>100000</v>
      </c>
      <c r="H899" s="135">
        <v>87750</v>
      </c>
      <c r="I899" s="1">
        <v>6973.25</v>
      </c>
      <c r="J899" s="1">
        <v>323.10000000000002</v>
      </c>
      <c r="K899" s="1">
        <f>Table48[[#This Row],[Comex Cu future]]/100/0.454*1000</f>
        <v>7116.7400881057274</v>
      </c>
      <c r="L899" s="1">
        <v>2319.5</v>
      </c>
      <c r="M899" s="207">
        <f>IF(ISNA(VLOOKUP(Table48[[#This Row],[Column1]],Table22[],2,FALSE)),M898,(VLOOKUP(Table48[[#This Row],[Column1]],Table22[],2,FALSE))*1000)</f>
        <v>92594.22564771866</v>
      </c>
      <c r="N899" s="135">
        <f>IF(ISNA(VLOOKUP(Table48[[#This Row],[Column1]],Table22[],3,FALSE)),N898,(VLOOKUP(Table48[[#This Row],[Column1]],Table22[],3,FALSE))*1000)</f>
        <v>94798.850067902429</v>
      </c>
      <c r="O899" s="14">
        <f t="shared" si="28"/>
        <v>43252</v>
      </c>
    </row>
    <row r="900" spans="2:15" x14ac:dyDescent="0.25">
      <c r="B900" s="2">
        <v>43256</v>
      </c>
      <c r="C900" s="1">
        <v>15687.5</v>
      </c>
      <c r="D900" s="27">
        <v>281214</v>
      </c>
      <c r="E900" s="27">
        <v>218136</v>
      </c>
      <c r="F900" s="27">
        <f t="shared" si="27"/>
        <v>63078</v>
      </c>
      <c r="G900" s="27">
        <v>100000</v>
      </c>
      <c r="H900" s="135">
        <v>86750</v>
      </c>
      <c r="I900" s="1">
        <v>7095.25</v>
      </c>
      <c r="J900" s="1">
        <v>329.35</v>
      </c>
      <c r="K900" s="1">
        <f>Table48[[#This Row],[Comex Cu future]]/100/0.454*1000</f>
        <v>7254.4052863436127</v>
      </c>
      <c r="L900" s="1">
        <v>2309.25</v>
      </c>
      <c r="M900" s="207">
        <f>IF(ISNA(VLOOKUP(Table48[[#This Row],[Column1]],Table22[],2,FALSE)),M899,(VLOOKUP(Table48[[#This Row],[Column1]],Table22[],2,FALSE))*1000)</f>
        <v>92594.22564771866</v>
      </c>
      <c r="N900" s="135">
        <f>IF(ISNA(VLOOKUP(Table48[[#This Row],[Column1]],Table22[],3,FALSE)),N899,(VLOOKUP(Table48[[#This Row],[Column1]],Table22[],3,FALSE))*1000)</f>
        <v>94798.850067902429</v>
      </c>
      <c r="O900" s="14">
        <f t="shared" si="28"/>
        <v>43252</v>
      </c>
    </row>
    <row r="901" spans="2:15" x14ac:dyDescent="0.25">
      <c r="B901" s="2">
        <v>43257</v>
      </c>
      <c r="C901" s="1">
        <v>15569.75</v>
      </c>
      <c r="D901" s="27">
        <v>280116</v>
      </c>
      <c r="E901" s="27">
        <v>217050</v>
      </c>
      <c r="F901" s="27">
        <f t="shared" si="27"/>
        <v>63066</v>
      </c>
      <c r="G901" s="27">
        <v>100000</v>
      </c>
      <c r="H901" s="135">
        <v>83750</v>
      </c>
      <c r="I901" s="1">
        <v>7211.25</v>
      </c>
      <c r="J901" s="1">
        <v>335.3</v>
      </c>
      <c r="K901" s="1">
        <f>Table48[[#This Row],[Comex Cu future]]/100/0.454*1000</f>
        <v>7385.4625550660794</v>
      </c>
      <c r="L901" s="1">
        <v>2342</v>
      </c>
      <c r="M901" s="207">
        <f>IF(ISNA(VLOOKUP(Table48[[#This Row],[Column1]],Table22[],2,FALSE)),M900,(VLOOKUP(Table48[[#This Row],[Column1]],Table22[],2,FALSE))*1000)</f>
        <v>92594.22564771866</v>
      </c>
      <c r="N901" s="135">
        <f>IF(ISNA(VLOOKUP(Table48[[#This Row],[Column1]],Table22[],3,FALSE)),N900,(VLOOKUP(Table48[[#This Row],[Column1]],Table22[],3,FALSE))*1000)</f>
        <v>94798.850067902429</v>
      </c>
      <c r="O901" s="14">
        <f t="shared" si="28"/>
        <v>43252</v>
      </c>
    </row>
    <row r="902" spans="2:15" x14ac:dyDescent="0.25">
      <c r="B902" s="2">
        <v>43258</v>
      </c>
      <c r="C902" s="1">
        <v>15456</v>
      </c>
      <c r="D902" s="27">
        <v>278790</v>
      </c>
      <c r="E902" s="27">
        <v>215748</v>
      </c>
      <c r="F902" s="27">
        <f t="shared" si="27"/>
        <v>63042</v>
      </c>
      <c r="G902" s="27">
        <v>100000</v>
      </c>
      <c r="H902" s="135">
        <v>82000</v>
      </c>
      <c r="I902" s="1">
        <v>7330.5</v>
      </c>
      <c r="J902" s="1">
        <v>336.15</v>
      </c>
      <c r="K902" s="1">
        <f>Table48[[#This Row],[Comex Cu future]]/100/0.454*1000</f>
        <v>7404.1850220264314</v>
      </c>
      <c r="L902" s="1">
        <v>2302.5</v>
      </c>
      <c r="M902" s="207">
        <f>IF(ISNA(VLOOKUP(Table48[[#This Row],[Column1]],Table22[],2,FALSE)),M901,(VLOOKUP(Table48[[#This Row],[Column1]],Table22[],2,FALSE))*1000)</f>
        <v>92594.22564771866</v>
      </c>
      <c r="N902" s="135">
        <f>IF(ISNA(VLOOKUP(Table48[[#This Row],[Column1]],Table22[],3,FALSE)),N901,(VLOOKUP(Table48[[#This Row],[Column1]],Table22[],3,FALSE))*1000)</f>
        <v>94798.850067902429</v>
      </c>
      <c r="O902" s="14">
        <f t="shared" si="28"/>
        <v>43252</v>
      </c>
    </row>
    <row r="903" spans="2:15" x14ac:dyDescent="0.25">
      <c r="B903" s="2">
        <v>43259</v>
      </c>
      <c r="C903" s="1">
        <v>15355</v>
      </c>
      <c r="D903" s="27">
        <v>278994</v>
      </c>
      <c r="E903" s="27">
        <v>215952</v>
      </c>
      <c r="F903" s="27">
        <f t="shared" ref="F903:F966" si="29">D903-E903</f>
        <v>63042</v>
      </c>
      <c r="G903" s="27">
        <v>100000</v>
      </c>
      <c r="H903" s="135">
        <v>82750</v>
      </c>
      <c r="I903" s="1">
        <v>7324</v>
      </c>
      <c r="J903" s="1">
        <v>338.9</v>
      </c>
      <c r="K903" s="1">
        <f>Table48[[#This Row],[Comex Cu future]]/100/0.454*1000</f>
        <v>7464.757709251101</v>
      </c>
      <c r="L903" s="1">
        <v>2296</v>
      </c>
      <c r="M903" s="207">
        <f>IF(ISNA(VLOOKUP(Table48[[#This Row],[Column1]],Table22[],2,FALSE)),M902,(VLOOKUP(Table48[[#This Row],[Column1]],Table22[],2,FALSE))*1000)</f>
        <v>91822.607100654321</v>
      </c>
      <c r="N903" s="135">
        <f>IF(ISNA(VLOOKUP(Table48[[#This Row],[Column1]],Table22[],3,FALSE)),N902,(VLOOKUP(Table48[[#This Row],[Column1]],Table22[],3,FALSE))*1000)</f>
        <v>94688.618846893252</v>
      </c>
      <c r="O903" s="14">
        <f t="shared" si="28"/>
        <v>43252</v>
      </c>
    </row>
    <row r="904" spans="2:15" x14ac:dyDescent="0.25">
      <c r="B904" s="2">
        <v>43262</v>
      </c>
      <c r="C904" s="1">
        <v>15222</v>
      </c>
      <c r="D904" s="27">
        <v>279120</v>
      </c>
      <c r="E904" s="27">
        <v>216126</v>
      </c>
      <c r="F904" s="27">
        <f t="shared" si="29"/>
        <v>62994</v>
      </c>
      <c r="G904" s="27">
        <v>100000</v>
      </c>
      <c r="H904" s="135">
        <v>82250</v>
      </c>
      <c r="I904" s="1">
        <v>7255.5</v>
      </c>
      <c r="J904" s="1">
        <v>334.55</v>
      </c>
      <c r="K904" s="1">
        <f>Table48[[#This Row],[Comex Cu future]]/100/0.454*1000</f>
        <v>7368.9427312775324</v>
      </c>
      <c r="L904" s="1">
        <v>2302.5</v>
      </c>
      <c r="M904" s="207">
        <f>IF(ISNA(VLOOKUP(Table48[[#This Row],[Column1]],Table22[],2,FALSE)),M903,(VLOOKUP(Table48[[#This Row],[Column1]],Table22[],2,FALSE))*1000)</f>
        <v>91822.607100654321</v>
      </c>
      <c r="N904" s="135">
        <f>IF(ISNA(VLOOKUP(Table48[[#This Row],[Column1]],Table22[],3,FALSE)),N903,(VLOOKUP(Table48[[#This Row],[Column1]],Table22[],3,FALSE))*1000)</f>
        <v>94688.618846893252</v>
      </c>
      <c r="O904" s="14">
        <f t="shared" si="28"/>
        <v>43252</v>
      </c>
    </row>
    <row r="905" spans="2:15" x14ac:dyDescent="0.25">
      <c r="B905" s="2">
        <v>43263</v>
      </c>
      <c r="C905" s="1">
        <v>15135.5</v>
      </c>
      <c r="D905" s="27">
        <v>277986</v>
      </c>
      <c r="E905" s="27">
        <v>215142</v>
      </c>
      <c r="F905" s="27">
        <f t="shared" si="29"/>
        <v>62844</v>
      </c>
      <c r="G905" s="27">
        <v>100000</v>
      </c>
      <c r="H905" s="135">
        <v>80750</v>
      </c>
      <c r="I905" s="1">
        <v>7209.5</v>
      </c>
      <c r="J905" s="1">
        <v>334.45</v>
      </c>
      <c r="K905" s="1">
        <f>Table48[[#This Row],[Comex Cu future]]/100/0.454*1000</f>
        <v>7366.7400881057265</v>
      </c>
      <c r="L905" s="1">
        <v>2304.5</v>
      </c>
      <c r="M905" s="207">
        <f>IF(ISNA(VLOOKUP(Table48[[#This Row],[Column1]],Table22[],2,FALSE)),M904,(VLOOKUP(Table48[[#This Row],[Column1]],Table22[],2,FALSE))*1000)</f>
        <v>91822.607100654321</v>
      </c>
      <c r="N905" s="135">
        <f>IF(ISNA(VLOOKUP(Table48[[#This Row],[Column1]],Table22[],3,FALSE)),N904,(VLOOKUP(Table48[[#This Row],[Column1]],Table22[],3,FALSE))*1000)</f>
        <v>94688.618846893252</v>
      </c>
      <c r="O905" s="14">
        <f t="shared" ref="O905:O968" si="30">DATE(YEAR(B905),MONTH(B905),1)</f>
        <v>43252</v>
      </c>
    </row>
    <row r="906" spans="2:15" x14ac:dyDescent="0.25">
      <c r="B906" s="2">
        <v>43264</v>
      </c>
      <c r="C906" s="1">
        <v>15549</v>
      </c>
      <c r="D906" s="27">
        <v>277014</v>
      </c>
      <c r="E906" s="27">
        <v>214170</v>
      </c>
      <c r="F906" s="27">
        <f t="shared" si="29"/>
        <v>62844</v>
      </c>
      <c r="G906" s="27">
        <v>100000</v>
      </c>
      <c r="H906" s="135">
        <v>81000</v>
      </c>
      <c r="I906" s="1">
        <v>7251</v>
      </c>
      <c r="J906" s="1">
        <v>334.85</v>
      </c>
      <c r="K906" s="1">
        <f>Table48[[#This Row],[Comex Cu future]]/100/0.454*1000</f>
        <v>7375.5506607929519</v>
      </c>
      <c r="L906" s="1">
        <v>2281.25</v>
      </c>
      <c r="M906" s="207">
        <f>IF(ISNA(VLOOKUP(Table48[[#This Row],[Column1]],Table22[],2,FALSE)),M905,(VLOOKUP(Table48[[#This Row],[Column1]],Table22[],2,FALSE))*1000)</f>
        <v>90389.601227534877</v>
      </c>
      <c r="N906" s="135">
        <f>IF(ISNA(VLOOKUP(Table48[[#This Row],[Column1]],Table22[],3,FALSE)),N905,(VLOOKUP(Table48[[#This Row],[Column1]],Table22[],3,FALSE))*1000)</f>
        <v>92594.22564771866</v>
      </c>
      <c r="O906" s="14">
        <f t="shared" si="30"/>
        <v>43252</v>
      </c>
    </row>
    <row r="907" spans="2:15" x14ac:dyDescent="0.25">
      <c r="B907" s="2">
        <v>43265</v>
      </c>
      <c r="C907" s="1">
        <v>15210.5</v>
      </c>
      <c r="D907" s="27">
        <v>276312</v>
      </c>
      <c r="E907" s="27">
        <v>213504</v>
      </c>
      <c r="F907" s="27">
        <f t="shared" si="29"/>
        <v>62808</v>
      </c>
      <c r="G907" s="27">
        <v>100000</v>
      </c>
      <c r="H907" s="135">
        <v>81250</v>
      </c>
      <c r="I907" s="1">
        <v>7173</v>
      </c>
      <c r="J907" s="1">
        <v>331.95</v>
      </c>
      <c r="K907" s="1">
        <f>Table48[[#This Row],[Comex Cu future]]/100/0.454*1000</f>
        <v>7311.6740088105716</v>
      </c>
      <c r="L907" s="1">
        <v>2262.25</v>
      </c>
      <c r="M907" s="207">
        <f>IF(ISNA(VLOOKUP(Table48[[#This Row],[Column1]],Table22[],2,FALSE)),M906,(VLOOKUP(Table48[[#This Row],[Column1]],Table22[],2,FALSE))*1000)</f>
        <v>90389.601227534877</v>
      </c>
      <c r="N907" s="135">
        <f>IF(ISNA(VLOOKUP(Table48[[#This Row],[Column1]],Table22[],3,FALSE)),N906,(VLOOKUP(Table48[[#This Row],[Column1]],Table22[],3,FALSE))*1000)</f>
        <v>92594.22564771866</v>
      </c>
      <c r="O907" s="14">
        <f t="shared" si="30"/>
        <v>43252</v>
      </c>
    </row>
    <row r="908" spans="2:15" x14ac:dyDescent="0.25">
      <c r="B908" s="2">
        <v>43266</v>
      </c>
      <c r="C908" s="1">
        <v>15107.5</v>
      </c>
      <c r="D908" s="27">
        <v>276384</v>
      </c>
      <c r="E908" s="27">
        <v>213576</v>
      </c>
      <c r="F908" s="27">
        <f t="shared" si="29"/>
        <v>62808</v>
      </c>
      <c r="G908" s="27">
        <v>100000</v>
      </c>
      <c r="H908" s="135">
        <v>79750</v>
      </c>
      <c r="I908" s="1">
        <v>7019</v>
      </c>
      <c r="J908" s="1">
        <v>324.64999999999998</v>
      </c>
      <c r="K908" s="1">
        <f>Table48[[#This Row],[Comex Cu future]]/100/0.454*1000</f>
        <v>7150.8810572687216</v>
      </c>
      <c r="L908" s="1">
        <v>2205.25</v>
      </c>
      <c r="M908" s="207">
        <f>IF(ISNA(VLOOKUP(Table48[[#This Row],[Column1]],Table22[],2,FALSE)),M907,(VLOOKUP(Table48[[#This Row],[Column1]],Table22[],2,FALSE))*1000)</f>
        <v>89287.289017442992</v>
      </c>
      <c r="N908" s="135">
        <f>IF(ISNA(VLOOKUP(Table48[[#This Row],[Column1]],Table22[],3,FALSE)),N907,(VLOOKUP(Table48[[#This Row],[Column1]],Table22[],3,FALSE))*1000)</f>
        <v>91712.375879645144</v>
      </c>
      <c r="O908" s="14">
        <f t="shared" si="30"/>
        <v>43252</v>
      </c>
    </row>
    <row r="909" spans="2:15" x14ac:dyDescent="0.25">
      <c r="B909" s="2">
        <v>43269</v>
      </c>
      <c r="C909" s="1">
        <v>14891.5</v>
      </c>
      <c r="D909" s="27">
        <v>275712</v>
      </c>
      <c r="E909" s="27">
        <v>212976</v>
      </c>
      <c r="F909" s="27">
        <f t="shared" si="29"/>
        <v>62736</v>
      </c>
      <c r="G909" s="27">
        <v>100000</v>
      </c>
      <c r="H909" s="135">
        <v>80000</v>
      </c>
      <c r="I909" s="1">
        <v>6971</v>
      </c>
      <c r="J909" s="1">
        <v>321</v>
      </c>
      <c r="K909" s="1">
        <f>Table48[[#This Row],[Comex Cu future]]/100/0.454*1000</f>
        <v>7070.4845814977971</v>
      </c>
      <c r="L909" s="1">
        <v>2221</v>
      </c>
      <c r="M909" s="207">
        <f>IF(ISNA(VLOOKUP(Table48[[#This Row],[Column1]],Table22[],2,FALSE)),M908,(VLOOKUP(Table48[[#This Row],[Column1]],Table22[],2,FALSE))*1000)</f>
        <v>89287.289017442992</v>
      </c>
      <c r="N909" s="135">
        <f>IF(ISNA(VLOOKUP(Table48[[#This Row],[Column1]],Table22[],3,FALSE)),N908,(VLOOKUP(Table48[[#This Row],[Column1]],Table22[],3,FALSE))*1000)</f>
        <v>91712.375879645144</v>
      </c>
      <c r="O909" s="14">
        <f t="shared" si="30"/>
        <v>43252</v>
      </c>
    </row>
    <row r="910" spans="2:15" x14ac:dyDescent="0.25">
      <c r="B910" s="2">
        <v>43270</v>
      </c>
      <c r="C910" s="1">
        <v>14566</v>
      </c>
      <c r="D910" s="27">
        <v>275658</v>
      </c>
      <c r="E910" s="27">
        <v>212922</v>
      </c>
      <c r="F910" s="27">
        <f t="shared" si="29"/>
        <v>62736</v>
      </c>
      <c r="G910" s="27">
        <v>100000</v>
      </c>
      <c r="H910" s="135">
        <v>80000</v>
      </c>
      <c r="I910" s="1">
        <v>6832</v>
      </c>
      <c r="J910" s="1">
        <v>315.25</v>
      </c>
      <c r="K910" s="1">
        <f>Table48[[#This Row],[Comex Cu future]]/100/0.454*1000</f>
        <v>6943.8325991189422</v>
      </c>
      <c r="L910" s="1">
        <v>2171.75</v>
      </c>
      <c r="M910" s="207">
        <f>IF(ISNA(VLOOKUP(Table48[[#This Row],[Column1]],Table22[],2,FALSE)),M909,(VLOOKUP(Table48[[#This Row],[Column1]],Table22[],2,FALSE))*1000)</f>
        <v>89287.289017442992</v>
      </c>
      <c r="N910" s="135">
        <f>IF(ISNA(VLOOKUP(Table48[[#This Row],[Column1]],Table22[],3,FALSE)),N909,(VLOOKUP(Table48[[#This Row],[Column1]],Table22[],3,FALSE))*1000)</f>
        <v>91712.375879645144</v>
      </c>
      <c r="O910" s="14">
        <f t="shared" si="30"/>
        <v>43252</v>
      </c>
    </row>
    <row r="911" spans="2:15" x14ac:dyDescent="0.25">
      <c r="B911" s="2">
        <v>43271</v>
      </c>
      <c r="C911" s="1">
        <v>14893</v>
      </c>
      <c r="D911" s="27">
        <v>275616</v>
      </c>
      <c r="E911" s="27">
        <v>212922</v>
      </c>
      <c r="F911" s="27">
        <f t="shared" si="29"/>
        <v>62694</v>
      </c>
      <c r="G911" s="27">
        <v>100000</v>
      </c>
      <c r="H911" s="135">
        <v>80250</v>
      </c>
      <c r="I911" s="1">
        <v>6763.75</v>
      </c>
      <c r="J911" s="1">
        <v>314.14999999999998</v>
      </c>
      <c r="K911" s="1">
        <f>Table48[[#This Row],[Comex Cu future]]/100/0.454*1000</f>
        <v>6919.6035242290736</v>
      </c>
      <c r="L911" s="1">
        <v>2166.5</v>
      </c>
      <c r="M911" s="207">
        <f>IF(ISNA(VLOOKUP(Table48[[#This Row],[Column1]],Table22[],2,FALSE)),M910,(VLOOKUP(Table48[[#This Row],[Column1]],Table22[],2,FALSE))*1000)</f>
        <v>89287.289017442992</v>
      </c>
      <c r="N911" s="135">
        <f>IF(ISNA(VLOOKUP(Table48[[#This Row],[Column1]],Table22[],3,FALSE)),N910,(VLOOKUP(Table48[[#This Row],[Column1]],Table22[],3,FALSE))*1000)</f>
        <v>91712.375879645144</v>
      </c>
      <c r="O911" s="14">
        <f t="shared" si="30"/>
        <v>43252</v>
      </c>
    </row>
    <row r="912" spans="2:15" x14ac:dyDescent="0.25">
      <c r="B912" s="2">
        <v>43272</v>
      </c>
      <c r="C912" s="1">
        <v>14905</v>
      </c>
      <c r="D912" s="27">
        <v>275544</v>
      </c>
      <c r="E912" s="27">
        <v>212928</v>
      </c>
      <c r="F912" s="27">
        <f t="shared" si="29"/>
        <v>62616</v>
      </c>
      <c r="G912" s="27">
        <v>100000</v>
      </c>
      <c r="H912" s="135">
        <v>80000</v>
      </c>
      <c r="I912" s="1">
        <v>6788.75</v>
      </c>
      <c r="J912" s="1">
        <v>311.8</v>
      </c>
      <c r="K912" s="1">
        <f>Table48[[#This Row],[Comex Cu future]]/100/0.454*1000</f>
        <v>6867.8414096916304</v>
      </c>
      <c r="L912" s="1">
        <v>2180.5</v>
      </c>
      <c r="M912" s="207">
        <f>IF(ISNA(VLOOKUP(Table48[[#This Row],[Column1]],Table22[],2,FALSE)),M911,(VLOOKUP(Table48[[#This Row],[Column1]],Table22[],2,FALSE))*1000)</f>
        <v>89287.289017442992</v>
      </c>
      <c r="N912" s="135">
        <f>IF(ISNA(VLOOKUP(Table48[[#This Row],[Column1]],Table22[],3,FALSE)),N911,(VLOOKUP(Table48[[#This Row],[Column1]],Table22[],3,FALSE))*1000)</f>
        <v>91712.375879645144</v>
      </c>
      <c r="O912" s="14">
        <f t="shared" si="30"/>
        <v>43252</v>
      </c>
    </row>
    <row r="913" spans="2:15" x14ac:dyDescent="0.25">
      <c r="B913" s="2">
        <v>43273</v>
      </c>
      <c r="C913" s="1">
        <v>15180.5</v>
      </c>
      <c r="D913" s="27">
        <v>274476</v>
      </c>
      <c r="E913" s="27">
        <v>211926</v>
      </c>
      <c r="F913" s="27">
        <f t="shared" si="29"/>
        <v>62550</v>
      </c>
      <c r="G913" s="27">
        <v>100000</v>
      </c>
      <c r="H913" s="135">
        <v>79150</v>
      </c>
      <c r="I913" s="1">
        <v>6791.5</v>
      </c>
      <c r="J913" s="1">
        <v>312.45</v>
      </c>
      <c r="K913" s="1">
        <f>Table48[[#This Row],[Comex Cu future]]/100/0.454*1000</f>
        <v>6882.1585903083696</v>
      </c>
      <c r="L913" s="1">
        <v>2179.5</v>
      </c>
      <c r="M913" s="207">
        <f>IF(ISNA(VLOOKUP(Table48[[#This Row],[Column1]],Table22[],2,FALSE)),M912,(VLOOKUP(Table48[[#This Row],[Column1]],Table22[],2,FALSE))*1000)</f>
        <v>88956.595354415433</v>
      </c>
      <c r="N913" s="135">
        <f>IF(ISNA(VLOOKUP(Table48[[#This Row],[Column1]],Table22[],3,FALSE)),N912,(VLOOKUP(Table48[[#This Row],[Column1]],Table22[],3,FALSE))*1000)</f>
        <v>90940.757332580819</v>
      </c>
      <c r="O913" s="14">
        <f t="shared" si="30"/>
        <v>43252</v>
      </c>
    </row>
    <row r="914" spans="2:15" x14ac:dyDescent="0.25">
      <c r="B914" s="2">
        <v>43276</v>
      </c>
      <c r="C914" s="1">
        <v>14646</v>
      </c>
      <c r="D914" s="27">
        <v>274242</v>
      </c>
      <c r="E914" s="27">
        <v>211734</v>
      </c>
      <c r="F914" s="27">
        <f t="shared" si="29"/>
        <v>62508</v>
      </c>
      <c r="G914" s="27">
        <v>100000</v>
      </c>
      <c r="H914" s="135">
        <v>78750</v>
      </c>
      <c r="I914" s="1">
        <v>6748.5</v>
      </c>
      <c r="J914" s="1">
        <v>309.2</v>
      </c>
      <c r="K914" s="1">
        <f>Table48[[#This Row],[Comex Cu future]]/100/0.454*1000</f>
        <v>6810.5726872246696</v>
      </c>
      <c r="L914" s="1">
        <v>2160.5</v>
      </c>
      <c r="M914" s="207">
        <f>IF(ISNA(VLOOKUP(Table48[[#This Row],[Column1]],Table22[],2,FALSE)),M913,(VLOOKUP(Table48[[#This Row],[Column1]],Table22[],2,FALSE))*1000)</f>
        <v>88956.595354415433</v>
      </c>
      <c r="N914" s="135">
        <f>IF(ISNA(VLOOKUP(Table48[[#This Row],[Column1]],Table22[],3,FALSE)),N913,(VLOOKUP(Table48[[#This Row],[Column1]],Table22[],3,FALSE))*1000)</f>
        <v>90940.757332580819</v>
      </c>
      <c r="O914" s="14">
        <f t="shared" si="30"/>
        <v>43252</v>
      </c>
    </row>
    <row r="915" spans="2:15" x14ac:dyDescent="0.25">
      <c r="B915" s="2">
        <v>43277</v>
      </c>
      <c r="C915" s="1">
        <v>14704.5</v>
      </c>
      <c r="D915" s="27">
        <v>274176</v>
      </c>
      <c r="E915" s="27">
        <v>211668</v>
      </c>
      <c r="F915" s="27">
        <f t="shared" si="29"/>
        <v>62508</v>
      </c>
      <c r="G915" s="27">
        <v>100000</v>
      </c>
      <c r="H915" s="135">
        <v>77250</v>
      </c>
      <c r="I915" s="1">
        <v>6715.5</v>
      </c>
      <c r="J915" s="1">
        <v>309.39999999999998</v>
      </c>
      <c r="K915" s="1">
        <f>Table48[[#This Row],[Comex Cu future]]/100/0.454*1000</f>
        <v>6814.9779735682814</v>
      </c>
      <c r="L915" s="1">
        <v>2164.75</v>
      </c>
      <c r="M915" s="207">
        <f>IF(ISNA(VLOOKUP(Table48[[#This Row],[Column1]],Table22[],2,FALSE)),M914,(VLOOKUP(Table48[[#This Row],[Column1]],Table22[],2,FALSE))*1000)</f>
        <v>88956.595354415433</v>
      </c>
      <c r="N915" s="135">
        <f>IF(ISNA(VLOOKUP(Table48[[#This Row],[Column1]],Table22[],3,FALSE)),N914,(VLOOKUP(Table48[[#This Row],[Column1]],Table22[],3,FALSE))*1000)</f>
        <v>90940.757332580819</v>
      </c>
      <c r="O915" s="14">
        <f t="shared" si="30"/>
        <v>43252</v>
      </c>
    </row>
    <row r="916" spans="2:15" x14ac:dyDescent="0.25">
      <c r="B916" s="2">
        <v>43278</v>
      </c>
      <c r="C916" s="1">
        <v>14804</v>
      </c>
      <c r="D916" s="27">
        <v>272982</v>
      </c>
      <c r="E916" s="27">
        <v>211578</v>
      </c>
      <c r="F916" s="27">
        <f t="shared" si="29"/>
        <v>61404</v>
      </c>
      <c r="G916" s="27">
        <v>100000</v>
      </c>
      <c r="H916" s="135">
        <v>78750</v>
      </c>
      <c r="I916" s="1">
        <v>6693.5</v>
      </c>
      <c r="J916" s="1">
        <v>308.60000000000002</v>
      </c>
      <c r="K916" s="1">
        <f>Table48[[#This Row],[Comex Cu future]]/100/0.454*1000</f>
        <v>6797.3568281938333</v>
      </c>
      <c r="L916" s="1">
        <v>2186.5</v>
      </c>
      <c r="M916" s="207">
        <f>IF(ISNA(VLOOKUP(Table48[[#This Row],[Column1]],Table22[],2,FALSE)),M915,(VLOOKUP(Table48[[#This Row],[Column1]],Table22[],2,FALSE))*1000)</f>
        <v>88184.976807351108</v>
      </c>
      <c r="N916" s="135">
        <f>IF(ISNA(VLOOKUP(Table48[[#This Row],[Column1]],Table22[],3,FALSE)),N915,(VLOOKUP(Table48[[#This Row],[Column1]],Table22[],3,FALSE))*1000)</f>
        <v>90940.757332580819</v>
      </c>
      <c r="O916" s="14">
        <f t="shared" si="30"/>
        <v>43252</v>
      </c>
    </row>
    <row r="917" spans="2:15" x14ac:dyDescent="0.25">
      <c r="B917" s="2">
        <v>43279</v>
      </c>
      <c r="C917" s="1">
        <v>14708.5</v>
      </c>
      <c r="D917" s="27">
        <v>272754</v>
      </c>
      <c r="E917" s="27">
        <v>211362</v>
      </c>
      <c r="F917" s="27">
        <f t="shared" si="29"/>
        <v>61392</v>
      </c>
      <c r="G917" s="27">
        <v>100000</v>
      </c>
      <c r="H917" s="135">
        <v>77250</v>
      </c>
      <c r="I917" s="1">
        <v>6628.5</v>
      </c>
      <c r="J917" s="1">
        <v>304.64999999999998</v>
      </c>
      <c r="K917" s="1">
        <f>Table48[[#This Row],[Comex Cu future]]/100/0.454*1000</f>
        <v>6710.3524229074892</v>
      </c>
      <c r="L917" s="1">
        <v>2170.5</v>
      </c>
      <c r="M917" s="207">
        <f>IF(ISNA(VLOOKUP(Table48[[#This Row],[Column1]],Table22[],2,FALSE)),M916,(VLOOKUP(Table48[[#This Row],[Column1]],Table22[],2,FALSE))*1000)</f>
        <v>88184.976807351108</v>
      </c>
      <c r="N917" s="135">
        <f>IF(ISNA(VLOOKUP(Table48[[#This Row],[Column1]],Table22[],3,FALSE)),N916,(VLOOKUP(Table48[[#This Row],[Column1]],Table22[],3,FALSE))*1000)</f>
        <v>90940.757332580819</v>
      </c>
      <c r="O917" s="14">
        <f t="shared" si="30"/>
        <v>43252</v>
      </c>
    </row>
    <row r="918" spans="2:15" x14ac:dyDescent="0.25">
      <c r="B918" s="2">
        <v>43280</v>
      </c>
      <c r="C918" s="1">
        <v>14823</v>
      </c>
      <c r="D918" s="27">
        <v>272616</v>
      </c>
      <c r="E918" s="27">
        <v>211224</v>
      </c>
      <c r="F918" s="27">
        <f t="shared" si="29"/>
        <v>61392</v>
      </c>
      <c r="G918" s="27">
        <v>100000</v>
      </c>
      <c r="H918" s="135">
        <v>77550</v>
      </c>
      <c r="I918" s="1">
        <v>6625</v>
      </c>
      <c r="J918" s="1">
        <v>304.10000000000002</v>
      </c>
      <c r="K918" s="1">
        <f>Table48[[#This Row],[Comex Cu future]]/100/0.454*1000</f>
        <v>6698.2378854625558</v>
      </c>
      <c r="L918" s="1">
        <v>2153.5</v>
      </c>
      <c r="M918" s="207">
        <f>IF(ISNA(VLOOKUP(Table48[[#This Row],[Column1]],Table22[],2,FALSE)),M917,(VLOOKUP(Table48[[#This Row],[Column1]],Table22[],2,FALSE))*1000)</f>
        <v>87523.589481295974</v>
      </c>
      <c r="N918" s="135">
        <f>IF(ISNA(VLOOKUP(Table48[[#This Row],[Column1]],Table22[],3,FALSE)),N917,(VLOOKUP(Table48[[#This Row],[Column1]],Table22[],3,FALSE))*1000)</f>
        <v>90389.601227534877</v>
      </c>
      <c r="O918" s="14">
        <f t="shared" si="30"/>
        <v>43252</v>
      </c>
    </row>
    <row r="919" spans="2:15" x14ac:dyDescent="0.25">
      <c r="B919" s="2">
        <v>43283</v>
      </c>
      <c r="C919" s="1">
        <v>14464.5</v>
      </c>
      <c r="D919" s="27">
        <v>271806</v>
      </c>
      <c r="E919" s="27">
        <v>210456</v>
      </c>
      <c r="F919" s="27">
        <f t="shared" si="29"/>
        <v>61350</v>
      </c>
      <c r="G919" s="27">
        <v>100000</v>
      </c>
      <c r="H919" s="135">
        <v>74750</v>
      </c>
      <c r="I919" s="1">
        <v>6524.75</v>
      </c>
      <c r="J919" s="1">
        <v>302.10000000000002</v>
      </c>
      <c r="K919" s="1">
        <f>Table48[[#This Row],[Comex Cu future]]/100/0.454*1000</f>
        <v>6654.1850220264323</v>
      </c>
      <c r="L919" s="1">
        <v>2121</v>
      </c>
      <c r="M919" s="207">
        <f>IF(ISNA(VLOOKUP(Table48[[#This Row],[Column1]],Table22[],2,FALSE)),M918,(VLOOKUP(Table48[[#This Row],[Column1]],Table22[],2,FALSE))*1000)</f>
        <v>87523.589481295974</v>
      </c>
      <c r="N919" s="135">
        <f>IF(ISNA(VLOOKUP(Table48[[#This Row],[Column1]],Table22[],3,FALSE)),N918,(VLOOKUP(Table48[[#This Row],[Column1]],Table22[],3,FALSE))*1000)</f>
        <v>90389.601227534877</v>
      </c>
      <c r="O919" s="14">
        <f t="shared" si="30"/>
        <v>43282</v>
      </c>
    </row>
    <row r="920" spans="2:15" x14ac:dyDescent="0.25">
      <c r="B920" s="2">
        <v>43284</v>
      </c>
      <c r="C920" s="1">
        <v>14353.5</v>
      </c>
      <c r="D920" s="27">
        <v>269898</v>
      </c>
      <c r="E920" s="27">
        <v>208644</v>
      </c>
      <c r="F920" s="27">
        <f t="shared" si="29"/>
        <v>61254</v>
      </c>
      <c r="G920" s="27">
        <v>100000</v>
      </c>
      <c r="H920" s="135">
        <v>74750</v>
      </c>
      <c r="I920" s="1">
        <v>6487.25</v>
      </c>
      <c r="J920" s="1">
        <v>299.64999999999998</v>
      </c>
      <c r="K920" s="1">
        <f>Table48[[#This Row],[Comex Cu future]]/100/0.454*1000</f>
        <v>6600.2202643171795</v>
      </c>
      <c r="L920" s="1">
        <v>2096.25</v>
      </c>
      <c r="M920" s="207">
        <f>IF(ISNA(VLOOKUP(Table48[[#This Row],[Column1]],Table22[],2,FALSE)),M919,(VLOOKUP(Table48[[#This Row],[Column1]],Table22[],2,FALSE))*1000)</f>
        <v>87523.589481295974</v>
      </c>
      <c r="N920" s="135">
        <f>IF(ISNA(VLOOKUP(Table48[[#This Row],[Column1]],Table22[],3,FALSE)),N919,(VLOOKUP(Table48[[#This Row],[Column1]],Table22[],3,FALSE))*1000)</f>
        <v>90389.601227534877</v>
      </c>
      <c r="O920" s="14">
        <f t="shared" si="30"/>
        <v>43282</v>
      </c>
    </row>
    <row r="921" spans="2:15" x14ac:dyDescent="0.25">
      <c r="B921" s="2">
        <v>43285</v>
      </c>
      <c r="C921" s="1">
        <v>14054</v>
      </c>
      <c r="D921" s="27">
        <v>269166</v>
      </c>
      <c r="E921" s="27">
        <v>207984</v>
      </c>
      <c r="F921" s="27">
        <f t="shared" si="29"/>
        <v>61182</v>
      </c>
      <c r="G921" s="27">
        <v>100000</v>
      </c>
      <c r="H921" s="135">
        <v>71750</v>
      </c>
      <c r="I921" s="1">
        <v>6387.75</v>
      </c>
      <c r="J921" s="1">
        <v>299.64999999999998</v>
      </c>
      <c r="K921" s="1">
        <f>Table48[[#This Row],[Comex Cu future]]/100/0.454*1000</f>
        <v>6600.2202643171795</v>
      </c>
      <c r="L921" s="1">
        <v>2115</v>
      </c>
      <c r="M921" s="207">
        <f>IF(ISNA(VLOOKUP(Table48[[#This Row],[Column1]],Table22[],2,FALSE)),M920,(VLOOKUP(Table48[[#This Row],[Column1]],Table22[],2,FALSE))*1000)</f>
        <v>85980.352387167324</v>
      </c>
      <c r="N921" s="135">
        <f>IF(ISNA(VLOOKUP(Table48[[#This Row],[Column1]],Table22[],3,FALSE)),N920,(VLOOKUP(Table48[[#This Row],[Column1]],Table22[],3,FALSE))*1000)</f>
        <v>90058.907564507303</v>
      </c>
      <c r="O921" s="14">
        <f t="shared" si="30"/>
        <v>43282</v>
      </c>
    </row>
    <row r="922" spans="2:15" x14ac:dyDescent="0.25">
      <c r="B922" s="2">
        <v>43286</v>
      </c>
      <c r="C922" s="1">
        <v>14103.5</v>
      </c>
      <c r="D922" s="27">
        <v>268392</v>
      </c>
      <c r="E922" s="27">
        <v>207234</v>
      </c>
      <c r="F922" s="27">
        <f t="shared" si="29"/>
        <v>61158</v>
      </c>
      <c r="G922" s="27">
        <v>100000</v>
      </c>
      <c r="H922" s="135">
        <v>72250</v>
      </c>
      <c r="I922" s="1">
        <v>6344</v>
      </c>
      <c r="J922" s="1">
        <v>290.85000000000002</v>
      </c>
      <c r="K922" s="1">
        <f>Table48[[#This Row],[Comex Cu future]]/100/0.454*1000</f>
        <v>6406.3876651982373</v>
      </c>
      <c r="L922" s="1">
        <v>2102</v>
      </c>
      <c r="M922" s="207">
        <f>IF(ISNA(VLOOKUP(Table48[[#This Row],[Column1]],Table22[],2,FALSE)),M921,(VLOOKUP(Table48[[#This Row],[Column1]],Table22[],2,FALSE))*1000)</f>
        <v>85980.352387167324</v>
      </c>
      <c r="N922" s="135">
        <f>IF(ISNA(VLOOKUP(Table48[[#This Row],[Column1]],Table22[],3,FALSE)),N921,(VLOOKUP(Table48[[#This Row],[Column1]],Table22[],3,FALSE))*1000)</f>
        <v>90058.907564507303</v>
      </c>
      <c r="O922" s="14">
        <f t="shared" si="30"/>
        <v>43282</v>
      </c>
    </row>
    <row r="923" spans="2:15" x14ac:dyDescent="0.25">
      <c r="B923" s="2">
        <v>43287</v>
      </c>
      <c r="C923" s="1">
        <v>13850.5</v>
      </c>
      <c r="D923" s="27">
        <v>266868</v>
      </c>
      <c r="E923" s="27">
        <v>206094</v>
      </c>
      <c r="F923" s="27">
        <f t="shared" si="29"/>
        <v>60774</v>
      </c>
      <c r="G923" s="27">
        <v>100000</v>
      </c>
      <c r="H923" s="135">
        <v>73000</v>
      </c>
      <c r="I923" s="1">
        <v>6278.5</v>
      </c>
      <c r="J923" s="1">
        <v>290.8</v>
      </c>
      <c r="K923" s="1">
        <f>Table48[[#This Row],[Comex Cu future]]/100/0.454*1000</f>
        <v>6405.2863436123343</v>
      </c>
      <c r="L923" s="1">
        <v>2109.75</v>
      </c>
      <c r="M923" s="207">
        <f>IF(ISNA(VLOOKUP(Table48[[#This Row],[Column1]],Table22[],2,FALSE)),M922,(VLOOKUP(Table48[[#This Row],[Column1]],Table22[],2,FALSE))*1000)</f>
        <v>85649.65872413975</v>
      </c>
      <c r="N923" s="135">
        <f>IF(ISNA(VLOOKUP(Table48[[#This Row],[Column1]],Table22[],3,FALSE)),N922,(VLOOKUP(Table48[[#This Row],[Column1]],Table22[],3,FALSE))*1000)</f>
        <v>88184.976807351108</v>
      </c>
      <c r="O923" s="14">
        <f t="shared" si="30"/>
        <v>43282</v>
      </c>
    </row>
    <row r="924" spans="2:15" x14ac:dyDescent="0.25">
      <c r="B924" s="2">
        <v>43290</v>
      </c>
      <c r="C924" s="1">
        <v>14118</v>
      </c>
      <c r="D924" s="27">
        <v>265542</v>
      </c>
      <c r="E924" s="27">
        <v>205326</v>
      </c>
      <c r="F924" s="27">
        <f t="shared" si="29"/>
        <v>60216</v>
      </c>
      <c r="G924" s="27">
        <v>100000</v>
      </c>
      <c r="H924" s="135">
        <v>73000</v>
      </c>
      <c r="I924" s="1">
        <v>6382.75</v>
      </c>
      <c r="J924" s="1">
        <v>293.35000000000002</v>
      </c>
      <c r="K924" s="1">
        <f>Table48[[#This Row],[Comex Cu future]]/100/0.454*1000</f>
        <v>6461.4537444933931</v>
      </c>
      <c r="L924" s="1">
        <v>2145.5</v>
      </c>
      <c r="M924" s="207">
        <f>IF(ISNA(VLOOKUP(Table48[[#This Row],[Column1]],Table22[],2,FALSE)),M923,(VLOOKUP(Table48[[#This Row],[Column1]],Table22[],2,FALSE))*1000)</f>
        <v>85649.65872413975</v>
      </c>
      <c r="N924" s="135">
        <f>IF(ISNA(VLOOKUP(Table48[[#This Row],[Column1]],Table22[],3,FALSE)),N923,(VLOOKUP(Table48[[#This Row],[Column1]],Table22[],3,FALSE))*1000)</f>
        <v>88184.976807351108</v>
      </c>
      <c r="O924" s="14">
        <f t="shared" si="30"/>
        <v>43282</v>
      </c>
    </row>
    <row r="925" spans="2:15" x14ac:dyDescent="0.25">
      <c r="B925" s="2">
        <v>43291</v>
      </c>
      <c r="C925" s="1">
        <v>14057</v>
      </c>
      <c r="D925" s="27">
        <v>263994</v>
      </c>
      <c r="E925" s="27">
        <v>203802</v>
      </c>
      <c r="F925" s="27">
        <f t="shared" si="29"/>
        <v>60192</v>
      </c>
      <c r="G925" s="27">
        <v>100000</v>
      </c>
      <c r="H925" s="135">
        <v>69750</v>
      </c>
      <c r="I925" s="1">
        <v>6321</v>
      </c>
      <c r="J925" s="1">
        <v>292.7</v>
      </c>
      <c r="K925" s="1">
        <f>Table48[[#This Row],[Comex Cu future]]/100/0.454*1000</f>
        <v>6447.136563876652</v>
      </c>
      <c r="L925" s="1">
        <v>2116.5</v>
      </c>
      <c r="M925" s="207">
        <f>IF(ISNA(VLOOKUP(Table48[[#This Row],[Column1]],Table22[],2,FALSE)),M924,(VLOOKUP(Table48[[#This Row],[Column1]],Table22[],2,FALSE))*1000)</f>
        <v>85649.65872413975</v>
      </c>
      <c r="N925" s="135">
        <f>IF(ISNA(VLOOKUP(Table48[[#This Row],[Column1]],Table22[],3,FALSE)),N924,(VLOOKUP(Table48[[#This Row],[Column1]],Table22[],3,FALSE))*1000)</f>
        <v>88184.976807351108</v>
      </c>
      <c r="O925" s="14">
        <f t="shared" si="30"/>
        <v>43282</v>
      </c>
    </row>
    <row r="926" spans="2:15" x14ac:dyDescent="0.25">
      <c r="B926" s="2">
        <v>43292</v>
      </c>
      <c r="C926" s="1">
        <v>13785</v>
      </c>
      <c r="D926" s="27">
        <v>263220</v>
      </c>
      <c r="E926" s="27">
        <v>203028</v>
      </c>
      <c r="F926" s="27">
        <f t="shared" si="29"/>
        <v>60192</v>
      </c>
      <c r="G926" s="27">
        <v>100000</v>
      </c>
      <c r="H926" s="135">
        <v>70250</v>
      </c>
      <c r="I926" s="1">
        <v>6130</v>
      </c>
      <c r="J926" s="1">
        <v>283.14999999999998</v>
      </c>
      <c r="K926" s="1">
        <f>Table48[[#This Row],[Comex Cu future]]/100/0.454*1000</f>
        <v>6236.7841409691619</v>
      </c>
      <c r="L926" s="1">
        <v>2097.5</v>
      </c>
      <c r="M926" s="207">
        <f>IF(ISNA(VLOOKUP(Table48[[#This Row],[Column1]],Table22[],2,FALSE)),M925,(VLOOKUP(Table48[[#This Row],[Column1]],Table22[],2,FALSE))*1000)</f>
        <v>84437.115293038674</v>
      </c>
      <c r="N926" s="135">
        <f>IF(ISNA(VLOOKUP(Table48[[#This Row],[Column1]],Table22[],3,FALSE)),N925,(VLOOKUP(Table48[[#This Row],[Column1]],Table22[],3,FALSE))*1000)</f>
        <v>87413.358260286768</v>
      </c>
      <c r="O926" s="14">
        <f t="shared" si="30"/>
        <v>43282</v>
      </c>
    </row>
    <row r="927" spans="2:15" x14ac:dyDescent="0.25">
      <c r="B927" s="2">
        <v>43293</v>
      </c>
      <c r="C927" s="1">
        <v>14099</v>
      </c>
      <c r="D927" s="27">
        <v>263730</v>
      </c>
      <c r="E927" s="27">
        <v>203562</v>
      </c>
      <c r="F927" s="27">
        <f t="shared" si="29"/>
        <v>60168</v>
      </c>
      <c r="G927" s="27">
        <v>100000</v>
      </c>
      <c r="H927" s="135">
        <v>70250</v>
      </c>
      <c r="I927" s="1">
        <v>6210.25</v>
      </c>
      <c r="J927" s="1">
        <v>286.7</v>
      </c>
      <c r="K927" s="1">
        <f>Table48[[#This Row],[Comex Cu future]]/100/0.454*1000</f>
        <v>6314.9779735682814</v>
      </c>
      <c r="L927" s="1">
        <v>2091.5</v>
      </c>
      <c r="M927" s="207">
        <f>IF(ISNA(VLOOKUP(Table48[[#This Row],[Column1]],Table22[],2,FALSE)),M926,(VLOOKUP(Table48[[#This Row],[Column1]],Table22[],2,FALSE))*1000)</f>
        <v>84437.115293038674</v>
      </c>
      <c r="N927" s="135">
        <f>IF(ISNA(VLOOKUP(Table48[[#This Row],[Column1]],Table22[],3,FALSE)),N926,(VLOOKUP(Table48[[#This Row],[Column1]],Table22[],3,FALSE))*1000)</f>
        <v>87413.358260286768</v>
      </c>
      <c r="O927" s="14">
        <f t="shared" si="30"/>
        <v>43282</v>
      </c>
    </row>
    <row r="928" spans="2:15" x14ac:dyDescent="0.25">
      <c r="B928" s="2">
        <v>43294</v>
      </c>
      <c r="C928" s="1">
        <v>13881</v>
      </c>
      <c r="D928" s="27">
        <v>263646</v>
      </c>
      <c r="E928" s="27">
        <v>203484</v>
      </c>
      <c r="F928" s="27">
        <f t="shared" si="29"/>
        <v>60162</v>
      </c>
      <c r="G928" s="27">
        <v>100000</v>
      </c>
      <c r="H928" s="135">
        <v>70250</v>
      </c>
      <c r="I928" s="1">
        <v>6216.75</v>
      </c>
      <c r="J928" s="1">
        <v>286.55</v>
      </c>
      <c r="K928" s="1">
        <f>Table48[[#This Row],[Comex Cu future]]/100/0.454*1000</f>
        <v>6311.6740088105726</v>
      </c>
      <c r="L928" s="1">
        <v>2066.25</v>
      </c>
      <c r="M928" s="207">
        <f>IF(ISNA(VLOOKUP(Table48[[#This Row],[Column1]],Table22[],2,FALSE)),M927,(VLOOKUP(Table48[[#This Row],[Column1]],Table22[],2,FALSE))*1000)</f>
        <v>81571.103546799757</v>
      </c>
      <c r="N928" s="135">
        <f>IF(ISNA(VLOOKUP(Table48[[#This Row],[Column1]],Table22[],3,FALSE)),N927,(VLOOKUP(Table48[[#This Row],[Column1]],Table22[],3,FALSE))*1000)</f>
        <v>84437.115293038674</v>
      </c>
      <c r="O928" s="14">
        <f t="shared" si="30"/>
        <v>43282</v>
      </c>
    </row>
    <row r="929" spans="2:15" x14ac:dyDescent="0.25">
      <c r="B929" s="2">
        <v>43297</v>
      </c>
      <c r="C929" s="1">
        <v>13571.5</v>
      </c>
      <c r="D929" s="27">
        <v>263520</v>
      </c>
      <c r="E929" s="27">
        <v>203454</v>
      </c>
      <c r="F929" s="27">
        <f t="shared" si="29"/>
        <v>60066</v>
      </c>
      <c r="G929" s="27">
        <v>100000</v>
      </c>
      <c r="H929" s="135">
        <v>67750</v>
      </c>
      <c r="I929" s="1">
        <v>6165</v>
      </c>
      <c r="J929" s="1">
        <v>285.05</v>
      </c>
      <c r="K929" s="1">
        <f>Table48[[#This Row],[Comex Cu future]]/100/0.454*1000</f>
        <v>6278.6343612334804</v>
      </c>
      <c r="L929" s="1">
        <v>2106.5</v>
      </c>
      <c r="M929" s="207">
        <f>IF(ISNA(VLOOKUP(Table48[[#This Row],[Column1]],Table22[],2,FALSE)),M928,(VLOOKUP(Table48[[#This Row],[Column1]],Table22[],2,FALSE))*1000)</f>
        <v>81571.103546799757</v>
      </c>
      <c r="N929" s="135">
        <f>IF(ISNA(VLOOKUP(Table48[[#This Row],[Column1]],Table22[],3,FALSE)),N928,(VLOOKUP(Table48[[#This Row],[Column1]],Table22[],3,FALSE))*1000)</f>
        <v>84437.115293038674</v>
      </c>
      <c r="O929" s="14">
        <f t="shared" si="30"/>
        <v>43282</v>
      </c>
    </row>
    <row r="930" spans="2:15" x14ac:dyDescent="0.25">
      <c r="B930" s="2">
        <v>43298</v>
      </c>
      <c r="C930" s="1">
        <v>13393</v>
      </c>
      <c r="D930" s="27">
        <v>263298</v>
      </c>
      <c r="E930" s="27">
        <v>203244</v>
      </c>
      <c r="F930" s="27">
        <f t="shared" si="29"/>
        <v>60054</v>
      </c>
      <c r="G930" s="27">
        <v>100000</v>
      </c>
      <c r="H930" s="135">
        <v>69750</v>
      </c>
      <c r="I930" s="1">
        <v>6116</v>
      </c>
      <c r="J930" s="1">
        <v>283.60000000000002</v>
      </c>
      <c r="K930" s="1">
        <f>Table48[[#This Row],[Comex Cu future]]/100/0.454*1000</f>
        <v>6246.6960352422911</v>
      </c>
      <c r="L930" s="1">
        <v>2065.5</v>
      </c>
      <c r="M930" s="207">
        <f>IF(ISNA(VLOOKUP(Table48[[#This Row],[Column1]],Table22[],2,FALSE)),M929,(VLOOKUP(Table48[[#This Row],[Column1]],Table22[],2,FALSE))*1000)</f>
        <v>81571.103546799757</v>
      </c>
      <c r="N930" s="135">
        <f>IF(ISNA(VLOOKUP(Table48[[#This Row],[Column1]],Table22[],3,FALSE)),N929,(VLOOKUP(Table48[[#This Row],[Column1]],Table22[],3,FALSE))*1000)</f>
        <v>84437.115293038674</v>
      </c>
      <c r="O930" s="14">
        <f t="shared" si="30"/>
        <v>43282</v>
      </c>
    </row>
    <row r="931" spans="2:15" x14ac:dyDescent="0.25">
      <c r="B931" s="2">
        <v>43299</v>
      </c>
      <c r="C931" s="1">
        <v>13519</v>
      </c>
      <c r="D931" s="27">
        <v>262416</v>
      </c>
      <c r="E931" s="27">
        <v>202428</v>
      </c>
      <c r="F931" s="27">
        <f t="shared" si="29"/>
        <v>59988</v>
      </c>
      <c r="G931" s="27">
        <v>100000</v>
      </c>
      <c r="H931" s="135">
        <v>69750</v>
      </c>
      <c r="I931" s="1">
        <v>6123.5</v>
      </c>
      <c r="J931" s="1">
        <v>284.55</v>
      </c>
      <c r="K931" s="1">
        <f>Table48[[#This Row],[Comex Cu future]]/100/0.454*1000</f>
        <v>6267.621145374449</v>
      </c>
      <c r="L931" s="1">
        <v>2053.75</v>
      </c>
      <c r="M931" s="207">
        <f>IF(ISNA(VLOOKUP(Table48[[#This Row],[Column1]],Table22[],2,FALSE)),M930,(VLOOKUP(Table48[[#This Row],[Column1]],Table22[],2,FALSE))*1000)</f>
        <v>80909.716220744638</v>
      </c>
      <c r="N931" s="135">
        <f>IF(ISNA(VLOOKUP(Table48[[#This Row],[Column1]],Table22[],3,FALSE)),N930,(VLOOKUP(Table48[[#This Row],[Column1]],Table22[],3,FALSE))*1000)</f>
        <v>84437.115293038674</v>
      </c>
      <c r="O931" s="14">
        <f t="shared" si="30"/>
        <v>43282</v>
      </c>
    </row>
    <row r="932" spans="2:15" x14ac:dyDescent="0.25">
      <c r="B932" s="2">
        <v>43300</v>
      </c>
      <c r="C932" s="1">
        <v>13249</v>
      </c>
      <c r="D932" s="27">
        <v>261108</v>
      </c>
      <c r="E932" s="27">
        <v>201138</v>
      </c>
      <c r="F932" s="27">
        <f t="shared" si="29"/>
        <v>59970</v>
      </c>
      <c r="G932" s="27">
        <v>100000</v>
      </c>
      <c r="H932" s="135">
        <v>69750</v>
      </c>
      <c r="I932" s="1">
        <v>6039.5</v>
      </c>
      <c r="J932" s="1">
        <v>278.10000000000002</v>
      </c>
      <c r="K932" s="1">
        <f>Table48[[#This Row],[Comex Cu future]]/100/0.454*1000</f>
        <v>6125.5506607929519</v>
      </c>
      <c r="L932" s="1">
        <v>2041.75</v>
      </c>
      <c r="M932" s="207">
        <f>IF(ISNA(VLOOKUP(Table48[[#This Row],[Column1]],Table22[],2,FALSE)),M931,(VLOOKUP(Table48[[#This Row],[Column1]],Table22[],2,FALSE))*1000)</f>
        <v>80909.716220744638</v>
      </c>
      <c r="N932" s="135">
        <f>IF(ISNA(VLOOKUP(Table48[[#This Row],[Column1]],Table22[],3,FALSE)),N931,(VLOOKUP(Table48[[#This Row],[Column1]],Table22[],3,FALSE))*1000)</f>
        <v>84437.115293038674</v>
      </c>
      <c r="O932" s="14">
        <f t="shared" si="30"/>
        <v>43282</v>
      </c>
    </row>
    <row r="933" spans="2:15" x14ac:dyDescent="0.25">
      <c r="B933" s="2">
        <v>43301</v>
      </c>
      <c r="C933" s="1">
        <v>13437</v>
      </c>
      <c r="D933" s="27">
        <v>259266</v>
      </c>
      <c r="E933" s="27">
        <v>199374</v>
      </c>
      <c r="F933" s="27">
        <f t="shared" si="29"/>
        <v>59892</v>
      </c>
      <c r="G933" s="27">
        <v>100000</v>
      </c>
      <c r="H933" s="135">
        <v>69750</v>
      </c>
      <c r="I933" s="1">
        <v>6122.5</v>
      </c>
      <c r="J933" s="1">
        <v>283.8</v>
      </c>
      <c r="K933" s="1">
        <f>Table48[[#This Row],[Comex Cu future]]/100/0.454*1000</f>
        <v>6251.101321585903</v>
      </c>
      <c r="L933" s="1">
        <v>2079</v>
      </c>
      <c r="M933" s="207">
        <f>IF(ISNA(VLOOKUP(Table48[[#This Row],[Column1]],Table22[],2,FALSE)),M932,(VLOOKUP(Table48[[#This Row],[Column1]],Table22[],2,FALSE))*1000)</f>
        <v>80027.866452671122</v>
      </c>
      <c r="N933" s="135">
        <f>IF(ISNA(VLOOKUP(Table48[[#This Row],[Column1]],Table22[],3,FALSE)),N932,(VLOOKUP(Table48[[#This Row],[Column1]],Table22[],3,FALSE))*1000)</f>
        <v>83775.727966983555</v>
      </c>
      <c r="O933" s="14">
        <f t="shared" si="30"/>
        <v>43282</v>
      </c>
    </row>
    <row r="934" spans="2:15" x14ac:dyDescent="0.25">
      <c r="B934" s="2">
        <v>43304</v>
      </c>
      <c r="C934" s="1">
        <v>13301</v>
      </c>
      <c r="D934" s="27">
        <v>260718</v>
      </c>
      <c r="E934" s="27">
        <v>200844</v>
      </c>
      <c r="F934" s="27">
        <f t="shared" si="29"/>
        <v>59874</v>
      </c>
      <c r="G934" s="27">
        <v>100000</v>
      </c>
      <c r="H934" s="135">
        <v>69750</v>
      </c>
      <c r="I934" s="1">
        <v>6096.75</v>
      </c>
      <c r="J934" s="1">
        <v>282.64999999999998</v>
      </c>
      <c r="K934" s="1">
        <f>Table48[[#This Row],[Comex Cu future]]/100/0.454*1000</f>
        <v>6225.7709251101314</v>
      </c>
      <c r="L934" s="1">
        <v>2057.75</v>
      </c>
      <c r="M934" s="207">
        <f>IF(ISNA(VLOOKUP(Table48[[#This Row],[Column1]],Table22[],2,FALSE)),M933,(VLOOKUP(Table48[[#This Row],[Column1]],Table22[],2,FALSE))*1000)</f>
        <v>80027.866452671122</v>
      </c>
      <c r="N934" s="135">
        <f>IF(ISNA(VLOOKUP(Table48[[#This Row],[Column1]],Table22[],3,FALSE)),N933,(VLOOKUP(Table48[[#This Row],[Column1]],Table22[],3,FALSE))*1000)</f>
        <v>83775.727966983555</v>
      </c>
      <c r="O934" s="14">
        <f t="shared" si="30"/>
        <v>43282</v>
      </c>
    </row>
    <row r="935" spans="2:15" x14ac:dyDescent="0.25">
      <c r="B935" s="2">
        <v>43305</v>
      </c>
      <c r="C935" s="1">
        <v>13499</v>
      </c>
      <c r="D935" s="27">
        <v>260718</v>
      </c>
      <c r="E935" s="27">
        <v>200844</v>
      </c>
      <c r="F935" s="27">
        <f t="shared" si="29"/>
        <v>59874</v>
      </c>
      <c r="G935" s="27">
        <v>100000</v>
      </c>
      <c r="H935" s="135">
        <v>69750</v>
      </c>
      <c r="I935" s="1">
        <v>6264.75</v>
      </c>
      <c r="J935" s="1">
        <v>289.2</v>
      </c>
      <c r="K935" s="1">
        <f>Table48[[#This Row],[Comex Cu future]]/100/0.454*1000</f>
        <v>6370.0440528634354</v>
      </c>
      <c r="L935" s="1">
        <v>2064</v>
      </c>
      <c r="M935" s="207">
        <f>IF(ISNA(VLOOKUP(Table48[[#This Row],[Column1]],Table22[],2,FALSE)),M934,(VLOOKUP(Table48[[#This Row],[Column1]],Table22[],2,FALSE))*1000)</f>
        <v>80027.866452671122</v>
      </c>
      <c r="N935" s="135">
        <f>IF(ISNA(VLOOKUP(Table48[[#This Row],[Column1]],Table22[],3,FALSE)),N934,(VLOOKUP(Table48[[#This Row],[Column1]],Table22[],3,FALSE))*1000)</f>
        <v>83775.727966983555</v>
      </c>
      <c r="O935" s="14">
        <f t="shared" si="30"/>
        <v>43282</v>
      </c>
    </row>
    <row r="936" spans="2:15" x14ac:dyDescent="0.25">
      <c r="B936" s="2">
        <v>43306</v>
      </c>
      <c r="C936" s="1">
        <v>13577</v>
      </c>
      <c r="D936" s="27">
        <v>260400</v>
      </c>
      <c r="E936" s="27">
        <v>200526</v>
      </c>
      <c r="F936" s="27">
        <f t="shared" si="29"/>
        <v>59874</v>
      </c>
      <c r="G936" s="27">
        <v>100000</v>
      </c>
      <c r="H936" s="135">
        <v>69750</v>
      </c>
      <c r="I936" s="1">
        <v>6262</v>
      </c>
      <c r="J936" s="1">
        <v>290.10000000000002</v>
      </c>
      <c r="K936" s="1">
        <f>Table48[[#This Row],[Comex Cu future]]/100/0.454*1000</f>
        <v>6389.8678414096921</v>
      </c>
      <c r="L936" s="1">
        <v>2040.5</v>
      </c>
      <c r="M936" s="207">
        <f>IF(ISNA(VLOOKUP(Table48[[#This Row],[Column1]],Table22[],2,FALSE)),M935,(VLOOKUP(Table48[[#This Row],[Column1]],Table22[],2,FALSE))*1000)</f>
        <v>78043.704474505721</v>
      </c>
      <c r="N936" s="135">
        <f>IF(ISNA(VLOOKUP(Table48[[#This Row],[Column1]],Table22[],3,FALSE)),N935,(VLOOKUP(Table48[[#This Row],[Column1]],Table22[],3,FALSE))*1000)</f>
        <v>83114.340640928422</v>
      </c>
      <c r="O936" s="14">
        <f t="shared" si="30"/>
        <v>43282</v>
      </c>
    </row>
    <row r="937" spans="2:15" x14ac:dyDescent="0.25">
      <c r="B937" s="2">
        <v>43307</v>
      </c>
      <c r="C937" s="1">
        <v>13677</v>
      </c>
      <c r="D937" s="27">
        <v>259332</v>
      </c>
      <c r="E937" s="27">
        <v>199506</v>
      </c>
      <c r="F937" s="27">
        <f t="shared" si="29"/>
        <v>59826</v>
      </c>
      <c r="G937" s="27">
        <v>100000</v>
      </c>
      <c r="H937" s="135">
        <v>69750</v>
      </c>
      <c r="I937" s="1">
        <v>6266.5</v>
      </c>
      <c r="J937" s="1">
        <v>289.89999999999998</v>
      </c>
      <c r="K937" s="1">
        <f>Table48[[#This Row],[Comex Cu future]]/100/0.454*1000</f>
        <v>6385.4625550660776</v>
      </c>
      <c r="L937" s="1">
        <v>2049</v>
      </c>
      <c r="M937" s="207">
        <f>IF(ISNA(VLOOKUP(Table48[[#This Row],[Column1]],Table22[],2,FALSE)),M936,(VLOOKUP(Table48[[#This Row],[Column1]],Table22[],2,FALSE))*1000)</f>
        <v>78043.704474505721</v>
      </c>
      <c r="N937" s="135">
        <f>IF(ISNA(VLOOKUP(Table48[[#This Row],[Column1]],Table22[],3,FALSE)),N936,(VLOOKUP(Table48[[#This Row],[Column1]],Table22[],3,FALSE))*1000)</f>
        <v>83114.340640928422</v>
      </c>
      <c r="O937" s="14">
        <f t="shared" si="30"/>
        <v>43282</v>
      </c>
    </row>
    <row r="938" spans="2:15" x14ac:dyDescent="0.25">
      <c r="B938" s="2">
        <v>43308</v>
      </c>
      <c r="C938" s="1">
        <v>13770</v>
      </c>
      <c r="D938" s="27">
        <v>257502</v>
      </c>
      <c r="E938" s="27">
        <v>197856</v>
      </c>
      <c r="F938" s="27">
        <f t="shared" si="29"/>
        <v>59646</v>
      </c>
      <c r="G938" s="27">
        <v>100000</v>
      </c>
      <c r="H938" s="135">
        <v>69750</v>
      </c>
      <c r="I938" s="1">
        <v>6274.25</v>
      </c>
      <c r="J938" s="1">
        <v>288.55</v>
      </c>
      <c r="K938" s="1">
        <f>Table48[[#This Row],[Comex Cu future]]/100/0.454*1000</f>
        <v>6355.7268722466961</v>
      </c>
      <c r="L938" s="1">
        <v>2054.5</v>
      </c>
      <c r="M938" s="207">
        <f>IF(ISNA(VLOOKUP(Table48[[#This Row],[Column1]],Table22[],2,FALSE)),M937,(VLOOKUP(Table48[[#This Row],[Column1]],Table22[],2,FALSE))*1000)</f>
        <v>77051.623485423042</v>
      </c>
      <c r="N938" s="135">
        <f>IF(ISNA(VLOOKUP(Table48[[#This Row],[Column1]],Table22[],3,FALSE)),N937,(VLOOKUP(Table48[[#This Row],[Column1]],Table22[],3,FALSE))*1000)</f>
        <v>81571.103546799757</v>
      </c>
      <c r="O938" s="14">
        <f t="shared" si="30"/>
        <v>43282</v>
      </c>
    </row>
    <row r="939" spans="2:15" x14ac:dyDescent="0.25">
      <c r="B939" s="2">
        <v>43311</v>
      </c>
      <c r="C939" s="1">
        <v>13766.5</v>
      </c>
      <c r="D939" s="27">
        <v>256158</v>
      </c>
      <c r="E939" s="27">
        <v>197616</v>
      </c>
      <c r="F939" s="27">
        <f t="shared" si="29"/>
        <v>58542</v>
      </c>
      <c r="G939" s="27">
        <v>100000</v>
      </c>
      <c r="H939" s="135">
        <v>69750</v>
      </c>
      <c r="I939" s="1">
        <v>6223.5</v>
      </c>
      <c r="J939" s="1">
        <v>288</v>
      </c>
      <c r="K939" s="1">
        <f>Table48[[#This Row],[Comex Cu future]]/100/0.454*1000</f>
        <v>6343.6123348017618</v>
      </c>
      <c r="L939" s="1">
        <v>2075</v>
      </c>
      <c r="M939" s="207">
        <f>IF(ISNA(VLOOKUP(Table48[[#This Row],[Column1]],Table22[],2,FALSE)),M938,(VLOOKUP(Table48[[#This Row],[Column1]],Table22[],2,FALSE))*1000)</f>
        <v>77051.623485423042</v>
      </c>
      <c r="N939" s="135">
        <f>IF(ISNA(VLOOKUP(Table48[[#This Row],[Column1]],Table22[],3,FALSE)),N938,(VLOOKUP(Table48[[#This Row],[Column1]],Table22[],3,FALSE))*1000)</f>
        <v>81571.103546799757</v>
      </c>
      <c r="O939" s="14">
        <f t="shared" si="30"/>
        <v>43282</v>
      </c>
    </row>
    <row r="940" spans="2:15" x14ac:dyDescent="0.25">
      <c r="B940" s="2">
        <v>43312</v>
      </c>
      <c r="C940" s="1">
        <v>13939</v>
      </c>
      <c r="D940" s="27">
        <v>256044</v>
      </c>
      <c r="E940" s="27">
        <v>197832</v>
      </c>
      <c r="F940" s="27">
        <f t="shared" si="29"/>
        <v>58212</v>
      </c>
      <c r="G940" s="27">
        <v>100000</v>
      </c>
      <c r="H940" s="135">
        <v>69000</v>
      </c>
      <c r="I940" s="1">
        <v>6279.25</v>
      </c>
      <c r="J940" s="1">
        <v>291.60000000000002</v>
      </c>
      <c r="K940" s="1">
        <f>Table48[[#This Row],[Comex Cu future]]/100/0.454*1000</f>
        <v>6422.9074889867852</v>
      </c>
      <c r="L940" s="1">
        <v>2060.75</v>
      </c>
      <c r="M940" s="207">
        <f>IF(ISNA(VLOOKUP(Table48[[#This Row],[Column1]],Table22[],2,FALSE)),M939,(VLOOKUP(Table48[[#This Row],[Column1]],Table22[],2,FALSE))*1000)</f>
        <v>77051.623485423042</v>
      </c>
      <c r="N940" s="135">
        <f>IF(ISNA(VLOOKUP(Table48[[#This Row],[Column1]],Table22[],3,FALSE)),N939,(VLOOKUP(Table48[[#This Row],[Column1]],Table22[],3,FALSE))*1000)</f>
        <v>81571.103546799757</v>
      </c>
      <c r="O940" s="14">
        <f t="shared" si="30"/>
        <v>43282</v>
      </c>
    </row>
    <row r="941" spans="2:15" x14ac:dyDescent="0.25">
      <c r="B941" s="2">
        <v>43313</v>
      </c>
      <c r="C941" s="1">
        <v>13492.5</v>
      </c>
      <c r="D941" s="27">
        <v>254262</v>
      </c>
      <c r="E941" s="27">
        <v>196050</v>
      </c>
      <c r="F941" s="27">
        <f t="shared" si="29"/>
        <v>58212</v>
      </c>
      <c r="G941" s="27">
        <v>100000</v>
      </c>
      <c r="H941" s="135">
        <v>67000</v>
      </c>
      <c r="I941" s="1">
        <v>6147</v>
      </c>
      <c r="J941" s="1">
        <v>283.85000000000002</v>
      </c>
      <c r="K941" s="1">
        <f>Table48[[#This Row],[Comex Cu future]]/100/0.454*1000</f>
        <v>6252.2026431718059</v>
      </c>
      <c r="L941" s="1">
        <v>2030</v>
      </c>
      <c r="M941" s="207">
        <f>IF(ISNA(VLOOKUP(Table48[[#This Row],[Column1]],Table22[],2,FALSE)),M940,(VLOOKUP(Table48[[#This Row],[Column1]],Table22[],2,FALSE))*1000)</f>
        <v>76610.698601386277</v>
      </c>
      <c r="N941" s="135">
        <f>IF(ISNA(VLOOKUP(Table48[[#This Row],[Column1]],Table22[],3,FALSE)),N940,(VLOOKUP(Table48[[#This Row],[Column1]],Table22[],3,FALSE))*1000)</f>
        <v>79366.479126615988</v>
      </c>
      <c r="O941" s="14">
        <f t="shared" si="30"/>
        <v>43313</v>
      </c>
    </row>
    <row r="942" spans="2:15" x14ac:dyDescent="0.25">
      <c r="B942" s="2">
        <v>43314</v>
      </c>
      <c r="C942" s="1">
        <v>13237.25</v>
      </c>
      <c r="D942" s="27">
        <v>254070</v>
      </c>
      <c r="E942" s="27">
        <v>196050</v>
      </c>
      <c r="F942" s="27">
        <f t="shared" si="29"/>
        <v>58020</v>
      </c>
      <c r="G942" s="27">
        <v>100000</v>
      </c>
      <c r="H942" s="135">
        <v>66025</v>
      </c>
      <c r="I942" s="1">
        <v>6110.5</v>
      </c>
      <c r="J942" s="1">
        <v>282.95</v>
      </c>
      <c r="K942" s="1">
        <f>Table48[[#This Row],[Comex Cu future]]/100/0.454*1000</f>
        <v>6232.378854625551</v>
      </c>
      <c r="L942" s="1">
        <v>2010.75</v>
      </c>
      <c r="M942" s="207">
        <f>IF(ISNA(VLOOKUP(Table48[[#This Row],[Column1]],Table22[],2,FALSE)),M941,(VLOOKUP(Table48[[#This Row],[Column1]],Table22[],2,FALSE))*1000)</f>
        <v>76610.698601386277</v>
      </c>
      <c r="N942" s="135">
        <f>IF(ISNA(VLOOKUP(Table48[[#This Row],[Column1]],Table22[],3,FALSE)),N941,(VLOOKUP(Table48[[#This Row],[Column1]],Table22[],3,FALSE))*1000)</f>
        <v>79366.479126615988</v>
      </c>
      <c r="O942" s="14">
        <f t="shared" si="30"/>
        <v>43313</v>
      </c>
    </row>
    <row r="943" spans="2:15" x14ac:dyDescent="0.25">
      <c r="B943" s="2">
        <v>43315</v>
      </c>
      <c r="C943" s="1">
        <v>13456</v>
      </c>
      <c r="D943" s="27">
        <v>253278</v>
      </c>
      <c r="E943" s="27">
        <v>195924</v>
      </c>
      <c r="F943" s="27">
        <f t="shared" si="29"/>
        <v>57354</v>
      </c>
      <c r="G943" s="27">
        <v>100000</v>
      </c>
      <c r="H943" s="135">
        <v>64284</v>
      </c>
      <c r="I943" s="1">
        <v>6178.25</v>
      </c>
      <c r="J943" s="1">
        <v>285.64999999999998</v>
      </c>
      <c r="K943" s="1">
        <f>Table48[[#This Row],[Comex Cu future]]/100/0.454*1000</f>
        <v>6291.8502202643167</v>
      </c>
      <c r="L943" s="1">
        <v>2001.75</v>
      </c>
      <c r="M943" s="207">
        <f>IF(ISNA(VLOOKUP(Table48[[#This Row],[Column1]],Table22[],2,FALSE)),M942,(VLOOKUP(Table48[[#This Row],[Column1]],Table22[],2,FALSE))*1000)</f>
        <v>75839.080054321937</v>
      </c>
      <c r="N943" s="135">
        <f>IF(ISNA(VLOOKUP(Table48[[#This Row],[Column1]],Table22[],3,FALSE)),N942,(VLOOKUP(Table48[[#This Row],[Column1]],Table22[],3,FALSE))*1000)</f>
        <v>78374.398137533295</v>
      </c>
      <c r="O943" s="14">
        <f t="shared" si="30"/>
        <v>43313</v>
      </c>
    </row>
    <row r="944" spans="2:15" x14ac:dyDescent="0.25">
      <c r="B944" s="2">
        <v>43318</v>
      </c>
      <c r="C944" s="1">
        <v>13594</v>
      </c>
      <c r="D944" s="27">
        <v>251838</v>
      </c>
      <c r="E944" s="27">
        <v>195618</v>
      </c>
      <c r="F944" s="27">
        <f t="shared" si="29"/>
        <v>56220</v>
      </c>
      <c r="G944" s="27">
        <v>100000</v>
      </c>
      <c r="H944" s="135">
        <v>58743</v>
      </c>
      <c r="I944" s="1">
        <v>6103.5</v>
      </c>
      <c r="J944" s="1">
        <v>282.35000000000002</v>
      </c>
      <c r="K944" s="1">
        <f>Table48[[#This Row],[Comex Cu future]]/100/0.454*1000</f>
        <v>6219.1629955947137</v>
      </c>
      <c r="L944" s="1">
        <v>2016</v>
      </c>
      <c r="M944" s="207">
        <f>IF(ISNA(VLOOKUP(Table48[[#This Row],[Column1]],Table22[],2,FALSE)),M943,(VLOOKUP(Table48[[#This Row],[Column1]],Table22[],2,FALSE))*1000)</f>
        <v>75839.080054321937</v>
      </c>
      <c r="N944" s="135">
        <f>IF(ISNA(VLOOKUP(Table48[[#This Row],[Column1]],Table22[],3,FALSE)),N943,(VLOOKUP(Table48[[#This Row],[Column1]],Table22[],3,FALSE))*1000)</f>
        <v>78374.398137533295</v>
      </c>
      <c r="O944" s="14">
        <f t="shared" si="30"/>
        <v>43313</v>
      </c>
    </row>
    <row r="945" spans="2:15" x14ac:dyDescent="0.25">
      <c r="B945" s="2">
        <v>43319</v>
      </c>
      <c r="C945" s="1">
        <v>13763</v>
      </c>
      <c r="D945" s="27">
        <v>251466</v>
      </c>
      <c r="E945" s="27">
        <v>195432</v>
      </c>
      <c r="F945" s="27">
        <f t="shared" si="29"/>
        <v>56034</v>
      </c>
      <c r="G945" s="27">
        <v>100000</v>
      </c>
      <c r="H945" s="135">
        <v>55151.5</v>
      </c>
      <c r="I945" s="1">
        <v>6142.75</v>
      </c>
      <c r="J945" s="1">
        <v>284.14999999999998</v>
      </c>
      <c r="K945" s="1">
        <f>Table48[[#This Row],[Comex Cu future]]/100/0.454*1000</f>
        <v>6258.8105726872245</v>
      </c>
      <c r="L945" s="1">
        <v>2013.25</v>
      </c>
      <c r="M945" s="207">
        <f>IF(ISNA(VLOOKUP(Table48[[#This Row],[Column1]],Table22[],2,FALSE)),M944,(VLOOKUP(Table48[[#This Row],[Column1]],Table22[],2,FALSE))*1000)</f>
        <v>75839.080054321937</v>
      </c>
      <c r="N945" s="135">
        <f>IF(ISNA(VLOOKUP(Table48[[#This Row],[Column1]],Table22[],3,FALSE)),N944,(VLOOKUP(Table48[[#This Row],[Column1]],Table22[],3,FALSE))*1000)</f>
        <v>78374.398137533295</v>
      </c>
      <c r="O945" s="14">
        <f t="shared" si="30"/>
        <v>43313</v>
      </c>
    </row>
    <row r="946" spans="2:15" x14ac:dyDescent="0.25">
      <c r="B946" s="2">
        <v>43320</v>
      </c>
      <c r="C946" s="1">
        <v>13967.5</v>
      </c>
      <c r="D946" s="27">
        <v>250548</v>
      </c>
      <c r="E946" s="27">
        <v>194664</v>
      </c>
      <c r="F946" s="27">
        <f t="shared" si="29"/>
        <v>55884</v>
      </c>
      <c r="G946" s="27">
        <v>100000</v>
      </c>
      <c r="H946" s="135">
        <v>61500</v>
      </c>
      <c r="I946" s="1">
        <v>6144</v>
      </c>
      <c r="J946" s="1">
        <v>283.89999999999998</v>
      </c>
      <c r="K946" s="1">
        <f>Table48[[#This Row],[Comex Cu future]]/100/0.454*1000</f>
        <v>6253.3039647577089</v>
      </c>
      <c r="L946" s="1">
        <v>2084.25</v>
      </c>
      <c r="M946" s="207">
        <f>IF(ISNA(VLOOKUP(Table48[[#This Row],[Column1]],Table22[],2,FALSE)),M945,(VLOOKUP(Table48[[#This Row],[Column1]],Table22[],2,FALSE))*1000)</f>
        <v>74626.536623220876</v>
      </c>
      <c r="N946" s="135">
        <f>IF(ISNA(VLOOKUP(Table48[[#This Row],[Column1]],Table22[],3,FALSE)),N945,(VLOOKUP(Table48[[#This Row],[Column1]],Table22[],3,FALSE))*1000)</f>
        <v>77492.548369459779</v>
      </c>
      <c r="O946" s="14">
        <f t="shared" si="30"/>
        <v>43313</v>
      </c>
    </row>
    <row r="947" spans="2:15" x14ac:dyDescent="0.25">
      <c r="B947" s="2">
        <v>43321</v>
      </c>
      <c r="C947" s="1">
        <v>13804</v>
      </c>
      <c r="D947" s="27">
        <v>249720</v>
      </c>
      <c r="E947" s="27">
        <v>193878</v>
      </c>
      <c r="F947" s="27">
        <f t="shared" si="29"/>
        <v>55842</v>
      </c>
      <c r="G947" s="27">
        <v>100000</v>
      </c>
      <c r="H947" s="135">
        <v>61750</v>
      </c>
      <c r="I947" s="1">
        <v>6198.5</v>
      </c>
      <c r="J947" s="1">
        <v>285.25</v>
      </c>
      <c r="K947" s="1">
        <f>Table48[[#This Row],[Comex Cu future]]/100/0.454*1000</f>
        <v>6283.0396475770922</v>
      </c>
      <c r="L947" s="1">
        <v>2060.75</v>
      </c>
      <c r="M947" s="207">
        <f>IF(ISNA(VLOOKUP(Table48[[#This Row],[Column1]],Table22[],2,FALSE)),M946,(VLOOKUP(Table48[[#This Row],[Column1]],Table22[],2,FALSE))*1000)</f>
        <v>74626.536623220876</v>
      </c>
      <c r="N947" s="135">
        <f>IF(ISNA(VLOOKUP(Table48[[#This Row],[Column1]],Table22[],3,FALSE)),N946,(VLOOKUP(Table48[[#This Row],[Column1]],Table22[],3,FALSE))*1000)</f>
        <v>77492.548369459779</v>
      </c>
      <c r="O947" s="14">
        <f t="shared" si="30"/>
        <v>43313</v>
      </c>
    </row>
    <row r="948" spans="2:15" x14ac:dyDescent="0.25">
      <c r="B948" s="2">
        <v>43322</v>
      </c>
      <c r="C948" s="1">
        <v>13736.5</v>
      </c>
      <c r="D948" s="27">
        <v>249546</v>
      </c>
      <c r="E948" s="27">
        <v>193722</v>
      </c>
      <c r="F948" s="27">
        <f t="shared" si="29"/>
        <v>55824</v>
      </c>
      <c r="G948" s="27">
        <v>100000</v>
      </c>
      <c r="H948" s="135">
        <v>61650</v>
      </c>
      <c r="I948" s="1">
        <v>6160.25</v>
      </c>
      <c r="J948" s="1">
        <v>283</v>
      </c>
      <c r="K948" s="1">
        <f>Table48[[#This Row],[Comex Cu future]]/100/0.454*1000</f>
        <v>6233.4801762114539</v>
      </c>
      <c r="L948" s="1">
        <v>2087.25</v>
      </c>
      <c r="M948" s="207">
        <f>IF(ISNA(VLOOKUP(Table48[[#This Row],[Column1]],Table22[],2,FALSE)),M947,(VLOOKUP(Table48[[#This Row],[Column1]],Table22[],2,FALSE))*1000)</f>
        <v>73854.918076156551</v>
      </c>
      <c r="N948" s="135">
        <f>IF(ISNA(VLOOKUP(Table48[[#This Row],[Column1]],Table22[],3,FALSE)),N947,(VLOOKUP(Table48[[#This Row],[Column1]],Table22[],3,FALSE))*1000)</f>
        <v>77272.085927441396</v>
      </c>
      <c r="O948" s="14">
        <f t="shared" si="30"/>
        <v>43313</v>
      </c>
    </row>
    <row r="949" spans="2:15" x14ac:dyDescent="0.25">
      <c r="B949" s="2">
        <v>43325</v>
      </c>
      <c r="C949" s="1">
        <v>13455</v>
      </c>
      <c r="D949" s="27">
        <v>248772</v>
      </c>
      <c r="E949" s="27">
        <v>192948</v>
      </c>
      <c r="F949" s="27">
        <f t="shared" si="29"/>
        <v>55824</v>
      </c>
      <c r="G949" s="27">
        <v>100000</v>
      </c>
      <c r="H949" s="135">
        <v>63872</v>
      </c>
      <c r="I949" s="1">
        <v>6123.25</v>
      </c>
      <c r="J949" s="1">
        <v>281.85000000000002</v>
      </c>
      <c r="K949" s="1">
        <f>Table48[[#This Row],[Comex Cu future]]/100/0.454*1000</f>
        <v>6208.1497797356824</v>
      </c>
      <c r="L949" s="1">
        <v>2063.5</v>
      </c>
      <c r="M949" s="207">
        <f>IF(ISNA(VLOOKUP(Table48[[#This Row],[Column1]],Table22[],2,FALSE)),M948,(VLOOKUP(Table48[[#This Row],[Column1]],Table22[],2,FALSE))*1000)</f>
        <v>73854.918076156551</v>
      </c>
      <c r="N949" s="135">
        <f>IF(ISNA(VLOOKUP(Table48[[#This Row],[Column1]],Table22[],3,FALSE)),N948,(VLOOKUP(Table48[[#This Row],[Column1]],Table22[],3,FALSE))*1000)</f>
        <v>77272.085927441396</v>
      </c>
      <c r="O949" s="14">
        <f t="shared" si="30"/>
        <v>43313</v>
      </c>
    </row>
    <row r="950" spans="2:15" x14ac:dyDescent="0.25">
      <c r="B950" s="2">
        <v>43326</v>
      </c>
      <c r="C950" s="1">
        <v>13328</v>
      </c>
      <c r="D950" s="27">
        <v>248712</v>
      </c>
      <c r="E950" s="27">
        <v>192900</v>
      </c>
      <c r="F950" s="27">
        <f t="shared" si="29"/>
        <v>55812</v>
      </c>
      <c r="G950" s="27">
        <v>100000</v>
      </c>
      <c r="H950" s="135">
        <v>63864</v>
      </c>
      <c r="I950" s="1">
        <v>6009</v>
      </c>
      <c r="J950" s="1">
        <v>277.2</v>
      </c>
      <c r="K950" s="1">
        <f>Table48[[#This Row],[Comex Cu future]]/100/0.454*1000</f>
        <v>6105.7268722466952</v>
      </c>
      <c r="L950" s="1">
        <v>2045.5</v>
      </c>
      <c r="M950" s="207">
        <f>IF(ISNA(VLOOKUP(Table48[[#This Row],[Column1]],Table22[],2,FALSE)),M949,(VLOOKUP(Table48[[#This Row],[Column1]],Table22[],2,FALSE))*1000)</f>
        <v>73854.918076156551</v>
      </c>
      <c r="N950" s="135">
        <f>IF(ISNA(VLOOKUP(Table48[[#This Row],[Column1]],Table22[],3,FALSE)),N949,(VLOOKUP(Table48[[#This Row],[Column1]],Table22[],3,FALSE))*1000)</f>
        <v>77272.085927441396</v>
      </c>
      <c r="O950" s="14">
        <f t="shared" si="30"/>
        <v>43313</v>
      </c>
    </row>
    <row r="951" spans="2:15" x14ac:dyDescent="0.25">
      <c r="B951" s="2">
        <v>43327</v>
      </c>
      <c r="C951" s="1">
        <v>12753.5</v>
      </c>
      <c r="D951" s="27">
        <v>248328</v>
      </c>
      <c r="E951" s="27">
        <v>192810</v>
      </c>
      <c r="F951" s="27">
        <f t="shared" si="29"/>
        <v>55518</v>
      </c>
      <c r="G951" s="27">
        <v>100000</v>
      </c>
      <c r="H951" s="135">
        <v>63855</v>
      </c>
      <c r="I951" s="1">
        <v>5759</v>
      </c>
      <c r="J951" s="1">
        <v>265.14999999999998</v>
      </c>
      <c r="K951" s="1">
        <f>Table48[[#This Row],[Comex Cu future]]/100/0.454*1000</f>
        <v>5840.3083700440529</v>
      </c>
      <c r="L951" s="1">
        <v>1997.5</v>
      </c>
      <c r="M951" s="207">
        <f>IF(ISNA(VLOOKUP(Table48[[#This Row],[Column1]],Table22[],2,FALSE)),M950,(VLOOKUP(Table48[[#This Row],[Column1]],Table22[],2,FALSE))*1000)</f>
        <v>73193.530750101418</v>
      </c>
      <c r="N951" s="135">
        <f>IF(ISNA(VLOOKUP(Table48[[#This Row],[Column1]],Table22[],3,FALSE)),N950,(VLOOKUP(Table48[[#This Row],[Column1]],Table22[],3,FALSE))*1000)</f>
        <v>76059.54249634032</v>
      </c>
      <c r="O951" s="14">
        <f t="shared" si="30"/>
        <v>43313</v>
      </c>
    </row>
    <row r="952" spans="2:15" x14ac:dyDescent="0.25">
      <c r="B952" s="2">
        <v>43328</v>
      </c>
      <c r="C952" s="1">
        <v>13230</v>
      </c>
      <c r="D952" s="27">
        <v>247548</v>
      </c>
      <c r="E952" s="27">
        <v>192060</v>
      </c>
      <c r="F952" s="27">
        <f t="shared" si="29"/>
        <v>55488</v>
      </c>
      <c r="G952" s="27">
        <v>100000</v>
      </c>
      <c r="H952" s="135">
        <v>63847</v>
      </c>
      <c r="I952" s="1">
        <v>5901</v>
      </c>
      <c r="J952" s="1">
        <v>269.8</v>
      </c>
      <c r="K952" s="1">
        <f>Table48[[#This Row],[Comex Cu future]]/100/0.454*1000</f>
        <v>5942.7312775330392</v>
      </c>
      <c r="L952" s="1">
        <v>2022.25</v>
      </c>
      <c r="M952" s="207">
        <f>IF(ISNA(VLOOKUP(Table48[[#This Row],[Column1]],Table22[],2,FALSE)),M951,(VLOOKUP(Table48[[#This Row],[Column1]],Table22[],2,FALSE))*1000)</f>
        <v>73193.530750101418</v>
      </c>
      <c r="N952" s="135">
        <f>IF(ISNA(VLOOKUP(Table48[[#This Row],[Column1]],Table22[],3,FALSE)),N951,(VLOOKUP(Table48[[#This Row],[Column1]],Table22[],3,FALSE))*1000)</f>
        <v>76059.54249634032</v>
      </c>
      <c r="O952" s="14">
        <f t="shared" si="30"/>
        <v>43313</v>
      </c>
    </row>
    <row r="953" spans="2:15" x14ac:dyDescent="0.25">
      <c r="B953" s="2">
        <v>43329</v>
      </c>
      <c r="C953" s="1">
        <v>13390</v>
      </c>
      <c r="D953" s="27">
        <v>246534</v>
      </c>
      <c r="E953" s="27">
        <v>191046</v>
      </c>
      <c r="F953" s="27">
        <f t="shared" si="29"/>
        <v>55488</v>
      </c>
      <c r="G953" s="27">
        <v>100000</v>
      </c>
      <c r="H953" s="135">
        <v>63847</v>
      </c>
      <c r="I953" s="1">
        <v>5889.5</v>
      </c>
      <c r="J953" s="1">
        <v>271.2</v>
      </c>
      <c r="K953" s="1">
        <f>Table48[[#This Row],[Comex Cu future]]/100/0.454*1000</f>
        <v>5973.5682819383255</v>
      </c>
      <c r="L953" s="1">
        <v>2004.25</v>
      </c>
      <c r="M953" s="207">
        <f>IF(ISNA(VLOOKUP(Table48[[#This Row],[Column1]],Table22[],2,FALSE)),M952,(VLOOKUP(Table48[[#This Row],[Column1]],Table22[],2,FALSE))*1000)</f>
        <v>73193.530750101418</v>
      </c>
      <c r="N953" s="135">
        <f>IF(ISNA(VLOOKUP(Table48[[#This Row],[Column1]],Table22[],3,FALSE)),N952,(VLOOKUP(Table48[[#This Row],[Column1]],Table22[],3,FALSE))*1000)</f>
        <v>74957.230286248436</v>
      </c>
      <c r="O953" s="14">
        <f t="shared" si="30"/>
        <v>43313</v>
      </c>
    </row>
    <row r="954" spans="2:15" x14ac:dyDescent="0.25">
      <c r="B954" s="2">
        <v>43332</v>
      </c>
      <c r="C954" s="1">
        <v>13476</v>
      </c>
      <c r="D954" s="27">
        <v>245724</v>
      </c>
      <c r="E954" s="27">
        <v>190302</v>
      </c>
      <c r="F954" s="27">
        <f t="shared" si="29"/>
        <v>55422</v>
      </c>
      <c r="G954" s="27">
        <v>100000</v>
      </c>
      <c r="H954" s="135">
        <v>63814</v>
      </c>
      <c r="I954" s="1">
        <v>5961.5</v>
      </c>
      <c r="J954" s="1">
        <v>274.85000000000002</v>
      </c>
      <c r="K954" s="1">
        <f>Table48[[#This Row],[Comex Cu future]]/100/0.454*1000</f>
        <v>6053.9647577092519</v>
      </c>
      <c r="L954" s="1">
        <v>2031</v>
      </c>
      <c r="M954" s="207">
        <f>IF(ISNA(VLOOKUP(Table48[[#This Row],[Column1]],Table22[],2,FALSE)),M953,(VLOOKUP(Table48[[#This Row],[Column1]],Table22[],2,FALSE))*1000)</f>
        <v>73193.530750101418</v>
      </c>
      <c r="N954" s="135">
        <f>IF(ISNA(VLOOKUP(Table48[[#This Row],[Column1]],Table22[],3,FALSE)),N953,(VLOOKUP(Table48[[#This Row],[Column1]],Table22[],3,FALSE))*1000)</f>
        <v>74957.230286248436</v>
      </c>
      <c r="O954" s="14">
        <f t="shared" si="30"/>
        <v>43313</v>
      </c>
    </row>
    <row r="955" spans="2:15" x14ac:dyDescent="0.25">
      <c r="B955" s="2">
        <v>43333</v>
      </c>
      <c r="C955" s="1">
        <v>13474.5</v>
      </c>
      <c r="D955" s="27">
        <v>245094</v>
      </c>
      <c r="E955" s="27">
        <v>189720</v>
      </c>
      <c r="F955" s="27">
        <f t="shared" si="29"/>
        <v>55374</v>
      </c>
      <c r="G955" s="27">
        <v>100000</v>
      </c>
      <c r="H955" s="135">
        <v>63806</v>
      </c>
      <c r="I955" s="1">
        <v>6018</v>
      </c>
      <c r="J955" s="1">
        <v>277.14999999999998</v>
      </c>
      <c r="K955" s="1">
        <f>Table48[[#This Row],[Comex Cu future]]/100/0.454*1000</f>
        <v>6104.6255506607922</v>
      </c>
      <c r="L955" s="1">
        <v>2029.5</v>
      </c>
      <c r="M955" s="207">
        <f>IF(ISNA(VLOOKUP(Table48[[#This Row],[Column1]],Table22[],2,FALSE)),M954,(VLOOKUP(Table48[[#This Row],[Column1]],Table22[],2,FALSE))*1000)</f>
        <v>73193.530750101418</v>
      </c>
      <c r="N955" s="135">
        <f>IF(ISNA(VLOOKUP(Table48[[#This Row],[Column1]],Table22[],3,FALSE)),N954,(VLOOKUP(Table48[[#This Row],[Column1]],Table22[],3,FALSE))*1000)</f>
        <v>74957.230286248436</v>
      </c>
      <c r="O955" s="14">
        <f t="shared" si="30"/>
        <v>43313</v>
      </c>
    </row>
    <row r="956" spans="2:15" x14ac:dyDescent="0.25">
      <c r="B956" s="2">
        <v>43334</v>
      </c>
      <c r="C956" s="1">
        <v>13442.5</v>
      </c>
      <c r="D956" s="27">
        <v>243666</v>
      </c>
      <c r="E956" s="27">
        <v>188340</v>
      </c>
      <c r="F956" s="27">
        <f t="shared" si="29"/>
        <v>55326</v>
      </c>
      <c r="G956" s="27">
        <v>100000</v>
      </c>
      <c r="H956" s="135">
        <v>63806</v>
      </c>
      <c r="I956" s="1">
        <v>5980</v>
      </c>
      <c r="J956" s="1">
        <v>275.8</v>
      </c>
      <c r="K956" s="1">
        <f>Table48[[#This Row],[Comex Cu future]]/100/0.454*1000</f>
        <v>6074.8898678414089</v>
      </c>
      <c r="L956" s="1">
        <v>2040.5</v>
      </c>
      <c r="M956" s="207">
        <f>IF(ISNA(VLOOKUP(Table48[[#This Row],[Column1]],Table22[],2,FALSE)),M955,(VLOOKUP(Table48[[#This Row],[Column1]],Table22[],2,FALSE))*1000)</f>
        <v>73193.530750101418</v>
      </c>
      <c r="N956" s="135">
        <f>IF(ISNA(VLOOKUP(Table48[[#This Row],[Column1]],Table22[],3,FALSE)),N955,(VLOOKUP(Table48[[#This Row],[Column1]],Table22[],3,FALSE))*1000)</f>
        <v>74295.842960193317</v>
      </c>
      <c r="O956" s="14">
        <f t="shared" si="30"/>
        <v>43313</v>
      </c>
    </row>
    <row r="957" spans="2:15" x14ac:dyDescent="0.25">
      <c r="B957" s="2">
        <v>43335</v>
      </c>
      <c r="C957" s="1">
        <v>13197.5</v>
      </c>
      <c r="D957" s="27">
        <v>243552</v>
      </c>
      <c r="E957" s="27">
        <v>188250</v>
      </c>
      <c r="F957" s="27">
        <f t="shared" si="29"/>
        <v>55302</v>
      </c>
      <c r="G957" s="27">
        <v>100000</v>
      </c>
      <c r="H957" s="135">
        <v>63806</v>
      </c>
      <c r="I957" s="1">
        <v>5967</v>
      </c>
      <c r="J957" s="1">
        <v>274.35000000000002</v>
      </c>
      <c r="K957" s="1">
        <f>Table48[[#This Row],[Comex Cu future]]/100/0.454*1000</f>
        <v>6042.9515418502206</v>
      </c>
      <c r="L957" s="1">
        <v>2052.75</v>
      </c>
      <c r="M957" s="207">
        <f>IF(ISNA(VLOOKUP(Table48[[#This Row],[Column1]],Table22[],2,FALSE)),M956,(VLOOKUP(Table48[[#This Row],[Column1]],Table22[],2,FALSE))*1000)</f>
        <v>73193.530750101418</v>
      </c>
      <c r="N957" s="135">
        <f>IF(ISNA(VLOOKUP(Table48[[#This Row],[Column1]],Table22[],3,FALSE)),N956,(VLOOKUP(Table48[[#This Row],[Column1]],Table22[],3,FALSE))*1000)</f>
        <v>74295.842960193317</v>
      </c>
      <c r="O957" s="14">
        <f t="shared" si="30"/>
        <v>43313</v>
      </c>
    </row>
    <row r="958" spans="2:15" x14ac:dyDescent="0.25">
      <c r="B958" s="2">
        <v>43336</v>
      </c>
      <c r="C958" s="1">
        <v>13338</v>
      </c>
      <c r="D958" s="27">
        <v>242604</v>
      </c>
      <c r="E958" s="27">
        <v>187542</v>
      </c>
      <c r="F958" s="27">
        <f t="shared" si="29"/>
        <v>55062</v>
      </c>
      <c r="G958" s="27">
        <v>100000</v>
      </c>
      <c r="H958" s="135">
        <v>63806</v>
      </c>
      <c r="I958" s="1">
        <v>6091.5</v>
      </c>
      <c r="J958" s="1">
        <v>278.35000000000002</v>
      </c>
      <c r="K958" s="1">
        <f>Table48[[#This Row],[Comex Cu future]]/100/0.454*1000</f>
        <v>6131.0572687224667</v>
      </c>
      <c r="L958" s="1">
        <v>2072.75</v>
      </c>
      <c r="M958" s="207">
        <f>IF(ISNA(VLOOKUP(Table48[[#This Row],[Column1]],Table22[],2,FALSE)),M957,(VLOOKUP(Table48[[#This Row],[Column1]],Table22[],2,FALSE))*1000)</f>
        <v>72752.605866064652</v>
      </c>
      <c r="N958" s="135">
        <f>IF(ISNA(VLOOKUP(Table48[[#This Row],[Column1]],Table22[],3,FALSE)),N957,(VLOOKUP(Table48[[#This Row],[Column1]],Table22[],3,FALSE))*1000)</f>
        <v>74295.842960193317</v>
      </c>
      <c r="O958" s="14">
        <f t="shared" si="30"/>
        <v>43313</v>
      </c>
    </row>
    <row r="959" spans="2:15" x14ac:dyDescent="0.25">
      <c r="B959" s="2">
        <v>43339</v>
      </c>
      <c r="C959" s="1">
        <v>13338</v>
      </c>
      <c r="D959" s="27">
        <v>242604</v>
      </c>
      <c r="E959" s="27">
        <v>187542</v>
      </c>
      <c r="F959" s="27">
        <f t="shared" si="29"/>
        <v>55062</v>
      </c>
      <c r="G959" s="27">
        <v>100000</v>
      </c>
      <c r="H959" s="135">
        <v>63806</v>
      </c>
      <c r="I959" s="1">
        <v>6091.5</v>
      </c>
      <c r="J959" s="1">
        <v>279.10000000000002</v>
      </c>
      <c r="K959" s="1">
        <f>Table48[[#This Row],[Comex Cu future]]/100/0.454*1000</f>
        <v>6147.5770925110137</v>
      </c>
      <c r="L959" s="1">
        <v>2072.75</v>
      </c>
      <c r="M959" s="207">
        <f>IF(ISNA(VLOOKUP(Table48[[#This Row],[Column1]],Table22[],2,FALSE)),M958,(VLOOKUP(Table48[[#This Row],[Column1]],Table22[],2,FALSE))*1000)</f>
        <v>72752.605866064652</v>
      </c>
      <c r="N959" s="135">
        <f>IF(ISNA(VLOOKUP(Table48[[#This Row],[Column1]],Table22[],3,FALSE)),N958,(VLOOKUP(Table48[[#This Row],[Column1]],Table22[],3,FALSE))*1000)</f>
        <v>74295.842960193317</v>
      </c>
      <c r="O959" s="14">
        <f t="shared" si="30"/>
        <v>43313</v>
      </c>
    </row>
    <row r="960" spans="2:15" x14ac:dyDescent="0.25">
      <c r="B960" s="2">
        <v>43340</v>
      </c>
      <c r="C960" s="1">
        <v>13591</v>
      </c>
      <c r="D960" s="27">
        <v>241488</v>
      </c>
      <c r="E960" s="27">
        <v>186450</v>
      </c>
      <c r="F960" s="27">
        <f t="shared" si="29"/>
        <v>55038</v>
      </c>
      <c r="G960" s="27">
        <v>100000</v>
      </c>
      <c r="H960" s="135">
        <v>63806</v>
      </c>
      <c r="I960" s="1">
        <v>6135</v>
      </c>
      <c r="J960" s="1">
        <v>281.5</v>
      </c>
      <c r="K960" s="1">
        <f>Table48[[#This Row],[Comex Cu future]]/100/0.454*1000</f>
        <v>6200.4405286343608</v>
      </c>
      <c r="L960" s="1">
        <v>2110</v>
      </c>
      <c r="M960" s="207">
        <f>IF(ISNA(VLOOKUP(Table48[[#This Row],[Column1]],Table22[],2,FALSE)),M959,(VLOOKUP(Table48[[#This Row],[Column1]],Table22[],2,FALSE))*1000)</f>
        <v>72752.605866064652</v>
      </c>
      <c r="N960" s="135">
        <f>IF(ISNA(VLOOKUP(Table48[[#This Row],[Column1]],Table22[],3,FALSE)),N959,(VLOOKUP(Table48[[#This Row],[Column1]],Table22[],3,FALSE))*1000)</f>
        <v>74295.842960193317</v>
      </c>
      <c r="O960" s="14">
        <f t="shared" si="30"/>
        <v>43313</v>
      </c>
    </row>
    <row r="961" spans="2:15" x14ac:dyDescent="0.25">
      <c r="B961" s="2">
        <v>43341</v>
      </c>
      <c r="C961" s="1">
        <v>13415</v>
      </c>
      <c r="D961" s="27">
        <v>240666</v>
      </c>
      <c r="E961" s="27">
        <v>185694</v>
      </c>
      <c r="F961" s="27">
        <f t="shared" si="29"/>
        <v>54972</v>
      </c>
      <c r="G961" s="27">
        <v>100000</v>
      </c>
      <c r="H961" s="135">
        <v>65056</v>
      </c>
      <c r="I961" s="1">
        <v>6073</v>
      </c>
      <c r="J961" s="1">
        <v>279.8</v>
      </c>
      <c r="K961" s="1">
        <f>Table48[[#This Row],[Comex Cu future]]/100/0.454*1000</f>
        <v>6162.9955947136568</v>
      </c>
      <c r="L961" s="1">
        <v>2146.75</v>
      </c>
      <c r="M961" s="207">
        <f>IF(ISNA(VLOOKUP(Table48[[#This Row],[Column1]],Table22[],2,FALSE)),M960,(VLOOKUP(Table48[[#This Row],[Column1]],Table22[],2,FALSE))*1000)</f>
        <v>72752.605866064652</v>
      </c>
      <c r="N961" s="135">
        <f>IF(ISNA(VLOOKUP(Table48[[#This Row],[Column1]],Table22[],3,FALSE)),N960,(VLOOKUP(Table48[[#This Row],[Column1]],Table22[],3,FALSE))*1000)</f>
        <v>74075.380518174919</v>
      </c>
      <c r="O961" s="14">
        <f t="shared" si="30"/>
        <v>43313</v>
      </c>
    </row>
    <row r="962" spans="2:15" x14ac:dyDescent="0.25">
      <c r="B962" s="2">
        <v>43342</v>
      </c>
      <c r="C962" s="1">
        <v>13200</v>
      </c>
      <c r="D962" s="27">
        <v>240678</v>
      </c>
      <c r="E962" s="27">
        <v>185280</v>
      </c>
      <c r="F962" s="27">
        <f t="shared" si="29"/>
        <v>55398</v>
      </c>
      <c r="G962" s="27">
        <v>100000</v>
      </c>
      <c r="H962" s="135">
        <v>65056</v>
      </c>
      <c r="I962" s="1">
        <v>6062.5</v>
      </c>
      <c r="J962" s="1">
        <v>277.55</v>
      </c>
      <c r="K962" s="1">
        <f>Table48[[#This Row],[Comex Cu future]]/100/0.454*1000</f>
        <v>6113.4361233480176</v>
      </c>
      <c r="L962" s="1">
        <v>2111.5</v>
      </c>
      <c r="M962" s="207">
        <f>IF(ISNA(VLOOKUP(Table48[[#This Row],[Column1]],Table22[],2,FALSE)),M961,(VLOOKUP(Table48[[#This Row],[Column1]],Table22[],2,FALSE))*1000)</f>
        <v>72752.605866064652</v>
      </c>
      <c r="N962" s="135">
        <f>IF(ISNA(VLOOKUP(Table48[[#This Row],[Column1]],Table22[],3,FALSE)),N961,(VLOOKUP(Table48[[#This Row],[Column1]],Table22[],3,FALSE))*1000)</f>
        <v>74075.380518174919</v>
      </c>
      <c r="O962" s="14">
        <f t="shared" si="30"/>
        <v>43313</v>
      </c>
    </row>
    <row r="963" spans="2:15" x14ac:dyDescent="0.25">
      <c r="B963" s="2">
        <v>43343</v>
      </c>
      <c r="C963" s="1">
        <v>12708</v>
      </c>
      <c r="D963" s="27">
        <v>238782</v>
      </c>
      <c r="E963" s="27">
        <v>184410</v>
      </c>
      <c r="F963" s="27">
        <f t="shared" si="29"/>
        <v>54372</v>
      </c>
      <c r="G963" s="27">
        <v>100000</v>
      </c>
      <c r="H963" s="135">
        <v>64306</v>
      </c>
      <c r="I963" s="1">
        <v>5968</v>
      </c>
      <c r="J963" s="1">
        <v>272.95</v>
      </c>
      <c r="K963" s="1">
        <f>Table48[[#This Row],[Comex Cu future]]/100/0.454*1000</f>
        <v>6012.1145374449334</v>
      </c>
      <c r="L963" s="1">
        <v>2101.5</v>
      </c>
      <c r="M963" s="207">
        <f>IF(ISNA(VLOOKUP(Table48[[#This Row],[Column1]],Table22[],2,FALSE)),M962,(VLOOKUP(Table48[[#This Row],[Column1]],Table22[],2,FALSE))*1000)</f>
        <v>72752.605866064652</v>
      </c>
      <c r="N963" s="135">
        <f>IF(ISNA(VLOOKUP(Table48[[#This Row],[Column1]],Table22[],3,FALSE)),N962,(VLOOKUP(Table48[[#This Row],[Column1]],Table22[],3,FALSE))*1000)</f>
        <v>74075.380518174919</v>
      </c>
      <c r="O963" s="14">
        <f t="shared" si="30"/>
        <v>43313</v>
      </c>
    </row>
    <row r="964" spans="2:15" x14ac:dyDescent="0.25">
      <c r="B964" s="2">
        <v>43346</v>
      </c>
      <c r="C964" s="1">
        <v>12697.5</v>
      </c>
      <c r="D964" s="27">
        <v>238494</v>
      </c>
      <c r="E964" s="27">
        <v>184170</v>
      </c>
      <c r="F964" s="27">
        <f t="shared" si="29"/>
        <v>54324</v>
      </c>
      <c r="G964" s="27">
        <v>100000</v>
      </c>
      <c r="H964" s="135">
        <v>64306</v>
      </c>
      <c r="I964" s="1">
        <v>5945</v>
      </c>
      <c r="J964" s="1">
        <v>272.95</v>
      </c>
      <c r="K964" s="1">
        <f>Table48[[#This Row],[Comex Cu future]]/100/0.454*1000</f>
        <v>6012.1145374449334</v>
      </c>
      <c r="L964" s="1">
        <v>2065.75</v>
      </c>
      <c r="M964" s="207">
        <f>IF(ISNA(VLOOKUP(Table48[[#This Row],[Column1]],Table22[],2,FALSE)),M963,(VLOOKUP(Table48[[#This Row],[Column1]],Table22[],2,FALSE))*1000)</f>
        <v>72752.605866064652</v>
      </c>
      <c r="N964" s="135">
        <f>IF(ISNA(VLOOKUP(Table48[[#This Row],[Column1]],Table22[],3,FALSE)),N963,(VLOOKUP(Table48[[#This Row],[Column1]],Table22[],3,FALSE))*1000)</f>
        <v>74075.380518174919</v>
      </c>
      <c r="O964" s="14">
        <f t="shared" si="30"/>
        <v>43344</v>
      </c>
    </row>
    <row r="965" spans="2:15" x14ac:dyDescent="0.25">
      <c r="B965" s="2">
        <v>43347</v>
      </c>
      <c r="C965" s="1">
        <v>12380</v>
      </c>
      <c r="D965" s="27">
        <v>237984</v>
      </c>
      <c r="E965" s="27">
        <v>183948</v>
      </c>
      <c r="F965" s="27">
        <f t="shared" si="29"/>
        <v>54036</v>
      </c>
      <c r="G965" s="27">
        <v>100000</v>
      </c>
      <c r="H965" s="135">
        <v>64306</v>
      </c>
      <c r="I965" s="1">
        <v>5796</v>
      </c>
      <c r="J965" s="1">
        <v>266.55</v>
      </c>
      <c r="K965" s="1">
        <f>Table48[[#This Row],[Comex Cu future]]/100/0.454*1000</f>
        <v>5871.1453744493392</v>
      </c>
      <c r="L965" s="1">
        <v>2030.25</v>
      </c>
      <c r="M965" s="207">
        <f>IF(ISNA(VLOOKUP(Table48[[#This Row],[Column1]],Table22[],2,FALSE)),M964,(VLOOKUP(Table48[[#This Row],[Column1]],Table22[],2,FALSE))*1000)</f>
        <v>72752.605866064652</v>
      </c>
      <c r="N965" s="135">
        <f>IF(ISNA(VLOOKUP(Table48[[#This Row],[Column1]],Table22[],3,FALSE)),N964,(VLOOKUP(Table48[[#This Row],[Column1]],Table22[],3,FALSE))*1000)</f>
        <v>74075.380518174919</v>
      </c>
      <c r="O965" s="14">
        <f t="shared" si="30"/>
        <v>43344</v>
      </c>
    </row>
    <row r="966" spans="2:15" x14ac:dyDescent="0.25">
      <c r="B966" s="2">
        <v>43348</v>
      </c>
      <c r="C966" s="1">
        <v>12357.5</v>
      </c>
      <c r="D966" s="27">
        <v>237030</v>
      </c>
      <c r="E966" s="27">
        <v>183150</v>
      </c>
      <c r="F966" s="27">
        <f t="shared" si="29"/>
        <v>53880</v>
      </c>
      <c r="G966" s="27">
        <v>100000</v>
      </c>
      <c r="H966" s="135">
        <v>62306</v>
      </c>
      <c r="I966" s="1">
        <v>5854.25</v>
      </c>
      <c r="J966" s="1">
        <v>267</v>
      </c>
      <c r="K966" s="1">
        <f>Table48[[#This Row],[Comex Cu future]]/100/0.454*1000</f>
        <v>5881.0572687224667</v>
      </c>
      <c r="L966" s="1">
        <v>2035.5</v>
      </c>
      <c r="M966" s="207">
        <f>IF(ISNA(VLOOKUP(Table48[[#This Row],[Column1]],Table22[],2,FALSE)),M965,(VLOOKUP(Table48[[#This Row],[Column1]],Table22[],2,FALSE))*1000)</f>
        <v>72752.605866064652</v>
      </c>
      <c r="N966" s="135">
        <f>IF(ISNA(VLOOKUP(Table48[[#This Row],[Column1]],Table22[],3,FALSE)),N965,(VLOOKUP(Table48[[#This Row],[Column1]],Table22[],3,FALSE))*1000)</f>
        <v>74516.30540221167</v>
      </c>
      <c r="O966" s="14">
        <f t="shared" si="30"/>
        <v>43344</v>
      </c>
    </row>
    <row r="967" spans="2:15" x14ac:dyDescent="0.25">
      <c r="B967" s="2">
        <v>43349</v>
      </c>
      <c r="C967" s="1">
        <v>12356</v>
      </c>
      <c r="D967" s="27">
        <v>236706</v>
      </c>
      <c r="E967" s="27">
        <v>182904</v>
      </c>
      <c r="F967" s="27">
        <f t="shared" ref="F967:F1030" si="31">D967-E967</f>
        <v>53802</v>
      </c>
      <c r="G967" s="27">
        <v>100000</v>
      </c>
      <c r="H967" s="135">
        <v>62306</v>
      </c>
      <c r="I967" s="1">
        <v>5904</v>
      </c>
      <c r="J967" s="1">
        <v>269.7</v>
      </c>
      <c r="K967" s="1">
        <f>Table48[[#This Row],[Comex Cu future]]/100/0.454*1000</f>
        <v>5940.5286343612333</v>
      </c>
      <c r="L967" s="1">
        <v>2002.25</v>
      </c>
      <c r="M967" s="207">
        <f>IF(ISNA(VLOOKUP(Table48[[#This Row],[Column1]],Table22[],2,FALSE)),M966,(VLOOKUP(Table48[[#This Row],[Column1]],Table22[],2,FALSE))*1000)</f>
        <v>72752.605866064652</v>
      </c>
      <c r="N967" s="135">
        <f>IF(ISNA(VLOOKUP(Table48[[#This Row],[Column1]],Table22[],3,FALSE)),N966,(VLOOKUP(Table48[[#This Row],[Column1]],Table22[],3,FALSE))*1000)</f>
        <v>74516.30540221167</v>
      </c>
      <c r="O967" s="14">
        <f t="shared" si="30"/>
        <v>43344</v>
      </c>
    </row>
    <row r="968" spans="2:15" x14ac:dyDescent="0.25">
      <c r="B968" s="2">
        <v>43350</v>
      </c>
      <c r="C968" s="1">
        <v>12271</v>
      </c>
      <c r="D968" s="27">
        <v>236250</v>
      </c>
      <c r="E968" s="27">
        <v>182514</v>
      </c>
      <c r="F968" s="27">
        <f t="shared" si="31"/>
        <v>53736</v>
      </c>
      <c r="G968" s="27">
        <v>100000</v>
      </c>
      <c r="H968" s="135">
        <v>61556</v>
      </c>
      <c r="I968" s="1">
        <v>5915</v>
      </c>
      <c r="J968" s="1">
        <v>268.05</v>
      </c>
      <c r="K968" s="1">
        <f>Table48[[#This Row],[Comex Cu future]]/100/0.454*1000</f>
        <v>5904.1850220264323</v>
      </c>
      <c r="L968" s="1">
        <v>2031</v>
      </c>
      <c r="M968" s="207">
        <f>IF(ISNA(VLOOKUP(Table48[[#This Row],[Column1]],Table22[],2,FALSE)),M967,(VLOOKUP(Table48[[#This Row],[Column1]],Table22[],2,FALSE))*1000)</f>
        <v>73524.224413128977</v>
      </c>
      <c r="N968" s="135">
        <f>IF(ISNA(VLOOKUP(Table48[[#This Row],[Column1]],Table22[],3,FALSE)),N967,(VLOOKUP(Table48[[#This Row],[Column1]],Table22[],3,FALSE))*1000)</f>
        <v>74846.999065239259</v>
      </c>
      <c r="O968" s="14">
        <f t="shared" si="30"/>
        <v>43344</v>
      </c>
    </row>
    <row r="969" spans="2:15" x14ac:dyDescent="0.25">
      <c r="B969" s="2">
        <v>43353</v>
      </c>
      <c r="C969" s="1">
        <v>12324</v>
      </c>
      <c r="D969" s="27">
        <v>237066</v>
      </c>
      <c r="E969" s="27">
        <v>183372</v>
      </c>
      <c r="F969" s="27">
        <f t="shared" si="31"/>
        <v>53694</v>
      </c>
      <c r="G969" s="27">
        <v>100000</v>
      </c>
      <c r="H969" s="135">
        <v>61556</v>
      </c>
      <c r="I969" s="1">
        <v>5891.5</v>
      </c>
      <c r="J969" s="1">
        <v>268.5</v>
      </c>
      <c r="K969" s="1">
        <f>Table48[[#This Row],[Comex Cu future]]/100/0.454*1000</f>
        <v>5914.0969162995598</v>
      </c>
      <c r="L969" s="1">
        <v>2057.25</v>
      </c>
      <c r="M969" s="207">
        <f>IF(ISNA(VLOOKUP(Table48[[#This Row],[Column1]],Table22[],2,FALSE)),M968,(VLOOKUP(Table48[[#This Row],[Column1]],Table22[],2,FALSE))*1000)</f>
        <v>73524.224413128977</v>
      </c>
      <c r="N969" s="135">
        <f>IF(ISNA(VLOOKUP(Table48[[#This Row],[Column1]],Table22[],3,FALSE)),N968,(VLOOKUP(Table48[[#This Row],[Column1]],Table22[],3,FALSE))*1000)</f>
        <v>74846.999065239259</v>
      </c>
      <c r="O969" s="14">
        <f t="shared" ref="O969:O1032" si="32">DATE(YEAR(B969),MONTH(B969),1)</f>
        <v>43344</v>
      </c>
    </row>
    <row r="970" spans="2:15" x14ac:dyDescent="0.25">
      <c r="B970" s="2">
        <v>43354</v>
      </c>
      <c r="C970" s="1">
        <v>12142.5</v>
      </c>
      <c r="D970" s="27">
        <v>236340</v>
      </c>
      <c r="E970" s="27">
        <v>183174</v>
      </c>
      <c r="F970" s="27">
        <f t="shared" si="31"/>
        <v>53166</v>
      </c>
      <c r="G970" s="27">
        <v>100000</v>
      </c>
      <c r="H970" s="135">
        <v>61556</v>
      </c>
      <c r="I970" s="1">
        <v>5843.75</v>
      </c>
      <c r="J970" s="1">
        <v>267.35000000000002</v>
      </c>
      <c r="K970" s="1">
        <f>Table48[[#This Row],[Comex Cu future]]/100/0.454*1000</f>
        <v>5888.7665198237892</v>
      </c>
      <c r="L970" s="1">
        <v>2005</v>
      </c>
      <c r="M970" s="207">
        <f>IF(ISNA(VLOOKUP(Table48[[#This Row],[Column1]],Table22[],2,FALSE)),M969,(VLOOKUP(Table48[[#This Row],[Column1]],Table22[],2,FALSE))*1000)</f>
        <v>73524.224413128977</v>
      </c>
      <c r="N970" s="135">
        <f>IF(ISNA(VLOOKUP(Table48[[#This Row],[Column1]],Table22[],3,FALSE)),N969,(VLOOKUP(Table48[[#This Row],[Column1]],Table22[],3,FALSE))*1000)</f>
        <v>74846.999065239259</v>
      </c>
      <c r="O970" s="14">
        <f t="shared" si="32"/>
        <v>43344</v>
      </c>
    </row>
    <row r="971" spans="2:15" x14ac:dyDescent="0.25">
      <c r="B971" s="2">
        <v>43355</v>
      </c>
      <c r="C971" s="1">
        <v>12543</v>
      </c>
      <c r="D971" s="27">
        <v>235836</v>
      </c>
      <c r="E971" s="27">
        <v>182772</v>
      </c>
      <c r="F971" s="27">
        <f t="shared" si="31"/>
        <v>53064</v>
      </c>
      <c r="G971" s="27">
        <v>100000</v>
      </c>
      <c r="H971" s="135">
        <v>62806</v>
      </c>
      <c r="I971" s="1">
        <v>5981.25</v>
      </c>
      <c r="J971" s="1">
        <v>272.85000000000002</v>
      </c>
      <c r="K971" s="1">
        <f>Table48[[#This Row],[Comex Cu future]]/100/0.454*1000</f>
        <v>6009.9118942731284</v>
      </c>
      <c r="L971" s="1">
        <v>2025.25</v>
      </c>
      <c r="M971" s="207">
        <f>IF(ISNA(VLOOKUP(Table48[[#This Row],[Column1]],Table22[],2,FALSE)),M970,(VLOOKUP(Table48[[#This Row],[Column1]],Table22[],2,FALSE))*1000)</f>
        <v>73524.224413128977</v>
      </c>
      <c r="N971" s="135">
        <f>IF(ISNA(VLOOKUP(Table48[[#This Row],[Column1]],Table22[],3,FALSE)),N970,(VLOOKUP(Table48[[#This Row],[Column1]],Table22[],3,FALSE))*1000)</f>
        <v>74957.230286248436</v>
      </c>
      <c r="O971" s="14">
        <f t="shared" si="32"/>
        <v>43344</v>
      </c>
    </row>
    <row r="972" spans="2:15" x14ac:dyDescent="0.25">
      <c r="B972" s="2">
        <v>43356</v>
      </c>
      <c r="C972" s="1">
        <v>12527</v>
      </c>
      <c r="D972" s="27">
        <v>233988</v>
      </c>
      <c r="E972" s="27">
        <v>182436</v>
      </c>
      <c r="F972" s="27">
        <f t="shared" si="31"/>
        <v>51552</v>
      </c>
      <c r="G972" s="27">
        <v>100000</v>
      </c>
      <c r="H972" s="135">
        <v>62556</v>
      </c>
      <c r="I972" s="1">
        <v>6013.5</v>
      </c>
      <c r="J972" s="1">
        <v>273.85000000000002</v>
      </c>
      <c r="K972" s="1">
        <f>Table48[[#This Row],[Comex Cu future]]/100/0.454*1000</f>
        <v>6031.9383259911901</v>
      </c>
      <c r="L972" s="1">
        <v>2028</v>
      </c>
      <c r="M972" s="207">
        <f>IF(ISNA(VLOOKUP(Table48[[#This Row],[Column1]],Table22[],2,FALSE)),M971,(VLOOKUP(Table48[[#This Row],[Column1]],Table22[],2,FALSE))*1000)</f>
        <v>73524.224413128977</v>
      </c>
      <c r="N972" s="135">
        <f>IF(ISNA(VLOOKUP(Table48[[#This Row],[Column1]],Table22[],3,FALSE)),N971,(VLOOKUP(Table48[[#This Row],[Column1]],Table22[],3,FALSE))*1000)</f>
        <v>74957.230286248436</v>
      </c>
      <c r="O972" s="14">
        <f t="shared" si="32"/>
        <v>43344</v>
      </c>
    </row>
    <row r="973" spans="2:15" x14ac:dyDescent="0.25">
      <c r="B973" s="2">
        <v>43357</v>
      </c>
      <c r="C973" s="1">
        <v>12573.5</v>
      </c>
      <c r="D973" s="27">
        <v>233592</v>
      </c>
      <c r="E973" s="27">
        <v>182412</v>
      </c>
      <c r="F973" s="27">
        <f t="shared" si="31"/>
        <v>51180</v>
      </c>
      <c r="G973" s="27">
        <v>100000</v>
      </c>
      <c r="H973" s="135">
        <v>62556</v>
      </c>
      <c r="I973" s="1">
        <v>5950.75</v>
      </c>
      <c r="J973" s="1">
        <v>270.2</v>
      </c>
      <c r="K973" s="1">
        <f>Table48[[#This Row],[Comex Cu future]]/100/0.454*1000</f>
        <v>5951.5418502202638</v>
      </c>
      <c r="L973" s="1">
        <v>2006.5</v>
      </c>
      <c r="M973" s="207">
        <f>IF(ISNA(VLOOKUP(Table48[[#This Row],[Column1]],Table22[],2,FALSE)),M972,(VLOOKUP(Table48[[#This Row],[Column1]],Table22[],2,FALSE))*1000)</f>
        <v>73524.224413128977</v>
      </c>
      <c r="N973" s="135">
        <f>IF(ISNA(VLOOKUP(Table48[[#This Row],[Column1]],Table22[],3,FALSE)),N972,(VLOOKUP(Table48[[#This Row],[Column1]],Table22[],3,FALSE))*1000)</f>
        <v>75177.692728266818</v>
      </c>
      <c r="O973" s="14">
        <f t="shared" si="32"/>
        <v>43344</v>
      </c>
    </row>
    <row r="974" spans="2:15" x14ac:dyDescent="0.25">
      <c r="B974" s="2">
        <v>43360</v>
      </c>
      <c r="C974" s="1">
        <v>12158</v>
      </c>
      <c r="D974" s="27">
        <v>232212</v>
      </c>
      <c r="E974" s="27">
        <v>181098</v>
      </c>
      <c r="F974" s="27">
        <f t="shared" si="31"/>
        <v>51114</v>
      </c>
      <c r="G974" s="27">
        <v>100000</v>
      </c>
      <c r="H974" s="135">
        <v>62556</v>
      </c>
      <c r="I974" s="1">
        <v>5920</v>
      </c>
      <c r="J974" s="1">
        <v>270.85000000000002</v>
      </c>
      <c r="K974" s="1">
        <f>Table48[[#This Row],[Comex Cu future]]/100/0.454*1000</f>
        <v>5965.8590308370049</v>
      </c>
      <c r="L974" s="1">
        <v>1999</v>
      </c>
      <c r="M974" s="207">
        <f>IF(ISNA(VLOOKUP(Table48[[#This Row],[Column1]],Table22[],2,FALSE)),M973,(VLOOKUP(Table48[[#This Row],[Column1]],Table22[],2,FALSE))*1000)</f>
        <v>73524.224413128977</v>
      </c>
      <c r="N974" s="135">
        <f>IF(ISNA(VLOOKUP(Table48[[#This Row],[Column1]],Table22[],3,FALSE)),N973,(VLOOKUP(Table48[[#This Row],[Column1]],Table22[],3,FALSE))*1000)</f>
        <v>75177.692728266818</v>
      </c>
      <c r="O974" s="14">
        <f t="shared" si="32"/>
        <v>43344</v>
      </c>
    </row>
    <row r="975" spans="2:15" x14ac:dyDescent="0.25">
      <c r="B975" s="2">
        <v>43361</v>
      </c>
      <c r="C975" s="1">
        <v>12312.5</v>
      </c>
      <c r="D975" s="27">
        <v>232068</v>
      </c>
      <c r="E975" s="27">
        <v>180954</v>
      </c>
      <c r="F975" s="27">
        <f t="shared" si="31"/>
        <v>51114</v>
      </c>
      <c r="G975" s="27">
        <v>100000</v>
      </c>
      <c r="H975" s="135">
        <v>62561.5</v>
      </c>
      <c r="I975" s="1">
        <v>6064</v>
      </c>
      <c r="J975" s="1">
        <v>277.75</v>
      </c>
      <c r="K975" s="1">
        <f>Table48[[#This Row],[Comex Cu future]]/100/0.454*1000</f>
        <v>6117.8414096916295</v>
      </c>
      <c r="L975" s="1">
        <v>2000.5</v>
      </c>
      <c r="M975" s="207">
        <f>IF(ISNA(VLOOKUP(Table48[[#This Row],[Column1]],Table22[],2,FALSE)),M974,(VLOOKUP(Table48[[#This Row],[Column1]],Table22[],2,FALSE))*1000)</f>
        <v>73524.224413128977</v>
      </c>
      <c r="N975" s="135">
        <f>IF(ISNA(VLOOKUP(Table48[[#This Row],[Column1]],Table22[],3,FALSE)),N974,(VLOOKUP(Table48[[#This Row],[Column1]],Table22[],3,FALSE))*1000)</f>
        <v>75177.692728266818</v>
      </c>
      <c r="O975" s="14">
        <f t="shared" si="32"/>
        <v>43344</v>
      </c>
    </row>
    <row r="976" spans="2:15" x14ac:dyDescent="0.25">
      <c r="B976" s="2">
        <v>43362</v>
      </c>
      <c r="C976" s="1">
        <v>12420</v>
      </c>
      <c r="D976" s="27">
        <v>232068</v>
      </c>
      <c r="E976" s="27">
        <v>181032</v>
      </c>
      <c r="F976" s="27">
        <f t="shared" si="31"/>
        <v>51036</v>
      </c>
      <c r="G976" s="27">
        <v>100000</v>
      </c>
      <c r="H976" s="135">
        <v>62567</v>
      </c>
      <c r="I976" s="1">
        <v>6096.5</v>
      </c>
      <c r="J976" s="1">
        <v>277.75</v>
      </c>
      <c r="K976" s="1">
        <f>Table48[[#This Row],[Comex Cu future]]/100/0.454*1000</f>
        <v>6117.8414096916295</v>
      </c>
      <c r="L976" s="1">
        <v>1991</v>
      </c>
      <c r="M976" s="207">
        <f>IF(ISNA(VLOOKUP(Table48[[#This Row],[Column1]],Table22[],2,FALSE)),M975,(VLOOKUP(Table48[[#This Row],[Column1]],Table22[],2,FALSE))*1000)</f>
        <v>73854.918076156551</v>
      </c>
      <c r="N976" s="135">
        <f>IF(ISNA(VLOOKUP(Table48[[#This Row],[Column1]],Table22[],3,FALSE)),N975,(VLOOKUP(Table48[[#This Row],[Column1]],Table22[],3,FALSE))*1000)</f>
        <v>75508.386391294378</v>
      </c>
      <c r="O976" s="14">
        <f t="shared" si="32"/>
        <v>43344</v>
      </c>
    </row>
    <row r="977" spans="2:15" x14ac:dyDescent="0.25">
      <c r="B977" s="2">
        <v>43363</v>
      </c>
      <c r="C977" s="1">
        <v>12541</v>
      </c>
      <c r="D977" s="27">
        <v>232098</v>
      </c>
      <c r="E977" s="27">
        <v>181092</v>
      </c>
      <c r="F977" s="27">
        <f t="shared" si="31"/>
        <v>51006</v>
      </c>
      <c r="G977" s="27">
        <v>100000</v>
      </c>
      <c r="H977" s="135">
        <v>59583</v>
      </c>
      <c r="I977" s="1">
        <v>6075</v>
      </c>
      <c r="J977" s="1">
        <v>278.35000000000002</v>
      </c>
      <c r="K977" s="1">
        <f>Table48[[#This Row],[Comex Cu future]]/100/0.454*1000</f>
        <v>6131.0572687224667</v>
      </c>
      <c r="L977" s="1">
        <v>2012</v>
      </c>
      <c r="M977" s="207">
        <f>IF(ISNA(VLOOKUP(Table48[[#This Row],[Column1]],Table22[],2,FALSE)),M976,(VLOOKUP(Table48[[#This Row],[Column1]],Table22[],2,FALSE))*1000)</f>
        <v>73854.918076156551</v>
      </c>
      <c r="N977" s="135">
        <f>IF(ISNA(VLOOKUP(Table48[[#This Row],[Column1]],Table22[],3,FALSE)),N976,(VLOOKUP(Table48[[#This Row],[Column1]],Table22[],3,FALSE))*1000)</f>
        <v>75508.386391294378</v>
      </c>
      <c r="O977" s="14">
        <f t="shared" si="32"/>
        <v>43344</v>
      </c>
    </row>
    <row r="978" spans="2:15" x14ac:dyDescent="0.25">
      <c r="B978" s="2">
        <v>43364</v>
      </c>
      <c r="C978" s="1">
        <v>13166.5</v>
      </c>
      <c r="D978" s="27">
        <v>231024</v>
      </c>
      <c r="E978" s="27">
        <v>180066</v>
      </c>
      <c r="F978" s="27">
        <f t="shared" si="31"/>
        <v>50958</v>
      </c>
      <c r="G978" s="27">
        <v>100000</v>
      </c>
      <c r="H978" s="135">
        <v>61839</v>
      </c>
      <c r="I978" s="1">
        <v>6379.5</v>
      </c>
      <c r="J978" s="1">
        <v>289.3</v>
      </c>
      <c r="K978" s="1">
        <f>Table48[[#This Row],[Comex Cu future]]/100/0.454*1000</f>
        <v>6372.2466960352422</v>
      </c>
      <c r="L978" s="1">
        <v>2063.5</v>
      </c>
      <c r="M978" s="207">
        <f>IF(ISNA(VLOOKUP(Table48[[#This Row],[Column1]],Table22[],2,FALSE)),M977,(VLOOKUP(Table48[[#This Row],[Column1]],Table22[],2,FALSE))*1000)</f>
        <v>73854.918076156551</v>
      </c>
      <c r="N978" s="135">
        <f>IF(ISNA(VLOOKUP(Table48[[#This Row],[Column1]],Table22[],3,FALSE)),N977,(VLOOKUP(Table48[[#This Row],[Column1]],Table22[],3,FALSE))*1000)</f>
        <v>75508.386391294378</v>
      </c>
      <c r="O978" s="14">
        <f t="shared" si="32"/>
        <v>43344</v>
      </c>
    </row>
    <row r="979" spans="2:15" x14ac:dyDescent="0.25">
      <c r="B979" s="2">
        <v>43367</v>
      </c>
      <c r="C979" s="1">
        <v>12864</v>
      </c>
      <c r="D979" s="27">
        <v>229722</v>
      </c>
      <c r="E979" s="27">
        <v>179712</v>
      </c>
      <c r="F979" s="27">
        <f t="shared" si="31"/>
        <v>50010</v>
      </c>
      <c r="G979" s="27">
        <v>100000</v>
      </c>
      <c r="H979" s="135">
        <v>61844</v>
      </c>
      <c r="I979" s="1">
        <v>6355</v>
      </c>
      <c r="J979" s="1">
        <v>287.75</v>
      </c>
      <c r="K979" s="1">
        <f>Table48[[#This Row],[Comex Cu future]]/100/0.454*1000</f>
        <v>6338.1057268722461</v>
      </c>
      <c r="L979" s="1">
        <v>2028.5</v>
      </c>
      <c r="M979" s="207">
        <f>IF(ISNA(VLOOKUP(Table48[[#This Row],[Column1]],Table22[],2,FALSE)),M978,(VLOOKUP(Table48[[#This Row],[Column1]],Table22[],2,FALSE))*1000)</f>
        <v>73854.918076156551</v>
      </c>
      <c r="N979" s="135">
        <f>IF(ISNA(VLOOKUP(Table48[[#This Row],[Column1]],Table22[],3,FALSE)),N978,(VLOOKUP(Table48[[#This Row],[Column1]],Table22[],3,FALSE))*1000)</f>
        <v>75508.386391294378</v>
      </c>
      <c r="O979" s="14">
        <f t="shared" si="32"/>
        <v>43344</v>
      </c>
    </row>
    <row r="980" spans="2:15" x14ac:dyDescent="0.25">
      <c r="B980" s="2">
        <v>43368</v>
      </c>
      <c r="C980" s="1">
        <v>12860.5</v>
      </c>
      <c r="D980" s="27">
        <v>229464</v>
      </c>
      <c r="E980" s="27">
        <v>179706</v>
      </c>
      <c r="F980" s="27">
        <f t="shared" si="31"/>
        <v>49758</v>
      </c>
      <c r="G980" s="27">
        <v>100000</v>
      </c>
      <c r="H980" s="135">
        <v>61849</v>
      </c>
      <c r="I980" s="1">
        <v>6314.75</v>
      </c>
      <c r="J980" s="1">
        <v>286.55</v>
      </c>
      <c r="K980" s="1">
        <f>Table48[[#This Row],[Comex Cu future]]/100/0.454*1000</f>
        <v>6311.6740088105726</v>
      </c>
      <c r="L980" s="1">
        <v>2044.5</v>
      </c>
      <c r="M980" s="207">
        <f>IF(ISNA(VLOOKUP(Table48[[#This Row],[Column1]],Table22[],2,FALSE)),M979,(VLOOKUP(Table48[[#This Row],[Column1]],Table22[],2,FALSE))*1000)</f>
        <v>73854.918076156551</v>
      </c>
      <c r="N980" s="135">
        <f>IF(ISNA(VLOOKUP(Table48[[#This Row],[Column1]],Table22[],3,FALSE)),N979,(VLOOKUP(Table48[[#This Row],[Column1]],Table22[],3,FALSE))*1000)</f>
        <v>75508.386391294378</v>
      </c>
      <c r="O980" s="14">
        <f t="shared" si="32"/>
        <v>43344</v>
      </c>
    </row>
    <row r="981" spans="2:15" x14ac:dyDescent="0.25">
      <c r="B981" s="2">
        <v>43369</v>
      </c>
      <c r="C981" s="1">
        <v>12731.5</v>
      </c>
      <c r="D981" s="27">
        <v>229152</v>
      </c>
      <c r="E981" s="27">
        <v>179802</v>
      </c>
      <c r="F981" s="27">
        <f t="shared" si="31"/>
        <v>49350</v>
      </c>
      <c r="G981" s="27">
        <v>100000</v>
      </c>
      <c r="H981" s="135">
        <v>61854</v>
      </c>
      <c r="I981" s="1">
        <v>6270</v>
      </c>
      <c r="J981" s="1">
        <v>287.14999999999998</v>
      </c>
      <c r="K981" s="1">
        <f>Table48[[#This Row],[Comex Cu future]]/100/0.454*1000</f>
        <v>6324.8898678414089</v>
      </c>
      <c r="L981" s="1">
        <v>2044</v>
      </c>
      <c r="M981" s="207">
        <f>IF(ISNA(VLOOKUP(Table48[[#This Row],[Column1]],Table22[],2,FALSE)),M980,(VLOOKUP(Table48[[#This Row],[Column1]],Table22[],2,FALSE))*1000)</f>
        <v>73854.918076156551</v>
      </c>
      <c r="N981" s="135">
        <f>IF(ISNA(VLOOKUP(Table48[[#This Row],[Column1]],Table22[],3,FALSE)),N980,(VLOOKUP(Table48[[#This Row],[Column1]],Table22[],3,FALSE))*1000)</f>
        <v>75508.386391294378</v>
      </c>
      <c r="O981" s="14">
        <f t="shared" si="32"/>
        <v>43344</v>
      </c>
    </row>
    <row r="982" spans="2:15" x14ac:dyDescent="0.25">
      <c r="B982" s="2">
        <v>43370</v>
      </c>
      <c r="C982" s="1">
        <v>12474</v>
      </c>
      <c r="D982" s="27">
        <v>228870</v>
      </c>
      <c r="E982" s="27">
        <v>179568</v>
      </c>
      <c r="F982" s="27">
        <f t="shared" si="31"/>
        <v>49302</v>
      </c>
      <c r="G982" s="27">
        <v>100000</v>
      </c>
      <c r="H982" s="135">
        <v>61869</v>
      </c>
      <c r="I982" s="1">
        <v>6182</v>
      </c>
      <c r="J982" s="1">
        <v>282.55</v>
      </c>
      <c r="K982" s="1">
        <f>Table48[[#This Row],[Comex Cu future]]/100/0.454*1000</f>
        <v>6223.5682819383255</v>
      </c>
      <c r="L982" s="1">
        <v>2011.5</v>
      </c>
      <c r="M982" s="207">
        <f>IF(ISNA(VLOOKUP(Table48[[#This Row],[Column1]],Table22[],2,FALSE)),M981,(VLOOKUP(Table48[[#This Row],[Column1]],Table22[],2,FALSE))*1000)</f>
        <v>73854.918076156551</v>
      </c>
      <c r="N982" s="135">
        <f>IF(ISNA(VLOOKUP(Table48[[#This Row],[Column1]],Table22[],3,FALSE)),N981,(VLOOKUP(Table48[[#This Row],[Column1]],Table22[],3,FALSE))*1000)</f>
        <v>75508.386391294378</v>
      </c>
      <c r="O982" s="14">
        <f t="shared" si="32"/>
        <v>43344</v>
      </c>
    </row>
    <row r="983" spans="2:15" x14ac:dyDescent="0.25">
      <c r="B983" s="2">
        <v>43371</v>
      </c>
      <c r="C983" s="1">
        <v>12507</v>
      </c>
      <c r="D983" s="27">
        <v>228564</v>
      </c>
      <c r="E983" s="27">
        <v>179304</v>
      </c>
      <c r="F983" s="27">
        <f t="shared" si="31"/>
        <v>49260</v>
      </c>
      <c r="G983" s="27">
        <v>100000</v>
      </c>
      <c r="H983" s="135">
        <v>61874</v>
      </c>
      <c r="I983" s="1">
        <v>6263.5</v>
      </c>
      <c r="J983" s="1">
        <v>284.45</v>
      </c>
      <c r="K983" s="1">
        <f>Table48[[#This Row],[Comex Cu future]]/100/0.454*1000</f>
        <v>6265.4185022026431</v>
      </c>
      <c r="L983" s="1">
        <v>2048</v>
      </c>
      <c r="M983" s="207">
        <f>IF(ISNA(VLOOKUP(Table48[[#This Row],[Column1]],Table22[],2,FALSE)),M982,(VLOOKUP(Table48[[#This Row],[Column1]],Table22[],2,FALSE))*1000)</f>
        <v>73854.918076156551</v>
      </c>
      <c r="N983" s="135">
        <f>IF(ISNA(VLOOKUP(Table48[[#This Row],[Column1]],Table22[],3,FALSE)),N982,(VLOOKUP(Table48[[#This Row],[Column1]],Table22[],3,FALSE))*1000)</f>
        <v>75508.386391294378</v>
      </c>
      <c r="O983" s="14">
        <f t="shared" si="32"/>
        <v>43344</v>
      </c>
    </row>
    <row r="984" spans="2:15" x14ac:dyDescent="0.25">
      <c r="B984" s="2">
        <v>43374</v>
      </c>
      <c r="C984" s="1">
        <v>12406</v>
      </c>
      <c r="D984" s="27">
        <v>228210</v>
      </c>
      <c r="E984" s="27">
        <v>179262</v>
      </c>
      <c r="F984" s="27">
        <f t="shared" si="31"/>
        <v>48948</v>
      </c>
      <c r="G984" s="27">
        <v>100000</v>
      </c>
      <c r="H984" s="135">
        <v>57880</v>
      </c>
      <c r="I984" s="1">
        <v>6258.5</v>
      </c>
      <c r="J984" s="1">
        <v>283.2</v>
      </c>
      <c r="K984" s="1">
        <f>Table48[[#This Row],[Comex Cu future]]/100/0.454*1000</f>
        <v>6237.8854625550657</v>
      </c>
      <c r="L984" s="1">
        <v>2071.25</v>
      </c>
      <c r="M984" s="207">
        <f>IF(ISNA(VLOOKUP(Table48[[#This Row],[Column1]],Table22[],2,FALSE)),M983,(VLOOKUP(Table48[[#This Row],[Column1]],Table22[],2,FALSE))*1000)</f>
        <v>73854.918076156551</v>
      </c>
      <c r="N984" s="135">
        <f>IF(ISNA(VLOOKUP(Table48[[#This Row],[Column1]],Table22[],3,FALSE)),N983,(VLOOKUP(Table48[[#This Row],[Column1]],Table22[],3,FALSE))*1000)</f>
        <v>75508.386391294378</v>
      </c>
      <c r="O984" s="14">
        <f t="shared" si="32"/>
        <v>43374</v>
      </c>
    </row>
    <row r="985" spans="2:15" x14ac:dyDescent="0.25">
      <c r="B985" s="2">
        <v>43375</v>
      </c>
      <c r="C985" s="1">
        <v>12421</v>
      </c>
      <c r="D985" s="27">
        <v>228456</v>
      </c>
      <c r="E985" s="27">
        <v>179892</v>
      </c>
      <c r="F985" s="27">
        <f t="shared" si="31"/>
        <v>48564</v>
      </c>
      <c r="G985" s="27">
        <v>100000</v>
      </c>
      <c r="H985" s="135">
        <v>62635.5</v>
      </c>
      <c r="I985" s="1">
        <v>6288</v>
      </c>
      <c r="J985" s="1">
        <v>284.7</v>
      </c>
      <c r="K985" s="1">
        <f>Table48[[#This Row],[Comex Cu future]]/100/0.454*1000</f>
        <v>6270.9251101321588</v>
      </c>
      <c r="L985" s="1">
        <v>2101.75</v>
      </c>
      <c r="M985" s="207">
        <f>IF(ISNA(VLOOKUP(Table48[[#This Row],[Column1]],Table22[],2,FALSE)),M984,(VLOOKUP(Table48[[#This Row],[Column1]],Table22[],2,FALSE))*1000)</f>
        <v>73854.918076156551</v>
      </c>
      <c r="N985" s="135">
        <f>IF(ISNA(VLOOKUP(Table48[[#This Row],[Column1]],Table22[],3,FALSE)),N984,(VLOOKUP(Table48[[#This Row],[Column1]],Table22[],3,FALSE))*1000)</f>
        <v>75508.386391294378</v>
      </c>
      <c r="O985" s="14">
        <f t="shared" si="32"/>
        <v>43374</v>
      </c>
    </row>
    <row r="986" spans="2:15" x14ac:dyDescent="0.25">
      <c r="B986" s="2">
        <v>43376</v>
      </c>
      <c r="C986" s="1">
        <v>12677</v>
      </c>
      <c r="D986" s="27">
        <v>228438</v>
      </c>
      <c r="E986" s="27">
        <v>179874</v>
      </c>
      <c r="F986" s="27">
        <f t="shared" si="31"/>
        <v>48564</v>
      </c>
      <c r="G986" s="27">
        <v>100000</v>
      </c>
      <c r="H986" s="135">
        <v>54890.5</v>
      </c>
      <c r="I986" s="1">
        <v>6262.5</v>
      </c>
      <c r="J986" s="1">
        <v>288.10000000000002</v>
      </c>
      <c r="K986" s="1">
        <f>Table48[[#This Row],[Comex Cu future]]/100/0.454*1000</f>
        <v>6345.8149779735686</v>
      </c>
      <c r="L986" s="1">
        <v>2198</v>
      </c>
      <c r="M986" s="207">
        <f>IF(ISNA(VLOOKUP(Table48[[#This Row],[Column1]],Table22[],2,FALSE)),M985,(VLOOKUP(Table48[[#This Row],[Column1]],Table22[],2,FALSE))*1000)</f>
        <v>73854.918076156551</v>
      </c>
      <c r="N986" s="135">
        <f>IF(ISNA(VLOOKUP(Table48[[#This Row],[Column1]],Table22[],3,FALSE)),N985,(VLOOKUP(Table48[[#This Row],[Column1]],Table22[],3,FALSE))*1000)</f>
        <v>75508.386391294378</v>
      </c>
      <c r="O986" s="14">
        <f t="shared" si="32"/>
        <v>43374</v>
      </c>
    </row>
    <row r="987" spans="2:15" x14ac:dyDescent="0.25">
      <c r="B987" s="2">
        <v>43377</v>
      </c>
      <c r="C987" s="1">
        <v>12402.5</v>
      </c>
      <c r="D987" s="27">
        <v>228090</v>
      </c>
      <c r="E987" s="27">
        <v>179526</v>
      </c>
      <c r="F987" s="27">
        <f t="shared" si="31"/>
        <v>48564</v>
      </c>
      <c r="G987" s="27">
        <v>100000</v>
      </c>
      <c r="H987" s="135">
        <v>61660.5</v>
      </c>
      <c r="I987" s="1">
        <v>6288.25</v>
      </c>
      <c r="J987" s="1">
        <v>282.5</v>
      </c>
      <c r="K987" s="1">
        <f>Table48[[#This Row],[Comex Cu future]]/100/0.454*1000</f>
        <v>6222.4669603524235</v>
      </c>
      <c r="L987" s="1">
        <v>2168</v>
      </c>
      <c r="M987" s="207">
        <f>IF(ISNA(VLOOKUP(Table48[[#This Row],[Column1]],Table22[],2,FALSE)),M986,(VLOOKUP(Table48[[#This Row],[Column1]],Table22[],2,FALSE))*1000)</f>
        <v>73854.918076156551</v>
      </c>
      <c r="N987" s="135">
        <f>IF(ISNA(VLOOKUP(Table48[[#This Row],[Column1]],Table22[],3,FALSE)),N986,(VLOOKUP(Table48[[#This Row],[Column1]],Table22[],3,FALSE))*1000)</f>
        <v>75508.386391294378</v>
      </c>
      <c r="O987" s="14">
        <f t="shared" si="32"/>
        <v>43374</v>
      </c>
    </row>
    <row r="988" spans="2:15" x14ac:dyDescent="0.25">
      <c r="B988" s="2">
        <v>43378</v>
      </c>
      <c r="C988" s="1">
        <v>12539</v>
      </c>
      <c r="D988" s="27">
        <v>227802</v>
      </c>
      <c r="E988" s="27">
        <v>179238</v>
      </c>
      <c r="F988" s="27">
        <f t="shared" si="31"/>
        <v>48564</v>
      </c>
      <c r="G988" s="27">
        <v>100000</v>
      </c>
      <c r="H988" s="135">
        <v>56750</v>
      </c>
      <c r="I988" s="1">
        <v>6167</v>
      </c>
      <c r="J988" s="1">
        <v>281.55</v>
      </c>
      <c r="K988" s="1">
        <f>Table48[[#This Row],[Comex Cu future]]/100/0.454*1000</f>
        <v>6201.5418502202647</v>
      </c>
      <c r="L988" s="1">
        <v>2127.5</v>
      </c>
      <c r="M988" s="207">
        <f>IF(ISNA(VLOOKUP(Table48[[#This Row],[Column1]],Table22[],2,FALSE)),M987,(VLOOKUP(Table48[[#This Row],[Column1]],Table22[],2,FALSE))*1000)</f>
        <v>73854.918076156551</v>
      </c>
      <c r="N988" s="135">
        <f>IF(ISNA(VLOOKUP(Table48[[#This Row],[Column1]],Table22[],3,FALSE)),N987,(VLOOKUP(Table48[[#This Row],[Column1]],Table22[],3,FALSE))*1000)</f>
        <v>75839.080054321937</v>
      </c>
      <c r="O988" s="14">
        <f t="shared" si="32"/>
        <v>43374</v>
      </c>
    </row>
    <row r="989" spans="2:15" x14ac:dyDescent="0.25">
      <c r="B989" s="2">
        <v>43381</v>
      </c>
      <c r="C989" s="1">
        <v>12495.5</v>
      </c>
      <c r="D989" s="27">
        <v>226476</v>
      </c>
      <c r="E989" s="27">
        <v>177810</v>
      </c>
      <c r="F989" s="27">
        <f t="shared" si="31"/>
        <v>48666</v>
      </c>
      <c r="G989" s="27">
        <v>100000</v>
      </c>
      <c r="H989" s="135">
        <v>62492</v>
      </c>
      <c r="I989" s="1">
        <v>6174.25</v>
      </c>
      <c r="J989" s="1">
        <v>282</v>
      </c>
      <c r="K989" s="1">
        <f>Table48[[#This Row],[Comex Cu future]]/100/0.454*1000</f>
        <v>6211.4537444933922</v>
      </c>
      <c r="L989" s="1">
        <v>2063</v>
      </c>
      <c r="M989" s="207">
        <f>IF(ISNA(VLOOKUP(Table48[[#This Row],[Column1]],Table22[],2,FALSE)),M988,(VLOOKUP(Table48[[#This Row],[Column1]],Table22[],2,FALSE))*1000)</f>
        <v>73854.918076156551</v>
      </c>
      <c r="N989" s="135">
        <f>IF(ISNA(VLOOKUP(Table48[[#This Row],[Column1]],Table22[],3,FALSE)),N988,(VLOOKUP(Table48[[#This Row],[Column1]],Table22[],3,FALSE))*1000)</f>
        <v>75839.080054321937</v>
      </c>
      <c r="O989" s="14">
        <f t="shared" si="32"/>
        <v>43374</v>
      </c>
    </row>
    <row r="990" spans="2:15" x14ac:dyDescent="0.25">
      <c r="B990" s="2">
        <v>43382</v>
      </c>
      <c r="C990" s="1">
        <v>12933</v>
      </c>
      <c r="D990" s="27">
        <v>226044</v>
      </c>
      <c r="E990" s="27">
        <v>177666</v>
      </c>
      <c r="F990" s="27">
        <f t="shared" si="31"/>
        <v>48378</v>
      </c>
      <c r="G990" s="27">
        <v>100000</v>
      </c>
      <c r="H990" s="135">
        <v>62234</v>
      </c>
      <c r="I990" s="1">
        <v>6300.25</v>
      </c>
      <c r="J990" s="1">
        <v>285.39999999999998</v>
      </c>
      <c r="K990" s="1">
        <f>Table48[[#This Row],[Comex Cu future]]/100/0.454*1000</f>
        <v>6286.343612334801</v>
      </c>
      <c r="L990" s="1">
        <v>2049</v>
      </c>
      <c r="M990" s="207">
        <f>IF(ISNA(VLOOKUP(Table48[[#This Row],[Column1]],Table22[],2,FALSE)),M989,(VLOOKUP(Table48[[#This Row],[Column1]],Table22[],2,FALSE))*1000)</f>
        <v>73854.918076156551</v>
      </c>
      <c r="N990" s="135">
        <f>IF(ISNA(VLOOKUP(Table48[[#This Row],[Column1]],Table22[],3,FALSE)),N989,(VLOOKUP(Table48[[#This Row],[Column1]],Table22[],3,FALSE))*1000)</f>
        <v>75839.080054321937</v>
      </c>
      <c r="O990" s="14">
        <f t="shared" si="32"/>
        <v>43374</v>
      </c>
    </row>
    <row r="991" spans="2:15" x14ac:dyDescent="0.25">
      <c r="B991" s="2">
        <v>43383</v>
      </c>
      <c r="C991" s="1">
        <v>12604</v>
      </c>
      <c r="D991" s="27">
        <v>225528</v>
      </c>
      <c r="E991" s="27">
        <v>177252</v>
      </c>
      <c r="F991" s="27">
        <f t="shared" si="31"/>
        <v>48276</v>
      </c>
      <c r="G991" s="27">
        <v>100000</v>
      </c>
      <c r="H991" s="135">
        <v>62225.5</v>
      </c>
      <c r="I991" s="1">
        <v>6251</v>
      </c>
      <c r="J991" s="1">
        <v>282.5</v>
      </c>
      <c r="K991" s="1">
        <f>Table48[[#This Row],[Comex Cu future]]/100/0.454*1000</f>
        <v>6222.4669603524235</v>
      </c>
      <c r="L991" s="1">
        <v>2040</v>
      </c>
      <c r="M991" s="207">
        <f>IF(ISNA(VLOOKUP(Table48[[#This Row],[Column1]],Table22[],2,FALSE)),M990,(VLOOKUP(Table48[[#This Row],[Column1]],Table22[],2,FALSE))*1000)</f>
        <v>73854.918076156551</v>
      </c>
      <c r="N991" s="135">
        <f>IF(ISNA(VLOOKUP(Table48[[#This Row],[Column1]],Table22[],3,FALSE)),N990,(VLOOKUP(Table48[[#This Row],[Column1]],Table22[],3,FALSE))*1000)</f>
        <v>75839.080054321937</v>
      </c>
      <c r="O991" s="14">
        <f t="shared" si="32"/>
        <v>43374</v>
      </c>
    </row>
    <row r="992" spans="2:15" x14ac:dyDescent="0.25">
      <c r="B992" s="2">
        <v>43384</v>
      </c>
      <c r="C992" s="1">
        <v>12601.5</v>
      </c>
      <c r="D992" s="27">
        <v>224928</v>
      </c>
      <c r="E992" s="27">
        <v>176676</v>
      </c>
      <c r="F992" s="27">
        <f t="shared" si="31"/>
        <v>48252</v>
      </c>
      <c r="G992" s="27">
        <v>100000</v>
      </c>
      <c r="H992" s="135">
        <v>62217</v>
      </c>
      <c r="I992" s="1">
        <v>6258.25</v>
      </c>
      <c r="J992" s="1">
        <v>284.7</v>
      </c>
      <c r="K992" s="1">
        <f>Table48[[#This Row],[Comex Cu future]]/100/0.454*1000</f>
        <v>6270.9251101321588</v>
      </c>
      <c r="L992" s="1">
        <v>2013</v>
      </c>
      <c r="M992" s="207">
        <f>IF(ISNA(VLOOKUP(Table48[[#This Row],[Column1]],Table22[],2,FALSE)),M991,(VLOOKUP(Table48[[#This Row],[Column1]],Table22[],2,FALSE))*1000)</f>
        <v>73854.918076156551</v>
      </c>
      <c r="N992" s="135">
        <f>IF(ISNA(VLOOKUP(Table48[[#This Row],[Column1]],Table22[],3,FALSE)),N991,(VLOOKUP(Table48[[#This Row],[Column1]],Table22[],3,FALSE))*1000)</f>
        <v>75839.080054321937</v>
      </c>
      <c r="O992" s="14">
        <f t="shared" si="32"/>
        <v>43374</v>
      </c>
    </row>
    <row r="993" spans="2:15" x14ac:dyDescent="0.25">
      <c r="B993" s="2">
        <v>43385</v>
      </c>
      <c r="C993" s="1">
        <v>12579</v>
      </c>
      <c r="D993" s="27">
        <v>224226</v>
      </c>
      <c r="E993" s="27">
        <v>175974</v>
      </c>
      <c r="F993" s="27">
        <f t="shared" si="31"/>
        <v>48252</v>
      </c>
      <c r="G993" s="27">
        <v>100000</v>
      </c>
      <c r="H993" s="135">
        <v>62208.5</v>
      </c>
      <c r="I993" s="1">
        <v>6319</v>
      </c>
      <c r="J993" s="1">
        <v>284.2</v>
      </c>
      <c r="K993" s="1">
        <f>Table48[[#This Row],[Comex Cu future]]/100/0.454*1000</f>
        <v>6259.9118942731275</v>
      </c>
      <c r="L993" s="1">
        <v>2033.75</v>
      </c>
      <c r="M993" s="207">
        <f>IF(ISNA(VLOOKUP(Table48[[#This Row],[Column1]],Table22[],2,FALSE)),M992,(VLOOKUP(Table48[[#This Row],[Column1]],Table22[],2,FALSE))*1000)</f>
        <v>73854.918076156551</v>
      </c>
      <c r="N993" s="135">
        <f>IF(ISNA(VLOOKUP(Table48[[#This Row],[Column1]],Table22[],3,FALSE)),N992,(VLOOKUP(Table48[[#This Row],[Column1]],Table22[],3,FALSE))*1000)</f>
        <v>75839.080054321937</v>
      </c>
      <c r="O993" s="14">
        <f t="shared" si="32"/>
        <v>43374</v>
      </c>
    </row>
    <row r="994" spans="2:15" x14ac:dyDescent="0.25">
      <c r="B994" s="2">
        <v>43388</v>
      </c>
      <c r="C994" s="1">
        <v>12534.5</v>
      </c>
      <c r="D994" s="27">
        <v>222102</v>
      </c>
      <c r="E994" s="27">
        <v>173868</v>
      </c>
      <c r="F994" s="27">
        <f t="shared" si="31"/>
        <v>48234</v>
      </c>
      <c r="G994" s="27">
        <v>100000</v>
      </c>
      <c r="H994" s="135">
        <v>62200</v>
      </c>
      <c r="I994" s="1">
        <v>6303</v>
      </c>
      <c r="J994" s="1">
        <v>283.5</v>
      </c>
      <c r="K994" s="1">
        <f>Table48[[#This Row],[Comex Cu future]]/100/0.454*1000</f>
        <v>6244.4933920704843</v>
      </c>
      <c r="L994" s="1">
        <v>2025.5</v>
      </c>
      <c r="M994" s="207">
        <f>IF(ISNA(VLOOKUP(Table48[[#This Row],[Column1]],Table22[],2,FALSE)),M993,(VLOOKUP(Table48[[#This Row],[Column1]],Table22[],2,FALSE))*1000)</f>
        <v>73854.918076156551</v>
      </c>
      <c r="N994" s="135">
        <f>IF(ISNA(VLOOKUP(Table48[[#This Row],[Column1]],Table22[],3,FALSE)),N993,(VLOOKUP(Table48[[#This Row],[Column1]],Table22[],3,FALSE))*1000)</f>
        <v>75839.080054321937</v>
      </c>
      <c r="O994" s="14">
        <f t="shared" si="32"/>
        <v>43374</v>
      </c>
    </row>
    <row r="995" spans="2:15" x14ac:dyDescent="0.25">
      <c r="B995" s="2">
        <v>43389</v>
      </c>
      <c r="C995" s="1">
        <v>12516.5</v>
      </c>
      <c r="D995" s="27">
        <v>221898</v>
      </c>
      <c r="E995" s="27">
        <v>173586</v>
      </c>
      <c r="F995" s="27">
        <f t="shared" si="31"/>
        <v>48312</v>
      </c>
      <c r="G995" s="27">
        <v>100000</v>
      </c>
      <c r="H995" s="135">
        <v>62192</v>
      </c>
      <c r="I995" s="1">
        <v>6202.25</v>
      </c>
      <c r="J995" s="1">
        <v>283.14999999999998</v>
      </c>
      <c r="K995" s="1">
        <f>Table48[[#This Row],[Comex Cu future]]/100/0.454*1000</f>
        <v>6236.7841409691619</v>
      </c>
      <c r="L995" s="1">
        <v>2025</v>
      </c>
      <c r="M995" s="207">
        <f>IF(ISNA(VLOOKUP(Table48[[#This Row],[Column1]],Table22[],2,FALSE)),M994,(VLOOKUP(Table48[[#This Row],[Column1]],Table22[],2,FALSE))*1000)</f>
        <v>73854.918076156551</v>
      </c>
      <c r="N995" s="135">
        <f>IF(ISNA(VLOOKUP(Table48[[#This Row],[Column1]],Table22[],3,FALSE)),N994,(VLOOKUP(Table48[[#This Row],[Column1]],Table22[],3,FALSE))*1000)</f>
        <v>75839.080054321937</v>
      </c>
      <c r="O995" s="14">
        <f t="shared" si="32"/>
        <v>43374</v>
      </c>
    </row>
    <row r="996" spans="2:15" x14ac:dyDescent="0.25">
      <c r="B996" s="2">
        <v>43390</v>
      </c>
      <c r="C996" s="1">
        <v>12298.5</v>
      </c>
      <c r="D996" s="27">
        <v>220422</v>
      </c>
      <c r="E996" s="27">
        <v>172116</v>
      </c>
      <c r="F996" s="27">
        <f t="shared" si="31"/>
        <v>48306</v>
      </c>
      <c r="G996" s="27">
        <v>100000</v>
      </c>
      <c r="H996" s="135">
        <v>62184</v>
      </c>
      <c r="I996" s="1">
        <v>6216</v>
      </c>
      <c r="J996" s="1">
        <v>282.60000000000002</v>
      </c>
      <c r="K996" s="1">
        <f>Table48[[#This Row],[Comex Cu future]]/100/0.454*1000</f>
        <v>6224.6696035242294</v>
      </c>
      <c r="L996" s="1">
        <v>2014.25</v>
      </c>
      <c r="M996" s="207">
        <f>IF(ISNA(VLOOKUP(Table48[[#This Row],[Column1]],Table22[],2,FALSE)),M995,(VLOOKUP(Table48[[#This Row],[Column1]],Table22[],2,FALSE))*1000)</f>
        <v>73854.918076156551</v>
      </c>
      <c r="N996" s="135">
        <f>IF(ISNA(VLOOKUP(Table48[[#This Row],[Column1]],Table22[],3,FALSE)),N995,(VLOOKUP(Table48[[#This Row],[Column1]],Table22[],3,FALSE))*1000)</f>
        <v>75839.080054321937</v>
      </c>
      <c r="O996" s="14">
        <f t="shared" si="32"/>
        <v>43374</v>
      </c>
    </row>
    <row r="997" spans="2:15" x14ac:dyDescent="0.25">
      <c r="B997" s="2">
        <v>43391</v>
      </c>
      <c r="C997" s="1">
        <v>12276</v>
      </c>
      <c r="D997" s="27">
        <v>219924</v>
      </c>
      <c r="E997" s="27">
        <v>171648</v>
      </c>
      <c r="F997" s="27">
        <f t="shared" si="31"/>
        <v>48276</v>
      </c>
      <c r="G997" s="27">
        <v>100000</v>
      </c>
      <c r="H997" s="135">
        <v>61176</v>
      </c>
      <c r="I997" s="1">
        <v>6157.5</v>
      </c>
      <c r="J997" s="1">
        <v>279.89999999999998</v>
      </c>
      <c r="K997" s="1">
        <f>Table48[[#This Row],[Comex Cu future]]/100/0.454*1000</f>
        <v>6165.1982378854627</v>
      </c>
      <c r="L997" s="1">
        <v>2007.5</v>
      </c>
      <c r="M997" s="207">
        <f>IF(ISNA(VLOOKUP(Table48[[#This Row],[Column1]],Table22[],2,FALSE)),M996,(VLOOKUP(Table48[[#This Row],[Column1]],Table22[],2,FALSE))*1000)</f>
        <v>73854.918076156551</v>
      </c>
      <c r="N997" s="135">
        <f>IF(ISNA(VLOOKUP(Table48[[#This Row],[Column1]],Table22[],3,FALSE)),N996,(VLOOKUP(Table48[[#This Row],[Column1]],Table22[],3,FALSE))*1000)</f>
        <v>75839.080054321937</v>
      </c>
      <c r="O997" s="14">
        <f t="shared" si="32"/>
        <v>43374</v>
      </c>
    </row>
    <row r="998" spans="2:15" x14ac:dyDescent="0.25">
      <c r="B998" s="2">
        <v>43392</v>
      </c>
      <c r="C998" s="1">
        <v>12372</v>
      </c>
      <c r="D998" s="27">
        <v>219978</v>
      </c>
      <c r="E998" s="27">
        <v>171702</v>
      </c>
      <c r="F998" s="27">
        <f t="shared" si="31"/>
        <v>48276</v>
      </c>
      <c r="G998" s="27">
        <v>100000</v>
      </c>
      <c r="H998" s="135">
        <v>60418</v>
      </c>
      <c r="I998" s="1">
        <v>6228</v>
      </c>
      <c r="J998" s="1">
        <v>282.75</v>
      </c>
      <c r="K998" s="1">
        <f>Table48[[#This Row],[Comex Cu future]]/100/0.454*1000</f>
        <v>6227.9735682819382</v>
      </c>
      <c r="L998" s="1">
        <v>1995.5</v>
      </c>
      <c r="M998" s="207">
        <f>IF(ISNA(VLOOKUP(Table48[[#This Row],[Column1]],Table22[],2,FALSE)),M997,(VLOOKUP(Table48[[#This Row],[Column1]],Table22[],2,FALSE))*1000)</f>
        <v>73854.918076156551</v>
      </c>
      <c r="N998" s="135">
        <f>IF(ISNA(VLOOKUP(Table48[[#This Row],[Column1]],Table22[],3,FALSE)),N997,(VLOOKUP(Table48[[#This Row],[Column1]],Table22[],3,FALSE))*1000)</f>
        <v>75839.080054321937</v>
      </c>
      <c r="O998" s="14">
        <f t="shared" si="32"/>
        <v>43374</v>
      </c>
    </row>
    <row r="999" spans="2:15" x14ac:dyDescent="0.25">
      <c r="B999" s="2">
        <v>43395</v>
      </c>
      <c r="C999" s="1">
        <v>12447.5</v>
      </c>
      <c r="D999" s="27">
        <v>219636</v>
      </c>
      <c r="E999" s="27">
        <v>171462</v>
      </c>
      <c r="F999" s="27">
        <f t="shared" si="31"/>
        <v>48174</v>
      </c>
      <c r="G999" s="27">
        <v>100000</v>
      </c>
      <c r="H999" s="135">
        <v>60410</v>
      </c>
      <c r="I999" s="1">
        <v>6242.75</v>
      </c>
      <c r="J999" s="1">
        <v>283.5</v>
      </c>
      <c r="K999" s="1">
        <f>Table48[[#This Row],[Comex Cu future]]/100/0.454*1000</f>
        <v>6244.4933920704843</v>
      </c>
      <c r="L999" s="1">
        <v>1994.5</v>
      </c>
      <c r="M999" s="207">
        <f>IF(ISNA(VLOOKUP(Table48[[#This Row],[Column1]],Table22[],2,FALSE)),M998,(VLOOKUP(Table48[[#This Row],[Column1]],Table22[],2,FALSE))*1000)</f>
        <v>73854.918076156551</v>
      </c>
      <c r="N999" s="135">
        <f>IF(ISNA(VLOOKUP(Table48[[#This Row],[Column1]],Table22[],3,FALSE)),N998,(VLOOKUP(Table48[[#This Row],[Column1]],Table22[],3,FALSE))*1000)</f>
        <v>75839.080054321937</v>
      </c>
      <c r="O999" s="14">
        <f t="shared" si="32"/>
        <v>43374</v>
      </c>
    </row>
    <row r="1000" spans="2:15" x14ac:dyDescent="0.25">
      <c r="B1000" s="2">
        <v>43396</v>
      </c>
      <c r="C1000" s="1">
        <v>12290.5</v>
      </c>
      <c r="D1000" s="27">
        <v>219660</v>
      </c>
      <c r="E1000" s="27">
        <v>171528</v>
      </c>
      <c r="F1000" s="27">
        <f t="shared" si="31"/>
        <v>48132</v>
      </c>
      <c r="G1000" s="27">
        <v>100000</v>
      </c>
      <c r="H1000" s="135">
        <v>60402</v>
      </c>
      <c r="I1000" s="1">
        <v>6194.5</v>
      </c>
      <c r="J1000" s="1">
        <v>281.5</v>
      </c>
      <c r="K1000" s="1">
        <f>Table48[[#This Row],[Comex Cu future]]/100/0.454*1000</f>
        <v>6200.4405286343608</v>
      </c>
      <c r="L1000" s="1">
        <v>1982.5</v>
      </c>
      <c r="M1000" s="207">
        <f>IF(ISNA(VLOOKUP(Table48[[#This Row],[Column1]],Table22[],2,FALSE)),M999,(VLOOKUP(Table48[[#This Row],[Column1]],Table22[],2,FALSE))*1000)</f>
        <v>73854.918076156551</v>
      </c>
      <c r="N1000" s="135">
        <f>IF(ISNA(VLOOKUP(Table48[[#This Row],[Column1]],Table22[],3,FALSE)),N999,(VLOOKUP(Table48[[#This Row],[Column1]],Table22[],3,FALSE))*1000)</f>
        <v>75839.080054321937</v>
      </c>
      <c r="O1000" s="14">
        <f t="shared" si="32"/>
        <v>43374</v>
      </c>
    </row>
    <row r="1001" spans="2:15" x14ac:dyDescent="0.25">
      <c r="B1001" s="2">
        <v>43397</v>
      </c>
      <c r="C1001" s="1">
        <v>12141.5</v>
      </c>
      <c r="D1001" s="27">
        <v>219366</v>
      </c>
      <c r="E1001" s="27">
        <v>171234</v>
      </c>
      <c r="F1001" s="27">
        <f t="shared" si="31"/>
        <v>48132</v>
      </c>
      <c r="G1001" s="27">
        <v>100000</v>
      </c>
      <c r="H1001" s="135">
        <v>60394</v>
      </c>
      <c r="I1001" s="1">
        <v>6188</v>
      </c>
      <c r="J1001" s="1">
        <v>281.3</v>
      </c>
      <c r="K1001" s="1">
        <f>Table48[[#This Row],[Comex Cu future]]/100/0.454*1000</f>
        <v>6196.035242290749</v>
      </c>
      <c r="L1001" s="1">
        <v>1977.5</v>
      </c>
      <c r="M1001" s="207">
        <f>IF(ISNA(VLOOKUP(Table48[[#This Row],[Column1]],Table22[],2,FALSE)),M1000,(VLOOKUP(Table48[[#This Row],[Column1]],Table22[],2,FALSE))*1000)</f>
        <v>73854.918076156551</v>
      </c>
      <c r="N1001" s="135">
        <f>IF(ISNA(VLOOKUP(Table48[[#This Row],[Column1]],Table22[],3,FALSE)),N1000,(VLOOKUP(Table48[[#This Row],[Column1]],Table22[],3,FALSE))*1000)</f>
        <v>75949.311275331143</v>
      </c>
      <c r="O1001" s="14">
        <f t="shared" si="32"/>
        <v>43374</v>
      </c>
    </row>
    <row r="1002" spans="2:15" x14ac:dyDescent="0.25">
      <c r="B1002" s="2">
        <v>43398</v>
      </c>
      <c r="C1002" s="1">
        <v>12072</v>
      </c>
      <c r="D1002" s="27">
        <v>219654</v>
      </c>
      <c r="E1002" s="27">
        <v>171522</v>
      </c>
      <c r="F1002" s="27">
        <f t="shared" si="31"/>
        <v>48132</v>
      </c>
      <c r="G1002" s="27">
        <v>100000</v>
      </c>
      <c r="H1002" s="135">
        <v>60386</v>
      </c>
      <c r="I1002" s="1">
        <v>6253</v>
      </c>
      <c r="J1002" s="1">
        <v>280.75</v>
      </c>
      <c r="K1002" s="1">
        <f>Table48[[#This Row],[Comex Cu future]]/100/0.454*1000</f>
        <v>6183.9207048458147</v>
      </c>
      <c r="L1002" s="1">
        <v>1973</v>
      </c>
      <c r="M1002" s="207">
        <f>IF(ISNA(VLOOKUP(Table48[[#This Row],[Column1]],Table22[],2,FALSE)),M1001,(VLOOKUP(Table48[[#This Row],[Column1]],Table22[],2,FALSE))*1000)</f>
        <v>73854.918076156551</v>
      </c>
      <c r="N1002" s="135">
        <f>IF(ISNA(VLOOKUP(Table48[[#This Row],[Column1]],Table22[],3,FALSE)),N1001,(VLOOKUP(Table48[[#This Row],[Column1]],Table22[],3,FALSE))*1000)</f>
        <v>75949.311275331143</v>
      </c>
      <c r="O1002" s="14">
        <f t="shared" si="32"/>
        <v>43374</v>
      </c>
    </row>
    <row r="1003" spans="2:15" x14ac:dyDescent="0.25">
      <c r="B1003" s="2">
        <v>43399</v>
      </c>
      <c r="C1003" s="1">
        <v>11834</v>
      </c>
      <c r="D1003" s="27">
        <v>219456</v>
      </c>
      <c r="E1003" s="27">
        <v>171390</v>
      </c>
      <c r="F1003" s="27">
        <f t="shared" si="31"/>
        <v>48066</v>
      </c>
      <c r="G1003" s="27">
        <v>100000</v>
      </c>
      <c r="H1003" s="135">
        <v>60377.5</v>
      </c>
      <c r="I1003" s="1">
        <v>6207</v>
      </c>
      <c r="J1003" s="1">
        <v>279</v>
      </c>
      <c r="K1003" s="1">
        <f>Table48[[#This Row],[Comex Cu future]]/100/0.454*1000</f>
        <v>6145.3744493392069</v>
      </c>
      <c r="L1003" s="1">
        <v>1981.75</v>
      </c>
      <c r="M1003" s="207">
        <f>IF(ISNA(VLOOKUP(Table48[[#This Row],[Column1]],Table22[],2,FALSE)),M1002,(VLOOKUP(Table48[[#This Row],[Column1]],Table22[],2,FALSE))*1000)</f>
        <v>73854.918076156551</v>
      </c>
      <c r="N1003" s="135">
        <f>IF(ISNA(VLOOKUP(Table48[[#This Row],[Column1]],Table22[],3,FALSE)),N1002,(VLOOKUP(Table48[[#This Row],[Column1]],Table22[],3,FALSE))*1000)</f>
        <v>75949.311275331143</v>
      </c>
      <c r="O1003" s="14">
        <f t="shared" si="32"/>
        <v>43374</v>
      </c>
    </row>
    <row r="1004" spans="2:15" x14ac:dyDescent="0.25">
      <c r="B1004" s="2">
        <v>43402</v>
      </c>
      <c r="C1004" s="1">
        <v>11686</v>
      </c>
      <c r="D1004" s="27">
        <v>219114</v>
      </c>
      <c r="E1004" s="27">
        <v>171192</v>
      </c>
      <c r="F1004" s="27">
        <f t="shared" si="31"/>
        <v>47922</v>
      </c>
      <c r="G1004" s="27">
        <v>100000</v>
      </c>
      <c r="H1004" s="135">
        <v>59619</v>
      </c>
      <c r="I1004" s="1">
        <v>6178.5</v>
      </c>
      <c r="J1004" s="1">
        <v>279.25</v>
      </c>
      <c r="K1004" s="1">
        <f>Table48[[#This Row],[Comex Cu future]]/100/0.454*1000</f>
        <v>6150.8810572687225</v>
      </c>
      <c r="L1004" s="1">
        <v>1962.75</v>
      </c>
      <c r="M1004" s="207">
        <f>IF(ISNA(VLOOKUP(Table48[[#This Row],[Column1]],Table22[],2,FALSE)),M1003,(VLOOKUP(Table48[[#This Row],[Column1]],Table22[],2,FALSE))*1000)</f>
        <v>73854.918076156551</v>
      </c>
      <c r="N1004" s="135">
        <f>IF(ISNA(VLOOKUP(Table48[[#This Row],[Column1]],Table22[],3,FALSE)),N1003,(VLOOKUP(Table48[[#This Row],[Column1]],Table22[],3,FALSE))*1000)</f>
        <v>75949.311275331143</v>
      </c>
      <c r="O1004" s="14">
        <f t="shared" si="32"/>
        <v>43374</v>
      </c>
    </row>
    <row r="1005" spans="2:15" x14ac:dyDescent="0.25">
      <c r="B1005" s="2">
        <v>43403</v>
      </c>
      <c r="C1005" s="1">
        <v>11690</v>
      </c>
      <c r="D1005" s="27">
        <v>218970</v>
      </c>
      <c r="E1005" s="27">
        <v>171162</v>
      </c>
      <c r="F1005" s="27">
        <f t="shared" si="31"/>
        <v>47808</v>
      </c>
      <c r="G1005" s="27">
        <v>100000</v>
      </c>
      <c r="H1005" s="135">
        <v>59611</v>
      </c>
      <c r="I1005" s="1">
        <v>6076.5</v>
      </c>
      <c r="J1005" s="1">
        <v>271.39999999999998</v>
      </c>
      <c r="K1005" s="1">
        <f>Table48[[#This Row],[Comex Cu future]]/100/0.454*1000</f>
        <v>5977.9735682819382</v>
      </c>
      <c r="L1005" s="1">
        <v>1947</v>
      </c>
      <c r="M1005" s="207">
        <f>IF(ISNA(VLOOKUP(Table48[[#This Row],[Column1]],Table22[],2,FALSE)),M1004,(VLOOKUP(Table48[[#This Row],[Column1]],Table22[],2,FALSE))*1000)</f>
        <v>73854.918076156551</v>
      </c>
      <c r="N1005" s="135">
        <f>IF(ISNA(VLOOKUP(Table48[[#This Row],[Column1]],Table22[],3,FALSE)),N1004,(VLOOKUP(Table48[[#This Row],[Column1]],Table22[],3,FALSE))*1000)</f>
        <v>75949.311275331143</v>
      </c>
      <c r="O1005" s="14">
        <f t="shared" si="32"/>
        <v>43374</v>
      </c>
    </row>
    <row r="1006" spans="2:15" x14ac:dyDescent="0.25">
      <c r="B1006" s="2">
        <v>43404</v>
      </c>
      <c r="C1006" s="1">
        <v>11425.5</v>
      </c>
      <c r="D1006" s="27">
        <v>218862</v>
      </c>
      <c r="E1006" s="27">
        <v>171150</v>
      </c>
      <c r="F1006" s="27">
        <f t="shared" si="31"/>
        <v>47712</v>
      </c>
      <c r="G1006" s="27">
        <v>100000</v>
      </c>
      <c r="H1006" s="135">
        <v>59853</v>
      </c>
      <c r="I1006" s="1">
        <v>6036.5</v>
      </c>
      <c r="J1006" s="1">
        <v>270.7</v>
      </c>
      <c r="K1006" s="1">
        <f>Table48[[#This Row],[Comex Cu future]]/100/0.454*1000</f>
        <v>5962.5550660792951</v>
      </c>
      <c r="L1006" s="1">
        <v>1934.75</v>
      </c>
      <c r="M1006" s="207">
        <f>IF(ISNA(VLOOKUP(Table48[[#This Row],[Column1]],Table22[],2,FALSE)),M1005,(VLOOKUP(Table48[[#This Row],[Column1]],Table22[],2,FALSE))*1000)</f>
        <v>73854.918076156551</v>
      </c>
      <c r="N1006" s="135">
        <f>IF(ISNA(VLOOKUP(Table48[[#This Row],[Column1]],Table22[],3,FALSE)),N1005,(VLOOKUP(Table48[[#This Row],[Column1]],Table22[],3,FALSE))*1000)</f>
        <v>75949.311275331143</v>
      </c>
      <c r="O1006" s="14">
        <f t="shared" si="32"/>
        <v>43374</v>
      </c>
    </row>
    <row r="1007" spans="2:15" x14ac:dyDescent="0.25">
      <c r="B1007" s="2">
        <v>43405</v>
      </c>
      <c r="C1007" s="1">
        <v>11718.5</v>
      </c>
      <c r="D1007" s="27">
        <v>218868</v>
      </c>
      <c r="E1007" s="27">
        <v>171204</v>
      </c>
      <c r="F1007" s="27">
        <f t="shared" si="31"/>
        <v>47664</v>
      </c>
      <c r="G1007" s="27">
        <v>100000</v>
      </c>
      <c r="H1007" s="135">
        <v>58094</v>
      </c>
      <c r="I1007" s="1">
        <v>6102.5</v>
      </c>
      <c r="J1007" s="1">
        <v>276.8</v>
      </c>
      <c r="K1007" s="1">
        <f>Table48[[#This Row],[Comex Cu future]]/100/0.454*1000</f>
        <v>6096.9162995594716</v>
      </c>
      <c r="L1007" s="1">
        <v>1949.25</v>
      </c>
      <c r="M1007" s="207">
        <f>IF(ISNA(VLOOKUP(Table48[[#This Row],[Column1]],Table22[],2,FALSE)),M1006,(VLOOKUP(Table48[[#This Row],[Column1]],Table22[],2,FALSE))*1000)</f>
        <v>73854.918076156551</v>
      </c>
      <c r="N1007" s="135">
        <f>IF(ISNA(VLOOKUP(Table48[[#This Row],[Column1]],Table22[],3,FALSE)),N1006,(VLOOKUP(Table48[[#This Row],[Column1]],Table22[],3,FALSE))*1000)</f>
        <v>75949.311275331143</v>
      </c>
      <c r="O1007" s="14">
        <f t="shared" si="32"/>
        <v>43405</v>
      </c>
    </row>
    <row r="1008" spans="2:15" x14ac:dyDescent="0.25">
      <c r="B1008" s="2">
        <v>43406</v>
      </c>
      <c r="C1008" s="1">
        <v>11860.5</v>
      </c>
      <c r="D1008" s="27">
        <v>218772</v>
      </c>
      <c r="E1008" s="27">
        <v>171108</v>
      </c>
      <c r="F1008" s="27">
        <f t="shared" si="31"/>
        <v>47664</v>
      </c>
      <c r="G1008" s="27">
        <v>100000</v>
      </c>
      <c r="H1008" s="135">
        <v>58085</v>
      </c>
      <c r="I1008" s="1">
        <v>6319</v>
      </c>
      <c r="J1008" s="1">
        <v>284.95</v>
      </c>
      <c r="K1008" s="1">
        <f>Table48[[#This Row],[Comex Cu future]]/100/0.454*1000</f>
        <v>6276.4317180616736</v>
      </c>
      <c r="L1008" s="1">
        <v>1960.5</v>
      </c>
      <c r="M1008" s="207">
        <f>IF(ISNA(VLOOKUP(Table48[[#This Row],[Column1]],Table22[],2,FALSE)),M1007,(VLOOKUP(Table48[[#This Row],[Column1]],Table22[],2,FALSE))*1000)</f>
        <v>73854.918076156551</v>
      </c>
      <c r="N1008" s="135">
        <f>IF(ISNA(VLOOKUP(Table48[[#This Row],[Column1]],Table22[],3,FALSE)),N1007,(VLOOKUP(Table48[[#This Row],[Column1]],Table22[],3,FALSE))*1000)</f>
        <v>75949.311275331143</v>
      </c>
      <c r="O1008" s="14">
        <f t="shared" si="32"/>
        <v>43405</v>
      </c>
    </row>
    <row r="1009" spans="2:15" x14ac:dyDescent="0.25">
      <c r="B1009" s="2">
        <v>43409</v>
      </c>
      <c r="C1009" s="1">
        <v>11675.5</v>
      </c>
      <c r="D1009" s="27">
        <v>218430</v>
      </c>
      <c r="E1009" s="27">
        <v>170868</v>
      </c>
      <c r="F1009" s="27">
        <f t="shared" si="31"/>
        <v>47562</v>
      </c>
      <c r="G1009" s="27">
        <v>100000</v>
      </c>
      <c r="H1009" s="135">
        <v>52500</v>
      </c>
      <c r="I1009" s="1">
        <v>6206.5</v>
      </c>
      <c r="J1009" s="1">
        <v>280.39999999999998</v>
      </c>
      <c r="K1009" s="1">
        <f>Table48[[#This Row],[Comex Cu future]]/100/0.454*1000</f>
        <v>6176.2114537444932</v>
      </c>
      <c r="L1009" s="1">
        <v>1956.5</v>
      </c>
      <c r="M1009" s="207">
        <f>IF(ISNA(VLOOKUP(Table48[[#This Row],[Column1]],Table22[],2,FALSE)),M1008,(VLOOKUP(Table48[[#This Row],[Column1]],Table22[],2,FALSE))*1000)</f>
        <v>73854.918076156551</v>
      </c>
      <c r="N1009" s="135">
        <f>IF(ISNA(VLOOKUP(Table48[[#This Row],[Column1]],Table22[],3,FALSE)),N1008,(VLOOKUP(Table48[[#This Row],[Column1]],Table22[],3,FALSE))*1000)</f>
        <v>75949.311275331143</v>
      </c>
      <c r="O1009" s="14">
        <f t="shared" si="32"/>
        <v>43405</v>
      </c>
    </row>
    <row r="1010" spans="2:15" x14ac:dyDescent="0.25">
      <c r="B1010" s="2">
        <v>43410</v>
      </c>
      <c r="C1010" s="1">
        <v>11699.5</v>
      </c>
      <c r="D1010" s="27">
        <v>217686</v>
      </c>
      <c r="E1010" s="27">
        <v>170124</v>
      </c>
      <c r="F1010" s="27">
        <f t="shared" si="31"/>
        <v>47562</v>
      </c>
      <c r="G1010" s="27">
        <v>100000</v>
      </c>
      <c r="H1010" s="135">
        <v>54505.5</v>
      </c>
      <c r="I1010" s="1">
        <v>6184</v>
      </c>
      <c r="J1010" s="1">
        <v>277.7</v>
      </c>
      <c r="K1010" s="1">
        <f>Table48[[#This Row],[Comex Cu future]]/100/0.454*1000</f>
        <v>6116.7400881057265</v>
      </c>
      <c r="L1010" s="1">
        <v>1935</v>
      </c>
      <c r="M1010" s="207">
        <f>IF(ISNA(VLOOKUP(Table48[[#This Row],[Column1]],Table22[],2,FALSE)),M1009,(VLOOKUP(Table48[[#This Row],[Column1]],Table22[],2,FALSE))*1000)</f>
        <v>73854.918076156551</v>
      </c>
      <c r="N1010" s="135">
        <f>IF(ISNA(VLOOKUP(Table48[[#This Row],[Column1]],Table22[],3,FALSE)),N1009,(VLOOKUP(Table48[[#This Row],[Column1]],Table22[],3,FALSE))*1000)</f>
        <v>75949.311275331143</v>
      </c>
      <c r="O1010" s="14">
        <f t="shared" si="32"/>
        <v>43405</v>
      </c>
    </row>
    <row r="1011" spans="2:15" x14ac:dyDescent="0.25">
      <c r="B1011" s="2">
        <v>43411</v>
      </c>
      <c r="C1011" s="1">
        <v>11743.5</v>
      </c>
      <c r="D1011" s="27">
        <v>217410</v>
      </c>
      <c r="E1011" s="27">
        <v>170112</v>
      </c>
      <c r="F1011" s="27">
        <f t="shared" si="31"/>
        <v>47298</v>
      </c>
      <c r="G1011" s="27">
        <v>100000</v>
      </c>
      <c r="H1011" s="135">
        <v>55000</v>
      </c>
      <c r="I1011" s="1">
        <v>6171</v>
      </c>
      <c r="J1011" s="1">
        <v>280</v>
      </c>
      <c r="K1011" s="1">
        <f>Table48[[#This Row],[Comex Cu future]]/100/0.454*1000</f>
        <v>6167.4008810572677</v>
      </c>
      <c r="L1011" s="1">
        <v>1971.25</v>
      </c>
      <c r="M1011" s="207">
        <f>IF(ISNA(VLOOKUP(Table48[[#This Row],[Column1]],Table22[],2,FALSE)),M1010,(VLOOKUP(Table48[[#This Row],[Column1]],Table22[],2,FALSE))*1000)</f>
        <v>73854.918076156551</v>
      </c>
      <c r="N1011" s="135">
        <f>IF(ISNA(VLOOKUP(Table48[[#This Row],[Column1]],Table22[],3,FALSE)),N1010,(VLOOKUP(Table48[[#This Row],[Column1]],Table22[],3,FALSE))*1000)</f>
        <v>75949.311275331143</v>
      </c>
      <c r="O1011" s="14">
        <f t="shared" si="32"/>
        <v>43405</v>
      </c>
    </row>
    <row r="1012" spans="2:15" x14ac:dyDescent="0.25">
      <c r="B1012" s="2">
        <v>43412</v>
      </c>
      <c r="C1012" s="1">
        <v>11710</v>
      </c>
      <c r="D1012" s="27">
        <v>217314</v>
      </c>
      <c r="E1012" s="27">
        <v>170040</v>
      </c>
      <c r="F1012" s="27">
        <f t="shared" si="31"/>
        <v>47274</v>
      </c>
      <c r="G1012" s="27">
        <v>100000</v>
      </c>
      <c r="H1012" s="135">
        <v>55000</v>
      </c>
      <c r="I1012" s="1">
        <v>6172.5</v>
      </c>
      <c r="J1012" s="1">
        <v>278.3</v>
      </c>
      <c r="K1012" s="1">
        <f>Table48[[#This Row],[Comex Cu future]]/100/0.454*1000</f>
        <v>6129.9559471365637</v>
      </c>
      <c r="L1012" s="1">
        <v>1979.5</v>
      </c>
      <c r="M1012" s="207">
        <f>IF(ISNA(VLOOKUP(Table48[[#This Row],[Column1]],Table22[],2,FALSE)),M1011,(VLOOKUP(Table48[[#This Row],[Column1]],Table22[],2,FALSE))*1000)</f>
        <v>73854.918076156551</v>
      </c>
      <c r="N1012" s="135">
        <f>IF(ISNA(VLOOKUP(Table48[[#This Row],[Column1]],Table22[],3,FALSE)),N1011,(VLOOKUP(Table48[[#This Row],[Column1]],Table22[],3,FALSE))*1000)</f>
        <v>75949.311275331143</v>
      </c>
      <c r="O1012" s="14">
        <f t="shared" si="32"/>
        <v>43405</v>
      </c>
    </row>
    <row r="1013" spans="2:15" x14ac:dyDescent="0.25">
      <c r="B1013" s="2">
        <v>43413</v>
      </c>
      <c r="C1013" s="1">
        <v>11397</v>
      </c>
      <c r="D1013" s="27">
        <v>216834</v>
      </c>
      <c r="E1013" s="27">
        <v>169560</v>
      </c>
      <c r="F1013" s="27">
        <f t="shared" si="31"/>
        <v>47274</v>
      </c>
      <c r="G1013" s="27">
        <v>100000</v>
      </c>
      <c r="H1013" s="135">
        <v>51000</v>
      </c>
      <c r="I1013" s="1">
        <v>6078.5</v>
      </c>
      <c r="J1013" s="1">
        <v>272.8</v>
      </c>
      <c r="K1013" s="1">
        <f>Table48[[#This Row],[Comex Cu future]]/100/0.454*1000</f>
        <v>6008.8105726872254</v>
      </c>
      <c r="L1013" s="1">
        <v>1946</v>
      </c>
      <c r="M1013" s="207">
        <f>IF(ISNA(VLOOKUP(Table48[[#This Row],[Column1]],Table22[],2,FALSE)),M1012,(VLOOKUP(Table48[[#This Row],[Column1]],Table22[],2,FALSE))*1000)</f>
        <v>73854.918076156551</v>
      </c>
      <c r="N1013" s="135">
        <f>IF(ISNA(VLOOKUP(Table48[[#This Row],[Column1]],Table22[],3,FALSE)),N1012,(VLOOKUP(Table48[[#This Row],[Column1]],Table22[],3,FALSE))*1000)</f>
        <v>75949.311275331143</v>
      </c>
      <c r="O1013" s="14">
        <f t="shared" si="32"/>
        <v>43405</v>
      </c>
    </row>
    <row r="1014" spans="2:15" x14ac:dyDescent="0.25">
      <c r="B1014" s="2">
        <v>43416</v>
      </c>
      <c r="C1014" s="1">
        <v>11320</v>
      </c>
      <c r="D1014" s="27">
        <v>216612</v>
      </c>
      <c r="E1014" s="27">
        <v>169428</v>
      </c>
      <c r="F1014" s="27">
        <f t="shared" si="31"/>
        <v>47184</v>
      </c>
      <c r="G1014" s="27">
        <v>100000</v>
      </c>
      <c r="H1014" s="135">
        <v>55000</v>
      </c>
      <c r="I1014" s="1">
        <v>6073.75</v>
      </c>
      <c r="J1014" s="1">
        <v>272.25</v>
      </c>
      <c r="K1014" s="1">
        <f>Table48[[#This Row],[Comex Cu future]]/100/0.454*1000</f>
        <v>5996.6960352422911</v>
      </c>
      <c r="L1014" s="1">
        <v>1929.75</v>
      </c>
      <c r="M1014" s="207">
        <f>IF(ISNA(VLOOKUP(Table48[[#This Row],[Column1]],Table22[],2,FALSE)),M1013,(VLOOKUP(Table48[[#This Row],[Column1]],Table22[],2,FALSE))*1000)</f>
        <v>73854.918076156551</v>
      </c>
      <c r="N1014" s="135">
        <f>IF(ISNA(VLOOKUP(Table48[[#This Row],[Column1]],Table22[],3,FALSE)),N1013,(VLOOKUP(Table48[[#This Row],[Column1]],Table22[],3,FALSE))*1000)</f>
        <v>75949.311275331143</v>
      </c>
      <c r="O1014" s="14">
        <f t="shared" si="32"/>
        <v>43405</v>
      </c>
    </row>
    <row r="1015" spans="2:15" x14ac:dyDescent="0.25">
      <c r="B1015" s="2">
        <v>43417</v>
      </c>
      <c r="C1015" s="1">
        <v>11262.5</v>
      </c>
      <c r="D1015" s="27">
        <v>216600</v>
      </c>
      <c r="E1015" s="27">
        <v>169416</v>
      </c>
      <c r="F1015" s="27">
        <f t="shared" si="31"/>
        <v>47184</v>
      </c>
      <c r="G1015" s="27">
        <v>100000</v>
      </c>
      <c r="H1015" s="135">
        <v>55000</v>
      </c>
      <c r="I1015" s="1">
        <v>6088.5</v>
      </c>
      <c r="J1015" s="1">
        <v>273.7</v>
      </c>
      <c r="K1015" s="1">
        <f>Table48[[#This Row],[Comex Cu future]]/100/0.454*1000</f>
        <v>6028.6343612334795</v>
      </c>
      <c r="L1015" s="1">
        <v>1921.5</v>
      </c>
      <c r="M1015" s="207">
        <f>IF(ISNA(VLOOKUP(Table48[[#This Row],[Column1]],Table22[],2,FALSE)),M1014,(VLOOKUP(Table48[[#This Row],[Column1]],Table22[],2,FALSE))*1000)</f>
        <v>73854.918076156551</v>
      </c>
      <c r="N1015" s="135">
        <f>IF(ISNA(VLOOKUP(Table48[[#This Row],[Column1]],Table22[],3,FALSE)),N1014,(VLOOKUP(Table48[[#This Row],[Column1]],Table22[],3,FALSE))*1000)</f>
        <v>75949.311275331143</v>
      </c>
      <c r="O1015" s="14">
        <f t="shared" si="32"/>
        <v>43405</v>
      </c>
    </row>
    <row r="1016" spans="2:15" x14ac:dyDescent="0.25">
      <c r="B1016" s="2">
        <v>43418</v>
      </c>
      <c r="C1016" s="1">
        <v>11230</v>
      </c>
      <c r="D1016" s="27">
        <v>216306</v>
      </c>
      <c r="E1016" s="27">
        <v>169230</v>
      </c>
      <c r="F1016" s="27">
        <f t="shared" si="31"/>
        <v>47076</v>
      </c>
      <c r="G1016" s="27">
        <v>100000</v>
      </c>
      <c r="H1016" s="135">
        <v>55000</v>
      </c>
      <c r="I1016" s="1">
        <v>6107.5</v>
      </c>
      <c r="J1016" s="1">
        <v>275.5</v>
      </c>
      <c r="K1016" s="1">
        <f>Table48[[#This Row],[Comex Cu future]]/100/0.454*1000</f>
        <v>6068.2819383259912</v>
      </c>
      <c r="L1016" s="1">
        <v>1925.75</v>
      </c>
      <c r="M1016" s="207">
        <f>IF(ISNA(VLOOKUP(Table48[[#This Row],[Column1]],Table22[],2,FALSE)),M1015,(VLOOKUP(Table48[[#This Row],[Column1]],Table22[],2,FALSE))*1000)</f>
        <v>73854.918076156551</v>
      </c>
      <c r="N1016" s="135">
        <f>IF(ISNA(VLOOKUP(Table48[[#This Row],[Column1]],Table22[],3,FALSE)),N1015,(VLOOKUP(Table48[[#This Row],[Column1]],Table22[],3,FALSE))*1000)</f>
        <v>75949.311275331143</v>
      </c>
      <c r="O1016" s="14">
        <f t="shared" si="32"/>
        <v>43405</v>
      </c>
    </row>
    <row r="1017" spans="2:15" x14ac:dyDescent="0.25">
      <c r="B1017" s="2">
        <v>43419</v>
      </c>
      <c r="C1017" s="1">
        <v>11182.5</v>
      </c>
      <c r="D1017" s="27">
        <v>216174</v>
      </c>
      <c r="E1017" s="27">
        <v>169152</v>
      </c>
      <c r="F1017" s="27">
        <f t="shared" si="31"/>
        <v>47022</v>
      </c>
      <c r="G1017" s="27">
        <v>100000</v>
      </c>
      <c r="H1017" s="135">
        <v>55000</v>
      </c>
      <c r="I1017" s="1">
        <v>6198</v>
      </c>
      <c r="J1017" s="1">
        <v>278.3</v>
      </c>
      <c r="K1017" s="1">
        <f>Table48[[#This Row],[Comex Cu future]]/100/0.454*1000</f>
        <v>6129.9559471365637</v>
      </c>
      <c r="L1017" s="1">
        <v>1907.5</v>
      </c>
      <c r="M1017" s="207">
        <f>IF(ISNA(VLOOKUP(Table48[[#This Row],[Column1]],Table22[],2,FALSE)),M1016,(VLOOKUP(Table48[[#This Row],[Column1]],Table22[],2,FALSE))*1000)</f>
        <v>73854.918076156551</v>
      </c>
      <c r="N1017" s="135">
        <f>IF(ISNA(VLOOKUP(Table48[[#This Row],[Column1]],Table22[],3,FALSE)),N1016,(VLOOKUP(Table48[[#This Row],[Column1]],Table22[],3,FALSE))*1000)</f>
        <v>75949.311275331143</v>
      </c>
      <c r="O1017" s="14">
        <f t="shared" si="32"/>
        <v>43405</v>
      </c>
    </row>
    <row r="1018" spans="2:15" x14ac:dyDescent="0.25">
      <c r="B1018" s="2">
        <v>43420</v>
      </c>
      <c r="C1018" s="1">
        <v>11287</v>
      </c>
      <c r="D1018" s="27">
        <v>215442</v>
      </c>
      <c r="E1018" s="27">
        <v>168420</v>
      </c>
      <c r="F1018" s="27">
        <f t="shared" si="31"/>
        <v>47022</v>
      </c>
      <c r="G1018" s="27">
        <v>100000</v>
      </c>
      <c r="H1018" s="135">
        <v>55000</v>
      </c>
      <c r="I1018" s="1">
        <v>6223.5</v>
      </c>
      <c r="J1018" s="1">
        <v>281.3</v>
      </c>
      <c r="K1018" s="1">
        <f>Table48[[#This Row],[Comex Cu future]]/100/0.454*1000</f>
        <v>6196.035242290749</v>
      </c>
      <c r="L1018" s="1">
        <v>1921.25</v>
      </c>
      <c r="M1018" s="207">
        <f>IF(ISNA(VLOOKUP(Table48[[#This Row],[Column1]],Table22[],2,FALSE)),M1017,(VLOOKUP(Table48[[#This Row],[Column1]],Table22[],2,FALSE))*1000)</f>
        <v>73854.918076156551</v>
      </c>
      <c r="N1018" s="135">
        <f>IF(ISNA(VLOOKUP(Table48[[#This Row],[Column1]],Table22[],3,FALSE)),N1017,(VLOOKUP(Table48[[#This Row],[Column1]],Table22[],3,FALSE))*1000)</f>
        <v>75398.155170285187</v>
      </c>
      <c r="O1018" s="14">
        <f t="shared" si="32"/>
        <v>43405</v>
      </c>
    </row>
    <row r="1019" spans="2:15" x14ac:dyDescent="0.25">
      <c r="B1019" s="2">
        <v>43423</v>
      </c>
      <c r="C1019" s="1">
        <v>11108</v>
      </c>
      <c r="D1019" s="27">
        <v>215328</v>
      </c>
      <c r="E1019" s="27">
        <v>168552</v>
      </c>
      <c r="F1019" s="27">
        <f t="shared" si="31"/>
        <v>46776</v>
      </c>
      <c r="G1019" s="27">
        <v>100000</v>
      </c>
      <c r="H1019" s="135">
        <v>55000</v>
      </c>
      <c r="I1019" s="1">
        <v>6292.5</v>
      </c>
      <c r="J1019" s="1">
        <v>279.5</v>
      </c>
      <c r="K1019" s="1">
        <f>Table48[[#This Row],[Comex Cu future]]/100/0.454*1000</f>
        <v>6156.3876651982373</v>
      </c>
      <c r="L1019" s="1">
        <v>1916.5</v>
      </c>
      <c r="M1019" s="207">
        <f>IF(ISNA(VLOOKUP(Table48[[#This Row],[Column1]],Table22[],2,FALSE)),M1018,(VLOOKUP(Table48[[#This Row],[Column1]],Table22[],2,FALSE))*1000)</f>
        <v>73854.918076156551</v>
      </c>
      <c r="N1019" s="135">
        <f>IF(ISNA(VLOOKUP(Table48[[#This Row],[Column1]],Table22[],3,FALSE)),N1018,(VLOOKUP(Table48[[#This Row],[Column1]],Table22[],3,FALSE))*1000)</f>
        <v>75398.155170285187</v>
      </c>
      <c r="O1019" s="14">
        <f t="shared" si="32"/>
        <v>43405</v>
      </c>
    </row>
    <row r="1020" spans="2:15" x14ac:dyDescent="0.25">
      <c r="B1020" s="2">
        <v>43424</v>
      </c>
      <c r="C1020" s="1">
        <v>11027</v>
      </c>
      <c r="D1020" s="27">
        <v>215562</v>
      </c>
      <c r="E1020" s="27">
        <v>169020</v>
      </c>
      <c r="F1020" s="27">
        <f t="shared" si="31"/>
        <v>46542</v>
      </c>
      <c r="G1020" s="27">
        <v>100000</v>
      </c>
      <c r="H1020" s="135">
        <v>55000</v>
      </c>
      <c r="I1020" s="1">
        <v>6206</v>
      </c>
      <c r="J1020" s="1">
        <v>277.64999999999998</v>
      </c>
      <c r="K1020" s="1">
        <f>Table48[[#This Row],[Comex Cu future]]/100/0.454*1000</f>
        <v>6115.6387665198235</v>
      </c>
      <c r="L1020" s="1">
        <v>1929.25</v>
      </c>
      <c r="M1020" s="207">
        <f>IF(ISNA(VLOOKUP(Table48[[#This Row],[Column1]],Table22[],2,FALSE)),M1019,(VLOOKUP(Table48[[#This Row],[Column1]],Table22[],2,FALSE))*1000)</f>
        <v>73854.918076156551</v>
      </c>
      <c r="N1020" s="135">
        <f>IF(ISNA(VLOOKUP(Table48[[#This Row],[Column1]],Table22[],3,FALSE)),N1019,(VLOOKUP(Table48[[#This Row],[Column1]],Table22[],3,FALSE))*1000)</f>
        <v>75398.155170285187</v>
      </c>
      <c r="O1020" s="14">
        <f t="shared" si="32"/>
        <v>43405</v>
      </c>
    </row>
    <row r="1021" spans="2:15" x14ac:dyDescent="0.25">
      <c r="B1021" s="2">
        <v>43425</v>
      </c>
      <c r="C1021" s="1">
        <v>10951.5</v>
      </c>
      <c r="D1021" s="27">
        <v>215322</v>
      </c>
      <c r="E1021" s="27">
        <v>168828</v>
      </c>
      <c r="F1021" s="27">
        <f t="shared" si="31"/>
        <v>46494</v>
      </c>
      <c r="G1021" s="27">
        <v>100000</v>
      </c>
      <c r="H1021" s="135">
        <v>55000</v>
      </c>
      <c r="I1021" s="1">
        <v>6269</v>
      </c>
      <c r="J1021" s="1">
        <v>280.64999999999998</v>
      </c>
      <c r="K1021" s="1">
        <f>Table48[[#This Row],[Comex Cu future]]/100/0.454*1000</f>
        <v>6181.7180616740079</v>
      </c>
      <c r="L1021" s="1">
        <v>1943</v>
      </c>
      <c r="M1021" s="207">
        <f>IF(ISNA(VLOOKUP(Table48[[#This Row],[Column1]],Table22[],2,FALSE)),M1020,(VLOOKUP(Table48[[#This Row],[Column1]],Table22[],2,FALSE))*1000)</f>
        <v>73303.761971110609</v>
      </c>
      <c r="N1021" s="135">
        <f>IF(ISNA(VLOOKUP(Table48[[#This Row],[Column1]],Table22[],3,FALSE)),N1020,(VLOOKUP(Table48[[#This Row],[Column1]],Table22[],3,FALSE))*1000)</f>
        <v>74846.999065239259</v>
      </c>
      <c r="O1021" s="14">
        <f t="shared" si="32"/>
        <v>43405</v>
      </c>
    </row>
    <row r="1022" spans="2:15" x14ac:dyDescent="0.25">
      <c r="B1022" s="2">
        <v>43426</v>
      </c>
      <c r="C1022" s="1">
        <v>10902.25</v>
      </c>
      <c r="D1022" s="27">
        <v>214962</v>
      </c>
      <c r="E1022" s="27">
        <v>168492</v>
      </c>
      <c r="F1022" s="27">
        <f t="shared" si="31"/>
        <v>46470</v>
      </c>
      <c r="G1022" s="27">
        <v>100000</v>
      </c>
      <c r="H1022" s="135">
        <v>55000</v>
      </c>
      <c r="I1022" s="1">
        <v>6286.25</v>
      </c>
      <c r="J1022" s="1">
        <v>280.64999999999998</v>
      </c>
      <c r="K1022" s="1">
        <f>Table48[[#This Row],[Comex Cu future]]/100/0.454*1000</f>
        <v>6181.7180616740079</v>
      </c>
      <c r="L1022" s="1">
        <v>1936.75</v>
      </c>
      <c r="M1022" s="207">
        <f>IF(ISNA(VLOOKUP(Table48[[#This Row],[Column1]],Table22[],2,FALSE)),M1021,(VLOOKUP(Table48[[#This Row],[Column1]],Table22[],2,FALSE))*1000)</f>
        <v>73303.761971110609</v>
      </c>
      <c r="N1022" s="135">
        <f>IF(ISNA(VLOOKUP(Table48[[#This Row],[Column1]],Table22[],3,FALSE)),N1021,(VLOOKUP(Table48[[#This Row],[Column1]],Table22[],3,FALSE))*1000)</f>
        <v>74846.999065239259</v>
      </c>
      <c r="O1022" s="14">
        <f t="shared" si="32"/>
        <v>43405</v>
      </c>
    </row>
    <row r="1023" spans="2:15" x14ac:dyDescent="0.25">
      <c r="B1023" s="2">
        <v>43427</v>
      </c>
      <c r="C1023" s="1">
        <v>10849</v>
      </c>
      <c r="D1023" s="27">
        <v>214188</v>
      </c>
      <c r="E1023" s="27">
        <v>168234</v>
      </c>
      <c r="F1023" s="27">
        <f t="shared" si="31"/>
        <v>45954</v>
      </c>
      <c r="G1023" s="27">
        <v>100000</v>
      </c>
      <c r="H1023" s="135">
        <v>55000</v>
      </c>
      <c r="I1023" s="1">
        <v>6236.5</v>
      </c>
      <c r="J1023" s="1">
        <v>279.60000000000002</v>
      </c>
      <c r="K1023" s="1">
        <f>Table48[[#This Row],[Comex Cu future]]/100/0.454*1000</f>
        <v>6158.5903083700441</v>
      </c>
      <c r="L1023" s="1">
        <v>1938.25</v>
      </c>
      <c r="M1023" s="207">
        <f>IF(ISNA(VLOOKUP(Table48[[#This Row],[Column1]],Table22[],2,FALSE)),M1022,(VLOOKUP(Table48[[#This Row],[Column1]],Table22[],2,FALSE))*1000)</f>
        <v>72752.605866064652</v>
      </c>
      <c r="N1023" s="135">
        <f>IF(ISNA(VLOOKUP(Table48[[#This Row],[Column1]],Table22[],3,FALSE)),N1022,(VLOOKUP(Table48[[#This Row],[Column1]],Table22[],3,FALSE))*1000)</f>
        <v>73854.918076156551</v>
      </c>
      <c r="O1023" s="14">
        <f t="shared" si="32"/>
        <v>43405</v>
      </c>
    </row>
    <row r="1024" spans="2:15" x14ac:dyDescent="0.25">
      <c r="B1024" s="2">
        <v>43430</v>
      </c>
      <c r="C1024" s="1">
        <v>10803.5</v>
      </c>
      <c r="D1024" s="27">
        <v>213984</v>
      </c>
      <c r="E1024" s="27">
        <v>168072</v>
      </c>
      <c r="F1024" s="27">
        <f t="shared" si="31"/>
        <v>45912</v>
      </c>
      <c r="G1024" s="27">
        <v>100000</v>
      </c>
      <c r="H1024" s="135">
        <v>55000</v>
      </c>
      <c r="I1024" s="1">
        <v>6221</v>
      </c>
      <c r="J1024" s="1">
        <v>278.5</v>
      </c>
      <c r="K1024" s="1">
        <f>Table48[[#This Row],[Comex Cu future]]/100/0.454*1000</f>
        <v>6134.3612334801765</v>
      </c>
      <c r="L1024" s="1">
        <v>1940.5</v>
      </c>
      <c r="M1024" s="207">
        <f>IF(ISNA(VLOOKUP(Table48[[#This Row],[Column1]],Table22[],2,FALSE)),M1023,(VLOOKUP(Table48[[#This Row],[Column1]],Table22[],2,FALSE))*1000)</f>
        <v>72752.605866064652</v>
      </c>
      <c r="N1024" s="135">
        <f>IF(ISNA(VLOOKUP(Table48[[#This Row],[Column1]],Table22[],3,FALSE)),N1023,(VLOOKUP(Table48[[#This Row],[Column1]],Table22[],3,FALSE))*1000)</f>
        <v>73854.918076156551</v>
      </c>
      <c r="O1024" s="14">
        <f t="shared" si="32"/>
        <v>43405</v>
      </c>
    </row>
    <row r="1025" spans="2:15" x14ac:dyDescent="0.25">
      <c r="B1025" s="2">
        <v>43431</v>
      </c>
      <c r="C1025" s="1">
        <v>10700</v>
      </c>
      <c r="D1025" s="27">
        <v>213774</v>
      </c>
      <c r="E1025" s="27">
        <v>167886</v>
      </c>
      <c r="F1025" s="27">
        <f t="shared" si="31"/>
        <v>45888</v>
      </c>
      <c r="G1025" s="27">
        <v>100000</v>
      </c>
      <c r="H1025" s="135">
        <v>55000</v>
      </c>
      <c r="I1025" s="1">
        <v>6155.25</v>
      </c>
      <c r="J1025" s="1">
        <v>274.25</v>
      </c>
      <c r="K1025" s="1">
        <f>Table48[[#This Row],[Comex Cu future]]/100/0.454*1000</f>
        <v>6040.7488986784138</v>
      </c>
      <c r="L1025" s="1">
        <v>1920.5</v>
      </c>
      <c r="M1025" s="207">
        <f>IF(ISNA(VLOOKUP(Table48[[#This Row],[Column1]],Table22[],2,FALSE)),M1024,(VLOOKUP(Table48[[#This Row],[Column1]],Table22[],2,FALSE))*1000)</f>
        <v>72752.605866064652</v>
      </c>
      <c r="N1025" s="135">
        <f>IF(ISNA(VLOOKUP(Table48[[#This Row],[Column1]],Table22[],3,FALSE)),N1024,(VLOOKUP(Table48[[#This Row],[Column1]],Table22[],3,FALSE))*1000)</f>
        <v>73854.918076156551</v>
      </c>
      <c r="O1025" s="14">
        <f t="shared" si="32"/>
        <v>43405</v>
      </c>
    </row>
    <row r="1026" spans="2:15" x14ac:dyDescent="0.25">
      <c r="B1026" s="2">
        <v>43432</v>
      </c>
      <c r="C1026" s="1">
        <v>10726.5</v>
      </c>
      <c r="D1026" s="27">
        <v>213774</v>
      </c>
      <c r="E1026" s="27">
        <v>167886</v>
      </c>
      <c r="F1026" s="27">
        <f t="shared" si="31"/>
        <v>45888</v>
      </c>
      <c r="G1026" s="27">
        <v>100000</v>
      </c>
      <c r="H1026" s="135">
        <v>55000</v>
      </c>
      <c r="I1026" s="1">
        <v>6244</v>
      </c>
      <c r="J1026" s="1">
        <v>282.3</v>
      </c>
      <c r="K1026" s="1">
        <f>Table48[[#This Row],[Comex Cu future]]/100/0.454*1000</f>
        <v>6218.0616740088099</v>
      </c>
      <c r="L1026" s="1">
        <v>1924.75</v>
      </c>
      <c r="M1026" s="207">
        <f>IF(ISNA(VLOOKUP(Table48[[#This Row],[Column1]],Table22[],2,FALSE)),M1025,(VLOOKUP(Table48[[#This Row],[Column1]],Table22[],2,FALSE))*1000)</f>
        <v>71429.831213954385</v>
      </c>
      <c r="N1026" s="135">
        <f>IF(ISNA(VLOOKUP(Table48[[#This Row],[Column1]],Table22[],3,FALSE)),N1025,(VLOOKUP(Table48[[#This Row],[Column1]],Table22[],3,FALSE))*1000)</f>
        <v>73524.224413128977</v>
      </c>
      <c r="O1026" s="14">
        <f t="shared" si="32"/>
        <v>43405</v>
      </c>
    </row>
    <row r="1027" spans="2:15" x14ac:dyDescent="0.25">
      <c r="B1027" s="2">
        <v>43433</v>
      </c>
      <c r="C1027" s="1">
        <v>10984</v>
      </c>
      <c r="D1027" s="27">
        <v>213720</v>
      </c>
      <c r="E1027" s="27">
        <v>167838</v>
      </c>
      <c r="F1027" s="27">
        <f t="shared" si="31"/>
        <v>45882</v>
      </c>
      <c r="G1027" s="27">
        <v>100000</v>
      </c>
      <c r="H1027" s="135">
        <v>55000</v>
      </c>
      <c r="I1027" s="1">
        <v>6247.5</v>
      </c>
      <c r="J1027" s="1">
        <v>280.10000000000002</v>
      </c>
      <c r="K1027" s="1">
        <f>Table48[[#This Row],[Comex Cu future]]/100/0.454*1000</f>
        <v>6169.6035242290745</v>
      </c>
      <c r="L1027" s="1">
        <v>1936.75</v>
      </c>
      <c r="M1027" s="207">
        <f>IF(ISNA(VLOOKUP(Table48[[#This Row],[Column1]],Table22[],2,FALSE)),M1026,(VLOOKUP(Table48[[#This Row],[Column1]],Table22[],2,FALSE))*1000)</f>
        <v>71429.831213954385</v>
      </c>
      <c r="N1027" s="135">
        <f>IF(ISNA(VLOOKUP(Table48[[#This Row],[Column1]],Table22[],3,FALSE)),N1026,(VLOOKUP(Table48[[#This Row],[Column1]],Table22[],3,FALSE))*1000)</f>
        <v>73524.224413128977</v>
      </c>
      <c r="O1027" s="14">
        <f t="shared" si="32"/>
        <v>43405</v>
      </c>
    </row>
    <row r="1028" spans="2:15" x14ac:dyDescent="0.25">
      <c r="B1028" s="2">
        <v>43434</v>
      </c>
      <c r="C1028" s="1">
        <v>11135.5</v>
      </c>
      <c r="D1028" s="27">
        <v>213570</v>
      </c>
      <c r="E1028" s="27">
        <v>167880</v>
      </c>
      <c r="F1028" s="27">
        <f t="shared" si="31"/>
        <v>45690</v>
      </c>
      <c r="G1028" s="27">
        <v>100000</v>
      </c>
      <c r="H1028" s="135">
        <v>55000</v>
      </c>
      <c r="I1028" s="1">
        <v>6227</v>
      </c>
      <c r="J1028" s="1">
        <v>279.60000000000002</v>
      </c>
      <c r="K1028" s="1">
        <f>Table48[[#This Row],[Comex Cu future]]/100/0.454*1000</f>
        <v>6158.5903083700441</v>
      </c>
      <c r="L1028" s="1">
        <v>1957.25</v>
      </c>
      <c r="M1028" s="207">
        <f>IF(ISNA(VLOOKUP(Table48[[#This Row],[Column1]],Table22[],2,FALSE)),M1027,(VLOOKUP(Table48[[#This Row],[Column1]],Table22[],2,FALSE))*1000)</f>
        <v>70547.981445880883</v>
      </c>
      <c r="N1028" s="135">
        <f>IF(ISNA(VLOOKUP(Table48[[#This Row],[Column1]],Table22[],3,FALSE)),N1027,(VLOOKUP(Table48[[#This Row],[Column1]],Table22[],3,FALSE))*1000)</f>
        <v>71870.75609799115</v>
      </c>
      <c r="O1028" s="14">
        <f t="shared" si="32"/>
        <v>43405</v>
      </c>
    </row>
    <row r="1029" spans="2:15" x14ac:dyDescent="0.25">
      <c r="B1029" s="2">
        <v>43437</v>
      </c>
      <c r="C1029" s="1">
        <v>11179.5</v>
      </c>
      <c r="D1029" s="27">
        <v>212844</v>
      </c>
      <c r="E1029" s="27">
        <v>167280</v>
      </c>
      <c r="F1029" s="27">
        <f t="shared" si="31"/>
        <v>45564</v>
      </c>
      <c r="G1029" s="27">
        <v>100000</v>
      </c>
      <c r="H1029" s="135">
        <v>55000</v>
      </c>
      <c r="I1029" s="1">
        <v>6312.5</v>
      </c>
      <c r="J1029" s="1">
        <v>282.39999999999998</v>
      </c>
      <c r="K1029" s="1">
        <f>Table48[[#This Row],[Comex Cu future]]/100/0.454*1000</f>
        <v>6220.2643171806167</v>
      </c>
      <c r="L1029" s="1">
        <v>1972.25</v>
      </c>
      <c r="M1029" s="207">
        <f>IF(ISNA(VLOOKUP(Table48[[#This Row],[Column1]],Table22[],2,FALSE)),M1028,(VLOOKUP(Table48[[#This Row],[Column1]],Table22[],2,FALSE))*1000)</f>
        <v>70547.981445880883</v>
      </c>
      <c r="N1029" s="135">
        <f>IF(ISNA(VLOOKUP(Table48[[#This Row],[Column1]],Table22[],3,FALSE)),N1028,(VLOOKUP(Table48[[#This Row],[Column1]],Table22[],3,FALSE))*1000)</f>
        <v>71870.75609799115</v>
      </c>
      <c r="O1029" s="14">
        <f t="shared" si="32"/>
        <v>43435</v>
      </c>
    </row>
    <row r="1030" spans="2:15" x14ac:dyDescent="0.25">
      <c r="B1030" s="2">
        <v>43438</v>
      </c>
      <c r="C1030" s="1">
        <v>11080.5</v>
      </c>
      <c r="D1030" s="27">
        <v>212796</v>
      </c>
      <c r="E1030" s="27">
        <v>167280</v>
      </c>
      <c r="F1030" s="27">
        <f t="shared" si="31"/>
        <v>45516</v>
      </c>
      <c r="G1030" s="27">
        <v>100000</v>
      </c>
      <c r="H1030" s="135">
        <v>55000</v>
      </c>
      <c r="I1030" s="1">
        <v>6212.5</v>
      </c>
      <c r="J1030" s="1">
        <v>278.35000000000002</v>
      </c>
      <c r="K1030" s="1">
        <f>Table48[[#This Row],[Comex Cu future]]/100/0.454*1000</f>
        <v>6131.0572687224667</v>
      </c>
      <c r="L1030" s="1">
        <v>1972.5</v>
      </c>
      <c r="M1030" s="207">
        <f>IF(ISNA(VLOOKUP(Table48[[#This Row],[Column1]],Table22[],2,FALSE)),M1029,(VLOOKUP(Table48[[#This Row],[Column1]],Table22[],2,FALSE))*1000)</f>
        <v>70547.981445880883</v>
      </c>
      <c r="N1030" s="135">
        <f>IF(ISNA(VLOOKUP(Table48[[#This Row],[Column1]],Table22[],3,FALSE)),N1029,(VLOOKUP(Table48[[#This Row],[Column1]],Table22[],3,FALSE))*1000)</f>
        <v>71870.75609799115</v>
      </c>
      <c r="O1030" s="14">
        <f t="shared" si="32"/>
        <v>43435</v>
      </c>
    </row>
    <row r="1031" spans="2:15" x14ac:dyDescent="0.25">
      <c r="B1031" s="2">
        <v>43439</v>
      </c>
      <c r="C1031" s="1">
        <v>11156</v>
      </c>
      <c r="D1031" s="27">
        <v>211284</v>
      </c>
      <c r="E1031" s="27">
        <v>166368</v>
      </c>
      <c r="F1031" s="27">
        <f t="shared" ref="F1031:F1094" si="33">D1031-E1031</f>
        <v>44916</v>
      </c>
      <c r="G1031" s="27">
        <v>100000</v>
      </c>
      <c r="H1031" s="135">
        <v>55000</v>
      </c>
      <c r="I1031" s="1">
        <v>6175</v>
      </c>
      <c r="J1031" s="1">
        <v>279.14999999999998</v>
      </c>
      <c r="K1031" s="1">
        <f>Table48[[#This Row],[Comex Cu future]]/100/0.454*1000</f>
        <v>6148.6784140969157</v>
      </c>
      <c r="L1031" s="1">
        <v>1970.25</v>
      </c>
      <c r="M1031" s="207">
        <f>IF(ISNA(VLOOKUP(Table48[[#This Row],[Column1]],Table22[],2,FALSE)),M1030,(VLOOKUP(Table48[[#This Row],[Column1]],Table22[],2,FALSE))*1000)</f>
        <v>70107.056561844132</v>
      </c>
      <c r="N1031" s="135">
        <f>IF(ISNA(VLOOKUP(Table48[[#This Row],[Column1]],Table22[],3,FALSE)),N1030,(VLOOKUP(Table48[[#This Row],[Column1]],Table22[],3,FALSE))*1000)</f>
        <v>71870.75609799115</v>
      </c>
      <c r="O1031" s="14">
        <f t="shared" si="32"/>
        <v>43435</v>
      </c>
    </row>
    <row r="1032" spans="2:15" x14ac:dyDescent="0.25">
      <c r="B1032" s="2">
        <v>43440</v>
      </c>
      <c r="C1032" s="1">
        <v>10780.5</v>
      </c>
      <c r="D1032" s="27">
        <v>210876</v>
      </c>
      <c r="E1032" s="27">
        <v>165960</v>
      </c>
      <c r="F1032" s="27">
        <f t="shared" si="33"/>
        <v>44916</v>
      </c>
      <c r="G1032" s="27">
        <v>100000</v>
      </c>
      <c r="H1032" s="135">
        <v>55000</v>
      </c>
      <c r="I1032" s="1">
        <v>6079.5</v>
      </c>
      <c r="J1032" s="1">
        <v>275.95</v>
      </c>
      <c r="K1032" s="1">
        <f>Table48[[#This Row],[Comex Cu future]]/100/0.454*1000</f>
        <v>6078.1938325991196</v>
      </c>
      <c r="L1032" s="1">
        <v>1937</v>
      </c>
      <c r="M1032" s="207">
        <f>IF(ISNA(VLOOKUP(Table48[[#This Row],[Column1]],Table22[],2,FALSE)),M1031,(VLOOKUP(Table48[[#This Row],[Column1]],Table22[],2,FALSE))*1000)</f>
        <v>70107.056561844132</v>
      </c>
      <c r="N1032" s="135">
        <f>IF(ISNA(VLOOKUP(Table48[[#This Row],[Column1]],Table22[],3,FALSE)),N1031,(VLOOKUP(Table48[[#This Row],[Column1]],Table22[],3,FALSE))*1000)</f>
        <v>71870.75609799115</v>
      </c>
      <c r="O1032" s="14">
        <f t="shared" si="32"/>
        <v>43435</v>
      </c>
    </row>
    <row r="1033" spans="2:15" x14ac:dyDescent="0.25">
      <c r="B1033" s="2">
        <v>43441</v>
      </c>
      <c r="C1033" s="1">
        <v>10845.5</v>
      </c>
      <c r="D1033" s="27">
        <v>210870</v>
      </c>
      <c r="E1033" s="27">
        <v>165960</v>
      </c>
      <c r="F1033" s="27">
        <f t="shared" si="33"/>
        <v>44910</v>
      </c>
      <c r="G1033" s="27">
        <v>100000</v>
      </c>
      <c r="H1033" s="135">
        <v>55000</v>
      </c>
      <c r="I1033" s="1">
        <v>6149</v>
      </c>
      <c r="J1033" s="1">
        <v>276.75</v>
      </c>
      <c r="K1033" s="1">
        <f>Table48[[#This Row],[Comex Cu future]]/100/0.454*1000</f>
        <v>6095.8149779735686</v>
      </c>
      <c r="L1033" s="1">
        <v>1950.75</v>
      </c>
      <c r="M1033" s="207">
        <f>IF(ISNA(VLOOKUP(Table48[[#This Row],[Column1]],Table22[],2,FALSE)),M1032,(VLOOKUP(Table48[[#This Row],[Column1]],Table22[],2,FALSE))*1000)</f>
        <v>66800.119931568464</v>
      </c>
      <c r="N1033" s="135">
        <f>IF(ISNA(VLOOKUP(Table48[[#This Row],[Column1]],Table22[],3,FALSE)),N1032,(VLOOKUP(Table48[[#This Row],[Column1]],Table22[],3,FALSE))*1000)</f>
        <v>70547.981445880883</v>
      </c>
      <c r="O1033" s="14">
        <f t="shared" ref="O1033:O1096" si="34">DATE(YEAR(B1033),MONTH(B1033),1)</f>
        <v>43435</v>
      </c>
    </row>
    <row r="1034" spans="2:15" x14ac:dyDescent="0.25">
      <c r="B1034" s="2">
        <v>43444</v>
      </c>
      <c r="C1034" s="1">
        <v>10729.5</v>
      </c>
      <c r="D1034" s="27">
        <v>210846</v>
      </c>
      <c r="E1034" s="27">
        <v>165936</v>
      </c>
      <c r="F1034" s="27">
        <f t="shared" si="33"/>
        <v>44910</v>
      </c>
      <c r="G1034" s="27">
        <v>100000</v>
      </c>
      <c r="H1034" s="135">
        <v>55000</v>
      </c>
      <c r="I1034" s="1">
        <v>6088.5</v>
      </c>
      <c r="J1034" s="1">
        <v>273.2</v>
      </c>
      <c r="K1034" s="1">
        <f>Table48[[#This Row],[Comex Cu future]]/100/0.454*1000</f>
        <v>6017.621145374449</v>
      </c>
      <c r="L1034" s="1">
        <v>1928.75</v>
      </c>
      <c r="M1034" s="207">
        <f>IF(ISNA(VLOOKUP(Table48[[#This Row],[Column1]],Table22[],2,FALSE)),M1033,(VLOOKUP(Table48[[#This Row],[Column1]],Table22[],2,FALSE))*1000)</f>
        <v>66800.119931568464</v>
      </c>
      <c r="N1034" s="135">
        <f>IF(ISNA(VLOOKUP(Table48[[#This Row],[Column1]],Table22[],3,FALSE)),N1033,(VLOOKUP(Table48[[#This Row],[Column1]],Table22[],3,FALSE))*1000)</f>
        <v>70547.981445880883</v>
      </c>
      <c r="O1034" s="14">
        <f t="shared" si="34"/>
        <v>43435</v>
      </c>
    </row>
    <row r="1035" spans="2:15" x14ac:dyDescent="0.25">
      <c r="B1035" s="2">
        <v>43445</v>
      </c>
      <c r="C1035" s="1">
        <v>10696.5</v>
      </c>
      <c r="D1035" s="27">
        <v>210258</v>
      </c>
      <c r="E1035" s="27">
        <v>165372</v>
      </c>
      <c r="F1035" s="27">
        <f t="shared" si="33"/>
        <v>44886</v>
      </c>
      <c r="G1035" s="27">
        <v>100000</v>
      </c>
      <c r="H1035" s="135">
        <v>55000</v>
      </c>
      <c r="I1035" s="1">
        <v>6170.5</v>
      </c>
      <c r="J1035" s="1">
        <v>276.7</v>
      </c>
      <c r="K1035" s="1">
        <f>Table48[[#This Row],[Comex Cu future]]/100/0.454*1000</f>
        <v>6094.7136563876647</v>
      </c>
      <c r="L1035" s="1">
        <v>1927.5</v>
      </c>
      <c r="M1035" s="207">
        <f>IF(ISNA(VLOOKUP(Table48[[#This Row],[Column1]],Table22[],2,FALSE)),M1034,(VLOOKUP(Table48[[#This Row],[Column1]],Table22[],2,FALSE))*1000)</f>
        <v>66800.119931568464</v>
      </c>
      <c r="N1035" s="135">
        <f>IF(ISNA(VLOOKUP(Table48[[#This Row],[Column1]],Table22[],3,FALSE)),N1034,(VLOOKUP(Table48[[#This Row],[Column1]],Table22[],3,FALSE))*1000)</f>
        <v>70547.981445880883</v>
      </c>
      <c r="O1035" s="14">
        <f t="shared" si="34"/>
        <v>43435</v>
      </c>
    </row>
    <row r="1036" spans="2:15" x14ac:dyDescent="0.25">
      <c r="B1036" s="2">
        <v>43446</v>
      </c>
      <c r="C1036" s="1">
        <v>10727</v>
      </c>
      <c r="D1036" s="27">
        <v>211110</v>
      </c>
      <c r="E1036" s="27">
        <v>166536</v>
      </c>
      <c r="F1036" s="27">
        <f t="shared" si="33"/>
        <v>44574</v>
      </c>
      <c r="G1036" s="27">
        <v>100000</v>
      </c>
      <c r="H1036" s="135">
        <v>55000</v>
      </c>
      <c r="I1036" s="1">
        <v>6144.75</v>
      </c>
      <c r="J1036" s="1">
        <v>276.39999999999998</v>
      </c>
      <c r="K1036" s="1">
        <f>Table48[[#This Row],[Comex Cu future]]/100/0.454*1000</f>
        <v>6088.1057268722452</v>
      </c>
      <c r="L1036" s="1">
        <v>1922</v>
      </c>
      <c r="M1036" s="207">
        <f>IF(ISNA(VLOOKUP(Table48[[#This Row],[Column1]],Table22[],2,FALSE)),M1035,(VLOOKUP(Table48[[#This Row],[Column1]],Table22[],2,FALSE))*1000)</f>
        <v>65697.807721476565</v>
      </c>
      <c r="N1036" s="135">
        <f>IF(ISNA(VLOOKUP(Table48[[#This Row],[Column1]],Table22[],3,FALSE)),N1035,(VLOOKUP(Table48[[#This Row],[Column1]],Table22[],3,FALSE))*1000)</f>
        <v>69445.669235788999</v>
      </c>
      <c r="O1036" s="14">
        <f t="shared" si="34"/>
        <v>43435</v>
      </c>
    </row>
    <row r="1037" spans="2:15" x14ac:dyDescent="0.25">
      <c r="B1037" s="2">
        <v>43447</v>
      </c>
      <c r="C1037" s="1">
        <v>10780.5</v>
      </c>
      <c r="D1037" s="27">
        <v>210348</v>
      </c>
      <c r="E1037" s="27">
        <v>165792</v>
      </c>
      <c r="F1037" s="27">
        <f t="shared" si="33"/>
        <v>44556</v>
      </c>
      <c r="G1037" s="27">
        <v>100000</v>
      </c>
      <c r="H1037" s="135">
        <v>55000</v>
      </c>
      <c r="I1037" s="1">
        <v>6158.5</v>
      </c>
      <c r="J1037" s="1">
        <v>276.25</v>
      </c>
      <c r="K1037" s="1">
        <f>Table48[[#This Row],[Comex Cu future]]/100/0.454*1000</f>
        <v>6084.8017621145373</v>
      </c>
      <c r="L1037" s="1">
        <v>1913.75</v>
      </c>
      <c r="M1037" s="207">
        <f>IF(ISNA(VLOOKUP(Table48[[#This Row],[Column1]],Table22[],2,FALSE)),M1036,(VLOOKUP(Table48[[#This Row],[Column1]],Table22[],2,FALSE))*1000)</f>
        <v>65697.807721476565</v>
      </c>
      <c r="N1037" s="135">
        <f>IF(ISNA(VLOOKUP(Table48[[#This Row],[Column1]],Table22[],3,FALSE)),N1036,(VLOOKUP(Table48[[#This Row],[Column1]],Table22[],3,FALSE))*1000)</f>
        <v>69445.669235788999</v>
      </c>
      <c r="O1037" s="14">
        <f t="shared" si="34"/>
        <v>43435</v>
      </c>
    </row>
    <row r="1038" spans="2:15" x14ac:dyDescent="0.25">
      <c r="B1038" s="2">
        <v>43448</v>
      </c>
      <c r="C1038" s="1">
        <v>11009.5</v>
      </c>
      <c r="D1038" s="27">
        <v>209688</v>
      </c>
      <c r="E1038" s="27">
        <v>165132</v>
      </c>
      <c r="F1038" s="27">
        <f t="shared" si="33"/>
        <v>44556</v>
      </c>
      <c r="G1038" s="27">
        <v>100000</v>
      </c>
      <c r="H1038" s="135">
        <v>55000</v>
      </c>
      <c r="I1038" s="1">
        <v>6127.75</v>
      </c>
      <c r="J1038" s="1">
        <v>276.75</v>
      </c>
      <c r="K1038" s="1">
        <f>Table48[[#This Row],[Comex Cu future]]/100/0.454*1000</f>
        <v>6095.8149779735686</v>
      </c>
      <c r="L1038" s="1">
        <v>1908.25</v>
      </c>
      <c r="M1038" s="207">
        <f>IF(ISNA(VLOOKUP(Table48[[#This Row],[Column1]],Table22[],2,FALSE)),M1037,(VLOOKUP(Table48[[#This Row],[Column1]],Table22[],2,FALSE))*1000)</f>
        <v>62831.795975237663</v>
      </c>
      <c r="N1038" s="135">
        <f>IF(ISNA(VLOOKUP(Table48[[#This Row],[Column1]],Table22[],3,FALSE)),N1037,(VLOOKUP(Table48[[#This Row],[Column1]],Table22[],3,FALSE))*1000)</f>
        <v>67241.044815605215</v>
      </c>
      <c r="O1038" s="14">
        <f t="shared" si="34"/>
        <v>43435</v>
      </c>
    </row>
    <row r="1039" spans="2:15" x14ac:dyDescent="0.25">
      <c r="B1039" s="2">
        <v>43451</v>
      </c>
      <c r="C1039" s="1">
        <v>10907.5</v>
      </c>
      <c r="D1039" s="27">
        <v>209592</v>
      </c>
      <c r="E1039" s="27">
        <v>165036</v>
      </c>
      <c r="F1039" s="27">
        <f t="shared" si="33"/>
        <v>44556</v>
      </c>
      <c r="G1039" s="27">
        <v>100000</v>
      </c>
      <c r="H1039" s="135">
        <v>58000</v>
      </c>
      <c r="I1039" s="1">
        <v>6095.5</v>
      </c>
      <c r="J1039" s="1">
        <v>276.3</v>
      </c>
      <c r="K1039" s="1">
        <f>Table48[[#This Row],[Comex Cu future]]/100/0.454*1000</f>
        <v>6085.9030837004402</v>
      </c>
      <c r="L1039" s="1">
        <v>1943.25</v>
      </c>
      <c r="M1039" s="207">
        <f>IF(ISNA(VLOOKUP(Table48[[#This Row],[Column1]],Table22[],2,FALSE)),M1038,(VLOOKUP(Table48[[#This Row],[Column1]],Table22[],2,FALSE))*1000)</f>
        <v>62831.795975237663</v>
      </c>
      <c r="N1039" s="135">
        <f>IF(ISNA(VLOOKUP(Table48[[#This Row],[Column1]],Table22[],3,FALSE)),N1038,(VLOOKUP(Table48[[#This Row],[Column1]],Table22[],3,FALSE))*1000)</f>
        <v>67241.044815605215</v>
      </c>
      <c r="O1039" s="14">
        <f t="shared" si="34"/>
        <v>43435</v>
      </c>
    </row>
    <row r="1040" spans="2:15" x14ac:dyDescent="0.25">
      <c r="B1040" s="2">
        <v>43452</v>
      </c>
      <c r="C1040" s="1">
        <v>10752.5</v>
      </c>
      <c r="D1040" s="27">
        <v>209784</v>
      </c>
      <c r="E1040" s="27">
        <v>165228</v>
      </c>
      <c r="F1040" s="27">
        <f t="shared" si="33"/>
        <v>44556</v>
      </c>
      <c r="G1040" s="27">
        <v>100000</v>
      </c>
      <c r="H1040" s="135">
        <v>57000</v>
      </c>
      <c r="I1040" s="1">
        <v>5944.75</v>
      </c>
      <c r="J1040" s="1">
        <v>267.3</v>
      </c>
      <c r="K1040" s="1">
        <f>Table48[[#This Row],[Comex Cu future]]/100/0.454*1000</f>
        <v>5887.6651982378853</v>
      </c>
      <c r="L1040" s="1">
        <v>1920.75</v>
      </c>
      <c r="M1040" s="207">
        <f>IF(ISNA(VLOOKUP(Table48[[#This Row],[Column1]],Table22[],2,FALSE)),M1039,(VLOOKUP(Table48[[#This Row],[Column1]],Table22[],2,FALSE))*1000)</f>
        <v>62831.795975237663</v>
      </c>
      <c r="N1040" s="135">
        <f>IF(ISNA(VLOOKUP(Table48[[#This Row],[Column1]],Table22[],3,FALSE)),N1039,(VLOOKUP(Table48[[#This Row],[Column1]],Table22[],3,FALSE))*1000)</f>
        <v>67241.044815605215</v>
      </c>
      <c r="O1040" s="14">
        <f t="shared" si="34"/>
        <v>43435</v>
      </c>
    </row>
    <row r="1041" spans="2:15" x14ac:dyDescent="0.25">
      <c r="B1041" s="2">
        <v>43453</v>
      </c>
      <c r="C1041" s="1">
        <v>10868</v>
      </c>
      <c r="D1041" s="27">
        <v>209634</v>
      </c>
      <c r="E1041" s="27">
        <v>165312</v>
      </c>
      <c r="F1041" s="27">
        <f t="shared" si="33"/>
        <v>44322</v>
      </c>
      <c r="G1041" s="27">
        <v>100000</v>
      </c>
      <c r="H1041" s="135">
        <v>55000</v>
      </c>
      <c r="I1041" s="1">
        <v>5990.5</v>
      </c>
      <c r="J1041" s="1">
        <v>272</v>
      </c>
      <c r="K1041" s="1">
        <f>Table48[[#This Row],[Comex Cu future]]/100/0.454*1000</f>
        <v>5991.1894273127755</v>
      </c>
      <c r="L1041" s="1">
        <v>1927.5</v>
      </c>
      <c r="M1041" s="207">
        <f>IF(ISNA(VLOOKUP(Table48[[#This Row],[Column1]],Table22[],2,FALSE)),M1040,(VLOOKUP(Table48[[#This Row],[Column1]],Table22[],2,FALSE))*1000)</f>
        <v>60627.171555053887</v>
      </c>
      <c r="N1041" s="135">
        <f>IF(ISNA(VLOOKUP(Table48[[#This Row],[Column1]],Table22[],3,FALSE)),N1040,(VLOOKUP(Table48[[#This Row],[Column1]],Table22[],3,FALSE))*1000)</f>
        <v>65036.420395421432</v>
      </c>
      <c r="O1041" s="14">
        <f t="shared" si="34"/>
        <v>43435</v>
      </c>
    </row>
    <row r="1042" spans="2:15" x14ac:dyDescent="0.25">
      <c r="B1042" s="2">
        <v>43454</v>
      </c>
      <c r="C1042" s="1">
        <v>10832</v>
      </c>
      <c r="D1042" s="27">
        <v>209148</v>
      </c>
      <c r="E1042" s="27">
        <v>164832</v>
      </c>
      <c r="F1042" s="27">
        <f t="shared" si="33"/>
        <v>44316</v>
      </c>
      <c r="G1042" s="27">
        <v>100000</v>
      </c>
      <c r="H1042" s="135">
        <v>55000</v>
      </c>
      <c r="I1042" s="1">
        <v>5977.5</v>
      </c>
      <c r="J1042" s="1">
        <v>270.45</v>
      </c>
      <c r="K1042" s="1">
        <f>Table48[[#This Row],[Comex Cu future]]/100/0.454*1000</f>
        <v>5957.0484581497785</v>
      </c>
      <c r="L1042" s="1">
        <v>1911.25</v>
      </c>
      <c r="M1042" s="207">
        <f>IF(ISNA(VLOOKUP(Table48[[#This Row],[Column1]],Table22[],2,FALSE)),M1041,(VLOOKUP(Table48[[#This Row],[Column1]],Table22[],2,FALSE))*1000)</f>
        <v>60627.171555053887</v>
      </c>
      <c r="N1042" s="135">
        <f>IF(ISNA(VLOOKUP(Table48[[#This Row],[Column1]],Table22[],3,FALSE)),N1041,(VLOOKUP(Table48[[#This Row],[Column1]],Table22[],3,FALSE))*1000)</f>
        <v>65036.420395421432</v>
      </c>
      <c r="O1042" s="14">
        <f t="shared" si="34"/>
        <v>43435</v>
      </c>
    </row>
    <row r="1043" spans="2:15" x14ac:dyDescent="0.25">
      <c r="B1043" s="2">
        <v>43455</v>
      </c>
      <c r="C1043" s="1">
        <v>10796</v>
      </c>
      <c r="D1043" s="27">
        <v>209052</v>
      </c>
      <c r="E1043" s="27">
        <v>164760</v>
      </c>
      <c r="F1043" s="27">
        <f t="shared" si="33"/>
        <v>44292</v>
      </c>
      <c r="G1043" s="27">
        <v>100000</v>
      </c>
      <c r="H1043" s="135">
        <v>55000</v>
      </c>
      <c r="I1043" s="1">
        <v>5967.5</v>
      </c>
      <c r="J1043" s="1">
        <v>268.10000000000002</v>
      </c>
      <c r="K1043" s="1">
        <f>Table48[[#This Row],[Comex Cu future]]/100/0.454*1000</f>
        <v>5905.2863436123343</v>
      </c>
      <c r="L1043" s="1">
        <v>1907.75</v>
      </c>
      <c r="M1043" s="207">
        <f>IF(ISNA(VLOOKUP(Table48[[#This Row],[Column1]],Table22[],2,FALSE)),M1042,(VLOOKUP(Table48[[#This Row],[Column1]],Table22[],2,FALSE))*1000)</f>
        <v>58422.547134870103</v>
      </c>
      <c r="N1043" s="135">
        <f>IF(ISNA(VLOOKUP(Table48[[#This Row],[Column1]],Table22[],3,FALSE)),N1042,(VLOOKUP(Table48[[#This Row],[Column1]],Table22[],3,FALSE))*1000)</f>
        <v>61729.483765145771</v>
      </c>
      <c r="O1043" s="14">
        <f t="shared" si="34"/>
        <v>43435</v>
      </c>
    </row>
    <row r="1044" spans="2:15" x14ac:dyDescent="0.25">
      <c r="B1044" s="2">
        <v>43458</v>
      </c>
      <c r="C1044" s="1">
        <v>10801</v>
      </c>
      <c r="D1044" s="27">
        <v>209202</v>
      </c>
      <c r="E1044" s="27">
        <v>164910</v>
      </c>
      <c r="F1044" s="27">
        <f t="shared" si="33"/>
        <v>44292</v>
      </c>
      <c r="G1044" s="27">
        <v>100000</v>
      </c>
      <c r="H1044" s="135">
        <v>55000</v>
      </c>
      <c r="I1044" s="1">
        <v>5931.75</v>
      </c>
      <c r="J1044" s="1">
        <v>267.05</v>
      </c>
      <c r="K1044" s="1">
        <f>Table48[[#This Row],[Comex Cu future]]/100/0.454*1000</f>
        <v>5882.1585903083696</v>
      </c>
      <c r="L1044" s="1">
        <v>1897.75</v>
      </c>
      <c r="M1044" s="207">
        <f>IF(ISNA(VLOOKUP(Table48[[#This Row],[Column1]],Table22[],2,FALSE)),M1043,(VLOOKUP(Table48[[#This Row],[Column1]],Table22[],2,FALSE))*1000)</f>
        <v>58422.547134870103</v>
      </c>
      <c r="N1044" s="135">
        <f>IF(ISNA(VLOOKUP(Table48[[#This Row],[Column1]],Table22[],3,FALSE)),N1043,(VLOOKUP(Table48[[#This Row],[Column1]],Table22[],3,FALSE))*1000)</f>
        <v>61729.483765145771</v>
      </c>
      <c r="O1044" s="14">
        <f t="shared" si="34"/>
        <v>43435</v>
      </c>
    </row>
    <row r="1045" spans="2:15" x14ac:dyDescent="0.25">
      <c r="B1045" s="2">
        <v>43459</v>
      </c>
      <c r="C1045" s="1">
        <v>10801</v>
      </c>
      <c r="D1045" s="27">
        <v>209202</v>
      </c>
      <c r="E1045" s="27">
        <v>164910</v>
      </c>
      <c r="F1045" s="27">
        <f t="shared" si="33"/>
        <v>44292</v>
      </c>
      <c r="G1045" s="27">
        <v>100000</v>
      </c>
      <c r="H1045" s="135">
        <v>55000</v>
      </c>
      <c r="I1045" s="1">
        <v>5931.75</v>
      </c>
      <c r="J1045" s="1">
        <v>267.05</v>
      </c>
      <c r="K1045" s="1">
        <f>Table48[[#This Row],[Comex Cu future]]/100/0.454*1000</f>
        <v>5882.1585903083696</v>
      </c>
      <c r="L1045" s="1">
        <v>1897.75</v>
      </c>
      <c r="M1045" s="207">
        <f>IF(ISNA(VLOOKUP(Table48[[#This Row],[Column1]],Table22[],2,FALSE)),M1044,(VLOOKUP(Table48[[#This Row],[Column1]],Table22[],2,FALSE))*1000)</f>
        <v>58422.547134870103</v>
      </c>
      <c r="N1045" s="135">
        <f>IF(ISNA(VLOOKUP(Table48[[#This Row],[Column1]],Table22[],3,FALSE)),N1044,(VLOOKUP(Table48[[#This Row],[Column1]],Table22[],3,FALSE))*1000)</f>
        <v>61729.483765145771</v>
      </c>
      <c r="O1045" s="14">
        <f t="shared" si="34"/>
        <v>43435</v>
      </c>
    </row>
    <row r="1046" spans="2:15" x14ac:dyDescent="0.25">
      <c r="B1046" s="2">
        <v>43460</v>
      </c>
      <c r="C1046" s="1">
        <v>10801</v>
      </c>
      <c r="D1046" s="27">
        <v>209202</v>
      </c>
      <c r="E1046" s="27">
        <v>164910</v>
      </c>
      <c r="F1046" s="27">
        <f t="shared" si="33"/>
        <v>44292</v>
      </c>
      <c r="G1046" s="27">
        <v>100000</v>
      </c>
      <c r="H1046" s="135">
        <v>55000</v>
      </c>
      <c r="I1046" s="1">
        <v>5931.75</v>
      </c>
      <c r="J1046" s="1">
        <v>271.2</v>
      </c>
      <c r="K1046" s="1">
        <f>Table48[[#This Row],[Comex Cu future]]/100/0.454*1000</f>
        <v>5973.5682819383255</v>
      </c>
      <c r="L1046" s="1">
        <v>1897.75</v>
      </c>
      <c r="M1046" s="207">
        <f>IF(ISNA(VLOOKUP(Table48[[#This Row],[Column1]],Table22[],2,FALSE)),M1045,(VLOOKUP(Table48[[#This Row],[Column1]],Table22[],2,FALSE))*1000)</f>
        <v>58422.547134870103</v>
      </c>
      <c r="N1046" s="135">
        <f>IF(ISNA(VLOOKUP(Table48[[#This Row],[Column1]],Table22[],3,FALSE)),N1045,(VLOOKUP(Table48[[#This Row],[Column1]],Table22[],3,FALSE))*1000)</f>
        <v>61729.483765145771</v>
      </c>
      <c r="O1046" s="14">
        <f t="shared" si="34"/>
        <v>43435</v>
      </c>
    </row>
    <row r="1047" spans="2:15" x14ac:dyDescent="0.25">
      <c r="B1047" s="2">
        <v>43461</v>
      </c>
      <c r="C1047" s="1">
        <v>10673</v>
      </c>
      <c r="D1047" s="27">
        <v>209070</v>
      </c>
      <c r="E1047" s="27">
        <v>164808</v>
      </c>
      <c r="F1047" s="27">
        <f t="shared" si="33"/>
        <v>44262</v>
      </c>
      <c r="G1047" s="27">
        <v>100000</v>
      </c>
      <c r="H1047" s="135">
        <v>55000</v>
      </c>
      <c r="I1047" s="1">
        <v>5969</v>
      </c>
      <c r="J1047" s="1">
        <v>268</v>
      </c>
      <c r="K1047" s="1">
        <f>Table48[[#This Row],[Comex Cu future]]/100/0.454*1000</f>
        <v>5903.0837004405294</v>
      </c>
      <c r="L1047" s="1">
        <v>1856.5</v>
      </c>
      <c r="M1047" s="207">
        <f>IF(ISNA(VLOOKUP(Table48[[#This Row],[Column1]],Table22[],2,FALSE)),M1046,(VLOOKUP(Table48[[#This Row],[Column1]],Table22[],2,FALSE))*1000)</f>
        <v>58422.547134870103</v>
      </c>
      <c r="N1047" s="135">
        <f>IF(ISNA(VLOOKUP(Table48[[#This Row],[Column1]],Table22[],3,FALSE)),N1046,(VLOOKUP(Table48[[#This Row],[Column1]],Table22[],3,FALSE))*1000)</f>
        <v>61729.483765145771</v>
      </c>
      <c r="O1047" s="14">
        <f t="shared" si="34"/>
        <v>43435</v>
      </c>
    </row>
    <row r="1048" spans="2:15" x14ac:dyDescent="0.25">
      <c r="B1048" s="2">
        <v>43462</v>
      </c>
      <c r="C1048" s="1">
        <v>10647</v>
      </c>
      <c r="D1048" s="27">
        <v>207924</v>
      </c>
      <c r="E1048" s="27">
        <v>164154</v>
      </c>
      <c r="F1048" s="27">
        <f t="shared" si="33"/>
        <v>43770</v>
      </c>
      <c r="G1048" s="27">
        <v>100000</v>
      </c>
      <c r="H1048" s="135">
        <v>55000</v>
      </c>
      <c r="I1048" s="1">
        <v>5987</v>
      </c>
      <c r="J1048" s="1">
        <v>269</v>
      </c>
      <c r="K1048" s="1">
        <f>Table48[[#This Row],[Comex Cu future]]/100/0.454*1000</f>
        <v>5925.1101321585902</v>
      </c>
      <c r="L1048" s="1">
        <v>1856.75</v>
      </c>
      <c r="M1048" s="207">
        <f>IF(ISNA(VLOOKUP(Table48[[#This Row],[Column1]],Table22[],2,FALSE)),M1047,(VLOOKUP(Table48[[#This Row],[Column1]],Table22[],2,FALSE))*1000)</f>
        <v>58422.547134870103</v>
      </c>
      <c r="N1048" s="135">
        <f>IF(ISNA(VLOOKUP(Table48[[#This Row],[Column1]],Table22[],3,FALSE)),N1047,(VLOOKUP(Table48[[#This Row],[Column1]],Table22[],3,FALSE))*1000)</f>
        <v>61729.483765145771</v>
      </c>
      <c r="O1048" s="14">
        <f t="shared" si="34"/>
        <v>43435</v>
      </c>
    </row>
    <row r="1049" spans="2:15" x14ac:dyDescent="0.25">
      <c r="B1049" s="2">
        <v>43465</v>
      </c>
      <c r="C1049" s="1">
        <v>10604.5</v>
      </c>
      <c r="D1049" s="27">
        <v>207330</v>
      </c>
      <c r="E1049" s="27">
        <v>163560</v>
      </c>
      <c r="F1049" s="27">
        <f t="shared" si="33"/>
        <v>43770</v>
      </c>
      <c r="G1049" s="27">
        <v>100000</v>
      </c>
      <c r="H1049" s="135">
        <v>55000</v>
      </c>
      <c r="I1049" s="1">
        <v>5949</v>
      </c>
      <c r="J1049" s="1">
        <v>264.45</v>
      </c>
      <c r="K1049" s="1">
        <f>Table48[[#This Row],[Comex Cu future]]/100/0.454*1000</f>
        <v>5824.8898678414089</v>
      </c>
      <c r="L1049" s="1">
        <v>1862.75</v>
      </c>
      <c r="M1049" s="207">
        <f>IF(ISNA(VLOOKUP(Table48[[#This Row],[Column1]],Table22[],2,FALSE)),M1048,(VLOOKUP(Table48[[#This Row],[Column1]],Table22[],2,FALSE))*1000)</f>
        <v>58422.547134870103</v>
      </c>
      <c r="N1049" s="135">
        <f>IF(ISNA(VLOOKUP(Table48[[#This Row],[Column1]],Table22[],3,FALSE)),N1048,(VLOOKUP(Table48[[#This Row],[Column1]],Table22[],3,FALSE))*1000)</f>
        <v>61729.483765145771</v>
      </c>
      <c r="O1049" s="14">
        <f t="shared" si="34"/>
        <v>43435</v>
      </c>
    </row>
    <row r="1050" spans="2:15" x14ac:dyDescent="0.25">
      <c r="B1050" s="2">
        <v>43466</v>
      </c>
      <c r="C1050" s="1">
        <v>10604.5</v>
      </c>
      <c r="D1050" s="27">
        <v>207330</v>
      </c>
      <c r="E1050" s="27">
        <v>163560</v>
      </c>
      <c r="F1050" s="27">
        <f t="shared" si="33"/>
        <v>43770</v>
      </c>
      <c r="G1050" s="27">
        <v>100000</v>
      </c>
      <c r="H1050" s="135">
        <v>55000</v>
      </c>
      <c r="I1050" s="1">
        <v>5949</v>
      </c>
      <c r="J1050" s="1">
        <v>264.45</v>
      </c>
      <c r="K1050" s="1">
        <f>Table48[[#This Row],[Comex Cu future]]/100/0.454*1000</f>
        <v>5824.8898678414089</v>
      </c>
      <c r="L1050" s="1">
        <v>1862.75</v>
      </c>
      <c r="M1050" s="207">
        <f>IF(ISNA(VLOOKUP(Table48[[#This Row],[Column1]],Table22[],2,FALSE)),M1049,(VLOOKUP(Table48[[#This Row],[Column1]],Table22[],2,FALSE))*1000)</f>
        <v>58422.547134870103</v>
      </c>
      <c r="N1050" s="135">
        <f>IF(ISNA(VLOOKUP(Table48[[#This Row],[Column1]],Table22[],3,FALSE)),N1049,(VLOOKUP(Table48[[#This Row],[Column1]],Table22[],3,FALSE))*1000)</f>
        <v>61729.483765145771</v>
      </c>
      <c r="O1050" s="14">
        <f t="shared" si="34"/>
        <v>43466</v>
      </c>
    </row>
    <row r="1051" spans="2:15" x14ac:dyDescent="0.25">
      <c r="B1051" s="2">
        <v>43467</v>
      </c>
      <c r="C1051" s="1">
        <v>10791</v>
      </c>
      <c r="D1051" s="27">
        <v>206400</v>
      </c>
      <c r="E1051" s="27">
        <v>163272</v>
      </c>
      <c r="F1051" s="27">
        <f t="shared" si="33"/>
        <v>43128</v>
      </c>
      <c r="G1051" s="27">
        <v>100000</v>
      </c>
      <c r="H1051" s="135">
        <v>47000</v>
      </c>
      <c r="I1051" s="1">
        <v>5819</v>
      </c>
      <c r="J1051" s="1">
        <v>264.25</v>
      </c>
      <c r="K1051" s="1">
        <f>Table48[[#This Row],[Comex Cu future]]/100/0.454*1000</f>
        <v>5820.4845814977971</v>
      </c>
      <c r="L1051" s="1">
        <v>1801</v>
      </c>
      <c r="M1051" s="207">
        <f>IF(ISNA(VLOOKUP(Table48[[#This Row],[Column1]],Table22[],2,FALSE)),M1050,(VLOOKUP(Table48[[#This Row],[Column1]],Table22[],2,FALSE))*1000)</f>
        <v>58422.547134870103</v>
      </c>
      <c r="N1051" s="135">
        <f>IF(ISNA(VLOOKUP(Table48[[#This Row],[Column1]],Table22[],3,FALSE)),N1050,(VLOOKUP(Table48[[#This Row],[Column1]],Table22[],3,FALSE))*1000)</f>
        <v>61729.483765145771</v>
      </c>
      <c r="O1051" s="14">
        <f t="shared" si="34"/>
        <v>43466</v>
      </c>
    </row>
    <row r="1052" spans="2:15" x14ac:dyDescent="0.25">
      <c r="B1052" s="2">
        <v>43468</v>
      </c>
      <c r="C1052" s="1">
        <v>10796</v>
      </c>
      <c r="D1052" s="27">
        <v>206100</v>
      </c>
      <c r="E1052" s="27">
        <v>163272</v>
      </c>
      <c r="F1052" s="27">
        <f t="shared" si="33"/>
        <v>42828</v>
      </c>
      <c r="G1052" s="27">
        <v>100000</v>
      </c>
      <c r="H1052" s="135">
        <v>47000</v>
      </c>
      <c r="I1052" s="1">
        <v>5713.75</v>
      </c>
      <c r="J1052" s="1">
        <v>258.7</v>
      </c>
      <c r="K1052" s="1">
        <f>Table48[[#This Row],[Comex Cu future]]/100/0.454*1000</f>
        <v>5698.2378854625549</v>
      </c>
      <c r="L1052" s="1">
        <v>1844.5</v>
      </c>
      <c r="M1052" s="207">
        <f>IF(ISNA(VLOOKUP(Table48[[#This Row],[Column1]],Table22[],2,FALSE)),M1051,(VLOOKUP(Table48[[#This Row],[Column1]],Table22[],2,FALSE))*1000)</f>
        <v>58422.547134870103</v>
      </c>
      <c r="N1052" s="135">
        <f>IF(ISNA(VLOOKUP(Table48[[#This Row],[Column1]],Table22[],3,FALSE)),N1051,(VLOOKUP(Table48[[#This Row],[Column1]],Table22[],3,FALSE))*1000)</f>
        <v>61729.483765145771</v>
      </c>
      <c r="O1052" s="14">
        <f t="shared" si="34"/>
        <v>43466</v>
      </c>
    </row>
    <row r="1053" spans="2:15" x14ac:dyDescent="0.25">
      <c r="B1053" s="2">
        <v>43469</v>
      </c>
      <c r="C1053" s="1">
        <v>11042.5</v>
      </c>
      <c r="D1053" s="27">
        <v>205752</v>
      </c>
      <c r="E1053" s="27">
        <v>163494</v>
      </c>
      <c r="F1053" s="27">
        <f t="shared" si="33"/>
        <v>42258</v>
      </c>
      <c r="G1053" s="27">
        <v>100000</v>
      </c>
      <c r="H1053" s="135">
        <v>45000</v>
      </c>
      <c r="I1053" s="1">
        <v>5897.25</v>
      </c>
      <c r="J1053" s="1">
        <v>266.25</v>
      </c>
      <c r="K1053" s="1">
        <f>Table48[[#This Row],[Comex Cu future]]/100/0.454*1000</f>
        <v>5864.5374449339215</v>
      </c>
      <c r="L1053" s="1">
        <v>1869.75</v>
      </c>
      <c r="M1053" s="207">
        <f>IF(ISNA(VLOOKUP(Table48[[#This Row],[Column1]],Table22[],2,FALSE)),M1052,(VLOOKUP(Table48[[#This Row],[Column1]],Table22[],2,FALSE))*1000)</f>
        <v>56769.078819732269</v>
      </c>
      <c r="N1053" s="135">
        <f>IF(ISNA(VLOOKUP(Table48[[#This Row],[Column1]],Table22[],3,FALSE)),N1052,(VLOOKUP(Table48[[#This Row],[Column1]],Table22[],3,FALSE))*1000)</f>
        <v>60076.015450007937</v>
      </c>
      <c r="O1053" s="14">
        <f t="shared" si="34"/>
        <v>43466</v>
      </c>
    </row>
    <row r="1054" spans="2:15" x14ac:dyDescent="0.25">
      <c r="B1054" s="2">
        <v>43472</v>
      </c>
      <c r="C1054" s="1">
        <v>11081</v>
      </c>
      <c r="D1054" s="27">
        <v>204852</v>
      </c>
      <c r="E1054" s="27">
        <v>162798</v>
      </c>
      <c r="F1054" s="27">
        <f t="shared" si="33"/>
        <v>42054</v>
      </c>
      <c r="G1054" s="27">
        <v>100000</v>
      </c>
      <c r="H1054" s="135">
        <v>44000</v>
      </c>
      <c r="I1054" s="1">
        <v>5904.25</v>
      </c>
      <c r="J1054" s="1">
        <v>265.39999999999998</v>
      </c>
      <c r="K1054" s="1">
        <f>Table48[[#This Row],[Comex Cu future]]/100/0.454*1000</f>
        <v>5845.8149779735677</v>
      </c>
      <c r="L1054" s="1">
        <v>1866.25</v>
      </c>
      <c r="M1054" s="207">
        <f>IF(ISNA(VLOOKUP(Table48[[#This Row],[Column1]],Table22[],2,FALSE)),M1053,(VLOOKUP(Table48[[#This Row],[Column1]],Table22[],2,FALSE))*1000)</f>
        <v>56769.078819732269</v>
      </c>
      <c r="N1054" s="135">
        <f>IF(ISNA(VLOOKUP(Table48[[#This Row],[Column1]],Table22[],3,FALSE)),N1053,(VLOOKUP(Table48[[#This Row],[Column1]],Table22[],3,FALSE))*1000)</f>
        <v>60076.015450007937</v>
      </c>
      <c r="O1054" s="14">
        <f t="shared" si="34"/>
        <v>43466</v>
      </c>
    </row>
    <row r="1055" spans="2:15" x14ac:dyDescent="0.25">
      <c r="B1055" s="2">
        <v>43473</v>
      </c>
      <c r="C1055" s="1">
        <v>11112.5</v>
      </c>
      <c r="D1055" s="27">
        <v>204852</v>
      </c>
      <c r="E1055" s="27">
        <v>162798</v>
      </c>
      <c r="F1055" s="27">
        <f t="shared" si="33"/>
        <v>42054</v>
      </c>
      <c r="G1055" s="27">
        <v>100000</v>
      </c>
      <c r="H1055" s="135">
        <v>44000</v>
      </c>
      <c r="I1055" s="1">
        <v>5886.5</v>
      </c>
      <c r="J1055" s="1">
        <v>267.8</v>
      </c>
      <c r="K1055" s="1">
        <f>Table48[[#This Row],[Comex Cu future]]/100/0.454*1000</f>
        <v>5898.6784140969157</v>
      </c>
      <c r="L1055" s="1">
        <v>1846.25</v>
      </c>
      <c r="M1055" s="207">
        <f>IF(ISNA(VLOOKUP(Table48[[#This Row],[Column1]],Table22[],2,FALSE)),M1054,(VLOOKUP(Table48[[#This Row],[Column1]],Table22[],2,FALSE))*1000)</f>
        <v>56769.078819732269</v>
      </c>
      <c r="N1055" s="135">
        <f>IF(ISNA(VLOOKUP(Table48[[#This Row],[Column1]],Table22[],3,FALSE)),N1054,(VLOOKUP(Table48[[#This Row],[Column1]],Table22[],3,FALSE))*1000)</f>
        <v>60076.015450007937</v>
      </c>
      <c r="O1055" s="14">
        <f t="shared" si="34"/>
        <v>43466</v>
      </c>
    </row>
    <row r="1056" spans="2:15" x14ac:dyDescent="0.25">
      <c r="B1056" s="2">
        <v>43474</v>
      </c>
      <c r="C1056" s="1">
        <v>11184</v>
      </c>
      <c r="D1056" s="27">
        <v>204618</v>
      </c>
      <c r="E1056" s="27">
        <v>162570</v>
      </c>
      <c r="F1056" s="27">
        <f t="shared" si="33"/>
        <v>42048</v>
      </c>
      <c r="G1056" s="27">
        <v>100000</v>
      </c>
      <c r="H1056" s="135">
        <v>44000</v>
      </c>
      <c r="I1056" s="1">
        <v>5936.75</v>
      </c>
      <c r="J1056" s="1">
        <v>267.95</v>
      </c>
      <c r="K1056" s="1">
        <f>Table48[[#This Row],[Comex Cu future]]/100/0.454*1000</f>
        <v>5901.9823788546255</v>
      </c>
      <c r="L1056" s="1">
        <v>1831.75</v>
      </c>
      <c r="M1056" s="207">
        <f>IF(ISNA(VLOOKUP(Table48[[#This Row],[Column1]],Table22[],2,FALSE)),M1055,(VLOOKUP(Table48[[#This Row],[Column1]],Table22[],2,FALSE))*1000)</f>
        <v>54564.454399548493</v>
      </c>
      <c r="N1056" s="135">
        <f>IF(ISNA(VLOOKUP(Table48[[#This Row],[Column1]],Table22[],3,FALSE)),N1055,(VLOOKUP(Table48[[#This Row],[Column1]],Table22[],3,FALSE))*1000)</f>
        <v>57871.391029824161</v>
      </c>
      <c r="O1056" s="14">
        <f t="shared" si="34"/>
        <v>43466</v>
      </c>
    </row>
    <row r="1057" spans="2:15" x14ac:dyDescent="0.25">
      <c r="B1057" s="2">
        <v>43475</v>
      </c>
      <c r="C1057" s="1">
        <v>11194</v>
      </c>
      <c r="D1057" s="27">
        <v>203274</v>
      </c>
      <c r="E1057" s="27">
        <v>161250</v>
      </c>
      <c r="F1057" s="27">
        <f t="shared" si="33"/>
        <v>42024</v>
      </c>
      <c r="G1057" s="27">
        <v>100000</v>
      </c>
      <c r="H1057" s="135">
        <v>45000</v>
      </c>
      <c r="I1057" s="1">
        <v>5907.75</v>
      </c>
      <c r="J1057" s="1">
        <v>266.14999999999998</v>
      </c>
      <c r="K1057" s="1">
        <f>Table48[[#This Row],[Comex Cu future]]/100/0.454*1000</f>
        <v>5862.3348017621138</v>
      </c>
      <c r="L1057" s="1">
        <v>1841</v>
      </c>
      <c r="M1057" s="207">
        <f>IF(ISNA(VLOOKUP(Table48[[#This Row],[Column1]],Table22[],2,FALSE)),M1056,(VLOOKUP(Table48[[#This Row],[Column1]],Table22[],2,FALSE))*1000)</f>
        <v>54564.454399548493</v>
      </c>
      <c r="N1057" s="135">
        <f>IF(ISNA(VLOOKUP(Table48[[#This Row],[Column1]],Table22[],3,FALSE)),N1056,(VLOOKUP(Table48[[#This Row],[Column1]],Table22[],3,FALSE))*1000)</f>
        <v>57871.391029824161</v>
      </c>
      <c r="O1057" s="14">
        <f t="shared" si="34"/>
        <v>43466</v>
      </c>
    </row>
    <row r="1058" spans="2:15" x14ac:dyDescent="0.25">
      <c r="B1058" s="2">
        <v>43476</v>
      </c>
      <c r="C1058" s="1">
        <v>11414</v>
      </c>
      <c r="D1058" s="27">
        <v>201096</v>
      </c>
      <c r="E1058" s="27">
        <v>159090</v>
      </c>
      <c r="F1058" s="27">
        <f t="shared" si="33"/>
        <v>42006</v>
      </c>
      <c r="G1058" s="27">
        <v>100000</v>
      </c>
      <c r="H1058" s="135">
        <v>42000</v>
      </c>
      <c r="I1058" s="1">
        <v>5920</v>
      </c>
      <c r="J1058" s="1">
        <v>268.8</v>
      </c>
      <c r="K1058" s="1">
        <f>Table48[[#This Row],[Comex Cu future]]/100/0.454*1000</f>
        <v>5920.7048458149775</v>
      </c>
      <c r="L1058" s="1">
        <v>1813</v>
      </c>
      <c r="M1058" s="207">
        <f>IF(ISNA(VLOOKUP(Table48[[#This Row],[Column1]],Table22[],2,FALSE)),M1057,(VLOOKUP(Table48[[#This Row],[Column1]],Table22[],2,FALSE))*1000)</f>
        <v>51808.673874318774</v>
      </c>
      <c r="N1058" s="135">
        <f>IF(ISNA(VLOOKUP(Table48[[#This Row],[Column1]],Table22[],3,FALSE)),N1057,(VLOOKUP(Table48[[#This Row],[Column1]],Table22[],3,FALSE))*1000)</f>
        <v>55666.766609640385</v>
      </c>
      <c r="O1058" s="14">
        <f t="shared" si="34"/>
        <v>43466</v>
      </c>
    </row>
    <row r="1059" spans="2:15" x14ac:dyDescent="0.25">
      <c r="B1059" s="2">
        <v>43479</v>
      </c>
      <c r="C1059" s="1">
        <v>11354.5</v>
      </c>
      <c r="D1059" s="27">
        <v>199542</v>
      </c>
      <c r="E1059" s="27">
        <v>157536</v>
      </c>
      <c r="F1059" s="27">
        <f t="shared" si="33"/>
        <v>42006</v>
      </c>
      <c r="G1059" s="27">
        <v>100000</v>
      </c>
      <c r="H1059" s="135">
        <v>40000</v>
      </c>
      <c r="I1059" s="1">
        <v>5867</v>
      </c>
      <c r="J1059" s="1">
        <v>265.95</v>
      </c>
      <c r="K1059" s="1">
        <f>Table48[[#This Row],[Comex Cu future]]/100/0.454*1000</f>
        <v>5857.929515418502</v>
      </c>
      <c r="L1059" s="1">
        <v>1799</v>
      </c>
      <c r="M1059" s="207">
        <f>IF(ISNA(VLOOKUP(Table48[[#This Row],[Column1]],Table22[],2,FALSE)),M1058,(VLOOKUP(Table48[[#This Row],[Column1]],Table22[],2,FALSE))*1000)</f>
        <v>51808.673874318774</v>
      </c>
      <c r="N1059" s="135">
        <f>IF(ISNA(VLOOKUP(Table48[[#This Row],[Column1]],Table22[],3,FALSE)),N1058,(VLOOKUP(Table48[[#This Row],[Column1]],Table22[],3,FALSE))*1000)</f>
        <v>55666.766609640385</v>
      </c>
      <c r="O1059" s="14">
        <f t="shared" si="34"/>
        <v>43466</v>
      </c>
    </row>
    <row r="1060" spans="2:15" x14ac:dyDescent="0.25">
      <c r="B1060" s="2">
        <v>43480</v>
      </c>
      <c r="C1060" s="1">
        <v>11661</v>
      </c>
      <c r="D1060" s="27">
        <v>197952</v>
      </c>
      <c r="E1060" s="27">
        <v>155970</v>
      </c>
      <c r="F1060" s="27">
        <f t="shared" si="33"/>
        <v>41982</v>
      </c>
      <c r="G1060" s="27">
        <v>100000</v>
      </c>
      <c r="H1060" s="135">
        <v>45000</v>
      </c>
      <c r="I1060" s="1">
        <v>5886</v>
      </c>
      <c r="J1060" s="1">
        <v>265.25</v>
      </c>
      <c r="K1060" s="1">
        <f>Table48[[#This Row],[Comex Cu future]]/100/0.454*1000</f>
        <v>5842.5110132158588</v>
      </c>
      <c r="L1060" s="1">
        <v>1821.25</v>
      </c>
      <c r="M1060" s="207">
        <f>IF(ISNA(VLOOKUP(Table48[[#This Row],[Column1]],Table22[],2,FALSE)),M1059,(VLOOKUP(Table48[[#This Row],[Column1]],Table22[],2,FALSE))*1000)</f>
        <v>51808.673874318774</v>
      </c>
      <c r="N1060" s="135">
        <f>IF(ISNA(VLOOKUP(Table48[[#This Row],[Column1]],Table22[],3,FALSE)),N1059,(VLOOKUP(Table48[[#This Row],[Column1]],Table22[],3,FALSE))*1000)</f>
        <v>55666.766609640385</v>
      </c>
      <c r="O1060" s="14">
        <f t="shared" si="34"/>
        <v>43466</v>
      </c>
    </row>
    <row r="1061" spans="2:15" x14ac:dyDescent="0.25">
      <c r="B1061" s="2">
        <v>43481</v>
      </c>
      <c r="C1061" s="1">
        <v>11563.5</v>
      </c>
      <c r="D1061" s="27">
        <v>201378</v>
      </c>
      <c r="E1061" s="27">
        <v>159408</v>
      </c>
      <c r="F1061" s="27">
        <f t="shared" si="33"/>
        <v>41970</v>
      </c>
      <c r="G1061" s="27">
        <v>100000</v>
      </c>
      <c r="H1061" s="135">
        <v>40000</v>
      </c>
      <c r="I1061" s="1">
        <v>5938.25</v>
      </c>
      <c r="J1061" s="1">
        <v>268.75</v>
      </c>
      <c r="K1061" s="1">
        <f>Table48[[#This Row],[Comex Cu future]]/100/0.454*1000</f>
        <v>5919.6035242290745</v>
      </c>
      <c r="L1061" s="1">
        <v>1840.25</v>
      </c>
      <c r="M1061" s="207">
        <f>IF(ISNA(VLOOKUP(Table48[[#This Row],[Column1]],Table22[],2,FALSE)),M1060,(VLOOKUP(Table48[[#This Row],[Column1]],Table22[],2,FALSE))*1000)</f>
        <v>49604.049454134991</v>
      </c>
      <c r="N1061" s="135">
        <f>IF(ISNA(VLOOKUP(Table48[[#This Row],[Column1]],Table22[],3,FALSE)),N1060,(VLOOKUP(Table48[[#This Row],[Column1]],Table22[],3,FALSE))*1000)</f>
        <v>54123.529515511742</v>
      </c>
      <c r="O1061" s="14">
        <f t="shared" si="34"/>
        <v>43466</v>
      </c>
    </row>
    <row r="1062" spans="2:15" x14ac:dyDescent="0.25">
      <c r="B1062" s="2">
        <v>43482</v>
      </c>
      <c r="C1062" s="1">
        <v>11545.5</v>
      </c>
      <c r="D1062" s="27">
        <v>201384</v>
      </c>
      <c r="E1062" s="27">
        <v>159414</v>
      </c>
      <c r="F1062" s="27">
        <f t="shared" si="33"/>
        <v>41970</v>
      </c>
      <c r="G1062" s="27">
        <v>100000</v>
      </c>
      <c r="H1062" s="135">
        <v>40000</v>
      </c>
      <c r="I1062" s="1">
        <v>5964.75</v>
      </c>
      <c r="J1062" s="1">
        <v>269.95</v>
      </c>
      <c r="K1062" s="1">
        <f>Table48[[#This Row],[Comex Cu future]]/100/0.454*1000</f>
        <v>5946.0352422907481</v>
      </c>
      <c r="L1062" s="1">
        <v>1844.25</v>
      </c>
      <c r="M1062" s="207">
        <f>IF(ISNA(VLOOKUP(Table48[[#This Row],[Column1]],Table22[],2,FALSE)),M1061,(VLOOKUP(Table48[[#This Row],[Column1]],Table22[],2,FALSE))*1000)</f>
        <v>49604.049454134991</v>
      </c>
      <c r="N1062" s="135">
        <f>IF(ISNA(VLOOKUP(Table48[[#This Row],[Column1]],Table22[],3,FALSE)),N1061,(VLOOKUP(Table48[[#This Row],[Column1]],Table22[],3,FALSE))*1000)</f>
        <v>54123.529515511742</v>
      </c>
      <c r="O1062" s="14">
        <f t="shared" si="34"/>
        <v>43466</v>
      </c>
    </row>
    <row r="1063" spans="2:15" x14ac:dyDescent="0.25">
      <c r="B1063" s="2">
        <v>43483</v>
      </c>
      <c r="C1063" s="1">
        <v>11771.5</v>
      </c>
      <c r="D1063" s="27">
        <v>201228</v>
      </c>
      <c r="E1063" s="27">
        <v>159282</v>
      </c>
      <c r="F1063" s="27">
        <f t="shared" si="33"/>
        <v>41946</v>
      </c>
      <c r="G1063" s="27">
        <v>100000</v>
      </c>
      <c r="H1063" s="135">
        <v>38000</v>
      </c>
      <c r="I1063" s="1">
        <v>6029.5</v>
      </c>
      <c r="J1063" s="1">
        <v>273.60000000000002</v>
      </c>
      <c r="K1063" s="1">
        <f>Table48[[#This Row],[Comex Cu future]]/100/0.454*1000</f>
        <v>6026.4317180616745</v>
      </c>
      <c r="L1063" s="1">
        <v>1862</v>
      </c>
      <c r="M1063" s="207">
        <f>IF(ISNA(VLOOKUP(Table48[[#This Row],[Column1]],Table22[],2,FALSE)),M1062,(VLOOKUP(Table48[[#This Row],[Column1]],Table22[],2,FALSE))*1000)</f>
        <v>46297.11282385933</v>
      </c>
      <c r="N1063" s="135">
        <f>IF(ISNA(VLOOKUP(Table48[[#This Row],[Column1]],Table22[],3,FALSE)),N1062,(VLOOKUP(Table48[[#This Row],[Column1]],Table22[],3,FALSE))*1000)</f>
        <v>49604.049454134991</v>
      </c>
      <c r="O1063" s="14">
        <f t="shared" si="34"/>
        <v>43466</v>
      </c>
    </row>
    <row r="1064" spans="2:15" x14ac:dyDescent="0.25">
      <c r="B1064" s="2">
        <v>43486</v>
      </c>
      <c r="C1064" s="1">
        <v>11736</v>
      </c>
      <c r="D1064" s="27">
        <v>200466</v>
      </c>
      <c r="E1064" s="27">
        <v>159084</v>
      </c>
      <c r="F1064" s="27">
        <f t="shared" si="33"/>
        <v>41382</v>
      </c>
      <c r="G1064" s="27">
        <v>100000</v>
      </c>
      <c r="H1064" s="135">
        <v>38000</v>
      </c>
      <c r="I1064" s="1">
        <v>5951.5</v>
      </c>
      <c r="J1064" s="1">
        <v>273.60000000000002</v>
      </c>
      <c r="K1064" s="1">
        <f>Table48[[#This Row],[Comex Cu future]]/100/0.454*1000</f>
        <v>6026.4317180616745</v>
      </c>
      <c r="L1064" s="1">
        <v>1847.5</v>
      </c>
      <c r="M1064" s="207">
        <f>IF(ISNA(VLOOKUP(Table48[[#This Row],[Column1]],Table22[],2,FALSE)),M1063,(VLOOKUP(Table48[[#This Row],[Column1]],Table22[],2,FALSE))*1000)</f>
        <v>46297.11282385933</v>
      </c>
      <c r="N1064" s="135">
        <f>IF(ISNA(VLOOKUP(Table48[[#This Row],[Column1]],Table22[],3,FALSE)),N1063,(VLOOKUP(Table48[[#This Row],[Column1]],Table22[],3,FALSE))*1000)</f>
        <v>49604.049454134991</v>
      </c>
      <c r="O1064" s="14">
        <f t="shared" si="34"/>
        <v>43466</v>
      </c>
    </row>
    <row r="1065" spans="2:15" x14ac:dyDescent="0.25">
      <c r="B1065" s="2">
        <v>43487</v>
      </c>
      <c r="C1065" s="1">
        <v>11516.5</v>
      </c>
      <c r="D1065" s="27">
        <v>202668</v>
      </c>
      <c r="E1065" s="27">
        <v>161304</v>
      </c>
      <c r="F1065" s="27">
        <f t="shared" si="33"/>
        <v>41364</v>
      </c>
      <c r="G1065" s="27">
        <v>100000</v>
      </c>
      <c r="H1065" s="135">
        <v>38000</v>
      </c>
      <c r="I1065" s="1">
        <v>5904.25</v>
      </c>
      <c r="J1065" s="1">
        <v>268.2</v>
      </c>
      <c r="K1065" s="1">
        <f>Table48[[#This Row],[Comex Cu future]]/100/0.454*1000</f>
        <v>5907.4889867841403</v>
      </c>
      <c r="L1065" s="1">
        <v>1878.5</v>
      </c>
      <c r="M1065" s="207">
        <f>IF(ISNA(VLOOKUP(Table48[[#This Row],[Column1]],Table22[],2,FALSE)),M1064,(VLOOKUP(Table48[[#This Row],[Column1]],Table22[],2,FALSE))*1000)</f>
        <v>46297.11282385933</v>
      </c>
      <c r="N1065" s="135">
        <f>IF(ISNA(VLOOKUP(Table48[[#This Row],[Column1]],Table22[],3,FALSE)),N1064,(VLOOKUP(Table48[[#This Row],[Column1]],Table22[],3,FALSE))*1000)</f>
        <v>49604.049454134991</v>
      </c>
      <c r="O1065" s="14">
        <f t="shared" si="34"/>
        <v>43466</v>
      </c>
    </row>
    <row r="1066" spans="2:15" x14ac:dyDescent="0.25">
      <c r="B1066" s="2">
        <v>43488</v>
      </c>
      <c r="C1066" s="1">
        <v>11628</v>
      </c>
      <c r="D1066" s="27">
        <v>202302</v>
      </c>
      <c r="E1066" s="27">
        <v>161256</v>
      </c>
      <c r="F1066" s="27">
        <f t="shared" si="33"/>
        <v>41046</v>
      </c>
      <c r="G1066" s="27">
        <v>100000</v>
      </c>
      <c r="H1066" s="135">
        <v>38000</v>
      </c>
      <c r="I1066" s="1">
        <v>5919.25</v>
      </c>
      <c r="J1066" s="1">
        <v>267.95</v>
      </c>
      <c r="K1066" s="1">
        <f>Table48[[#This Row],[Comex Cu future]]/100/0.454*1000</f>
        <v>5901.9823788546255</v>
      </c>
      <c r="L1066" s="1">
        <v>1896.25</v>
      </c>
      <c r="M1066" s="207">
        <f>IF(ISNA(VLOOKUP(Table48[[#This Row],[Column1]],Table22[],2,FALSE)),M1065,(VLOOKUP(Table48[[#This Row],[Column1]],Table22[],2,FALSE))*1000)</f>
        <v>41887.863983491778</v>
      </c>
      <c r="N1066" s="135">
        <f>IF(ISNA(VLOOKUP(Table48[[#This Row],[Column1]],Table22[],3,FALSE)),N1065,(VLOOKUP(Table48[[#This Row],[Column1]],Table22[],3,FALSE))*1000)</f>
        <v>47178.962591932839</v>
      </c>
      <c r="O1066" s="14">
        <f t="shared" si="34"/>
        <v>43466</v>
      </c>
    </row>
    <row r="1067" spans="2:15" x14ac:dyDescent="0.25">
      <c r="B1067" s="2">
        <v>43489</v>
      </c>
      <c r="C1067" s="1">
        <v>11707</v>
      </c>
      <c r="D1067" s="27">
        <v>203088</v>
      </c>
      <c r="E1067" s="27">
        <v>162042</v>
      </c>
      <c r="F1067" s="27">
        <f t="shared" si="33"/>
        <v>41046</v>
      </c>
      <c r="G1067" s="27">
        <v>100000</v>
      </c>
      <c r="H1067" s="135">
        <v>38000</v>
      </c>
      <c r="I1067" s="1">
        <v>5894</v>
      </c>
      <c r="J1067" s="1">
        <v>266.85000000000002</v>
      </c>
      <c r="K1067" s="1">
        <f>Table48[[#This Row],[Comex Cu future]]/100/0.454*1000</f>
        <v>5877.7533039647587</v>
      </c>
      <c r="L1067" s="1">
        <v>1873.25</v>
      </c>
      <c r="M1067" s="207">
        <f>IF(ISNA(VLOOKUP(Table48[[#This Row],[Column1]],Table22[],2,FALSE)),M1066,(VLOOKUP(Table48[[#This Row],[Column1]],Table22[],2,FALSE))*1000)</f>
        <v>41887.863983491778</v>
      </c>
      <c r="N1067" s="135">
        <f>IF(ISNA(VLOOKUP(Table48[[#This Row],[Column1]],Table22[],3,FALSE)),N1066,(VLOOKUP(Table48[[#This Row],[Column1]],Table22[],3,FALSE))*1000)</f>
        <v>47178.962591932839</v>
      </c>
      <c r="O1067" s="14">
        <f t="shared" si="34"/>
        <v>43466</v>
      </c>
    </row>
    <row r="1068" spans="2:15" x14ac:dyDescent="0.25">
      <c r="B1068" s="2">
        <v>43490</v>
      </c>
      <c r="C1068" s="1">
        <v>11907</v>
      </c>
      <c r="D1068" s="27">
        <v>202776</v>
      </c>
      <c r="E1068" s="27">
        <v>161784</v>
      </c>
      <c r="F1068" s="27">
        <f t="shared" si="33"/>
        <v>40992</v>
      </c>
      <c r="G1068" s="27">
        <v>100000</v>
      </c>
      <c r="H1068" s="135">
        <v>38000</v>
      </c>
      <c r="I1068" s="1">
        <v>6037.5</v>
      </c>
      <c r="J1068" s="1">
        <v>274.75</v>
      </c>
      <c r="K1068" s="1">
        <f>Table48[[#This Row],[Comex Cu future]]/100/0.454*1000</f>
        <v>6051.7621145374442</v>
      </c>
      <c r="L1068" s="1">
        <v>1902.5</v>
      </c>
      <c r="M1068" s="207">
        <f>IF(ISNA(VLOOKUP(Table48[[#This Row],[Column1]],Table22[],2,FALSE)),M1067,(VLOOKUP(Table48[[#This Row],[Column1]],Table22[],2,FALSE))*1000)</f>
        <v>41887.863983491778</v>
      </c>
      <c r="N1068" s="135">
        <f>IF(ISNA(VLOOKUP(Table48[[#This Row],[Column1]],Table22[],3,FALSE)),N1067,(VLOOKUP(Table48[[#This Row],[Column1]],Table22[],3,FALSE))*1000)</f>
        <v>46627.80648688689</v>
      </c>
      <c r="O1068" s="14">
        <f t="shared" si="34"/>
        <v>43466</v>
      </c>
    </row>
    <row r="1069" spans="2:15" x14ac:dyDescent="0.25">
      <c r="B1069" s="2">
        <v>43493</v>
      </c>
      <c r="C1069" s="1">
        <v>11761</v>
      </c>
      <c r="D1069" s="27">
        <v>202782</v>
      </c>
      <c r="E1069" s="27">
        <v>161790</v>
      </c>
      <c r="F1069" s="27">
        <f t="shared" si="33"/>
        <v>40992</v>
      </c>
      <c r="G1069" s="27">
        <v>100000</v>
      </c>
      <c r="H1069" s="135">
        <v>38000</v>
      </c>
      <c r="I1069" s="1">
        <v>5979</v>
      </c>
      <c r="J1069" s="1">
        <v>270.35000000000002</v>
      </c>
      <c r="K1069" s="1">
        <f>Table48[[#This Row],[Comex Cu future]]/100/0.454*1000</f>
        <v>5954.8458149779735</v>
      </c>
      <c r="L1069" s="1">
        <v>1846.5</v>
      </c>
      <c r="M1069" s="207">
        <f>IF(ISNA(VLOOKUP(Table48[[#This Row],[Column1]],Table22[],2,FALSE)),M1068,(VLOOKUP(Table48[[#This Row],[Column1]],Table22[],2,FALSE))*1000)</f>
        <v>41887.863983491778</v>
      </c>
      <c r="N1069" s="135">
        <f>IF(ISNA(VLOOKUP(Table48[[#This Row],[Column1]],Table22[],3,FALSE)),N1068,(VLOOKUP(Table48[[#This Row],[Column1]],Table22[],3,FALSE))*1000)</f>
        <v>46627.80648688689</v>
      </c>
      <c r="O1069" s="14">
        <f t="shared" si="34"/>
        <v>43466</v>
      </c>
    </row>
    <row r="1070" spans="2:15" x14ac:dyDescent="0.25">
      <c r="B1070" s="2">
        <v>43494</v>
      </c>
      <c r="C1070" s="1">
        <v>12054</v>
      </c>
      <c r="D1070" s="27">
        <v>203058</v>
      </c>
      <c r="E1070" s="27">
        <v>162060</v>
      </c>
      <c r="F1070" s="27">
        <f t="shared" si="33"/>
        <v>40998</v>
      </c>
      <c r="G1070" s="27">
        <v>100000</v>
      </c>
      <c r="H1070" s="135">
        <v>36500</v>
      </c>
      <c r="I1070" s="1">
        <v>6032.5</v>
      </c>
      <c r="J1070" s="1">
        <v>274.85000000000002</v>
      </c>
      <c r="K1070" s="1">
        <f>Table48[[#This Row],[Comex Cu future]]/100/0.454*1000</f>
        <v>6053.9647577092519</v>
      </c>
      <c r="L1070" s="1">
        <v>1874.25</v>
      </c>
      <c r="M1070" s="207">
        <f>IF(ISNA(VLOOKUP(Table48[[#This Row],[Column1]],Table22[],2,FALSE)),M1069,(VLOOKUP(Table48[[#This Row],[Column1]],Table22[],2,FALSE))*1000)</f>
        <v>41887.863983491778</v>
      </c>
      <c r="N1070" s="135">
        <f>IF(ISNA(VLOOKUP(Table48[[#This Row],[Column1]],Table22[],3,FALSE)),N1069,(VLOOKUP(Table48[[#This Row],[Column1]],Table22[],3,FALSE))*1000)</f>
        <v>46627.80648688689</v>
      </c>
      <c r="O1070" s="14">
        <f t="shared" si="34"/>
        <v>43466</v>
      </c>
    </row>
    <row r="1071" spans="2:15" x14ac:dyDescent="0.25">
      <c r="B1071" s="2">
        <v>43495</v>
      </c>
      <c r="C1071" s="1">
        <v>12281</v>
      </c>
      <c r="D1071" s="27">
        <v>202032</v>
      </c>
      <c r="E1071" s="27">
        <v>162060</v>
      </c>
      <c r="F1071" s="27">
        <f t="shared" si="33"/>
        <v>39972</v>
      </c>
      <c r="G1071" s="27">
        <v>100000</v>
      </c>
      <c r="H1071" s="135">
        <v>36000</v>
      </c>
      <c r="I1071" s="1">
        <v>6120.25</v>
      </c>
      <c r="J1071" s="1">
        <v>278.7</v>
      </c>
      <c r="K1071" s="1">
        <f>Table48[[#This Row],[Comex Cu future]]/100/0.454*1000</f>
        <v>6138.7665198237883</v>
      </c>
      <c r="L1071" s="1">
        <v>1890.75</v>
      </c>
      <c r="M1071" s="207">
        <f>IF(ISNA(VLOOKUP(Table48[[#This Row],[Column1]],Table22[],2,FALSE)),M1070,(VLOOKUP(Table48[[#This Row],[Column1]],Table22[],2,FALSE))*1000)</f>
        <v>41336.707878445828</v>
      </c>
      <c r="N1071" s="135">
        <f>IF(ISNA(VLOOKUP(Table48[[#This Row],[Column1]],Table22[],3,FALSE)),N1070,(VLOOKUP(Table48[[#This Row],[Column1]],Table22[],3,FALSE))*1000)</f>
        <v>45745.956718813381</v>
      </c>
      <c r="O1071" s="14">
        <f t="shared" si="34"/>
        <v>43466</v>
      </c>
    </row>
    <row r="1072" spans="2:15" x14ac:dyDescent="0.25">
      <c r="B1072" s="2">
        <v>43496</v>
      </c>
      <c r="C1072" s="1">
        <v>12406.5</v>
      </c>
      <c r="D1072" s="27">
        <v>202032</v>
      </c>
      <c r="E1072" s="27">
        <v>162060</v>
      </c>
      <c r="F1072" s="27">
        <f t="shared" si="33"/>
        <v>39972</v>
      </c>
      <c r="G1072" s="27">
        <v>100000</v>
      </c>
      <c r="H1072" s="135">
        <v>34000</v>
      </c>
      <c r="I1072" s="1">
        <v>6151.25</v>
      </c>
      <c r="J1072" s="1">
        <v>280.55</v>
      </c>
      <c r="K1072" s="1">
        <f>Table48[[#This Row],[Comex Cu future]]/100/0.454*1000</f>
        <v>6179.5154185022029</v>
      </c>
      <c r="L1072" s="1">
        <v>1892</v>
      </c>
      <c r="M1072" s="207">
        <f>IF(ISNA(VLOOKUP(Table48[[#This Row],[Column1]],Table22[],2,FALSE)),M1071,(VLOOKUP(Table48[[#This Row],[Column1]],Table22[],2,FALSE))*1000)</f>
        <v>41336.707878445828</v>
      </c>
      <c r="N1072" s="135">
        <f>IF(ISNA(VLOOKUP(Table48[[#This Row],[Column1]],Table22[],3,FALSE)),N1071,(VLOOKUP(Table48[[#This Row],[Column1]],Table22[],3,FALSE))*1000)</f>
        <v>45745.956718813381</v>
      </c>
      <c r="O1072" s="14">
        <f t="shared" si="34"/>
        <v>43466</v>
      </c>
    </row>
    <row r="1073" spans="2:15" x14ac:dyDescent="0.25">
      <c r="B1073" s="2">
        <v>43497</v>
      </c>
      <c r="C1073" s="1">
        <v>12591.5</v>
      </c>
      <c r="D1073" s="27">
        <v>201702</v>
      </c>
      <c r="E1073" s="27">
        <v>161994</v>
      </c>
      <c r="F1073" s="27">
        <f t="shared" si="33"/>
        <v>39708</v>
      </c>
      <c r="G1073" s="27">
        <v>100000</v>
      </c>
      <c r="H1073" s="135">
        <v>34000</v>
      </c>
      <c r="I1073" s="1">
        <v>6115.75</v>
      </c>
      <c r="J1073" s="1">
        <v>279.25</v>
      </c>
      <c r="K1073" s="1">
        <f>Table48[[#This Row],[Comex Cu future]]/100/0.454*1000</f>
        <v>6150.8810572687225</v>
      </c>
      <c r="L1073" s="1">
        <v>1859.25</v>
      </c>
      <c r="M1073" s="207">
        <f>IF(ISNA(VLOOKUP(Table48[[#This Row],[Column1]],Table22[],2,FALSE)),M1072,(VLOOKUP(Table48[[#This Row],[Column1]],Table22[],2,FALSE))*1000)</f>
        <v>41336.707878445828</v>
      </c>
      <c r="N1073" s="135">
        <f>IF(ISNA(VLOOKUP(Table48[[#This Row],[Column1]],Table22[],3,FALSE)),N1072,(VLOOKUP(Table48[[#This Row],[Column1]],Table22[],3,FALSE))*1000)</f>
        <v>44864.106950739872</v>
      </c>
      <c r="O1073" s="14">
        <f t="shared" si="34"/>
        <v>43497</v>
      </c>
    </row>
    <row r="1074" spans="2:15" x14ac:dyDescent="0.25">
      <c r="B1074" s="2">
        <v>43500</v>
      </c>
      <c r="C1074" s="1">
        <v>13194</v>
      </c>
      <c r="D1074" s="27">
        <v>201090</v>
      </c>
      <c r="E1074" s="27">
        <v>161382</v>
      </c>
      <c r="F1074" s="27">
        <f t="shared" si="33"/>
        <v>39708</v>
      </c>
      <c r="G1074" s="27">
        <v>100000</v>
      </c>
      <c r="H1074" s="135">
        <v>34000</v>
      </c>
      <c r="I1074" s="1">
        <v>6150.5</v>
      </c>
      <c r="J1074" s="1">
        <v>280.95</v>
      </c>
      <c r="K1074" s="1">
        <f>Table48[[#This Row],[Comex Cu future]]/100/0.454*1000</f>
        <v>6188.3259911894274</v>
      </c>
      <c r="L1074" s="1">
        <v>1895.25</v>
      </c>
      <c r="M1074" s="207">
        <f>IF(ISNA(VLOOKUP(Table48[[#This Row],[Column1]],Table22[],2,FALSE)),M1073,(VLOOKUP(Table48[[#This Row],[Column1]],Table22[],2,FALSE))*1000)</f>
        <v>41336.707878445828</v>
      </c>
      <c r="N1074" s="135">
        <f>IF(ISNA(VLOOKUP(Table48[[#This Row],[Column1]],Table22[],3,FALSE)),N1073,(VLOOKUP(Table48[[#This Row],[Column1]],Table22[],3,FALSE))*1000)</f>
        <v>44864.106950739872</v>
      </c>
      <c r="O1074" s="14">
        <f t="shared" si="34"/>
        <v>43497</v>
      </c>
    </row>
    <row r="1075" spans="2:15" x14ac:dyDescent="0.25">
      <c r="B1075" s="2">
        <v>43501</v>
      </c>
      <c r="C1075" s="1">
        <v>12978.5</v>
      </c>
      <c r="D1075" s="27">
        <v>200754</v>
      </c>
      <c r="E1075" s="27">
        <v>161166</v>
      </c>
      <c r="F1075" s="27">
        <f t="shared" si="33"/>
        <v>39588</v>
      </c>
      <c r="G1075" s="27">
        <v>100000</v>
      </c>
      <c r="H1075" s="135">
        <v>33000</v>
      </c>
      <c r="I1075" s="1">
        <v>6217</v>
      </c>
      <c r="J1075" s="1">
        <v>283.25</v>
      </c>
      <c r="K1075" s="1">
        <f>Table48[[#This Row],[Comex Cu future]]/100/0.454*1000</f>
        <v>6238.9867841409687</v>
      </c>
      <c r="L1075" s="1">
        <v>1898.75</v>
      </c>
      <c r="M1075" s="207">
        <f>IF(ISNA(VLOOKUP(Table48[[#This Row],[Column1]],Table22[],2,FALSE)),M1074,(VLOOKUP(Table48[[#This Row],[Column1]],Table22[],2,FALSE))*1000)</f>
        <v>41336.707878445828</v>
      </c>
      <c r="N1075" s="135">
        <f>IF(ISNA(VLOOKUP(Table48[[#This Row],[Column1]],Table22[],3,FALSE)),N1074,(VLOOKUP(Table48[[#This Row],[Column1]],Table22[],3,FALSE))*1000)</f>
        <v>44864.106950739872</v>
      </c>
      <c r="O1075" s="14">
        <f t="shared" si="34"/>
        <v>43497</v>
      </c>
    </row>
    <row r="1076" spans="2:15" x14ac:dyDescent="0.25">
      <c r="B1076" s="2">
        <v>43502</v>
      </c>
      <c r="C1076" s="1">
        <v>12855.5</v>
      </c>
      <c r="D1076" s="27">
        <v>200754</v>
      </c>
      <c r="E1076" s="27">
        <v>161166</v>
      </c>
      <c r="F1076" s="27">
        <f t="shared" si="33"/>
        <v>39588</v>
      </c>
      <c r="G1076" s="27">
        <v>100000</v>
      </c>
      <c r="H1076" s="135">
        <v>33000</v>
      </c>
      <c r="I1076" s="1">
        <v>6260.5</v>
      </c>
      <c r="J1076" s="1">
        <v>284.89999999999998</v>
      </c>
      <c r="K1076" s="1">
        <f>Table48[[#This Row],[Comex Cu future]]/100/0.454*1000</f>
        <v>6275.3303964757697</v>
      </c>
      <c r="L1076" s="1">
        <v>1881</v>
      </c>
      <c r="M1076" s="207">
        <f>IF(ISNA(VLOOKUP(Table48[[#This Row],[Column1]],Table22[],2,FALSE)),M1075,(VLOOKUP(Table48[[#This Row],[Column1]],Table22[],2,FALSE))*1000)</f>
        <v>39352.545900280435</v>
      </c>
      <c r="N1076" s="135">
        <f>IF(ISNA(VLOOKUP(Table48[[#This Row],[Column1]],Table22[],3,FALSE)),N1075,(VLOOKUP(Table48[[#This Row],[Column1]],Table22[],3,FALSE))*1000)</f>
        <v>43982.257182666362</v>
      </c>
      <c r="O1076" s="14">
        <f t="shared" si="34"/>
        <v>43497</v>
      </c>
    </row>
    <row r="1077" spans="2:15" x14ac:dyDescent="0.25">
      <c r="B1077" s="2">
        <v>43503</v>
      </c>
      <c r="C1077" s="1">
        <v>12909.5</v>
      </c>
      <c r="D1077" s="27">
        <v>200754</v>
      </c>
      <c r="E1077" s="27">
        <v>161166</v>
      </c>
      <c r="F1077" s="27">
        <f t="shared" si="33"/>
        <v>39588</v>
      </c>
      <c r="G1077" s="27">
        <v>100000</v>
      </c>
      <c r="H1077" s="135">
        <v>33000</v>
      </c>
      <c r="I1077" s="1">
        <v>6228</v>
      </c>
      <c r="J1077" s="1">
        <v>284.45</v>
      </c>
      <c r="K1077" s="1">
        <f>Table48[[#This Row],[Comex Cu future]]/100/0.454*1000</f>
        <v>6265.4185022026431</v>
      </c>
      <c r="L1077" s="1">
        <v>1871.5</v>
      </c>
      <c r="M1077" s="207">
        <f>IF(ISNA(VLOOKUP(Table48[[#This Row],[Column1]],Table22[],2,FALSE)),M1076,(VLOOKUP(Table48[[#This Row],[Column1]],Table22[],2,FALSE))*1000)</f>
        <v>39352.545900280435</v>
      </c>
      <c r="N1077" s="135">
        <f>IF(ISNA(VLOOKUP(Table48[[#This Row],[Column1]],Table22[],3,FALSE)),N1076,(VLOOKUP(Table48[[#This Row],[Column1]],Table22[],3,FALSE))*1000)</f>
        <v>43982.257182666362</v>
      </c>
      <c r="O1077" s="14">
        <f t="shared" si="34"/>
        <v>43497</v>
      </c>
    </row>
    <row r="1078" spans="2:15" x14ac:dyDescent="0.25">
      <c r="B1078" s="2">
        <v>43504</v>
      </c>
      <c r="C1078" s="1">
        <v>12491.75</v>
      </c>
      <c r="D1078" s="27">
        <v>200490</v>
      </c>
      <c r="E1078" s="27">
        <v>161166</v>
      </c>
      <c r="F1078" s="27">
        <f t="shared" si="33"/>
        <v>39324</v>
      </c>
      <c r="G1078" s="27">
        <v>100000</v>
      </c>
      <c r="H1078" s="135">
        <v>33000</v>
      </c>
      <c r="I1078" s="1">
        <v>6190.75</v>
      </c>
      <c r="J1078" s="1">
        <v>282.95</v>
      </c>
      <c r="K1078" s="1">
        <f>Table48[[#This Row],[Comex Cu future]]/100/0.454*1000</f>
        <v>6232.378854625551</v>
      </c>
      <c r="L1078" s="1">
        <v>1857.5</v>
      </c>
      <c r="M1078" s="207">
        <f>IF(ISNA(VLOOKUP(Table48[[#This Row],[Column1]],Table22[],2,FALSE)),M1077,(VLOOKUP(Table48[[#This Row],[Column1]],Table22[],2,FALSE))*1000)</f>
        <v>39021.852237252861</v>
      </c>
      <c r="N1078" s="135">
        <f>IF(ISNA(VLOOKUP(Table48[[#This Row],[Column1]],Table22[],3,FALSE)),N1077,(VLOOKUP(Table48[[#This Row],[Column1]],Table22[],3,FALSE))*1000)</f>
        <v>43541.332298629604</v>
      </c>
      <c r="O1078" s="14">
        <f t="shared" si="34"/>
        <v>43497</v>
      </c>
    </row>
    <row r="1079" spans="2:15" x14ac:dyDescent="0.25">
      <c r="B1079" s="2">
        <v>43507</v>
      </c>
      <c r="C1079" s="1">
        <v>12407</v>
      </c>
      <c r="D1079" s="27">
        <v>200448</v>
      </c>
      <c r="E1079" s="27">
        <v>161166</v>
      </c>
      <c r="F1079" s="27">
        <f t="shared" si="33"/>
        <v>39282</v>
      </c>
      <c r="G1079" s="27">
        <v>100000</v>
      </c>
      <c r="H1079" s="135">
        <v>32000</v>
      </c>
      <c r="I1079" s="1">
        <v>6135.75</v>
      </c>
      <c r="J1079" s="1">
        <v>280.55</v>
      </c>
      <c r="K1079" s="1">
        <f>Table48[[#This Row],[Comex Cu future]]/100/0.454*1000</f>
        <v>6179.5154185022029</v>
      </c>
      <c r="L1079" s="1">
        <v>1855.75</v>
      </c>
      <c r="M1079" s="207">
        <f>IF(ISNA(VLOOKUP(Table48[[#This Row],[Column1]],Table22[],2,FALSE)),M1078,(VLOOKUP(Table48[[#This Row],[Column1]],Table22[],2,FALSE))*1000)</f>
        <v>39021.852237252861</v>
      </c>
      <c r="N1079" s="135">
        <f>IF(ISNA(VLOOKUP(Table48[[#This Row],[Column1]],Table22[],3,FALSE)),N1078,(VLOOKUP(Table48[[#This Row],[Column1]],Table22[],3,FALSE))*1000)</f>
        <v>43541.332298629604</v>
      </c>
      <c r="O1079" s="14">
        <f t="shared" si="34"/>
        <v>43497</v>
      </c>
    </row>
    <row r="1080" spans="2:15" x14ac:dyDescent="0.25">
      <c r="B1080" s="2">
        <v>43508</v>
      </c>
      <c r="C1080" s="1">
        <v>12327.5</v>
      </c>
      <c r="D1080" s="27">
        <v>199602</v>
      </c>
      <c r="E1080" s="27">
        <v>160422</v>
      </c>
      <c r="F1080" s="27">
        <f t="shared" si="33"/>
        <v>39180</v>
      </c>
      <c r="G1080" s="27">
        <v>100000</v>
      </c>
      <c r="H1080" s="135">
        <v>32000</v>
      </c>
      <c r="I1080" s="1">
        <v>6091.75</v>
      </c>
      <c r="J1080" s="1">
        <v>278.55</v>
      </c>
      <c r="K1080" s="1">
        <f>Table48[[#This Row],[Comex Cu future]]/100/0.454*1000</f>
        <v>6135.4625550660794</v>
      </c>
      <c r="L1080" s="1">
        <v>1832.5</v>
      </c>
      <c r="M1080" s="207">
        <f>IF(ISNA(VLOOKUP(Table48[[#This Row],[Column1]],Table22[],2,FALSE)),M1079,(VLOOKUP(Table48[[#This Row],[Column1]],Table22[],2,FALSE))*1000)</f>
        <v>39021.852237252861</v>
      </c>
      <c r="N1080" s="135">
        <f>IF(ISNA(VLOOKUP(Table48[[#This Row],[Column1]],Table22[],3,FALSE)),N1079,(VLOOKUP(Table48[[#This Row],[Column1]],Table22[],3,FALSE))*1000)</f>
        <v>43541.332298629604</v>
      </c>
      <c r="O1080" s="14">
        <f t="shared" si="34"/>
        <v>43497</v>
      </c>
    </row>
    <row r="1081" spans="2:15" x14ac:dyDescent="0.25">
      <c r="B1081" s="2">
        <v>43509</v>
      </c>
      <c r="C1081" s="1">
        <v>12324</v>
      </c>
      <c r="D1081" s="27">
        <v>199476</v>
      </c>
      <c r="E1081" s="27">
        <v>160482</v>
      </c>
      <c r="F1081" s="27">
        <f t="shared" si="33"/>
        <v>38994</v>
      </c>
      <c r="G1081" s="27">
        <v>100000</v>
      </c>
      <c r="H1081" s="135">
        <v>32000</v>
      </c>
      <c r="I1081" s="1">
        <v>6123.5</v>
      </c>
      <c r="J1081" s="1">
        <v>278.64999999999998</v>
      </c>
      <c r="K1081" s="1">
        <f>Table48[[#This Row],[Comex Cu future]]/100/0.454*1000</f>
        <v>6137.6651982378853</v>
      </c>
      <c r="L1081" s="1">
        <v>1833</v>
      </c>
      <c r="M1081" s="207">
        <f>IF(ISNA(VLOOKUP(Table48[[#This Row],[Column1]],Table22[],2,FALSE)),M1080,(VLOOKUP(Table48[[#This Row],[Column1]],Table22[],2,FALSE))*1000)</f>
        <v>38140.002469179351</v>
      </c>
      <c r="N1081" s="135">
        <f>IF(ISNA(VLOOKUP(Table48[[#This Row],[Column1]],Table22[],3,FALSE)),N1080,(VLOOKUP(Table48[[#This Row],[Column1]],Table22[],3,FALSE))*1000)</f>
        <v>42879.944972574471</v>
      </c>
      <c r="O1081" s="14">
        <f t="shared" si="34"/>
        <v>43497</v>
      </c>
    </row>
    <row r="1082" spans="2:15" x14ac:dyDescent="0.25">
      <c r="B1082" s="2">
        <v>43510</v>
      </c>
      <c r="C1082" s="1">
        <v>12119.75</v>
      </c>
      <c r="D1082" s="27">
        <v>200082</v>
      </c>
      <c r="E1082" s="27">
        <v>161610</v>
      </c>
      <c r="F1082" s="27">
        <f t="shared" si="33"/>
        <v>38472</v>
      </c>
      <c r="G1082" s="27">
        <v>100000</v>
      </c>
      <c r="H1082" s="135">
        <v>31000</v>
      </c>
      <c r="I1082" s="1">
        <v>6137.25</v>
      </c>
      <c r="J1082" s="1">
        <v>279.10000000000002</v>
      </c>
      <c r="K1082" s="1">
        <f>Table48[[#This Row],[Comex Cu future]]/100/0.454*1000</f>
        <v>6147.5770925110137</v>
      </c>
      <c r="L1082" s="1">
        <v>1820.75</v>
      </c>
      <c r="M1082" s="207">
        <f>IF(ISNA(VLOOKUP(Table48[[#This Row],[Column1]],Table22[],2,FALSE)),M1081,(VLOOKUP(Table48[[#This Row],[Column1]],Table22[],2,FALSE))*1000)</f>
        <v>38140.002469179351</v>
      </c>
      <c r="N1082" s="135">
        <f>IF(ISNA(VLOOKUP(Table48[[#This Row],[Column1]],Table22[],3,FALSE)),N1081,(VLOOKUP(Table48[[#This Row],[Column1]],Table22[],3,FALSE))*1000)</f>
        <v>42879.944972574471</v>
      </c>
      <c r="O1082" s="14">
        <f t="shared" si="34"/>
        <v>43497</v>
      </c>
    </row>
    <row r="1083" spans="2:15" x14ac:dyDescent="0.25">
      <c r="B1083" s="2">
        <v>43511</v>
      </c>
      <c r="C1083" s="1">
        <v>12320</v>
      </c>
      <c r="D1083" s="27">
        <v>200562</v>
      </c>
      <c r="E1083" s="27">
        <v>161964</v>
      </c>
      <c r="F1083" s="27">
        <f t="shared" si="33"/>
        <v>38598</v>
      </c>
      <c r="G1083" s="27">
        <v>100000</v>
      </c>
      <c r="H1083" s="135">
        <v>31000</v>
      </c>
      <c r="I1083" s="1">
        <v>6193</v>
      </c>
      <c r="J1083" s="1">
        <v>281.3</v>
      </c>
      <c r="K1083" s="1">
        <f>Table48[[#This Row],[Comex Cu future]]/100/0.454*1000</f>
        <v>6196.035242290749</v>
      </c>
      <c r="L1083" s="1">
        <v>1825</v>
      </c>
      <c r="M1083" s="207">
        <f>IF(ISNA(VLOOKUP(Table48[[#This Row],[Column1]],Table22[],2,FALSE)),M1082,(VLOOKUP(Table48[[#This Row],[Column1]],Table22[],2,FALSE))*1000)</f>
        <v>37478.615143124218</v>
      </c>
      <c r="N1083" s="135">
        <f>IF(ISNA(VLOOKUP(Table48[[#This Row],[Column1]],Table22[],3,FALSE)),N1082,(VLOOKUP(Table48[[#This Row],[Column1]],Table22[],3,FALSE))*1000)</f>
        <v>42549.251309546911</v>
      </c>
      <c r="O1083" s="14">
        <f t="shared" si="34"/>
        <v>43497</v>
      </c>
    </row>
    <row r="1084" spans="2:15" x14ac:dyDescent="0.25">
      <c r="B1084" s="2">
        <v>43514</v>
      </c>
      <c r="C1084" s="1">
        <v>12374</v>
      </c>
      <c r="D1084" s="27">
        <v>200322</v>
      </c>
      <c r="E1084" s="27">
        <v>161724</v>
      </c>
      <c r="F1084" s="27">
        <f t="shared" si="33"/>
        <v>38598</v>
      </c>
      <c r="G1084" s="27">
        <v>100000</v>
      </c>
      <c r="H1084" s="135">
        <v>31000</v>
      </c>
      <c r="I1084" s="1">
        <v>6333</v>
      </c>
      <c r="J1084" s="1">
        <v>281.3</v>
      </c>
      <c r="K1084" s="1">
        <f>Table48[[#This Row],[Comex Cu future]]/100/0.454*1000</f>
        <v>6196.035242290749</v>
      </c>
      <c r="L1084" s="1">
        <v>1824.5</v>
      </c>
      <c r="M1084" s="207">
        <f>IF(ISNA(VLOOKUP(Table48[[#This Row],[Column1]],Table22[],2,FALSE)),M1083,(VLOOKUP(Table48[[#This Row],[Column1]],Table22[],2,FALSE))*1000)</f>
        <v>37478.615143124218</v>
      </c>
      <c r="N1084" s="135">
        <f>IF(ISNA(VLOOKUP(Table48[[#This Row],[Column1]],Table22[],3,FALSE)),N1083,(VLOOKUP(Table48[[#This Row],[Column1]],Table22[],3,FALSE))*1000)</f>
        <v>42549.251309546911</v>
      </c>
      <c r="O1084" s="14">
        <f t="shared" si="34"/>
        <v>43497</v>
      </c>
    </row>
    <row r="1085" spans="2:15" x14ac:dyDescent="0.25">
      <c r="B1085" s="2">
        <v>43515</v>
      </c>
      <c r="C1085" s="1">
        <v>12578.5</v>
      </c>
      <c r="D1085" s="27">
        <v>200568</v>
      </c>
      <c r="E1085" s="27">
        <v>161970</v>
      </c>
      <c r="F1085" s="27">
        <f t="shared" si="33"/>
        <v>38598</v>
      </c>
      <c r="G1085" s="27">
        <v>100000</v>
      </c>
      <c r="H1085" s="135">
        <v>31000</v>
      </c>
      <c r="I1085" s="1">
        <v>6344</v>
      </c>
      <c r="J1085" s="1">
        <v>288.55</v>
      </c>
      <c r="K1085" s="1">
        <f>Table48[[#This Row],[Comex Cu future]]/100/0.454*1000</f>
        <v>6355.7268722466961</v>
      </c>
      <c r="L1085" s="1">
        <v>1829</v>
      </c>
      <c r="M1085" s="207">
        <f>IF(ISNA(VLOOKUP(Table48[[#This Row],[Column1]],Table22[],2,FALSE)),M1084,(VLOOKUP(Table48[[#This Row],[Column1]],Table22[],2,FALSE))*1000)</f>
        <v>37478.615143124218</v>
      </c>
      <c r="N1085" s="135">
        <f>IF(ISNA(VLOOKUP(Table48[[#This Row],[Column1]],Table22[],3,FALSE)),N1084,(VLOOKUP(Table48[[#This Row],[Column1]],Table22[],3,FALSE))*1000)</f>
        <v>42549.251309546911</v>
      </c>
      <c r="O1085" s="14">
        <f t="shared" si="34"/>
        <v>43497</v>
      </c>
    </row>
    <row r="1086" spans="2:15" x14ac:dyDescent="0.25">
      <c r="B1086" s="2">
        <v>43516</v>
      </c>
      <c r="C1086" s="1">
        <v>12828</v>
      </c>
      <c r="D1086" s="27">
        <v>200322</v>
      </c>
      <c r="E1086" s="27">
        <v>161808</v>
      </c>
      <c r="F1086" s="27">
        <f t="shared" si="33"/>
        <v>38514</v>
      </c>
      <c r="G1086" s="27">
        <v>100000</v>
      </c>
      <c r="H1086" s="135">
        <v>31000</v>
      </c>
      <c r="I1086" s="1">
        <v>6428</v>
      </c>
      <c r="J1086" s="1">
        <v>292.55</v>
      </c>
      <c r="K1086" s="1">
        <f>Table48[[#This Row],[Comex Cu future]]/100/0.454*1000</f>
        <v>6443.8325991189422</v>
      </c>
      <c r="L1086" s="1">
        <v>1849</v>
      </c>
      <c r="M1086" s="207">
        <f>IF(ISNA(VLOOKUP(Table48[[#This Row],[Column1]],Table22[],2,FALSE)),M1085,(VLOOKUP(Table48[[#This Row],[Column1]],Table22[],2,FALSE))*1000)</f>
        <v>35384.221943949633</v>
      </c>
      <c r="N1086" s="135">
        <f>IF(ISNA(VLOOKUP(Table48[[#This Row],[Column1]],Table22[],3,FALSE)),N1085,(VLOOKUP(Table48[[#This Row],[Column1]],Table22[],3,FALSE))*1000)</f>
        <v>39683.239563307994</v>
      </c>
      <c r="O1086" s="14">
        <f t="shared" si="34"/>
        <v>43497</v>
      </c>
    </row>
    <row r="1087" spans="2:15" x14ac:dyDescent="0.25">
      <c r="B1087" s="2">
        <v>43517</v>
      </c>
      <c r="C1087" s="1">
        <v>12776</v>
      </c>
      <c r="D1087" s="27">
        <v>200184</v>
      </c>
      <c r="E1087" s="27">
        <v>161712</v>
      </c>
      <c r="F1087" s="27">
        <f t="shared" si="33"/>
        <v>38472</v>
      </c>
      <c r="G1087" s="27">
        <v>100000</v>
      </c>
      <c r="H1087" s="135">
        <v>31000</v>
      </c>
      <c r="I1087" s="1">
        <v>6394.5</v>
      </c>
      <c r="J1087" s="1">
        <v>290.7</v>
      </c>
      <c r="K1087" s="1">
        <f>Table48[[#This Row],[Comex Cu future]]/100/0.454*1000</f>
        <v>6403.0837004405284</v>
      </c>
      <c r="L1087" s="1">
        <v>1885.25</v>
      </c>
      <c r="M1087" s="207">
        <f>IF(ISNA(VLOOKUP(Table48[[#This Row],[Column1]],Table22[],2,FALSE)),M1086,(VLOOKUP(Table48[[#This Row],[Column1]],Table22[],2,FALSE))*1000)</f>
        <v>35384.221943949633</v>
      </c>
      <c r="N1087" s="135">
        <f>IF(ISNA(VLOOKUP(Table48[[#This Row],[Column1]],Table22[],3,FALSE)),N1086,(VLOOKUP(Table48[[#This Row],[Column1]],Table22[],3,FALSE))*1000)</f>
        <v>39683.239563307994</v>
      </c>
      <c r="O1087" s="14">
        <f t="shared" si="34"/>
        <v>43497</v>
      </c>
    </row>
    <row r="1088" spans="2:15" x14ac:dyDescent="0.25">
      <c r="B1088" s="2">
        <v>43518</v>
      </c>
      <c r="C1088" s="1">
        <v>12915.5</v>
      </c>
      <c r="D1088" s="27">
        <v>199974</v>
      </c>
      <c r="E1088" s="27">
        <v>161544</v>
      </c>
      <c r="F1088" s="27">
        <f t="shared" si="33"/>
        <v>38430</v>
      </c>
      <c r="G1088" s="27">
        <v>100000</v>
      </c>
      <c r="H1088" s="135">
        <v>31000</v>
      </c>
      <c r="I1088" s="1">
        <v>6519</v>
      </c>
      <c r="J1088" s="1">
        <v>295.3</v>
      </c>
      <c r="K1088" s="1">
        <f>Table48[[#This Row],[Comex Cu future]]/100/0.454*1000</f>
        <v>6504.4052863436127</v>
      </c>
      <c r="L1088" s="1">
        <v>1890</v>
      </c>
      <c r="M1088" s="207">
        <f>IF(ISNA(VLOOKUP(Table48[[#This Row],[Column1]],Table22[],2,FALSE)),M1087,(VLOOKUP(Table48[[#This Row],[Column1]],Table22[],2,FALSE))*1000)</f>
        <v>34722.834617894499</v>
      </c>
      <c r="N1088" s="135">
        <f>IF(ISNA(VLOOKUP(Table48[[#This Row],[Column1]],Table22[],3,FALSE)),N1087,(VLOOKUP(Table48[[#This Row],[Column1]],Table22[],3,FALSE))*1000)</f>
        <v>38580.927353216102</v>
      </c>
      <c r="O1088" s="14">
        <f t="shared" si="34"/>
        <v>43497</v>
      </c>
    </row>
    <row r="1089" spans="2:15" x14ac:dyDescent="0.25">
      <c r="B1089" s="2">
        <v>43521</v>
      </c>
      <c r="C1089" s="1">
        <v>12896</v>
      </c>
      <c r="D1089" s="27">
        <v>198912</v>
      </c>
      <c r="E1089" s="27">
        <v>160482</v>
      </c>
      <c r="F1089" s="27">
        <f t="shared" si="33"/>
        <v>38430</v>
      </c>
      <c r="G1089" s="27">
        <v>100000</v>
      </c>
      <c r="H1089" s="135">
        <v>32000</v>
      </c>
      <c r="I1089" s="1">
        <v>6524.5</v>
      </c>
      <c r="J1089" s="1">
        <v>295.64999999999998</v>
      </c>
      <c r="K1089" s="1">
        <f>Table48[[#This Row],[Comex Cu future]]/100/0.454*1000</f>
        <v>6512.1145374449334</v>
      </c>
      <c r="L1089" s="1">
        <v>1880.5</v>
      </c>
      <c r="M1089" s="207">
        <f>IF(ISNA(VLOOKUP(Table48[[#This Row],[Column1]],Table22[],2,FALSE)),M1088,(VLOOKUP(Table48[[#This Row],[Column1]],Table22[],2,FALSE))*1000)</f>
        <v>34722.834617894499</v>
      </c>
      <c r="N1089" s="135">
        <f>IF(ISNA(VLOOKUP(Table48[[#This Row],[Column1]],Table22[],3,FALSE)),N1088,(VLOOKUP(Table48[[#This Row],[Column1]],Table22[],3,FALSE))*1000)</f>
        <v>38580.927353216102</v>
      </c>
      <c r="O1089" s="14">
        <f t="shared" si="34"/>
        <v>43497</v>
      </c>
    </row>
    <row r="1090" spans="2:15" x14ac:dyDescent="0.25">
      <c r="B1090" s="2">
        <v>43522</v>
      </c>
      <c r="C1090" s="1">
        <v>12877</v>
      </c>
      <c r="D1090" s="27">
        <v>198030</v>
      </c>
      <c r="E1090" s="27">
        <v>159600</v>
      </c>
      <c r="F1090" s="27">
        <f t="shared" si="33"/>
        <v>38430</v>
      </c>
      <c r="G1090" s="27">
        <v>100000</v>
      </c>
      <c r="H1090" s="135">
        <v>32000</v>
      </c>
      <c r="I1090" s="1">
        <v>6521.5</v>
      </c>
      <c r="J1090" s="1">
        <v>296</v>
      </c>
      <c r="K1090" s="1">
        <f>Table48[[#This Row],[Comex Cu future]]/100/0.454*1000</f>
        <v>6519.8237885462559</v>
      </c>
      <c r="L1090" s="1">
        <v>1885.25</v>
      </c>
      <c r="M1090" s="207">
        <f>IF(ISNA(VLOOKUP(Table48[[#This Row],[Column1]],Table22[],2,FALSE)),M1089,(VLOOKUP(Table48[[#This Row],[Column1]],Table22[],2,FALSE))*1000)</f>
        <v>34722.834617894499</v>
      </c>
      <c r="N1090" s="135">
        <f>IF(ISNA(VLOOKUP(Table48[[#This Row],[Column1]],Table22[],3,FALSE)),N1089,(VLOOKUP(Table48[[#This Row],[Column1]],Table22[],3,FALSE))*1000)</f>
        <v>38580.927353216102</v>
      </c>
      <c r="O1090" s="14">
        <f t="shared" si="34"/>
        <v>43497</v>
      </c>
    </row>
    <row r="1091" spans="2:15" x14ac:dyDescent="0.25">
      <c r="B1091" s="2">
        <v>43523</v>
      </c>
      <c r="C1091" s="1">
        <v>12971.5</v>
      </c>
      <c r="D1091" s="27">
        <v>197682</v>
      </c>
      <c r="E1091" s="27">
        <v>159450</v>
      </c>
      <c r="F1091" s="27">
        <f t="shared" si="33"/>
        <v>38232</v>
      </c>
      <c r="G1091" s="27">
        <v>100000</v>
      </c>
      <c r="H1091" s="135">
        <v>32000</v>
      </c>
      <c r="I1091" s="1">
        <v>6546</v>
      </c>
      <c r="J1091" s="1">
        <v>297.2</v>
      </c>
      <c r="K1091" s="1">
        <f>Table48[[#This Row],[Comex Cu future]]/100/0.454*1000</f>
        <v>6546.2555066079294</v>
      </c>
      <c r="L1091" s="1">
        <v>1896.5</v>
      </c>
      <c r="M1091" s="207">
        <f>IF(ISNA(VLOOKUP(Table48[[#This Row],[Column1]],Table22[],2,FALSE)),M1090,(VLOOKUP(Table48[[#This Row],[Column1]],Table22[],2,FALSE))*1000)</f>
        <v>33840.984849820983</v>
      </c>
      <c r="N1091" s="135">
        <f>IF(ISNA(VLOOKUP(Table48[[#This Row],[Column1]],Table22[],3,FALSE)),N1090,(VLOOKUP(Table48[[#This Row],[Column1]],Table22[],3,FALSE))*1000)</f>
        <v>36155.840491013951</v>
      </c>
      <c r="O1091" s="14">
        <f t="shared" si="34"/>
        <v>43497</v>
      </c>
    </row>
    <row r="1092" spans="2:15" x14ac:dyDescent="0.25">
      <c r="B1092" s="2">
        <v>43524</v>
      </c>
      <c r="C1092" s="1">
        <v>12969</v>
      </c>
      <c r="D1092" s="27">
        <v>196932</v>
      </c>
      <c r="E1092" s="27">
        <v>159072</v>
      </c>
      <c r="F1092" s="27">
        <f t="shared" si="33"/>
        <v>37860</v>
      </c>
      <c r="G1092" s="27">
        <v>100000</v>
      </c>
      <c r="H1092" s="135">
        <v>33000</v>
      </c>
      <c r="I1092" s="1">
        <v>6555.5</v>
      </c>
      <c r="J1092" s="1">
        <v>295.85000000000002</v>
      </c>
      <c r="K1092" s="1">
        <f>Table48[[#This Row],[Comex Cu future]]/100/0.454*1000</f>
        <v>6516.5198237885461</v>
      </c>
      <c r="L1092" s="1">
        <v>1889.5</v>
      </c>
      <c r="M1092" s="207">
        <f>IF(ISNA(VLOOKUP(Table48[[#This Row],[Column1]],Table22[],2,FALSE)),M1091,(VLOOKUP(Table48[[#This Row],[Column1]],Table22[],2,FALSE))*1000)</f>
        <v>33840.984849820983</v>
      </c>
      <c r="N1092" s="135">
        <f>IF(ISNA(VLOOKUP(Table48[[#This Row],[Column1]],Table22[],3,FALSE)),N1091,(VLOOKUP(Table48[[#This Row],[Column1]],Table22[],3,FALSE))*1000)</f>
        <v>36155.840491013951</v>
      </c>
      <c r="O1092" s="14">
        <f t="shared" si="34"/>
        <v>43497</v>
      </c>
    </row>
    <row r="1093" spans="2:15" x14ac:dyDescent="0.25">
      <c r="B1093" s="2">
        <v>43525</v>
      </c>
      <c r="C1093" s="1">
        <v>13114.5</v>
      </c>
      <c r="D1093" s="27">
        <v>196782</v>
      </c>
      <c r="E1093" s="27">
        <v>158922</v>
      </c>
      <c r="F1093" s="27">
        <f t="shared" si="33"/>
        <v>37860</v>
      </c>
      <c r="G1093" s="27">
        <v>100000</v>
      </c>
      <c r="H1093" s="135">
        <v>33000</v>
      </c>
      <c r="I1093" s="1">
        <v>6525</v>
      </c>
      <c r="J1093" s="1">
        <v>294.2</v>
      </c>
      <c r="K1093" s="1">
        <f>Table48[[#This Row],[Comex Cu future]]/100/0.454*1000</f>
        <v>6480.1762114537432</v>
      </c>
      <c r="L1093" s="1">
        <v>1896.75</v>
      </c>
      <c r="M1093" s="207">
        <f>IF(ISNA(VLOOKUP(Table48[[#This Row],[Column1]],Table22[],2,FALSE)),M1092,(VLOOKUP(Table48[[#This Row],[Column1]],Table22[],2,FALSE))*1000)</f>
        <v>33400.059965784232</v>
      </c>
      <c r="N1093" s="135">
        <f>IF(ISNA(VLOOKUP(Table48[[#This Row],[Column1]],Table22[],3,FALSE)),N1092,(VLOOKUP(Table48[[#This Row],[Column1]],Table22[],3,FALSE))*1000)</f>
        <v>35273.990722940442</v>
      </c>
      <c r="O1093" s="14">
        <f t="shared" si="34"/>
        <v>43525</v>
      </c>
    </row>
    <row r="1094" spans="2:15" x14ac:dyDescent="0.25">
      <c r="B1094" s="2">
        <v>43528</v>
      </c>
      <c r="C1094" s="1">
        <v>13171</v>
      </c>
      <c r="D1094" s="27">
        <v>196542</v>
      </c>
      <c r="E1094" s="27">
        <v>158682</v>
      </c>
      <c r="F1094" s="27">
        <f t="shared" si="33"/>
        <v>37860</v>
      </c>
      <c r="G1094" s="27">
        <v>100000</v>
      </c>
      <c r="H1094" s="135">
        <v>33000</v>
      </c>
      <c r="I1094" s="1">
        <v>6462</v>
      </c>
      <c r="J1094" s="1">
        <v>292</v>
      </c>
      <c r="K1094" s="1">
        <f>Table48[[#This Row],[Comex Cu future]]/100/0.454*1000</f>
        <v>6431.7180616740079</v>
      </c>
      <c r="L1094" s="1">
        <v>1852</v>
      </c>
      <c r="M1094" s="207">
        <f>IF(ISNA(VLOOKUP(Table48[[#This Row],[Column1]],Table22[],2,FALSE)),M1093,(VLOOKUP(Table48[[#This Row],[Column1]],Table22[],2,FALSE))*1000)</f>
        <v>33400.059965784232</v>
      </c>
      <c r="N1094" s="135">
        <f>IF(ISNA(VLOOKUP(Table48[[#This Row],[Column1]],Table22[],3,FALSE)),N1093,(VLOOKUP(Table48[[#This Row],[Column1]],Table22[],3,FALSE))*1000)</f>
        <v>35273.990722940442</v>
      </c>
      <c r="O1094" s="14">
        <f t="shared" si="34"/>
        <v>43525</v>
      </c>
    </row>
    <row r="1095" spans="2:15" x14ac:dyDescent="0.25">
      <c r="B1095" s="2">
        <v>43529</v>
      </c>
      <c r="C1095" s="1">
        <v>13574</v>
      </c>
      <c r="D1095" s="27">
        <v>196410</v>
      </c>
      <c r="E1095" s="27">
        <v>158646</v>
      </c>
      <c r="F1095" s="27">
        <f t="shared" ref="F1095:F1158" si="35">D1095-E1095</f>
        <v>37764</v>
      </c>
      <c r="G1095" s="27">
        <v>100000</v>
      </c>
      <c r="H1095" s="135">
        <v>33000</v>
      </c>
      <c r="I1095" s="1">
        <v>6548</v>
      </c>
      <c r="J1095" s="1">
        <v>294.39999999999998</v>
      </c>
      <c r="K1095" s="1">
        <f>Table48[[#This Row],[Comex Cu future]]/100/0.454*1000</f>
        <v>6484.5814977973569</v>
      </c>
      <c r="L1095" s="1">
        <v>1849.25</v>
      </c>
      <c r="M1095" s="207">
        <f>IF(ISNA(VLOOKUP(Table48[[#This Row],[Column1]],Table22[],2,FALSE)),M1094,(VLOOKUP(Table48[[#This Row],[Column1]],Table22[],2,FALSE))*1000)</f>
        <v>33400.059965784232</v>
      </c>
      <c r="N1095" s="135">
        <f>IF(ISNA(VLOOKUP(Table48[[#This Row],[Column1]],Table22[],3,FALSE)),N1094,(VLOOKUP(Table48[[#This Row],[Column1]],Table22[],3,FALSE))*1000)</f>
        <v>35273.990722940442</v>
      </c>
      <c r="O1095" s="14">
        <f t="shared" si="34"/>
        <v>43525</v>
      </c>
    </row>
    <row r="1096" spans="2:15" x14ac:dyDescent="0.25">
      <c r="B1096" s="2">
        <v>43530</v>
      </c>
      <c r="C1096" s="1">
        <v>13506</v>
      </c>
      <c r="D1096" s="27">
        <v>195918</v>
      </c>
      <c r="E1096" s="27">
        <v>158202</v>
      </c>
      <c r="F1096" s="27">
        <f t="shared" si="35"/>
        <v>37716</v>
      </c>
      <c r="G1096" s="27">
        <v>100000</v>
      </c>
      <c r="H1096" s="135">
        <v>33000</v>
      </c>
      <c r="I1096" s="1">
        <v>6499.5</v>
      </c>
      <c r="J1096" s="1">
        <v>293.10000000000002</v>
      </c>
      <c r="K1096" s="1">
        <f>Table48[[#This Row],[Comex Cu future]]/100/0.454*1000</f>
        <v>6455.9471365638765</v>
      </c>
      <c r="L1096" s="1">
        <v>1842.75</v>
      </c>
      <c r="M1096" s="207">
        <f>IF(ISNA(VLOOKUP(Table48[[#This Row],[Column1]],Table22[],2,FALSE)),M1095,(VLOOKUP(Table48[[#This Row],[Column1]],Table22[],2,FALSE))*1000)</f>
        <v>32848.903860738283</v>
      </c>
      <c r="N1096" s="135">
        <f>IF(ISNA(VLOOKUP(Table48[[#This Row],[Column1]],Table22[],3,FALSE)),N1095,(VLOOKUP(Table48[[#This Row],[Column1]],Table22[],3,FALSE))*1000)</f>
        <v>34392.140954866933</v>
      </c>
      <c r="O1096" s="14">
        <f t="shared" si="34"/>
        <v>43525</v>
      </c>
    </row>
    <row r="1097" spans="2:15" x14ac:dyDescent="0.25">
      <c r="B1097" s="2">
        <v>43531</v>
      </c>
      <c r="C1097" s="1">
        <v>13156</v>
      </c>
      <c r="D1097" s="27">
        <v>194622</v>
      </c>
      <c r="E1097" s="27">
        <v>157584</v>
      </c>
      <c r="F1097" s="27">
        <f t="shared" si="35"/>
        <v>37038</v>
      </c>
      <c r="G1097" s="27">
        <v>100000</v>
      </c>
      <c r="H1097" s="135">
        <v>35000</v>
      </c>
      <c r="I1097" s="1">
        <v>6460</v>
      </c>
      <c r="J1097" s="1">
        <v>292.35000000000002</v>
      </c>
      <c r="K1097" s="1">
        <f>Table48[[#This Row],[Comex Cu future]]/100/0.454*1000</f>
        <v>6439.4273127753304</v>
      </c>
      <c r="L1097" s="1">
        <v>1839</v>
      </c>
      <c r="M1097" s="207">
        <f>IF(ISNA(VLOOKUP(Table48[[#This Row],[Column1]],Table22[],2,FALSE)),M1096,(VLOOKUP(Table48[[#This Row],[Column1]],Table22[],2,FALSE))*1000)</f>
        <v>32848.903860738283</v>
      </c>
      <c r="N1097" s="135">
        <f>IF(ISNA(VLOOKUP(Table48[[#This Row],[Column1]],Table22[],3,FALSE)),N1096,(VLOOKUP(Table48[[#This Row],[Column1]],Table22[],3,FALSE))*1000)</f>
        <v>34392.140954866933</v>
      </c>
      <c r="O1097" s="14">
        <f t="shared" ref="O1097:O1160" si="36">DATE(YEAR(B1097),MONTH(B1097),1)</f>
        <v>43525</v>
      </c>
    </row>
    <row r="1098" spans="2:15" x14ac:dyDescent="0.25">
      <c r="B1098" s="2">
        <v>43532</v>
      </c>
      <c r="C1098" s="1">
        <v>13003.5</v>
      </c>
      <c r="D1098" s="27">
        <v>194286</v>
      </c>
      <c r="E1098" s="27">
        <v>157272</v>
      </c>
      <c r="F1098" s="27">
        <f t="shared" si="35"/>
        <v>37014</v>
      </c>
      <c r="G1098" s="27">
        <v>100000</v>
      </c>
      <c r="H1098" s="135">
        <v>33000</v>
      </c>
      <c r="I1098" s="1">
        <v>6423</v>
      </c>
      <c r="J1098" s="1">
        <v>290.39999999999998</v>
      </c>
      <c r="K1098" s="1">
        <f>Table48[[#This Row],[Comex Cu future]]/100/0.454*1000</f>
        <v>6396.4757709251098</v>
      </c>
      <c r="L1098" s="1">
        <v>1844.5</v>
      </c>
      <c r="M1098" s="207">
        <f>IF(ISNA(VLOOKUP(Table48[[#This Row],[Column1]],Table22[],2,FALSE)),M1097,(VLOOKUP(Table48[[#This Row],[Column1]],Table22[],2,FALSE))*1000)</f>
        <v>32407.978976701528</v>
      </c>
      <c r="N1098" s="135">
        <f>IF(ISNA(VLOOKUP(Table48[[#This Row],[Column1]],Table22[],3,FALSE)),N1097,(VLOOKUP(Table48[[#This Row],[Column1]],Table22[],3,FALSE))*1000)</f>
        <v>34171.67851284855</v>
      </c>
      <c r="O1098" s="14">
        <f t="shared" si="36"/>
        <v>43525</v>
      </c>
    </row>
    <row r="1099" spans="2:15" x14ac:dyDescent="0.25">
      <c r="B1099" s="2">
        <v>43535</v>
      </c>
      <c r="C1099" s="1">
        <v>12807.5</v>
      </c>
      <c r="D1099" s="27">
        <v>194046</v>
      </c>
      <c r="E1099" s="27">
        <v>157032</v>
      </c>
      <c r="F1099" s="27">
        <f t="shared" si="35"/>
        <v>37014</v>
      </c>
      <c r="G1099" s="27">
        <v>100000</v>
      </c>
      <c r="H1099" s="135">
        <v>32000</v>
      </c>
      <c r="I1099" s="1">
        <v>6435</v>
      </c>
      <c r="J1099" s="1">
        <v>290.95</v>
      </c>
      <c r="K1099" s="1">
        <f>Table48[[#This Row],[Comex Cu future]]/100/0.454*1000</f>
        <v>6408.5903083700432</v>
      </c>
      <c r="L1099" s="1">
        <v>1816.75</v>
      </c>
      <c r="M1099" s="207">
        <f>IF(ISNA(VLOOKUP(Table48[[#This Row],[Column1]],Table22[],2,FALSE)),M1098,(VLOOKUP(Table48[[#This Row],[Column1]],Table22[],2,FALSE))*1000)</f>
        <v>32407.978976701528</v>
      </c>
      <c r="N1099" s="135">
        <f>IF(ISNA(VLOOKUP(Table48[[#This Row],[Column1]],Table22[],3,FALSE)),N1098,(VLOOKUP(Table48[[#This Row],[Column1]],Table22[],3,FALSE))*1000)</f>
        <v>34171.67851284855</v>
      </c>
      <c r="O1099" s="14">
        <f t="shared" si="36"/>
        <v>43525</v>
      </c>
    </row>
    <row r="1100" spans="2:15" x14ac:dyDescent="0.25">
      <c r="B1100" s="2">
        <v>43536</v>
      </c>
      <c r="C1100" s="1">
        <v>13015</v>
      </c>
      <c r="D1100" s="27">
        <v>193254</v>
      </c>
      <c r="E1100" s="27">
        <v>156240</v>
      </c>
      <c r="F1100" s="27">
        <f t="shared" si="35"/>
        <v>37014</v>
      </c>
      <c r="G1100" s="27">
        <v>100000</v>
      </c>
      <c r="H1100" s="135">
        <v>32000</v>
      </c>
      <c r="I1100" s="1">
        <v>6498</v>
      </c>
      <c r="J1100" s="1">
        <v>293.64999999999998</v>
      </c>
      <c r="K1100" s="1">
        <f>Table48[[#This Row],[Comex Cu future]]/100/0.454*1000</f>
        <v>6468.061674008809</v>
      </c>
      <c r="L1100" s="1">
        <v>1847.5</v>
      </c>
      <c r="M1100" s="207">
        <f>IF(ISNA(VLOOKUP(Table48[[#This Row],[Column1]],Table22[],2,FALSE)),M1099,(VLOOKUP(Table48[[#This Row],[Column1]],Table22[],2,FALSE))*1000)</f>
        <v>32407.978976701528</v>
      </c>
      <c r="N1100" s="135">
        <f>IF(ISNA(VLOOKUP(Table48[[#This Row],[Column1]],Table22[],3,FALSE)),N1099,(VLOOKUP(Table48[[#This Row],[Column1]],Table22[],3,FALSE))*1000)</f>
        <v>34171.67851284855</v>
      </c>
      <c r="O1100" s="14">
        <f t="shared" si="36"/>
        <v>43525</v>
      </c>
    </row>
    <row r="1101" spans="2:15" x14ac:dyDescent="0.25">
      <c r="B1101" s="2">
        <v>43537</v>
      </c>
      <c r="C1101" s="1">
        <v>13118</v>
      </c>
      <c r="D1101" s="27">
        <v>193116</v>
      </c>
      <c r="E1101" s="27">
        <v>156102</v>
      </c>
      <c r="F1101" s="27">
        <f t="shared" si="35"/>
        <v>37014</v>
      </c>
      <c r="G1101" s="27">
        <v>100000</v>
      </c>
      <c r="H1101" s="135">
        <v>32000</v>
      </c>
      <c r="I1101" s="1">
        <v>6501.5</v>
      </c>
      <c r="J1101" s="1">
        <v>294.35000000000002</v>
      </c>
      <c r="K1101" s="1">
        <f>Table48[[#This Row],[Comex Cu future]]/100/0.454*1000</f>
        <v>6483.4801762114548</v>
      </c>
      <c r="L1101" s="1">
        <v>1881</v>
      </c>
      <c r="M1101" s="207">
        <f>IF(ISNA(VLOOKUP(Table48[[#This Row],[Column1]],Table22[],2,FALSE)),M1100,(VLOOKUP(Table48[[#This Row],[Column1]],Table22[],2,FALSE))*1000)</f>
        <v>30974.973103582077</v>
      </c>
      <c r="N1101" s="135">
        <f>IF(ISNA(VLOOKUP(Table48[[#This Row],[Column1]],Table22[],3,FALSE)),N1100,(VLOOKUP(Table48[[#This Row],[Column1]],Table22[],3,FALSE))*1000)</f>
        <v>32738.672639729095</v>
      </c>
      <c r="O1101" s="14">
        <f t="shared" si="36"/>
        <v>43525</v>
      </c>
    </row>
    <row r="1102" spans="2:15" x14ac:dyDescent="0.25">
      <c r="B1102" s="2">
        <v>43538</v>
      </c>
      <c r="C1102" s="1">
        <v>12799</v>
      </c>
      <c r="D1102" s="27">
        <v>192702</v>
      </c>
      <c r="E1102" s="27">
        <v>155772</v>
      </c>
      <c r="F1102" s="27">
        <f t="shared" si="35"/>
        <v>36930</v>
      </c>
      <c r="G1102" s="27">
        <v>100000</v>
      </c>
      <c r="H1102" s="135">
        <v>31000</v>
      </c>
      <c r="I1102" s="1">
        <v>6416</v>
      </c>
      <c r="J1102" s="1">
        <v>290.25</v>
      </c>
      <c r="K1102" s="1">
        <f>Table48[[#This Row],[Comex Cu future]]/100/0.454*1000</f>
        <v>6393.1718061674001</v>
      </c>
      <c r="L1102" s="1">
        <v>1877.25</v>
      </c>
      <c r="M1102" s="207">
        <f>IF(ISNA(VLOOKUP(Table48[[#This Row],[Column1]],Table22[],2,FALSE)),M1101,(VLOOKUP(Table48[[#This Row],[Column1]],Table22[],2,FALSE))*1000)</f>
        <v>30974.973103582077</v>
      </c>
      <c r="N1102" s="135">
        <f>IF(ISNA(VLOOKUP(Table48[[#This Row],[Column1]],Table22[],3,FALSE)),N1101,(VLOOKUP(Table48[[#This Row],[Column1]],Table22[],3,FALSE))*1000)</f>
        <v>32738.672639729095</v>
      </c>
      <c r="O1102" s="14">
        <f t="shared" si="36"/>
        <v>43525</v>
      </c>
    </row>
    <row r="1103" spans="2:15" x14ac:dyDescent="0.25">
      <c r="B1103" s="2">
        <v>43539</v>
      </c>
      <c r="C1103" s="1">
        <v>12844.25</v>
      </c>
      <c r="D1103" s="27">
        <v>191340</v>
      </c>
      <c r="E1103" s="27">
        <v>154860</v>
      </c>
      <c r="F1103" s="27">
        <f t="shared" si="35"/>
        <v>36480</v>
      </c>
      <c r="G1103" s="27">
        <v>100000</v>
      </c>
      <c r="H1103" s="135">
        <v>30000</v>
      </c>
      <c r="I1103" s="1">
        <v>6445.75</v>
      </c>
      <c r="J1103" s="1">
        <v>291.89999999999998</v>
      </c>
      <c r="K1103" s="1">
        <f>Table48[[#This Row],[Comex Cu future]]/100/0.454*1000</f>
        <v>6429.5154185022011</v>
      </c>
      <c r="L1103" s="1">
        <v>1874.75</v>
      </c>
      <c r="M1103" s="207">
        <f>IF(ISNA(VLOOKUP(Table48[[#This Row],[Column1]],Table22[],2,FALSE)),M1102,(VLOOKUP(Table48[[#This Row],[Column1]],Table22[],2,FALSE))*1000)</f>
        <v>30644.27944055451</v>
      </c>
      <c r="N1103" s="135">
        <f>IF(ISNA(VLOOKUP(Table48[[#This Row],[Column1]],Table22[],3,FALSE)),N1102,(VLOOKUP(Table48[[#This Row],[Column1]],Table22[],3,FALSE))*1000)</f>
        <v>32738.672639729095</v>
      </c>
      <c r="O1103" s="14">
        <f t="shared" si="36"/>
        <v>43525</v>
      </c>
    </row>
    <row r="1104" spans="2:15" x14ac:dyDescent="0.25">
      <c r="B1104" s="2">
        <v>43542</v>
      </c>
      <c r="C1104" s="1">
        <v>12925</v>
      </c>
      <c r="D1104" s="27">
        <v>190848</v>
      </c>
      <c r="E1104" s="27">
        <v>154566</v>
      </c>
      <c r="F1104" s="27">
        <f t="shared" si="35"/>
        <v>36282</v>
      </c>
      <c r="G1104" s="27">
        <v>100000</v>
      </c>
      <c r="H1104" s="135">
        <v>30000</v>
      </c>
      <c r="I1104" s="1">
        <v>6458</v>
      </c>
      <c r="J1104" s="1">
        <v>292.35000000000002</v>
      </c>
      <c r="K1104" s="1">
        <f>Table48[[#This Row],[Comex Cu future]]/100/0.454*1000</f>
        <v>6439.4273127753304</v>
      </c>
      <c r="L1104" s="1">
        <v>1899.5</v>
      </c>
      <c r="M1104" s="207">
        <f>IF(ISNA(VLOOKUP(Table48[[#This Row],[Column1]],Table22[],2,FALSE)),M1103,(VLOOKUP(Table48[[#This Row],[Column1]],Table22[],2,FALSE))*1000)</f>
        <v>30644.27944055451</v>
      </c>
      <c r="N1104" s="135">
        <f>IF(ISNA(VLOOKUP(Table48[[#This Row],[Column1]],Table22[],3,FALSE)),N1103,(VLOOKUP(Table48[[#This Row],[Column1]],Table22[],3,FALSE))*1000)</f>
        <v>32738.672639729095</v>
      </c>
      <c r="O1104" s="14">
        <f t="shared" si="36"/>
        <v>43525</v>
      </c>
    </row>
    <row r="1105" spans="2:15" x14ac:dyDescent="0.25">
      <c r="B1105" s="2">
        <v>43543</v>
      </c>
      <c r="C1105" s="1">
        <v>13049</v>
      </c>
      <c r="D1105" s="27">
        <v>190434</v>
      </c>
      <c r="E1105" s="27">
        <v>154470</v>
      </c>
      <c r="F1105" s="27">
        <f t="shared" si="35"/>
        <v>35964</v>
      </c>
      <c r="G1105" s="27">
        <v>100000</v>
      </c>
      <c r="H1105" s="135">
        <v>31000</v>
      </c>
      <c r="I1105" s="1">
        <v>6469</v>
      </c>
      <c r="J1105" s="1">
        <v>293.60000000000002</v>
      </c>
      <c r="K1105" s="1">
        <f>Table48[[#This Row],[Comex Cu future]]/100/0.454*1000</f>
        <v>6466.9603524229078</v>
      </c>
      <c r="L1105" s="1">
        <v>1922</v>
      </c>
      <c r="M1105" s="207">
        <f>IF(ISNA(VLOOKUP(Table48[[#This Row],[Column1]],Table22[],2,FALSE)),M1104,(VLOOKUP(Table48[[#This Row],[Column1]],Table22[],2,FALSE))*1000)</f>
        <v>30644.27944055451</v>
      </c>
      <c r="N1105" s="135">
        <f>IF(ISNA(VLOOKUP(Table48[[#This Row],[Column1]],Table22[],3,FALSE)),N1104,(VLOOKUP(Table48[[#This Row],[Column1]],Table22[],3,FALSE))*1000)</f>
        <v>32738.672639729095</v>
      </c>
      <c r="O1105" s="14">
        <f t="shared" si="36"/>
        <v>43525</v>
      </c>
    </row>
    <row r="1106" spans="2:15" x14ac:dyDescent="0.25">
      <c r="B1106" s="2">
        <v>43544</v>
      </c>
      <c r="C1106" s="1">
        <v>13121</v>
      </c>
      <c r="D1106" s="27">
        <v>188358</v>
      </c>
      <c r="E1106" s="27">
        <v>154134</v>
      </c>
      <c r="F1106" s="27">
        <f t="shared" si="35"/>
        <v>34224</v>
      </c>
      <c r="G1106" s="27">
        <v>100000</v>
      </c>
      <c r="H1106" s="135">
        <v>30000</v>
      </c>
      <c r="I1106" s="1">
        <v>6483.5</v>
      </c>
      <c r="J1106" s="1">
        <v>293.64999999999998</v>
      </c>
      <c r="K1106" s="1">
        <f>Table48[[#This Row],[Comex Cu future]]/100/0.454*1000</f>
        <v>6468.061674008809</v>
      </c>
      <c r="L1106" s="1">
        <v>1912.75</v>
      </c>
      <c r="M1106" s="207">
        <f>IF(ISNA(VLOOKUP(Table48[[#This Row],[Column1]],Table22[],2,FALSE)),M1105,(VLOOKUP(Table48[[#This Row],[Column1]],Table22[],2,FALSE))*1000)</f>
        <v>29321.504788444243</v>
      </c>
      <c r="N1106" s="135">
        <f>IF(ISNA(VLOOKUP(Table48[[#This Row],[Column1]],Table22[],3,FALSE)),N1105,(VLOOKUP(Table48[[#This Row],[Column1]],Table22[],3,FALSE))*1000)</f>
        <v>31415.897987618831</v>
      </c>
      <c r="O1106" s="14">
        <f t="shared" si="36"/>
        <v>43525</v>
      </c>
    </row>
    <row r="1107" spans="2:15" x14ac:dyDescent="0.25">
      <c r="B1107" s="2">
        <v>43545</v>
      </c>
      <c r="C1107" s="1">
        <v>12911</v>
      </c>
      <c r="D1107" s="27">
        <v>187116</v>
      </c>
      <c r="E1107" s="27">
        <v>153432</v>
      </c>
      <c r="F1107" s="27">
        <f t="shared" si="35"/>
        <v>33684</v>
      </c>
      <c r="G1107" s="27">
        <v>100000</v>
      </c>
      <c r="H1107" s="135">
        <v>30000</v>
      </c>
      <c r="I1107" s="1">
        <v>6433</v>
      </c>
      <c r="J1107" s="1">
        <v>292.14999999999998</v>
      </c>
      <c r="K1107" s="1">
        <f>Table48[[#This Row],[Comex Cu future]]/100/0.454*1000</f>
        <v>6435.0220264317186</v>
      </c>
      <c r="L1107" s="1">
        <v>1873.5</v>
      </c>
      <c r="M1107" s="207">
        <f>IF(ISNA(VLOOKUP(Table48[[#This Row],[Column1]],Table22[],2,FALSE)),M1106,(VLOOKUP(Table48[[#This Row],[Column1]],Table22[],2,FALSE))*1000)</f>
        <v>29321.504788444243</v>
      </c>
      <c r="N1107" s="135">
        <f>IF(ISNA(VLOOKUP(Table48[[#This Row],[Column1]],Table22[],3,FALSE)),N1106,(VLOOKUP(Table48[[#This Row],[Column1]],Table22[],3,FALSE))*1000)</f>
        <v>31415.897987618831</v>
      </c>
      <c r="O1107" s="14">
        <f t="shared" si="36"/>
        <v>43525</v>
      </c>
    </row>
    <row r="1108" spans="2:15" x14ac:dyDescent="0.25">
      <c r="B1108" s="2">
        <v>43546</v>
      </c>
      <c r="C1108" s="1">
        <v>12903</v>
      </c>
      <c r="D1108" s="27">
        <v>185358</v>
      </c>
      <c r="E1108" s="27">
        <v>151674</v>
      </c>
      <c r="F1108" s="27">
        <f t="shared" si="35"/>
        <v>33684</v>
      </c>
      <c r="G1108" s="27">
        <v>100000</v>
      </c>
      <c r="H1108" s="135">
        <v>30000</v>
      </c>
      <c r="I1108" s="1">
        <v>6314.5</v>
      </c>
      <c r="J1108" s="1">
        <v>286</v>
      </c>
      <c r="K1108" s="1">
        <f>Table48[[#This Row],[Comex Cu future]]/100/0.454*1000</f>
        <v>6299.5594713656383</v>
      </c>
      <c r="L1108" s="1">
        <v>1876.75</v>
      </c>
      <c r="M1108" s="207">
        <f>IF(ISNA(VLOOKUP(Table48[[#This Row],[Column1]],Table22[],2,FALSE)),M1107,(VLOOKUP(Table48[[#This Row],[Column1]],Table22[],2,FALSE))*1000)</f>
        <v>29321.504788444243</v>
      </c>
      <c r="N1108" s="135">
        <f>IF(ISNA(VLOOKUP(Table48[[#This Row],[Column1]],Table22[],3,FALSE)),N1107,(VLOOKUP(Table48[[#This Row],[Column1]],Table22[],3,FALSE))*1000)</f>
        <v>31305.66676660964</v>
      </c>
      <c r="O1108" s="14">
        <f t="shared" si="36"/>
        <v>43525</v>
      </c>
    </row>
    <row r="1109" spans="2:15" x14ac:dyDescent="0.25">
      <c r="B1109" s="2">
        <v>43549</v>
      </c>
      <c r="C1109" s="1">
        <v>12871</v>
      </c>
      <c r="D1109" s="27">
        <v>184260</v>
      </c>
      <c r="E1109" s="27">
        <v>150576</v>
      </c>
      <c r="F1109" s="27">
        <f t="shared" si="35"/>
        <v>33684</v>
      </c>
      <c r="G1109" s="27">
        <v>100000</v>
      </c>
      <c r="H1109" s="135">
        <v>30000</v>
      </c>
      <c r="I1109" s="1">
        <v>6337</v>
      </c>
      <c r="J1109" s="1">
        <v>287.39999999999998</v>
      </c>
      <c r="K1109" s="1">
        <f>Table48[[#This Row],[Comex Cu future]]/100/0.454*1000</f>
        <v>6330.3964757709246</v>
      </c>
      <c r="L1109" s="1">
        <v>1854</v>
      </c>
      <c r="M1109" s="207">
        <f>IF(ISNA(VLOOKUP(Table48[[#This Row],[Column1]],Table22[],2,FALSE)),M1108,(VLOOKUP(Table48[[#This Row],[Column1]],Table22[],2,FALSE))*1000)</f>
        <v>29321.504788444243</v>
      </c>
      <c r="N1109" s="135">
        <f>IF(ISNA(VLOOKUP(Table48[[#This Row],[Column1]],Table22[],3,FALSE)),N1108,(VLOOKUP(Table48[[#This Row],[Column1]],Table22[],3,FALSE))*1000)</f>
        <v>31305.66676660964</v>
      </c>
      <c r="O1109" s="14">
        <f t="shared" si="36"/>
        <v>43525</v>
      </c>
    </row>
    <row r="1110" spans="2:15" x14ac:dyDescent="0.25">
      <c r="B1110" s="2">
        <v>43550</v>
      </c>
      <c r="C1110" s="1">
        <v>12994.5</v>
      </c>
      <c r="D1110" s="27">
        <v>183582</v>
      </c>
      <c r="E1110" s="27">
        <v>150096</v>
      </c>
      <c r="F1110" s="27">
        <f t="shared" si="35"/>
        <v>33486</v>
      </c>
      <c r="G1110" s="27">
        <v>100000</v>
      </c>
      <c r="H1110" s="135">
        <v>30000</v>
      </c>
      <c r="I1110" s="1">
        <v>6337.5</v>
      </c>
      <c r="J1110" s="1">
        <v>286.89999999999998</v>
      </c>
      <c r="K1110" s="1">
        <f>Table48[[#This Row],[Comex Cu future]]/100/0.454*1000</f>
        <v>6319.3832599118941</v>
      </c>
      <c r="L1110" s="1">
        <v>1864.5</v>
      </c>
      <c r="M1110" s="207">
        <f>IF(ISNA(VLOOKUP(Table48[[#This Row],[Column1]],Table22[],2,FALSE)),M1109,(VLOOKUP(Table48[[#This Row],[Column1]],Table22[],2,FALSE))*1000)</f>
        <v>29321.504788444243</v>
      </c>
      <c r="N1110" s="135">
        <f>IF(ISNA(VLOOKUP(Table48[[#This Row],[Column1]],Table22[],3,FALSE)),N1109,(VLOOKUP(Table48[[#This Row],[Column1]],Table22[],3,FALSE))*1000)</f>
        <v>31305.66676660964</v>
      </c>
      <c r="O1110" s="14">
        <f t="shared" si="36"/>
        <v>43525</v>
      </c>
    </row>
    <row r="1111" spans="2:15" x14ac:dyDescent="0.25">
      <c r="B1111" s="2">
        <v>43551</v>
      </c>
      <c r="C1111" s="1">
        <v>12976.5</v>
      </c>
      <c r="D1111" s="27">
        <v>183126</v>
      </c>
      <c r="E1111" s="27">
        <v>149964</v>
      </c>
      <c r="F1111" s="27">
        <f t="shared" si="35"/>
        <v>33162</v>
      </c>
      <c r="G1111" s="27">
        <v>100000</v>
      </c>
      <c r="H1111" s="135">
        <v>30000</v>
      </c>
      <c r="I1111" s="1">
        <v>6336</v>
      </c>
      <c r="J1111" s="1">
        <v>287.64999999999998</v>
      </c>
      <c r="K1111" s="1">
        <f>Table48[[#This Row],[Comex Cu future]]/100/0.454*1000</f>
        <v>6335.9030837004393</v>
      </c>
      <c r="L1111" s="1">
        <v>1891.75</v>
      </c>
      <c r="M1111" s="207">
        <f>IF(ISNA(VLOOKUP(Table48[[#This Row],[Column1]],Table22[],2,FALSE)),M1110,(VLOOKUP(Table48[[#This Row],[Column1]],Table22[],2,FALSE))*1000)</f>
        <v>29321.504788444243</v>
      </c>
      <c r="N1111" s="135">
        <f>IF(ISNA(VLOOKUP(Table48[[#This Row],[Column1]],Table22[],3,FALSE)),N1110,(VLOOKUP(Table48[[#This Row],[Column1]],Table22[],3,FALSE))*1000)</f>
        <v>31415.897987618831</v>
      </c>
      <c r="O1111" s="14">
        <f t="shared" si="36"/>
        <v>43525</v>
      </c>
    </row>
    <row r="1112" spans="2:15" x14ac:dyDescent="0.25">
      <c r="B1112" s="2">
        <v>43552</v>
      </c>
      <c r="C1112" s="1">
        <v>12795.5</v>
      </c>
      <c r="D1112" s="27">
        <v>183102</v>
      </c>
      <c r="E1112" s="27">
        <v>149940</v>
      </c>
      <c r="F1112" s="27">
        <f t="shared" si="35"/>
        <v>33162</v>
      </c>
      <c r="G1112" s="27">
        <v>100000</v>
      </c>
      <c r="H1112" s="135">
        <v>30000</v>
      </c>
      <c r="I1112" s="1">
        <v>6360</v>
      </c>
      <c r="J1112" s="1">
        <v>288.60000000000002</v>
      </c>
      <c r="K1112" s="1">
        <f>Table48[[#This Row],[Comex Cu future]]/100/0.454*1000</f>
        <v>6356.828193832599</v>
      </c>
      <c r="L1112" s="1">
        <v>1886.25</v>
      </c>
      <c r="M1112" s="207">
        <f>IF(ISNA(VLOOKUP(Table48[[#This Row],[Column1]],Table22[],2,FALSE)),M1111,(VLOOKUP(Table48[[#This Row],[Column1]],Table22[],2,FALSE))*1000)</f>
        <v>29321.504788444243</v>
      </c>
      <c r="N1112" s="135">
        <f>IF(ISNA(VLOOKUP(Table48[[#This Row],[Column1]],Table22[],3,FALSE)),N1111,(VLOOKUP(Table48[[#This Row],[Column1]],Table22[],3,FALSE))*1000)</f>
        <v>31415.897987618831</v>
      </c>
      <c r="O1112" s="14">
        <f t="shared" si="36"/>
        <v>43525</v>
      </c>
    </row>
    <row r="1113" spans="2:15" x14ac:dyDescent="0.25">
      <c r="B1113" s="2">
        <v>43553</v>
      </c>
      <c r="C1113" s="1">
        <v>12896.5</v>
      </c>
      <c r="D1113" s="27">
        <v>182574</v>
      </c>
      <c r="E1113" s="27">
        <v>149610</v>
      </c>
      <c r="F1113" s="27">
        <f t="shared" si="35"/>
        <v>32964</v>
      </c>
      <c r="G1113" s="27">
        <v>100000</v>
      </c>
      <c r="H1113" s="135">
        <v>30000</v>
      </c>
      <c r="I1113" s="1">
        <v>6486.5</v>
      </c>
      <c r="J1113" s="1">
        <v>294.7</v>
      </c>
      <c r="K1113" s="1">
        <f>Table48[[#This Row],[Comex Cu future]]/100/0.454*1000</f>
        <v>6491.1894273127746</v>
      </c>
      <c r="L1113" s="1">
        <v>1893</v>
      </c>
      <c r="M1113" s="207">
        <f>IF(ISNA(VLOOKUP(Table48[[#This Row],[Column1]],Table22[],2,FALSE)),M1112,(VLOOKUP(Table48[[#This Row],[Column1]],Table22[],2,FALSE))*1000)</f>
        <v>30313.585777526943</v>
      </c>
      <c r="N1113" s="135">
        <f>IF(ISNA(VLOOKUP(Table48[[#This Row],[Column1]],Table22[],3,FALSE)),N1112,(VLOOKUP(Table48[[#This Row],[Column1]],Table22[],3,FALSE))*1000)</f>
        <v>31746.591650646398</v>
      </c>
      <c r="O1113" s="14">
        <f t="shared" si="36"/>
        <v>43525</v>
      </c>
    </row>
    <row r="1114" spans="2:15" x14ac:dyDescent="0.25">
      <c r="B1114" s="2">
        <v>43556</v>
      </c>
      <c r="C1114" s="1">
        <v>13021</v>
      </c>
      <c r="D1114" s="27">
        <v>182466</v>
      </c>
      <c r="E1114" s="27">
        <v>149502</v>
      </c>
      <c r="F1114" s="27">
        <f t="shared" si="35"/>
        <v>32964</v>
      </c>
      <c r="G1114" s="27">
        <v>100000</v>
      </c>
      <c r="H1114" s="135">
        <v>30000</v>
      </c>
      <c r="I1114" s="1">
        <v>6465</v>
      </c>
      <c r="J1114" s="1">
        <v>293.7</v>
      </c>
      <c r="K1114" s="1">
        <f>Table48[[#This Row],[Comex Cu future]]/100/0.454*1000</f>
        <v>6469.1629955947128</v>
      </c>
      <c r="L1114" s="1">
        <v>1876</v>
      </c>
      <c r="M1114" s="207">
        <f>IF(ISNA(VLOOKUP(Table48[[#This Row],[Column1]],Table22[],2,FALSE)),M1113,(VLOOKUP(Table48[[#This Row],[Column1]],Table22[],2,FALSE))*1000)</f>
        <v>30313.585777526943</v>
      </c>
      <c r="N1114" s="135">
        <f>IF(ISNA(VLOOKUP(Table48[[#This Row],[Column1]],Table22[],3,FALSE)),N1113,(VLOOKUP(Table48[[#This Row],[Column1]],Table22[],3,FALSE))*1000)</f>
        <v>31746.591650646398</v>
      </c>
      <c r="O1114" s="14">
        <f t="shared" si="36"/>
        <v>43556</v>
      </c>
    </row>
    <row r="1115" spans="2:15" x14ac:dyDescent="0.25">
      <c r="B1115" s="2">
        <v>43557</v>
      </c>
      <c r="C1115" s="1">
        <v>13057.5</v>
      </c>
      <c r="D1115" s="27">
        <v>182094</v>
      </c>
      <c r="E1115" s="27">
        <v>149298</v>
      </c>
      <c r="F1115" s="27">
        <f t="shared" si="35"/>
        <v>32796</v>
      </c>
      <c r="G1115" s="27">
        <v>100000</v>
      </c>
      <c r="H1115" s="135">
        <v>31500</v>
      </c>
      <c r="I1115" s="1">
        <v>6413.5</v>
      </c>
      <c r="J1115" s="1">
        <v>292.05</v>
      </c>
      <c r="K1115" s="1">
        <f>Table48[[#This Row],[Comex Cu future]]/100/0.454*1000</f>
        <v>6432.8193832599118</v>
      </c>
      <c r="L1115" s="1">
        <v>1862.5</v>
      </c>
      <c r="M1115" s="207">
        <f>IF(ISNA(VLOOKUP(Table48[[#This Row],[Column1]],Table22[],2,FALSE)),M1114,(VLOOKUP(Table48[[#This Row],[Column1]],Table22[],2,FALSE))*1000)</f>
        <v>30313.585777526943</v>
      </c>
      <c r="N1115" s="135">
        <f>IF(ISNA(VLOOKUP(Table48[[#This Row],[Column1]],Table22[],3,FALSE)),N1114,(VLOOKUP(Table48[[#This Row],[Column1]],Table22[],3,FALSE))*1000)</f>
        <v>31746.591650646398</v>
      </c>
      <c r="O1115" s="14">
        <f t="shared" si="36"/>
        <v>43556</v>
      </c>
    </row>
    <row r="1116" spans="2:15" x14ac:dyDescent="0.25">
      <c r="B1116" s="2">
        <v>43558</v>
      </c>
      <c r="C1116" s="1">
        <v>13244</v>
      </c>
      <c r="D1116" s="27">
        <v>181644</v>
      </c>
      <c r="E1116" s="27">
        <v>148848</v>
      </c>
      <c r="F1116" s="27">
        <f t="shared" si="35"/>
        <v>32796</v>
      </c>
      <c r="G1116" s="27">
        <v>100000</v>
      </c>
      <c r="H1116" s="135">
        <v>31500</v>
      </c>
      <c r="I1116" s="1">
        <v>6484</v>
      </c>
      <c r="J1116" s="1">
        <v>296</v>
      </c>
      <c r="K1116" s="1">
        <f>Table48[[#This Row],[Comex Cu future]]/100/0.454*1000</f>
        <v>6519.8237885462559</v>
      </c>
      <c r="L1116" s="1">
        <v>1871.5</v>
      </c>
      <c r="M1116" s="207">
        <f>IF(ISNA(VLOOKUP(Table48[[#This Row],[Column1]],Table22[],2,FALSE)),M1115,(VLOOKUP(Table48[[#This Row],[Column1]],Table22[],2,FALSE))*1000)</f>
        <v>31415.897987618831</v>
      </c>
      <c r="N1116" s="135">
        <f>IF(ISNA(VLOOKUP(Table48[[#This Row],[Column1]],Table22[],3,FALSE)),N1115,(VLOOKUP(Table48[[#This Row],[Column1]],Table22[],3,FALSE))*1000)</f>
        <v>33951.216070830174</v>
      </c>
      <c r="O1116" s="14">
        <f t="shared" si="36"/>
        <v>43556</v>
      </c>
    </row>
    <row r="1117" spans="2:15" x14ac:dyDescent="0.25">
      <c r="B1117" s="2">
        <v>43559</v>
      </c>
      <c r="C1117" s="1">
        <v>13081.5</v>
      </c>
      <c r="D1117" s="27">
        <v>181056</v>
      </c>
      <c r="E1117" s="27">
        <v>148740</v>
      </c>
      <c r="F1117" s="27">
        <f t="shared" si="35"/>
        <v>32316</v>
      </c>
      <c r="G1117" s="27">
        <v>100000</v>
      </c>
      <c r="H1117" s="135">
        <v>31500</v>
      </c>
      <c r="I1117" s="1">
        <v>6436.75</v>
      </c>
      <c r="J1117" s="1">
        <v>292.2</v>
      </c>
      <c r="K1117" s="1">
        <f>Table48[[#This Row],[Comex Cu future]]/100/0.454*1000</f>
        <v>6436.1233480176206</v>
      </c>
      <c r="L1117" s="1">
        <v>1872</v>
      </c>
      <c r="M1117" s="207">
        <f>IF(ISNA(VLOOKUP(Table48[[#This Row],[Column1]],Table22[],2,FALSE)),M1116,(VLOOKUP(Table48[[#This Row],[Column1]],Table22[],2,FALSE))*1000)</f>
        <v>31415.897987618831</v>
      </c>
      <c r="N1117" s="135">
        <f>IF(ISNA(VLOOKUP(Table48[[#This Row],[Column1]],Table22[],3,FALSE)),N1116,(VLOOKUP(Table48[[#This Row],[Column1]],Table22[],3,FALSE))*1000)</f>
        <v>33951.216070830174</v>
      </c>
      <c r="O1117" s="14">
        <f t="shared" si="36"/>
        <v>43556</v>
      </c>
    </row>
    <row r="1118" spans="2:15" x14ac:dyDescent="0.25">
      <c r="B1118" s="2">
        <v>43560</v>
      </c>
      <c r="C1118" s="1">
        <v>12987</v>
      </c>
      <c r="D1118" s="27">
        <v>180552</v>
      </c>
      <c r="E1118" s="27">
        <v>148740</v>
      </c>
      <c r="F1118" s="27">
        <f t="shared" si="35"/>
        <v>31812</v>
      </c>
      <c r="G1118" s="27">
        <v>100000</v>
      </c>
      <c r="H1118" s="135">
        <v>32000</v>
      </c>
      <c r="I1118" s="1">
        <v>6385.25</v>
      </c>
      <c r="J1118" s="1">
        <v>290.85000000000002</v>
      </c>
      <c r="K1118" s="1">
        <f>Table48[[#This Row],[Comex Cu future]]/100/0.454*1000</f>
        <v>6406.3876651982373</v>
      </c>
      <c r="L1118" s="1">
        <v>1864.25</v>
      </c>
      <c r="M1118" s="207">
        <f>IF(ISNA(VLOOKUP(Table48[[#This Row],[Column1]],Table22[],2,FALSE)),M1117,(VLOOKUP(Table48[[#This Row],[Column1]],Table22[],2,FALSE))*1000)</f>
        <v>31967.054092664774</v>
      </c>
      <c r="N1118" s="135">
        <f>IF(ISNA(VLOOKUP(Table48[[#This Row],[Column1]],Table22[],3,FALSE)),N1117,(VLOOKUP(Table48[[#This Row],[Column1]],Table22[],3,FALSE))*1000)</f>
        <v>35714.915606977193</v>
      </c>
      <c r="O1118" s="14">
        <f t="shared" si="36"/>
        <v>43556</v>
      </c>
    </row>
    <row r="1119" spans="2:15" x14ac:dyDescent="0.25">
      <c r="B1119" s="2">
        <v>43563</v>
      </c>
      <c r="C1119" s="1">
        <v>13100.5</v>
      </c>
      <c r="D1119" s="27">
        <v>179328</v>
      </c>
      <c r="E1119" s="27">
        <v>147936</v>
      </c>
      <c r="F1119" s="27">
        <f t="shared" si="35"/>
        <v>31392</v>
      </c>
      <c r="G1119" s="27">
        <v>100000</v>
      </c>
      <c r="H1119" s="135">
        <v>32000</v>
      </c>
      <c r="I1119" s="1">
        <v>6459.75</v>
      </c>
      <c r="J1119" s="1">
        <v>294.64999999999998</v>
      </c>
      <c r="K1119" s="1">
        <f>Table48[[#This Row],[Comex Cu future]]/100/0.454*1000</f>
        <v>6490.0881057268716</v>
      </c>
      <c r="L1119" s="1">
        <v>1844.5</v>
      </c>
      <c r="M1119" s="207">
        <f>IF(ISNA(VLOOKUP(Table48[[#This Row],[Column1]],Table22[],2,FALSE)),M1118,(VLOOKUP(Table48[[#This Row],[Column1]],Table22[],2,FALSE))*1000)</f>
        <v>31967.054092664774</v>
      </c>
      <c r="N1119" s="135">
        <f>IF(ISNA(VLOOKUP(Table48[[#This Row],[Column1]],Table22[],3,FALSE)),N1118,(VLOOKUP(Table48[[#This Row],[Column1]],Table22[],3,FALSE))*1000)</f>
        <v>35714.915606977193</v>
      </c>
      <c r="O1119" s="14">
        <f t="shared" si="36"/>
        <v>43556</v>
      </c>
    </row>
    <row r="1120" spans="2:15" x14ac:dyDescent="0.25">
      <c r="B1120" s="2">
        <v>43564</v>
      </c>
      <c r="C1120" s="1">
        <v>13114</v>
      </c>
      <c r="D1120" s="27">
        <v>179442</v>
      </c>
      <c r="E1120" s="27">
        <v>148098</v>
      </c>
      <c r="F1120" s="27">
        <f t="shared" si="35"/>
        <v>31344</v>
      </c>
      <c r="G1120" s="27">
        <v>100000</v>
      </c>
      <c r="H1120" s="135">
        <v>33000</v>
      </c>
      <c r="I1120" s="1">
        <v>6476.25</v>
      </c>
      <c r="J1120" s="1">
        <v>294.85000000000002</v>
      </c>
      <c r="K1120" s="1">
        <f>Table48[[#This Row],[Comex Cu future]]/100/0.454*1000</f>
        <v>6494.4933920704852</v>
      </c>
      <c r="L1120" s="1">
        <v>1851.25</v>
      </c>
      <c r="M1120" s="207">
        <f>IF(ISNA(VLOOKUP(Table48[[#This Row],[Column1]],Table22[],2,FALSE)),M1119,(VLOOKUP(Table48[[#This Row],[Column1]],Table22[],2,FALSE))*1000)</f>
        <v>31967.054092664774</v>
      </c>
      <c r="N1120" s="135">
        <f>IF(ISNA(VLOOKUP(Table48[[#This Row],[Column1]],Table22[],3,FALSE)),N1119,(VLOOKUP(Table48[[#This Row],[Column1]],Table22[],3,FALSE))*1000)</f>
        <v>35714.915606977193</v>
      </c>
      <c r="O1120" s="14">
        <f t="shared" si="36"/>
        <v>43556</v>
      </c>
    </row>
    <row r="1121" spans="2:15" x14ac:dyDescent="0.25">
      <c r="B1121" s="2">
        <v>43565</v>
      </c>
      <c r="C1121" s="1">
        <v>13136.5</v>
      </c>
      <c r="D1121" s="27">
        <v>179442</v>
      </c>
      <c r="E1121" s="27">
        <v>148098</v>
      </c>
      <c r="F1121" s="27">
        <f t="shared" si="35"/>
        <v>31344</v>
      </c>
      <c r="G1121" s="27">
        <v>100000</v>
      </c>
      <c r="H1121" s="135">
        <v>33000</v>
      </c>
      <c r="I1121" s="1">
        <v>6448.5</v>
      </c>
      <c r="J1121" s="1">
        <v>294.2</v>
      </c>
      <c r="K1121" s="1">
        <f>Table48[[#This Row],[Comex Cu future]]/100/0.454*1000</f>
        <v>6480.1762114537432</v>
      </c>
      <c r="L1121" s="1">
        <v>1838.75</v>
      </c>
      <c r="M1121" s="207">
        <f>IF(ISNA(VLOOKUP(Table48[[#This Row],[Column1]],Table22[],2,FALSE)),M1120,(VLOOKUP(Table48[[#This Row],[Column1]],Table22[],2,FALSE))*1000)</f>
        <v>33730.753628811799</v>
      </c>
      <c r="N1121" s="135">
        <f>IF(ISNA(VLOOKUP(Table48[[#This Row],[Column1]],Table22[],3,FALSE)),N1120,(VLOOKUP(Table48[[#This Row],[Column1]],Table22[],3,FALSE))*1000)</f>
        <v>36927.459038078276</v>
      </c>
      <c r="O1121" s="14">
        <f t="shared" si="36"/>
        <v>43556</v>
      </c>
    </row>
    <row r="1122" spans="2:15" x14ac:dyDescent="0.25">
      <c r="B1122" s="2">
        <v>43566</v>
      </c>
      <c r="C1122" s="1">
        <v>12892.5</v>
      </c>
      <c r="D1122" s="27">
        <v>179322</v>
      </c>
      <c r="E1122" s="27">
        <v>148074</v>
      </c>
      <c r="F1122" s="27">
        <f t="shared" si="35"/>
        <v>31248</v>
      </c>
      <c r="G1122" s="27">
        <v>100000</v>
      </c>
      <c r="H1122" s="135">
        <v>34500</v>
      </c>
      <c r="I1122" s="1">
        <v>6390.5</v>
      </c>
      <c r="J1122" s="1">
        <v>290.39999999999998</v>
      </c>
      <c r="K1122" s="1">
        <f>Table48[[#This Row],[Comex Cu future]]/100/0.454*1000</f>
        <v>6396.4757709251098</v>
      </c>
      <c r="L1122" s="1">
        <v>1840.25</v>
      </c>
      <c r="M1122" s="207">
        <f>IF(ISNA(VLOOKUP(Table48[[#This Row],[Column1]],Table22[],2,FALSE)),M1121,(VLOOKUP(Table48[[#This Row],[Column1]],Table22[],2,FALSE))*1000)</f>
        <v>33730.753628811799</v>
      </c>
      <c r="N1122" s="135">
        <f>IF(ISNA(VLOOKUP(Table48[[#This Row],[Column1]],Table22[],3,FALSE)),N1121,(VLOOKUP(Table48[[#This Row],[Column1]],Table22[],3,FALSE))*1000)</f>
        <v>36927.459038078276</v>
      </c>
      <c r="O1122" s="14">
        <f t="shared" si="36"/>
        <v>43556</v>
      </c>
    </row>
    <row r="1123" spans="2:15" x14ac:dyDescent="0.25">
      <c r="B1123" s="2">
        <v>43567</v>
      </c>
      <c r="C1123" s="1">
        <v>12941.25</v>
      </c>
      <c r="D1123" s="27">
        <v>178866</v>
      </c>
      <c r="E1123" s="27">
        <v>147486</v>
      </c>
      <c r="F1123" s="27">
        <f t="shared" si="35"/>
        <v>31380</v>
      </c>
      <c r="G1123" s="27">
        <v>100000</v>
      </c>
      <c r="H1123" s="135">
        <v>34500</v>
      </c>
      <c r="I1123" s="1">
        <v>6463.5</v>
      </c>
      <c r="J1123" s="1">
        <v>296</v>
      </c>
      <c r="K1123" s="1">
        <f>Table48[[#This Row],[Comex Cu future]]/100/0.454*1000</f>
        <v>6519.8237885462559</v>
      </c>
      <c r="L1123" s="1">
        <v>1844</v>
      </c>
      <c r="M1123" s="207">
        <f>IF(ISNA(VLOOKUP(Table48[[#This Row],[Column1]],Table22[],2,FALSE)),M1122,(VLOOKUP(Table48[[#This Row],[Column1]],Table22[],2,FALSE))*1000)</f>
        <v>33840.984849820983</v>
      </c>
      <c r="N1123" s="135">
        <f>IF(ISNA(VLOOKUP(Table48[[#This Row],[Column1]],Table22[],3,FALSE)),N1122,(VLOOKUP(Table48[[#This Row],[Column1]],Table22[],3,FALSE))*1000)</f>
        <v>36927.459038078276</v>
      </c>
      <c r="O1123" s="14">
        <f t="shared" si="36"/>
        <v>43556</v>
      </c>
    </row>
    <row r="1124" spans="2:15" x14ac:dyDescent="0.25">
      <c r="B1124" s="2">
        <v>43570</v>
      </c>
      <c r="C1124" s="1">
        <v>12907.5</v>
      </c>
      <c r="D1124" s="27">
        <v>177708</v>
      </c>
      <c r="E1124" s="27">
        <v>146328</v>
      </c>
      <c r="F1124" s="27">
        <f t="shared" si="35"/>
        <v>31380</v>
      </c>
      <c r="G1124" s="27">
        <v>100000</v>
      </c>
      <c r="H1124" s="135">
        <v>35000</v>
      </c>
      <c r="I1124" s="1">
        <v>6452</v>
      </c>
      <c r="J1124" s="1">
        <v>295.10000000000002</v>
      </c>
      <c r="K1124" s="1">
        <f>Table48[[#This Row],[Comex Cu future]]/100/0.454*1000</f>
        <v>6500</v>
      </c>
      <c r="L1124" s="1">
        <v>1848</v>
      </c>
      <c r="M1124" s="207">
        <f>IF(ISNA(VLOOKUP(Table48[[#This Row],[Column1]],Table22[],2,FALSE)),M1123,(VLOOKUP(Table48[[#This Row],[Column1]],Table22[],2,FALSE))*1000)</f>
        <v>33840.984849820983</v>
      </c>
      <c r="N1124" s="135">
        <f>IF(ISNA(VLOOKUP(Table48[[#This Row],[Column1]],Table22[],3,FALSE)),N1123,(VLOOKUP(Table48[[#This Row],[Column1]],Table22[],3,FALSE))*1000)</f>
        <v>36927.459038078276</v>
      </c>
      <c r="O1124" s="14">
        <f t="shared" si="36"/>
        <v>43556</v>
      </c>
    </row>
    <row r="1125" spans="2:15" x14ac:dyDescent="0.25">
      <c r="B1125" s="2">
        <v>43571</v>
      </c>
      <c r="C1125" s="1">
        <v>12867.5</v>
      </c>
      <c r="D1125" s="27">
        <v>177198</v>
      </c>
      <c r="E1125" s="27">
        <v>145818</v>
      </c>
      <c r="F1125" s="27">
        <f t="shared" si="35"/>
        <v>31380</v>
      </c>
      <c r="G1125" s="27">
        <v>100000</v>
      </c>
      <c r="H1125" s="135">
        <v>34500</v>
      </c>
      <c r="I1125" s="1">
        <v>6469</v>
      </c>
      <c r="J1125" s="1">
        <v>294.75</v>
      </c>
      <c r="K1125" s="1">
        <f>Table48[[#This Row],[Comex Cu future]]/100/0.454*1000</f>
        <v>6492.2907488986775</v>
      </c>
      <c r="L1125" s="1">
        <v>1837.75</v>
      </c>
      <c r="M1125" s="207">
        <f>IF(ISNA(VLOOKUP(Table48[[#This Row],[Column1]],Table22[],2,FALSE)),M1124,(VLOOKUP(Table48[[#This Row],[Column1]],Table22[],2,FALSE))*1000)</f>
        <v>33840.984849820983</v>
      </c>
      <c r="N1125" s="135">
        <f>IF(ISNA(VLOOKUP(Table48[[#This Row],[Column1]],Table22[],3,FALSE)),N1124,(VLOOKUP(Table48[[#This Row],[Column1]],Table22[],3,FALSE))*1000)</f>
        <v>36927.459038078276</v>
      </c>
      <c r="O1125" s="14">
        <f t="shared" si="36"/>
        <v>43556</v>
      </c>
    </row>
    <row r="1126" spans="2:15" x14ac:dyDescent="0.25">
      <c r="B1126" s="2">
        <v>43572</v>
      </c>
      <c r="C1126" s="1">
        <v>12813</v>
      </c>
      <c r="D1126" s="27">
        <v>176946</v>
      </c>
      <c r="E1126" s="27">
        <v>145614</v>
      </c>
      <c r="F1126" s="27">
        <f t="shared" si="35"/>
        <v>31332</v>
      </c>
      <c r="G1126" s="27">
        <v>100000</v>
      </c>
      <c r="H1126" s="135">
        <v>35000</v>
      </c>
      <c r="I1126" s="1">
        <v>6537</v>
      </c>
      <c r="J1126" s="1">
        <v>298.10000000000002</v>
      </c>
      <c r="K1126" s="1">
        <f>Table48[[#This Row],[Comex Cu future]]/100/0.454*1000</f>
        <v>6566.0792951541862</v>
      </c>
      <c r="L1126" s="1">
        <v>1834.25</v>
      </c>
      <c r="M1126" s="207">
        <f>IF(ISNA(VLOOKUP(Table48[[#This Row],[Column1]],Table22[],2,FALSE)),M1125,(VLOOKUP(Table48[[#This Row],[Column1]],Table22[],2,FALSE))*1000)</f>
        <v>33840.984849820983</v>
      </c>
      <c r="N1126" s="135">
        <f>IF(ISNA(VLOOKUP(Table48[[#This Row],[Column1]],Table22[],3,FALSE)),N1125,(VLOOKUP(Table48[[#This Row],[Column1]],Table22[],3,FALSE))*1000)</f>
        <v>36927.459038078276</v>
      </c>
      <c r="O1126" s="14">
        <f t="shared" si="36"/>
        <v>43556</v>
      </c>
    </row>
    <row r="1127" spans="2:15" x14ac:dyDescent="0.25">
      <c r="B1127" s="2">
        <v>43573</v>
      </c>
      <c r="C1127" s="1">
        <v>12588</v>
      </c>
      <c r="D1127" s="27">
        <v>176292</v>
      </c>
      <c r="E1127" s="27">
        <v>145038</v>
      </c>
      <c r="F1127" s="27">
        <f t="shared" si="35"/>
        <v>31254</v>
      </c>
      <c r="G1127" s="27">
        <v>100000</v>
      </c>
      <c r="H1127" s="135">
        <v>35000</v>
      </c>
      <c r="I1127" s="1">
        <v>6460.75</v>
      </c>
      <c r="J1127" s="1">
        <v>293.5</v>
      </c>
      <c r="K1127" s="1">
        <f>Table48[[#This Row],[Comex Cu future]]/100/0.454*1000</f>
        <v>6464.757709251101</v>
      </c>
      <c r="L1127" s="1">
        <v>1853.25</v>
      </c>
      <c r="M1127" s="207">
        <f>IF(ISNA(VLOOKUP(Table48[[#This Row],[Column1]],Table22[],2,FALSE)),M1126,(VLOOKUP(Table48[[#This Row],[Column1]],Table22[],2,FALSE))*1000)</f>
        <v>33840.984849820983</v>
      </c>
      <c r="N1127" s="135">
        <f>IF(ISNA(VLOOKUP(Table48[[#This Row],[Column1]],Table22[],3,FALSE)),N1126,(VLOOKUP(Table48[[#This Row],[Column1]],Table22[],3,FALSE))*1000)</f>
        <v>36927.459038078276</v>
      </c>
      <c r="O1127" s="14">
        <f t="shared" si="36"/>
        <v>43556</v>
      </c>
    </row>
    <row r="1128" spans="2:15" x14ac:dyDescent="0.25">
      <c r="B1128" s="2">
        <v>43574</v>
      </c>
      <c r="C1128" s="1">
        <v>12588</v>
      </c>
      <c r="D1128" s="27">
        <v>176292</v>
      </c>
      <c r="E1128" s="27">
        <v>145038</v>
      </c>
      <c r="F1128" s="27">
        <f t="shared" si="35"/>
        <v>31254</v>
      </c>
      <c r="G1128" s="27">
        <v>100000</v>
      </c>
      <c r="H1128" s="135">
        <v>35000</v>
      </c>
      <c r="I1128" s="1">
        <v>6460.75</v>
      </c>
      <c r="J1128" s="1">
        <v>293.5</v>
      </c>
      <c r="K1128" s="1">
        <f>Table48[[#This Row],[Comex Cu future]]/100/0.454*1000</f>
        <v>6464.757709251101</v>
      </c>
      <c r="L1128" s="1">
        <v>1853.25</v>
      </c>
      <c r="M1128" s="207">
        <f>IF(ISNA(VLOOKUP(Table48[[#This Row],[Column1]],Table22[],2,FALSE)),M1127,(VLOOKUP(Table48[[#This Row],[Column1]],Table22[],2,FALSE))*1000)</f>
        <v>34392.140954866933</v>
      </c>
      <c r="N1128" s="135">
        <f>IF(ISNA(VLOOKUP(Table48[[#This Row],[Column1]],Table22[],3,FALSE)),N1127,(VLOOKUP(Table48[[#This Row],[Column1]],Table22[],3,FALSE))*1000)</f>
        <v>36927.459038078276</v>
      </c>
      <c r="O1128" s="14">
        <f t="shared" si="36"/>
        <v>43556</v>
      </c>
    </row>
    <row r="1129" spans="2:15" x14ac:dyDescent="0.25">
      <c r="B1129" s="2">
        <v>43577</v>
      </c>
      <c r="C1129" s="1">
        <v>12588</v>
      </c>
      <c r="D1129" s="27">
        <v>176292</v>
      </c>
      <c r="E1129" s="27">
        <v>145038</v>
      </c>
      <c r="F1129" s="27">
        <f t="shared" si="35"/>
        <v>31254</v>
      </c>
      <c r="G1129" s="27">
        <v>100000</v>
      </c>
      <c r="H1129" s="135">
        <v>35000</v>
      </c>
      <c r="I1129" s="1">
        <v>6460.75</v>
      </c>
      <c r="J1129" s="1">
        <v>291.7</v>
      </c>
      <c r="K1129" s="1">
        <f>Table48[[#This Row],[Comex Cu future]]/100/0.454*1000</f>
        <v>6425.1101321585902</v>
      </c>
      <c r="L1129" s="1">
        <v>1853.25</v>
      </c>
      <c r="M1129" s="207">
        <f>IF(ISNA(VLOOKUP(Table48[[#This Row],[Column1]],Table22[],2,FALSE)),M1128,(VLOOKUP(Table48[[#This Row],[Column1]],Table22[],2,FALSE))*1000)</f>
        <v>34392.140954866933</v>
      </c>
      <c r="N1129" s="135">
        <f>IF(ISNA(VLOOKUP(Table48[[#This Row],[Column1]],Table22[],3,FALSE)),N1128,(VLOOKUP(Table48[[#This Row],[Column1]],Table22[],3,FALSE))*1000)</f>
        <v>36927.459038078276</v>
      </c>
      <c r="O1129" s="14">
        <f t="shared" si="36"/>
        <v>43556</v>
      </c>
    </row>
    <row r="1130" spans="2:15" x14ac:dyDescent="0.25">
      <c r="B1130" s="2">
        <v>43578</v>
      </c>
      <c r="C1130" s="1">
        <v>12308</v>
      </c>
      <c r="D1130" s="27">
        <v>175656</v>
      </c>
      <c r="E1130" s="27">
        <v>144696</v>
      </c>
      <c r="F1130" s="27">
        <f t="shared" si="35"/>
        <v>30960</v>
      </c>
      <c r="G1130" s="27">
        <v>100000</v>
      </c>
      <c r="H1130" s="135">
        <v>34500</v>
      </c>
      <c r="I1130" s="1">
        <v>6394.25</v>
      </c>
      <c r="J1130" s="1">
        <v>291</v>
      </c>
      <c r="K1130" s="1">
        <f>Table48[[#This Row],[Comex Cu future]]/100/0.454*1000</f>
        <v>6409.6916299559471</v>
      </c>
      <c r="L1130" s="1">
        <v>1850.5</v>
      </c>
      <c r="M1130" s="207">
        <f>IF(ISNA(VLOOKUP(Table48[[#This Row],[Column1]],Table22[],2,FALSE)),M1129,(VLOOKUP(Table48[[#This Row],[Column1]],Table22[],2,FALSE))*1000)</f>
        <v>34392.140954866933</v>
      </c>
      <c r="N1130" s="135">
        <f>IF(ISNA(VLOOKUP(Table48[[#This Row],[Column1]],Table22[],3,FALSE)),N1129,(VLOOKUP(Table48[[#This Row],[Column1]],Table22[],3,FALSE))*1000)</f>
        <v>36927.459038078276</v>
      </c>
      <c r="O1130" s="14">
        <f t="shared" si="36"/>
        <v>43556</v>
      </c>
    </row>
    <row r="1131" spans="2:15" x14ac:dyDescent="0.25">
      <c r="B1131" s="2">
        <v>43579</v>
      </c>
      <c r="C1131" s="1">
        <v>12326.5</v>
      </c>
      <c r="D1131" s="27">
        <v>174852</v>
      </c>
      <c r="E1131" s="27">
        <v>144498</v>
      </c>
      <c r="F1131" s="27">
        <f t="shared" si="35"/>
        <v>30354</v>
      </c>
      <c r="G1131" s="27">
        <v>100000</v>
      </c>
      <c r="H1131" s="135">
        <v>34500</v>
      </c>
      <c r="I1131" s="1">
        <v>6444.75</v>
      </c>
      <c r="J1131" s="1">
        <v>292.5</v>
      </c>
      <c r="K1131" s="1">
        <f>Table48[[#This Row],[Comex Cu future]]/100/0.454*1000</f>
        <v>6442.7312775330392</v>
      </c>
      <c r="L1131" s="1">
        <v>1857</v>
      </c>
      <c r="M1131" s="207">
        <f>IF(ISNA(VLOOKUP(Table48[[#This Row],[Column1]],Table22[],2,FALSE)),M1130,(VLOOKUP(Table48[[#This Row],[Column1]],Table22[],2,FALSE))*1000)</f>
        <v>34392.140954866933</v>
      </c>
      <c r="N1131" s="135">
        <f>IF(ISNA(VLOOKUP(Table48[[#This Row],[Column1]],Table22[],3,FALSE)),N1130,(VLOOKUP(Table48[[#This Row],[Column1]],Table22[],3,FALSE))*1000)</f>
        <v>36927.459038078276</v>
      </c>
      <c r="O1131" s="14">
        <f t="shared" si="36"/>
        <v>43556</v>
      </c>
    </row>
    <row r="1132" spans="2:15" x14ac:dyDescent="0.25">
      <c r="B1132" s="2">
        <v>43580</v>
      </c>
      <c r="C1132" s="1">
        <v>12251.5</v>
      </c>
      <c r="D1132" s="27">
        <v>174528</v>
      </c>
      <c r="E1132" s="27">
        <v>144288</v>
      </c>
      <c r="F1132" s="27">
        <f t="shared" si="35"/>
        <v>30240</v>
      </c>
      <c r="G1132" s="27">
        <v>100000</v>
      </c>
      <c r="H1132" s="135">
        <v>34500</v>
      </c>
      <c r="I1132" s="1">
        <v>6358.5</v>
      </c>
      <c r="J1132" s="1">
        <v>287.7</v>
      </c>
      <c r="K1132" s="1">
        <f>Table48[[#This Row],[Comex Cu future]]/100/0.454*1000</f>
        <v>6337.0044052863423</v>
      </c>
      <c r="L1132" s="1">
        <v>1843</v>
      </c>
      <c r="M1132" s="207">
        <f>IF(ISNA(VLOOKUP(Table48[[#This Row],[Column1]],Table22[],2,FALSE)),M1131,(VLOOKUP(Table48[[#This Row],[Column1]],Table22[],2,FALSE))*1000)</f>
        <v>34392.140954866933</v>
      </c>
      <c r="N1132" s="135">
        <f>IF(ISNA(VLOOKUP(Table48[[#This Row],[Column1]],Table22[],3,FALSE)),N1131,(VLOOKUP(Table48[[#This Row],[Column1]],Table22[],3,FALSE))*1000)</f>
        <v>36927.459038078276</v>
      </c>
      <c r="O1132" s="14">
        <f t="shared" si="36"/>
        <v>43556</v>
      </c>
    </row>
    <row r="1133" spans="2:15" x14ac:dyDescent="0.25">
      <c r="B1133" s="2">
        <v>43581</v>
      </c>
      <c r="C1133" s="1">
        <v>12353.5</v>
      </c>
      <c r="D1133" s="27">
        <v>174360</v>
      </c>
      <c r="E1133" s="27">
        <v>144210</v>
      </c>
      <c r="F1133" s="27">
        <f t="shared" si="35"/>
        <v>30150</v>
      </c>
      <c r="G1133" s="27">
        <v>100000</v>
      </c>
      <c r="H1133" s="135">
        <v>34500</v>
      </c>
      <c r="I1133" s="1">
        <v>6398.75</v>
      </c>
      <c r="J1133" s="1">
        <v>290.35000000000002</v>
      </c>
      <c r="K1133" s="1">
        <f>Table48[[#This Row],[Comex Cu future]]/100/0.454*1000</f>
        <v>6395.3744493392069</v>
      </c>
      <c r="L1133" s="1">
        <v>1823</v>
      </c>
      <c r="M1133" s="207">
        <f>IF(ISNA(VLOOKUP(Table48[[#This Row],[Column1]],Table22[],2,FALSE)),M1132,(VLOOKUP(Table48[[#This Row],[Column1]],Table22[],2,FALSE))*1000)</f>
        <v>36045.609270004767</v>
      </c>
      <c r="N1133" s="135">
        <f>IF(ISNA(VLOOKUP(Table48[[#This Row],[Column1]],Table22[],3,FALSE)),N1132,(VLOOKUP(Table48[[#This Row],[Column1]],Table22[],3,FALSE))*1000)</f>
        <v>37588.846364133409</v>
      </c>
      <c r="O1133" s="14">
        <f t="shared" si="36"/>
        <v>43556</v>
      </c>
    </row>
    <row r="1134" spans="2:15" x14ac:dyDescent="0.25">
      <c r="B1134" s="2">
        <v>43584</v>
      </c>
      <c r="C1134" s="1">
        <v>12333</v>
      </c>
      <c r="D1134" s="27">
        <v>173634</v>
      </c>
      <c r="E1134" s="27">
        <v>144084</v>
      </c>
      <c r="F1134" s="27">
        <f t="shared" si="35"/>
        <v>29550</v>
      </c>
      <c r="G1134" s="27">
        <v>100000</v>
      </c>
      <c r="H1134" s="135">
        <v>34500</v>
      </c>
      <c r="I1134" s="1">
        <v>6402.5</v>
      </c>
      <c r="J1134" s="1">
        <v>290.60000000000002</v>
      </c>
      <c r="K1134" s="1">
        <f>Table48[[#This Row],[Comex Cu future]]/100/0.454*1000</f>
        <v>6400.8810572687225</v>
      </c>
      <c r="L1134" s="1">
        <v>1813.75</v>
      </c>
      <c r="M1134" s="207">
        <f>IF(ISNA(VLOOKUP(Table48[[#This Row],[Column1]],Table22[],2,FALSE)),M1133,(VLOOKUP(Table48[[#This Row],[Column1]],Table22[],2,FALSE))*1000)</f>
        <v>36045.609270004767</v>
      </c>
      <c r="N1134" s="135">
        <f>IF(ISNA(VLOOKUP(Table48[[#This Row],[Column1]],Table22[],3,FALSE)),N1133,(VLOOKUP(Table48[[#This Row],[Column1]],Table22[],3,FALSE))*1000)</f>
        <v>37588.846364133409</v>
      </c>
      <c r="O1134" s="14">
        <f t="shared" si="36"/>
        <v>43556</v>
      </c>
    </row>
    <row r="1135" spans="2:15" x14ac:dyDescent="0.25">
      <c r="B1135" s="2">
        <v>43585</v>
      </c>
      <c r="C1135" s="1">
        <v>12131.5</v>
      </c>
      <c r="D1135" s="27">
        <v>173268</v>
      </c>
      <c r="E1135" s="27">
        <v>143766</v>
      </c>
      <c r="F1135" s="27">
        <f t="shared" si="35"/>
        <v>29502</v>
      </c>
      <c r="G1135" s="27">
        <v>100000</v>
      </c>
      <c r="H1135" s="135">
        <v>34500</v>
      </c>
      <c r="I1135" s="1">
        <v>6426.75</v>
      </c>
      <c r="J1135" s="1">
        <v>291.35000000000002</v>
      </c>
      <c r="K1135" s="1">
        <f>Table48[[#This Row],[Comex Cu future]]/100/0.454*1000</f>
        <v>6417.4008810572695</v>
      </c>
      <c r="L1135" s="1">
        <v>1783</v>
      </c>
      <c r="M1135" s="207">
        <f>IF(ISNA(VLOOKUP(Table48[[#This Row],[Column1]],Table22[],2,FALSE)),M1134,(VLOOKUP(Table48[[#This Row],[Column1]],Table22[],2,FALSE))*1000)</f>
        <v>36045.609270004767</v>
      </c>
      <c r="N1135" s="135">
        <f>IF(ISNA(VLOOKUP(Table48[[#This Row],[Column1]],Table22[],3,FALSE)),N1134,(VLOOKUP(Table48[[#This Row],[Column1]],Table22[],3,FALSE))*1000)</f>
        <v>37588.846364133409</v>
      </c>
      <c r="O1135" s="14">
        <f t="shared" si="36"/>
        <v>43556</v>
      </c>
    </row>
    <row r="1136" spans="2:15" x14ac:dyDescent="0.25">
      <c r="B1136" s="2">
        <v>43586</v>
      </c>
      <c r="C1136" s="1">
        <v>12100</v>
      </c>
      <c r="D1136" s="27">
        <v>173058</v>
      </c>
      <c r="E1136" s="27">
        <v>143556</v>
      </c>
      <c r="F1136" s="27">
        <f t="shared" si="35"/>
        <v>29502</v>
      </c>
      <c r="G1136" s="27">
        <v>100000</v>
      </c>
      <c r="H1136" s="135">
        <v>34500</v>
      </c>
      <c r="I1136" s="1">
        <v>6225.25</v>
      </c>
      <c r="J1136" s="1">
        <v>281.05</v>
      </c>
      <c r="K1136" s="1">
        <f>Table48[[#This Row],[Comex Cu future]]/100/0.454*1000</f>
        <v>6190.5286343612333</v>
      </c>
      <c r="L1136" s="1">
        <v>1807</v>
      </c>
      <c r="M1136" s="207">
        <f>IF(ISNA(VLOOKUP(Table48[[#This Row],[Column1]],Table22[],2,FALSE)),M1135,(VLOOKUP(Table48[[#This Row],[Column1]],Table22[],2,FALSE))*1000)</f>
        <v>36045.609270004767</v>
      </c>
      <c r="N1136" s="135">
        <f>IF(ISNA(VLOOKUP(Table48[[#This Row],[Column1]],Table22[],3,FALSE)),N1135,(VLOOKUP(Table48[[#This Row],[Column1]],Table22[],3,FALSE))*1000)</f>
        <v>37588.846364133409</v>
      </c>
      <c r="O1136" s="14">
        <f t="shared" si="36"/>
        <v>43586</v>
      </c>
    </row>
    <row r="1137" spans="2:15" x14ac:dyDescent="0.25">
      <c r="B1137" s="2">
        <v>43587</v>
      </c>
      <c r="C1137" s="1">
        <v>12075</v>
      </c>
      <c r="D1137" s="27">
        <v>173058</v>
      </c>
      <c r="E1137" s="27">
        <v>143556</v>
      </c>
      <c r="F1137" s="27">
        <f t="shared" si="35"/>
        <v>29502</v>
      </c>
      <c r="G1137" s="27">
        <v>100000</v>
      </c>
      <c r="H1137" s="135">
        <v>34500</v>
      </c>
      <c r="I1137" s="1">
        <v>6166</v>
      </c>
      <c r="J1137" s="1">
        <v>278.55</v>
      </c>
      <c r="K1137" s="1">
        <f>Table48[[#This Row],[Comex Cu future]]/100/0.454*1000</f>
        <v>6135.4625550660794</v>
      </c>
      <c r="L1137" s="1">
        <v>1796.5</v>
      </c>
      <c r="M1137" s="207">
        <f>IF(ISNA(VLOOKUP(Table48[[#This Row],[Column1]],Table22[],2,FALSE)),M1136,(VLOOKUP(Table48[[#This Row],[Column1]],Table22[],2,FALSE))*1000)</f>
        <v>36045.609270004767</v>
      </c>
      <c r="N1137" s="135">
        <f>IF(ISNA(VLOOKUP(Table48[[#This Row],[Column1]],Table22[],3,FALSE)),N1136,(VLOOKUP(Table48[[#This Row],[Column1]],Table22[],3,FALSE))*1000)</f>
        <v>37588.846364133409</v>
      </c>
      <c r="O1137" s="14">
        <f t="shared" si="36"/>
        <v>43586</v>
      </c>
    </row>
    <row r="1138" spans="2:15" x14ac:dyDescent="0.25">
      <c r="B1138" s="2">
        <v>43588</v>
      </c>
      <c r="C1138" s="1">
        <v>12136.5</v>
      </c>
      <c r="D1138" s="27">
        <v>172902</v>
      </c>
      <c r="E1138" s="27">
        <v>143400</v>
      </c>
      <c r="F1138" s="27">
        <f t="shared" si="35"/>
        <v>29502</v>
      </c>
      <c r="G1138" s="27">
        <v>100000</v>
      </c>
      <c r="H1138" s="135">
        <v>34500</v>
      </c>
      <c r="I1138" s="1">
        <v>6229.25</v>
      </c>
      <c r="J1138" s="1">
        <v>282.39999999999998</v>
      </c>
      <c r="K1138" s="1">
        <f>Table48[[#This Row],[Comex Cu future]]/100/0.454*1000</f>
        <v>6220.2643171806167</v>
      </c>
      <c r="L1138" s="1">
        <v>1769.5</v>
      </c>
      <c r="M1138" s="207">
        <f>IF(ISNA(VLOOKUP(Table48[[#This Row],[Column1]],Table22[],2,FALSE)),M1137,(VLOOKUP(Table48[[#This Row],[Column1]],Table22[],2,FALSE))*1000)</f>
        <v>36045.609270004767</v>
      </c>
      <c r="N1138" s="135">
        <f>IF(ISNA(VLOOKUP(Table48[[#This Row],[Column1]],Table22[],3,FALSE)),N1137,(VLOOKUP(Table48[[#This Row],[Column1]],Table22[],3,FALSE))*1000)</f>
        <v>37588.846364133409</v>
      </c>
      <c r="O1138" s="14">
        <f t="shared" si="36"/>
        <v>43586</v>
      </c>
    </row>
    <row r="1139" spans="2:15" x14ac:dyDescent="0.25">
      <c r="B1139" s="2">
        <v>43591</v>
      </c>
      <c r="C1139" s="1">
        <v>12136.5</v>
      </c>
      <c r="D1139" s="27">
        <v>172902</v>
      </c>
      <c r="E1139" s="27">
        <v>143400</v>
      </c>
      <c r="F1139" s="27">
        <f t="shared" si="35"/>
        <v>29502</v>
      </c>
      <c r="G1139" s="27">
        <v>100000</v>
      </c>
      <c r="H1139" s="135">
        <v>34500</v>
      </c>
      <c r="I1139" s="1">
        <v>6229.25</v>
      </c>
      <c r="J1139" s="1">
        <v>283.64999999999998</v>
      </c>
      <c r="K1139" s="1">
        <f>Table48[[#This Row],[Comex Cu future]]/100/0.454*1000</f>
        <v>6247.7973568281932</v>
      </c>
      <c r="L1139" s="1">
        <v>1769.5</v>
      </c>
      <c r="M1139" s="207">
        <f>IF(ISNA(VLOOKUP(Table48[[#This Row],[Column1]],Table22[],2,FALSE)),M1138,(VLOOKUP(Table48[[#This Row],[Column1]],Table22[],2,FALSE))*1000)</f>
        <v>36045.609270004767</v>
      </c>
      <c r="N1139" s="135">
        <f>IF(ISNA(VLOOKUP(Table48[[#This Row],[Column1]],Table22[],3,FALSE)),N1138,(VLOOKUP(Table48[[#This Row],[Column1]],Table22[],3,FALSE))*1000)</f>
        <v>37588.846364133409</v>
      </c>
      <c r="O1139" s="14">
        <f t="shared" si="36"/>
        <v>43586</v>
      </c>
    </row>
    <row r="1140" spans="2:15" x14ac:dyDescent="0.25">
      <c r="B1140" s="2">
        <v>43592</v>
      </c>
      <c r="C1140" s="1">
        <v>11994</v>
      </c>
      <c r="D1140" s="27">
        <v>172788</v>
      </c>
      <c r="E1140" s="27">
        <v>143286</v>
      </c>
      <c r="F1140" s="27">
        <f t="shared" si="35"/>
        <v>29502</v>
      </c>
      <c r="G1140" s="27">
        <v>100000</v>
      </c>
      <c r="H1140" s="135">
        <v>34500</v>
      </c>
      <c r="I1140" s="1">
        <v>6168.75</v>
      </c>
      <c r="J1140" s="1">
        <v>279</v>
      </c>
      <c r="K1140" s="1">
        <f>Table48[[#This Row],[Comex Cu future]]/100/0.454*1000</f>
        <v>6145.3744493392069</v>
      </c>
      <c r="L1140" s="1">
        <v>1786</v>
      </c>
      <c r="M1140" s="207">
        <f>IF(ISNA(VLOOKUP(Table48[[#This Row],[Column1]],Table22[],2,FALSE)),M1139,(VLOOKUP(Table48[[#This Row],[Column1]],Table22[],2,FALSE))*1000)</f>
        <v>36045.609270004767</v>
      </c>
      <c r="N1140" s="135">
        <f>IF(ISNA(VLOOKUP(Table48[[#This Row],[Column1]],Table22[],3,FALSE)),N1139,(VLOOKUP(Table48[[#This Row],[Column1]],Table22[],3,FALSE))*1000)</f>
        <v>37588.846364133409</v>
      </c>
      <c r="O1140" s="14">
        <f t="shared" si="36"/>
        <v>43586</v>
      </c>
    </row>
    <row r="1141" spans="2:15" x14ac:dyDescent="0.25">
      <c r="B1141" s="2">
        <v>43593</v>
      </c>
      <c r="C1141" s="1">
        <v>11904.5</v>
      </c>
      <c r="D1141" s="27">
        <v>171108</v>
      </c>
      <c r="E1141" s="27">
        <v>142152</v>
      </c>
      <c r="F1141" s="27">
        <f t="shared" si="35"/>
        <v>28956</v>
      </c>
      <c r="G1141" s="27">
        <v>100000</v>
      </c>
      <c r="H1141" s="135">
        <v>34500</v>
      </c>
      <c r="I1141" s="1">
        <v>6129.75</v>
      </c>
      <c r="J1141" s="1">
        <v>277.85000000000002</v>
      </c>
      <c r="K1141" s="1">
        <f>Table48[[#This Row],[Comex Cu future]]/100/0.454*1000</f>
        <v>6120.0440528634363</v>
      </c>
      <c r="L1141" s="1">
        <v>1765.5</v>
      </c>
      <c r="M1141" s="207">
        <f>IF(ISNA(VLOOKUP(Table48[[#This Row],[Column1]],Table22[],2,FALSE)),M1140,(VLOOKUP(Table48[[#This Row],[Column1]],Table22[],2,FALSE))*1000)</f>
        <v>36045.609270004767</v>
      </c>
      <c r="N1141" s="135">
        <f>IF(ISNA(VLOOKUP(Table48[[#This Row],[Column1]],Table22[],3,FALSE)),N1140,(VLOOKUP(Table48[[#This Row],[Column1]],Table22[],3,FALSE))*1000)</f>
        <v>37588.846364133409</v>
      </c>
      <c r="O1141" s="14">
        <f t="shared" si="36"/>
        <v>43586</v>
      </c>
    </row>
    <row r="1142" spans="2:15" x14ac:dyDescent="0.25">
      <c r="B1142" s="2">
        <v>43594</v>
      </c>
      <c r="C1142" s="1">
        <v>11735</v>
      </c>
      <c r="D1142" s="27">
        <v>170436</v>
      </c>
      <c r="E1142" s="27">
        <v>141822</v>
      </c>
      <c r="F1142" s="27">
        <f t="shared" si="35"/>
        <v>28614</v>
      </c>
      <c r="G1142" s="27">
        <v>100000</v>
      </c>
      <c r="H1142" s="135">
        <v>34500</v>
      </c>
      <c r="I1142" s="1">
        <v>6089</v>
      </c>
      <c r="J1142" s="1">
        <v>277.45</v>
      </c>
      <c r="K1142" s="1">
        <f>Table48[[#This Row],[Comex Cu future]]/100/0.454*1000</f>
        <v>6111.2334801762099</v>
      </c>
      <c r="L1142" s="1">
        <v>1767.75</v>
      </c>
      <c r="M1142" s="207">
        <f>IF(ISNA(VLOOKUP(Table48[[#This Row],[Column1]],Table22[],2,FALSE)),M1141,(VLOOKUP(Table48[[#This Row],[Column1]],Table22[],2,FALSE))*1000)</f>
        <v>36045.609270004767</v>
      </c>
      <c r="N1142" s="135">
        <f>IF(ISNA(VLOOKUP(Table48[[#This Row],[Column1]],Table22[],3,FALSE)),N1141,(VLOOKUP(Table48[[#This Row],[Column1]],Table22[],3,FALSE))*1000)</f>
        <v>37588.846364133409</v>
      </c>
      <c r="O1142" s="14">
        <f t="shared" si="36"/>
        <v>43586</v>
      </c>
    </row>
    <row r="1143" spans="2:15" x14ac:dyDescent="0.25">
      <c r="B1143" s="2">
        <v>43595</v>
      </c>
      <c r="C1143" s="1">
        <v>11885</v>
      </c>
      <c r="D1143" s="27">
        <v>169578</v>
      </c>
      <c r="E1143" s="27">
        <v>141564</v>
      </c>
      <c r="F1143" s="27">
        <f t="shared" si="35"/>
        <v>28014</v>
      </c>
      <c r="G1143" s="27">
        <v>100000</v>
      </c>
      <c r="H1143" s="135">
        <v>34500</v>
      </c>
      <c r="I1143" s="1">
        <v>6108</v>
      </c>
      <c r="J1143" s="1">
        <v>277.75</v>
      </c>
      <c r="K1143" s="1">
        <f>Table48[[#This Row],[Comex Cu future]]/100/0.454*1000</f>
        <v>6117.8414096916295</v>
      </c>
      <c r="L1143" s="1">
        <v>1776.75</v>
      </c>
      <c r="M1143" s="207">
        <f>IF(ISNA(VLOOKUP(Table48[[#This Row],[Column1]],Table22[],2,FALSE)),M1142,(VLOOKUP(Table48[[#This Row],[Column1]],Table22[],2,FALSE))*1000)</f>
        <v>35825.146827986384</v>
      </c>
      <c r="N1143" s="135">
        <f>IF(ISNA(VLOOKUP(Table48[[#This Row],[Column1]],Table22[],3,FALSE)),N1142,(VLOOKUP(Table48[[#This Row],[Column1]],Table22[],3,FALSE))*1000)</f>
        <v>37588.846364133409</v>
      </c>
      <c r="O1143" s="14">
        <f t="shared" si="36"/>
        <v>43586</v>
      </c>
    </row>
    <row r="1144" spans="2:15" x14ac:dyDescent="0.25">
      <c r="B1144" s="2">
        <v>43598</v>
      </c>
      <c r="C1144" s="1">
        <v>11759</v>
      </c>
      <c r="D1144" s="27">
        <v>169218</v>
      </c>
      <c r="E1144" s="27">
        <v>141366</v>
      </c>
      <c r="F1144" s="27">
        <f t="shared" si="35"/>
        <v>27852</v>
      </c>
      <c r="G1144" s="27">
        <v>100000</v>
      </c>
      <c r="H1144" s="135">
        <v>34500</v>
      </c>
      <c r="I1144" s="1">
        <v>5986.5</v>
      </c>
      <c r="J1144" s="1">
        <v>272.2</v>
      </c>
      <c r="K1144" s="1">
        <f>Table48[[#This Row],[Comex Cu future]]/100/0.454*1000</f>
        <v>5995.5947136563882</v>
      </c>
      <c r="L1144" s="1">
        <v>1777.5</v>
      </c>
      <c r="M1144" s="207">
        <f>IF(ISNA(VLOOKUP(Table48[[#This Row],[Column1]],Table22[],2,FALSE)),M1143,(VLOOKUP(Table48[[#This Row],[Column1]],Table22[],2,FALSE))*1000)</f>
        <v>35825.146827986384</v>
      </c>
      <c r="N1144" s="135">
        <f>IF(ISNA(VLOOKUP(Table48[[#This Row],[Column1]],Table22[],3,FALSE)),N1143,(VLOOKUP(Table48[[#This Row],[Column1]],Table22[],3,FALSE))*1000)</f>
        <v>37588.846364133409</v>
      </c>
      <c r="O1144" s="14">
        <f t="shared" si="36"/>
        <v>43586</v>
      </c>
    </row>
    <row r="1145" spans="2:15" x14ac:dyDescent="0.25">
      <c r="B1145" s="2">
        <v>43599</v>
      </c>
      <c r="C1145" s="1">
        <v>11912</v>
      </c>
      <c r="D1145" s="27">
        <v>168744</v>
      </c>
      <c r="E1145" s="27">
        <v>140466</v>
      </c>
      <c r="F1145" s="27">
        <f t="shared" si="35"/>
        <v>28278</v>
      </c>
      <c r="G1145" s="27">
        <v>100000</v>
      </c>
      <c r="H1145" s="135">
        <v>34500</v>
      </c>
      <c r="I1145" s="1">
        <v>5997</v>
      </c>
      <c r="J1145" s="1">
        <v>272.8</v>
      </c>
      <c r="K1145" s="1">
        <f>Table48[[#This Row],[Comex Cu future]]/100/0.454*1000</f>
        <v>6008.8105726872254</v>
      </c>
      <c r="L1145" s="1">
        <v>1813.5</v>
      </c>
      <c r="M1145" s="207">
        <f>IF(ISNA(VLOOKUP(Table48[[#This Row],[Column1]],Table22[],2,FALSE)),M1144,(VLOOKUP(Table48[[#This Row],[Column1]],Table22[],2,FALSE))*1000)</f>
        <v>35825.146827986384</v>
      </c>
      <c r="N1145" s="135">
        <f>IF(ISNA(VLOOKUP(Table48[[#This Row],[Column1]],Table22[],3,FALSE)),N1144,(VLOOKUP(Table48[[#This Row],[Column1]],Table22[],3,FALSE))*1000)</f>
        <v>37588.846364133409</v>
      </c>
      <c r="O1145" s="14">
        <f t="shared" si="36"/>
        <v>43586</v>
      </c>
    </row>
    <row r="1146" spans="2:15" x14ac:dyDescent="0.25">
      <c r="B1146" s="2">
        <v>43600</v>
      </c>
      <c r="C1146" s="1">
        <v>12158</v>
      </c>
      <c r="D1146" s="27">
        <v>167268</v>
      </c>
      <c r="E1146" s="27">
        <v>139554</v>
      </c>
      <c r="F1146" s="27">
        <f t="shared" si="35"/>
        <v>27714</v>
      </c>
      <c r="G1146" s="27">
        <v>100000</v>
      </c>
      <c r="H1146" s="135">
        <v>34500</v>
      </c>
      <c r="I1146" s="1">
        <v>6053.75</v>
      </c>
      <c r="J1146" s="1">
        <v>274.35000000000002</v>
      </c>
      <c r="K1146" s="1">
        <f>Table48[[#This Row],[Comex Cu future]]/100/0.454*1000</f>
        <v>6042.9515418502206</v>
      </c>
      <c r="L1146" s="1">
        <v>1824.5</v>
      </c>
      <c r="M1146" s="207">
        <f>IF(ISNA(VLOOKUP(Table48[[#This Row],[Column1]],Table22[],2,FALSE)),M1145,(VLOOKUP(Table48[[#This Row],[Column1]],Table22[],2,FALSE))*1000)</f>
        <v>35825.146827986384</v>
      </c>
      <c r="N1146" s="135">
        <f>IF(ISNA(VLOOKUP(Table48[[#This Row],[Column1]],Table22[],3,FALSE)),N1145,(VLOOKUP(Table48[[#This Row],[Column1]],Table22[],3,FALSE))*1000)</f>
        <v>37588.846364133409</v>
      </c>
      <c r="O1146" s="14">
        <f t="shared" si="36"/>
        <v>43586</v>
      </c>
    </row>
    <row r="1147" spans="2:15" x14ac:dyDescent="0.25">
      <c r="B1147" s="2">
        <v>43601</v>
      </c>
      <c r="C1147" s="1">
        <v>12196</v>
      </c>
      <c r="D1147" s="27">
        <v>165474</v>
      </c>
      <c r="E1147" s="27">
        <v>138534</v>
      </c>
      <c r="F1147" s="27">
        <f t="shared" si="35"/>
        <v>26940</v>
      </c>
      <c r="G1147" s="27">
        <v>100000</v>
      </c>
      <c r="H1147" s="135">
        <v>34500</v>
      </c>
      <c r="I1147" s="1">
        <v>6071</v>
      </c>
      <c r="J1147" s="1">
        <v>275.05</v>
      </c>
      <c r="K1147" s="1">
        <f>Table48[[#This Row],[Comex Cu future]]/100/0.454*1000</f>
        <v>6058.3700440528637</v>
      </c>
      <c r="L1147" s="1">
        <v>1830.75</v>
      </c>
      <c r="M1147" s="207">
        <f>IF(ISNA(VLOOKUP(Table48[[#This Row],[Column1]],Table22[],2,FALSE)),M1146,(VLOOKUP(Table48[[#This Row],[Column1]],Table22[],2,FALSE))*1000)</f>
        <v>35825.146827986384</v>
      </c>
      <c r="N1147" s="135">
        <f>IF(ISNA(VLOOKUP(Table48[[#This Row],[Column1]],Table22[],3,FALSE)),N1146,(VLOOKUP(Table48[[#This Row],[Column1]],Table22[],3,FALSE))*1000)</f>
        <v>37588.846364133409</v>
      </c>
      <c r="O1147" s="14">
        <f t="shared" si="36"/>
        <v>43586</v>
      </c>
    </row>
    <row r="1148" spans="2:15" x14ac:dyDescent="0.25">
      <c r="B1148" s="2">
        <v>43602</v>
      </c>
      <c r="C1148" s="1">
        <v>12002</v>
      </c>
      <c r="D1148" s="27">
        <v>164400</v>
      </c>
      <c r="E1148" s="27">
        <v>137796</v>
      </c>
      <c r="F1148" s="27">
        <f t="shared" si="35"/>
        <v>26604</v>
      </c>
      <c r="G1148" s="27">
        <v>100000</v>
      </c>
      <c r="H1148" s="135">
        <v>34500</v>
      </c>
      <c r="I1148" s="1">
        <v>6033</v>
      </c>
      <c r="J1148" s="1">
        <v>274.14999999999998</v>
      </c>
      <c r="K1148" s="1">
        <f>Table48[[#This Row],[Comex Cu future]]/100/0.454*1000</f>
        <v>6038.5462555066069</v>
      </c>
      <c r="L1148" s="1">
        <v>1807</v>
      </c>
      <c r="M1148" s="207">
        <f>IF(ISNA(VLOOKUP(Table48[[#This Row],[Column1]],Table22[],2,FALSE)),M1147,(VLOOKUP(Table48[[#This Row],[Column1]],Table22[],2,FALSE))*1000)</f>
        <v>35825.146827986384</v>
      </c>
      <c r="N1148" s="135">
        <f>IF(ISNA(VLOOKUP(Table48[[#This Row],[Column1]],Table22[],3,FALSE)),N1147,(VLOOKUP(Table48[[#This Row],[Column1]],Table22[],3,FALSE))*1000)</f>
        <v>37037.69025908746</v>
      </c>
      <c r="O1148" s="14">
        <f t="shared" si="36"/>
        <v>43586</v>
      </c>
    </row>
    <row r="1149" spans="2:15" x14ac:dyDescent="0.25">
      <c r="B1149" s="2">
        <v>43605</v>
      </c>
      <c r="C1149" s="1">
        <v>11974</v>
      </c>
      <c r="D1149" s="27">
        <v>164100</v>
      </c>
      <c r="E1149" s="27">
        <v>137814</v>
      </c>
      <c r="F1149" s="27">
        <f t="shared" si="35"/>
        <v>26286</v>
      </c>
      <c r="G1149" s="27">
        <v>100000</v>
      </c>
      <c r="H1149" s="135">
        <v>34500</v>
      </c>
      <c r="I1149" s="1">
        <v>6003.75</v>
      </c>
      <c r="J1149" s="1">
        <v>272.85000000000002</v>
      </c>
      <c r="K1149" s="1">
        <f>Table48[[#This Row],[Comex Cu future]]/100/0.454*1000</f>
        <v>6009.9118942731284</v>
      </c>
      <c r="L1149" s="1">
        <v>1765.5</v>
      </c>
      <c r="M1149" s="207">
        <f>IF(ISNA(VLOOKUP(Table48[[#This Row],[Column1]],Table22[],2,FALSE)),M1148,(VLOOKUP(Table48[[#This Row],[Column1]],Table22[],2,FALSE))*1000)</f>
        <v>35825.146827986384</v>
      </c>
      <c r="N1149" s="135">
        <f>IF(ISNA(VLOOKUP(Table48[[#This Row],[Column1]],Table22[],3,FALSE)),N1148,(VLOOKUP(Table48[[#This Row],[Column1]],Table22[],3,FALSE))*1000)</f>
        <v>37037.69025908746</v>
      </c>
      <c r="O1149" s="14">
        <f t="shared" si="36"/>
        <v>43586</v>
      </c>
    </row>
    <row r="1150" spans="2:15" x14ac:dyDescent="0.25">
      <c r="B1150" s="2">
        <v>43606</v>
      </c>
      <c r="C1150" s="1">
        <v>12068</v>
      </c>
      <c r="D1150" s="27">
        <v>164532</v>
      </c>
      <c r="E1150" s="27">
        <v>138576</v>
      </c>
      <c r="F1150" s="27">
        <f t="shared" si="35"/>
        <v>25956</v>
      </c>
      <c r="G1150" s="27">
        <v>100000</v>
      </c>
      <c r="H1150" s="135">
        <v>34500</v>
      </c>
      <c r="I1150" s="1">
        <v>5965</v>
      </c>
      <c r="J1150" s="1">
        <v>271.85000000000002</v>
      </c>
      <c r="K1150" s="1">
        <f>Table48[[#This Row],[Comex Cu future]]/100/0.454*1000</f>
        <v>5987.8854625550666</v>
      </c>
      <c r="L1150" s="1">
        <v>1762.25</v>
      </c>
      <c r="M1150" s="207">
        <f>IF(ISNA(VLOOKUP(Table48[[#This Row],[Column1]],Table22[],2,FALSE)),M1149,(VLOOKUP(Table48[[#This Row],[Column1]],Table22[],2,FALSE))*1000)</f>
        <v>35825.146827986384</v>
      </c>
      <c r="N1150" s="135">
        <f>IF(ISNA(VLOOKUP(Table48[[#This Row],[Column1]],Table22[],3,FALSE)),N1149,(VLOOKUP(Table48[[#This Row],[Column1]],Table22[],3,FALSE))*1000)</f>
        <v>37037.69025908746</v>
      </c>
      <c r="O1150" s="14">
        <f t="shared" si="36"/>
        <v>43586</v>
      </c>
    </row>
    <row r="1151" spans="2:15" x14ac:dyDescent="0.25">
      <c r="B1151" s="2">
        <v>43607</v>
      </c>
      <c r="C1151" s="1">
        <v>11979.5</v>
      </c>
      <c r="D1151" s="27">
        <v>165132</v>
      </c>
      <c r="E1151" s="27">
        <v>139068</v>
      </c>
      <c r="F1151" s="27">
        <f t="shared" si="35"/>
        <v>26064</v>
      </c>
      <c r="G1151" s="27">
        <v>100000</v>
      </c>
      <c r="H1151" s="135">
        <v>34250</v>
      </c>
      <c r="I1151" s="1">
        <v>5894</v>
      </c>
      <c r="J1151" s="1">
        <v>268.3</v>
      </c>
      <c r="K1151" s="1">
        <f>Table48[[#This Row],[Comex Cu future]]/100/0.454*1000</f>
        <v>5909.6916299559471</v>
      </c>
      <c r="L1151" s="1">
        <v>1745</v>
      </c>
      <c r="M1151" s="207">
        <f>IF(ISNA(VLOOKUP(Table48[[#This Row],[Column1]],Table22[],2,FALSE)),M1150,(VLOOKUP(Table48[[#This Row],[Column1]],Table22[],2,FALSE))*1000)</f>
        <v>35825.146827986384</v>
      </c>
      <c r="N1151" s="135">
        <f>IF(ISNA(VLOOKUP(Table48[[#This Row],[Column1]],Table22[],3,FALSE)),N1150,(VLOOKUP(Table48[[#This Row],[Column1]],Table22[],3,FALSE))*1000)</f>
        <v>37037.69025908746</v>
      </c>
      <c r="O1151" s="14">
        <f t="shared" si="36"/>
        <v>43586</v>
      </c>
    </row>
    <row r="1152" spans="2:15" x14ac:dyDescent="0.25">
      <c r="B1152" s="2">
        <v>43608</v>
      </c>
      <c r="C1152" s="1">
        <v>11892</v>
      </c>
      <c r="D1152" s="27">
        <v>165036</v>
      </c>
      <c r="E1152" s="27">
        <v>139044</v>
      </c>
      <c r="F1152" s="27">
        <f t="shared" si="35"/>
        <v>25992</v>
      </c>
      <c r="G1152" s="27">
        <v>100000</v>
      </c>
      <c r="H1152" s="135">
        <v>34250</v>
      </c>
      <c r="I1152" s="1">
        <v>5901</v>
      </c>
      <c r="J1152" s="1">
        <v>268.35000000000002</v>
      </c>
      <c r="K1152" s="1">
        <f>Table48[[#This Row],[Comex Cu future]]/100/0.454*1000</f>
        <v>5910.7929515418509</v>
      </c>
      <c r="L1152" s="1">
        <v>1765.75</v>
      </c>
      <c r="M1152" s="207">
        <f>IF(ISNA(VLOOKUP(Table48[[#This Row],[Column1]],Table22[],2,FALSE)),M1151,(VLOOKUP(Table48[[#This Row],[Column1]],Table22[],2,FALSE))*1000)</f>
        <v>35825.146827986384</v>
      </c>
      <c r="N1152" s="135">
        <f>IF(ISNA(VLOOKUP(Table48[[#This Row],[Column1]],Table22[],3,FALSE)),N1151,(VLOOKUP(Table48[[#This Row],[Column1]],Table22[],3,FALSE))*1000)</f>
        <v>37037.69025908746</v>
      </c>
      <c r="O1152" s="14">
        <f t="shared" si="36"/>
        <v>43586</v>
      </c>
    </row>
    <row r="1153" spans="2:15" x14ac:dyDescent="0.25">
      <c r="B1153" s="2">
        <v>43609</v>
      </c>
      <c r="C1153" s="1">
        <v>12347</v>
      </c>
      <c r="D1153" s="27">
        <v>164058</v>
      </c>
      <c r="E1153" s="27">
        <v>138972</v>
      </c>
      <c r="F1153" s="27">
        <f t="shared" si="35"/>
        <v>25086</v>
      </c>
      <c r="G1153" s="27">
        <v>100000</v>
      </c>
      <c r="H1153" s="135">
        <v>33500</v>
      </c>
      <c r="I1153" s="1">
        <v>5932</v>
      </c>
      <c r="J1153" s="1">
        <v>270.25</v>
      </c>
      <c r="K1153" s="1">
        <f>Table48[[#This Row],[Comex Cu future]]/100/0.454*1000</f>
        <v>5952.6431718061676</v>
      </c>
      <c r="L1153" s="1">
        <v>1771</v>
      </c>
      <c r="M1153" s="207">
        <f>IF(ISNA(VLOOKUP(Table48[[#This Row],[Column1]],Table22[],2,FALSE)),M1152,(VLOOKUP(Table48[[#This Row],[Column1]],Table22[],2,FALSE))*1000)</f>
        <v>35273.990722940442</v>
      </c>
      <c r="N1153" s="135">
        <f>IF(ISNA(VLOOKUP(Table48[[#This Row],[Column1]],Table22[],3,FALSE)),N1152,(VLOOKUP(Table48[[#This Row],[Column1]],Table22[],3,FALSE))*1000)</f>
        <v>36486.534154041525</v>
      </c>
      <c r="O1153" s="14">
        <f t="shared" si="36"/>
        <v>43586</v>
      </c>
    </row>
    <row r="1154" spans="2:15" x14ac:dyDescent="0.25">
      <c r="B1154" s="2">
        <v>43612</v>
      </c>
      <c r="C1154" s="1">
        <v>12347</v>
      </c>
      <c r="D1154" s="27">
        <v>164058</v>
      </c>
      <c r="E1154" s="27">
        <v>138972</v>
      </c>
      <c r="F1154" s="27">
        <f t="shared" si="35"/>
        <v>25086</v>
      </c>
      <c r="G1154" s="27">
        <v>100000</v>
      </c>
      <c r="H1154" s="135">
        <v>33500</v>
      </c>
      <c r="I1154" s="1">
        <v>5932</v>
      </c>
      <c r="J1154" s="1">
        <v>270.25</v>
      </c>
      <c r="K1154" s="1">
        <f>Table48[[#This Row],[Comex Cu future]]/100/0.454*1000</f>
        <v>5952.6431718061676</v>
      </c>
      <c r="L1154" s="1">
        <v>1771</v>
      </c>
      <c r="M1154" s="207">
        <f>IF(ISNA(VLOOKUP(Table48[[#This Row],[Column1]],Table22[],2,FALSE)),M1153,(VLOOKUP(Table48[[#This Row],[Column1]],Table22[],2,FALSE))*1000)</f>
        <v>35273.990722940442</v>
      </c>
      <c r="N1154" s="135">
        <f>IF(ISNA(VLOOKUP(Table48[[#This Row],[Column1]],Table22[],3,FALSE)),N1153,(VLOOKUP(Table48[[#This Row],[Column1]],Table22[],3,FALSE))*1000)</f>
        <v>36486.534154041525</v>
      </c>
      <c r="O1154" s="14">
        <f t="shared" si="36"/>
        <v>43586</v>
      </c>
    </row>
    <row r="1155" spans="2:15" x14ac:dyDescent="0.25">
      <c r="B1155" s="2">
        <v>43613</v>
      </c>
      <c r="C1155" s="1">
        <v>12099</v>
      </c>
      <c r="D1155" s="27">
        <v>165564</v>
      </c>
      <c r="E1155" s="27">
        <v>140466</v>
      </c>
      <c r="F1155" s="27">
        <f t="shared" si="35"/>
        <v>25098</v>
      </c>
      <c r="G1155" s="27">
        <v>100000</v>
      </c>
      <c r="H1155" s="135">
        <v>33500</v>
      </c>
      <c r="I1155" s="1">
        <v>5941</v>
      </c>
      <c r="J1155" s="1">
        <v>269.89999999999998</v>
      </c>
      <c r="K1155" s="1">
        <f>Table48[[#This Row],[Comex Cu future]]/100/0.454*1000</f>
        <v>5944.9339207048451</v>
      </c>
      <c r="L1155" s="1">
        <v>1778</v>
      </c>
      <c r="M1155" s="207">
        <f>IF(ISNA(VLOOKUP(Table48[[#This Row],[Column1]],Table22[],2,FALSE)),M1154,(VLOOKUP(Table48[[#This Row],[Column1]],Table22[],2,FALSE))*1000)</f>
        <v>35273.990722940442</v>
      </c>
      <c r="N1155" s="135">
        <f>IF(ISNA(VLOOKUP(Table48[[#This Row],[Column1]],Table22[],3,FALSE)),N1154,(VLOOKUP(Table48[[#This Row],[Column1]],Table22[],3,FALSE))*1000)</f>
        <v>36486.534154041525</v>
      </c>
      <c r="O1155" s="14">
        <f t="shared" si="36"/>
        <v>43586</v>
      </c>
    </row>
    <row r="1156" spans="2:15" x14ac:dyDescent="0.25">
      <c r="B1156" s="2">
        <v>43614</v>
      </c>
      <c r="C1156" s="1">
        <v>12015</v>
      </c>
      <c r="D1156" s="27">
        <v>163104</v>
      </c>
      <c r="E1156" s="27">
        <v>138606</v>
      </c>
      <c r="F1156" s="27">
        <f t="shared" si="35"/>
        <v>24498</v>
      </c>
      <c r="G1156" s="27">
        <v>100000</v>
      </c>
      <c r="H1156" s="135">
        <v>33500</v>
      </c>
      <c r="I1156" s="1">
        <v>5854</v>
      </c>
      <c r="J1156" s="1">
        <v>266.8</v>
      </c>
      <c r="K1156" s="1">
        <f>Table48[[#This Row],[Comex Cu future]]/100/0.454*1000</f>
        <v>5876.6519823788549</v>
      </c>
      <c r="L1156" s="1">
        <v>1766.25</v>
      </c>
      <c r="M1156" s="207">
        <f>IF(ISNA(VLOOKUP(Table48[[#This Row],[Column1]],Table22[],2,FALSE)),M1155,(VLOOKUP(Table48[[#This Row],[Column1]],Table22[],2,FALSE))*1000)</f>
        <v>33840.984849820983</v>
      </c>
      <c r="N1156" s="135">
        <f>IF(ISNA(VLOOKUP(Table48[[#This Row],[Column1]],Table22[],3,FALSE)),N1155,(VLOOKUP(Table48[[#This Row],[Column1]],Table22[],3,FALSE))*1000)</f>
        <v>35494.453164958817</v>
      </c>
      <c r="O1156" s="14">
        <f t="shared" si="36"/>
        <v>43586</v>
      </c>
    </row>
    <row r="1157" spans="2:15" x14ac:dyDescent="0.25">
      <c r="B1157" s="2">
        <v>43615</v>
      </c>
      <c r="C1157" s="1">
        <v>12139.5</v>
      </c>
      <c r="D1157" s="27">
        <v>160290</v>
      </c>
      <c r="E1157" s="27">
        <v>136920</v>
      </c>
      <c r="F1157" s="27">
        <f t="shared" si="35"/>
        <v>23370</v>
      </c>
      <c r="G1157" s="27">
        <v>100000</v>
      </c>
      <c r="H1157" s="135">
        <v>33500</v>
      </c>
      <c r="I1157" s="1">
        <v>5822</v>
      </c>
      <c r="J1157" s="1">
        <v>265.75</v>
      </c>
      <c r="K1157" s="1">
        <f>Table48[[#This Row],[Comex Cu future]]/100/0.454*1000</f>
        <v>5853.5242290748902</v>
      </c>
      <c r="L1157" s="1">
        <v>1757.5</v>
      </c>
      <c r="M1157" s="207">
        <f>IF(ISNA(VLOOKUP(Table48[[#This Row],[Column1]],Table22[],2,FALSE)),M1156,(VLOOKUP(Table48[[#This Row],[Column1]],Table22[],2,FALSE))*1000)</f>
        <v>33840.984849820983</v>
      </c>
      <c r="N1157" s="135">
        <f>IF(ISNA(VLOOKUP(Table48[[#This Row],[Column1]],Table22[],3,FALSE)),N1156,(VLOOKUP(Table48[[#This Row],[Column1]],Table22[],3,FALSE))*1000)</f>
        <v>35494.453164958817</v>
      </c>
      <c r="O1157" s="14">
        <f t="shared" si="36"/>
        <v>43586</v>
      </c>
    </row>
    <row r="1158" spans="2:15" x14ac:dyDescent="0.25">
      <c r="B1158" s="2">
        <v>43616</v>
      </c>
      <c r="C1158" s="1">
        <v>11971.5</v>
      </c>
      <c r="D1158" s="27">
        <v>158604</v>
      </c>
      <c r="E1158" s="27">
        <v>135390</v>
      </c>
      <c r="F1158" s="27">
        <f t="shared" si="35"/>
        <v>23214</v>
      </c>
      <c r="G1158" s="27">
        <v>100000</v>
      </c>
      <c r="H1158" s="135">
        <v>32000</v>
      </c>
      <c r="I1158" s="1">
        <v>5806</v>
      </c>
      <c r="J1158" s="1">
        <v>264.10000000000002</v>
      </c>
      <c r="K1158" s="1">
        <f>Table48[[#This Row],[Comex Cu future]]/100/0.454*1000</f>
        <v>5817.1806167400882</v>
      </c>
      <c r="L1158" s="1">
        <v>1773</v>
      </c>
      <c r="M1158" s="207">
        <f>IF(ISNA(VLOOKUP(Table48[[#This Row],[Column1]],Table22[],2,FALSE)),M1157,(VLOOKUP(Table48[[#This Row],[Column1]],Table22[],2,FALSE))*1000)</f>
        <v>33840.984849820983</v>
      </c>
      <c r="N1158" s="135">
        <f>IF(ISNA(VLOOKUP(Table48[[#This Row],[Column1]],Table22[],3,FALSE)),N1157,(VLOOKUP(Table48[[#This Row],[Column1]],Table22[],3,FALSE))*1000)</f>
        <v>35494.453164958817</v>
      </c>
      <c r="O1158" s="14">
        <f t="shared" si="36"/>
        <v>43586</v>
      </c>
    </row>
    <row r="1159" spans="2:15" x14ac:dyDescent="0.25">
      <c r="B1159" s="2">
        <v>43619</v>
      </c>
      <c r="C1159" s="1">
        <v>11820</v>
      </c>
      <c r="D1159" s="27">
        <v>158946</v>
      </c>
      <c r="E1159" s="27">
        <v>135714</v>
      </c>
      <c r="F1159" s="27">
        <f>D1159-E1159</f>
        <v>23232</v>
      </c>
      <c r="G1159" s="27">
        <v>100000</v>
      </c>
      <c r="H1159" s="135">
        <v>32000</v>
      </c>
      <c r="I1159" s="1">
        <v>5816</v>
      </c>
      <c r="J1159" s="1">
        <v>265.10000000000002</v>
      </c>
      <c r="K1159" s="1">
        <f>Table48[[#This Row],[Comex Cu future]]/100/0.454*1000</f>
        <v>5839.20704845815</v>
      </c>
      <c r="L1159" s="1">
        <v>1753.75</v>
      </c>
      <c r="M1159" s="207">
        <f>IF(ISNA(VLOOKUP(Table48[[#This Row],[Column1]],Table22[],2,FALSE)),M1158,(VLOOKUP(Table48[[#This Row],[Column1]],Table22[],2,FALSE))*1000)</f>
        <v>33840.984849820983</v>
      </c>
      <c r="N1159" s="135">
        <f>IF(ISNA(VLOOKUP(Table48[[#This Row],[Column1]],Table22[],3,FALSE)),N1158,(VLOOKUP(Table48[[#This Row],[Column1]],Table22[],3,FALSE))*1000)</f>
        <v>35494.453164958817</v>
      </c>
      <c r="O1159" s="14">
        <f t="shared" si="36"/>
        <v>43617</v>
      </c>
    </row>
    <row r="1160" spans="2:15" x14ac:dyDescent="0.25">
      <c r="B1160" s="2">
        <v>43620</v>
      </c>
      <c r="C1160" s="1">
        <v>11757</v>
      </c>
      <c r="D1160" s="27">
        <v>158916</v>
      </c>
      <c r="E1160" s="27">
        <v>135684</v>
      </c>
      <c r="F1160" s="27">
        <f>D1160-E1160</f>
        <v>23232</v>
      </c>
      <c r="G1160" s="27">
        <v>100000</v>
      </c>
      <c r="H1160" s="135">
        <v>32000</v>
      </c>
      <c r="I1160" s="1">
        <v>5854.25</v>
      </c>
      <c r="J1160" s="1">
        <v>266.95</v>
      </c>
      <c r="K1160" s="1">
        <f>Table48[[#This Row],[Comex Cu future]]/100/0.454*1000</f>
        <v>5879.9559471365628</v>
      </c>
      <c r="L1160" s="1">
        <v>1760.75</v>
      </c>
      <c r="M1160" s="207">
        <f>IF(ISNA(VLOOKUP(Table48[[#This Row],[Column1]],Table22[],2,FALSE)),M1159,(VLOOKUP(Table48[[#This Row],[Column1]],Table22[],2,FALSE))*1000)</f>
        <v>33840.984849820983</v>
      </c>
      <c r="N1160" s="135">
        <f>IF(ISNA(VLOOKUP(Table48[[#This Row],[Column1]],Table22[],3,FALSE)),N1159,(VLOOKUP(Table48[[#This Row],[Column1]],Table22[],3,FALSE))*1000)</f>
        <v>35494.453164958817</v>
      </c>
      <c r="O1160" s="14">
        <f t="shared" si="36"/>
        <v>43617</v>
      </c>
    </row>
    <row r="1161" spans="2:15" x14ac:dyDescent="0.25">
      <c r="B1161" s="2">
        <v>43621</v>
      </c>
      <c r="C1161" s="1">
        <v>11653</v>
      </c>
      <c r="D1161" s="27">
        <v>164052</v>
      </c>
      <c r="E1161" s="27">
        <v>140808</v>
      </c>
      <c r="F1161" s="27">
        <f>D1161-E1161</f>
        <v>23244</v>
      </c>
      <c r="G1161" s="27">
        <v>100000</v>
      </c>
      <c r="H1161" s="135">
        <v>32000</v>
      </c>
      <c r="I1161" s="1">
        <v>5783</v>
      </c>
      <c r="J1161" s="1">
        <v>262.35000000000002</v>
      </c>
      <c r="K1161" s="1">
        <f>Table48[[#This Row],[Comex Cu future]]/100/0.454*1000</f>
        <v>5778.6343612334804</v>
      </c>
      <c r="L1161" s="1">
        <v>1743</v>
      </c>
      <c r="M1161" s="207">
        <f>IF(ISNA(VLOOKUP(Table48[[#This Row],[Column1]],Table22[],2,FALSE)),M1160,(VLOOKUP(Table48[[#This Row],[Column1]],Table22[],2,FALSE))*1000)</f>
        <v>32959.135081747467</v>
      </c>
      <c r="N1161" s="135">
        <f>IF(ISNA(VLOOKUP(Table48[[#This Row],[Column1]],Table22[],3,FALSE)),N1160,(VLOOKUP(Table48[[#This Row],[Column1]],Table22[],3,FALSE))*1000)</f>
        <v>34171.67851284855</v>
      </c>
      <c r="O1161" s="14">
        <f>DATE(YEAR(B1161),MONTH(B1161),1)</f>
        <v>43617</v>
      </c>
    </row>
    <row r="1162" spans="2:15" x14ac:dyDescent="0.25">
      <c r="B1162" s="2">
        <v>43622</v>
      </c>
      <c r="C1162" s="216">
        <v>11594</v>
      </c>
      <c r="D1162" s="27">
        <v>163986</v>
      </c>
      <c r="E1162" s="27">
        <v>140742</v>
      </c>
      <c r="F1162" s="27">
        <f t="shared" ref="F1162:F1179" si="37">D1162-E1162</f>
        <v>23244</v>
      </c>
      <c r="G1162" s="27">
        <v>100000</v>
      </c>
      <c r="H1162" s="217">
        <v>31000</v>
      </c>
      <c r="I1162" s="216">
        <v>5790.25</v>
      </c>
      <c r="J1162" s="216">
        <v>265</v>
      </c>
      <c r="K1162" s="1">
        <f>Table48[[#This Row],[Comex Cu future]]/100/0.454*1000</f>
        <v>5837.0044052863432</v>
      </c>
      <c r="L1162" s="216">
        <v>1745.75</v>
      </c>
      <c r="M1162" s="207">
        <f>IF(ISNA(VLOOKUP(Table48[[#This Row],[Column1]],Table22[],2,FALSE)),M1161,(VLOOKUP(Table48[[#This Row],[Column1]],Table22[],2,FALSE))*1000)</f>
        <v>32959.135081747467</v>
      </c>
      <c r="N1162" s="135">
        <f>IF(ISNA(VLOOKUP(Table48[[#This Row],[Column1]],Table22[],3,FALSE)),N1161,(VLOOKUP(Table48[[#This Row],[Column1]],Table22[],3,FALSE))*1000)</f>
        <v>34171.67851284855</v>
      </c>
      <c r="O1162" s="14">
        <f t="shared" ref="O1162:O1179" si="38">DATE(YEAR(B1162),MONTH(B1162),1)</f>
        <v>43617</v>
      </c>
    </row>
    <row r="1163" spans="2:15" x14ac:dyDescent="0.25">
      <c r="B1163" s="2">
        <v>43623</v>
      </c>
      <c r="C1163" s="216">
        <v>11542</v>
      </c>
      <c r="D1163" s="27">
        <v>163968</v>
      </c>
      <c r="E1163" s="27">
        <v>140724</v>
      </c>
      <c r="F1163" s="27">
        <f t="shared" si="37"/>
        <v>23244</v>
      </c>
      <c r="G1163" s="27">
        <v>100000</v>
      </c>
      <c r="H1163" s="217">
        <v>28000</v>
      </c>
      <c r="I1163" s="216">
        <v>5777.75</v>
      </c>
      <c r="J1163" s="216">
        <v>262.85000000000002</v>
      </c>
      <c r="K1163" s="1">
        <f>Table48[[#This Row],[Comex Cu future]]/100/0.454*1000</f>
        <v>5789.6475770925108</v>
      </c>
      <c r="L1163" s="216">
        <v>1732.75</v>
      </c>
      <c r="M1163" s="207">
        <f>IF(ISNA(VLOOKUP(Table48[[#This Row],[Column1]],Table22[],2,FALSE)),M1162,(VLOOKUP(Table48[[#This Row],[Column1]],Table22[],2,FALSE))*1000)</f>
        <v>32628.441418719907</v>
      </c>
      <c r="N1163" s="135">
        <f>IF(ISNA(VLOOKUP(Table48[[#This Row],[Column1]],Table22[],3,FALSE)),N1162,(VLOOKUP(Table48[[#This Row],[Column1]],Table22[],3,FALSE))*1000)</f>
        <v>33620.522407802608</v>
      </c>
      <c r="O1163" s="14">
        <f t="shared" si="38"/>
        <v>43617</v>
      </c>
    </row>
    <row r="1164" spans="2:15" x14ac:dyDescent="0.25">
      <c r="B1164" s="2">
        <v>43626</v>
      </c>
      <c r="C1164" s="216">
        <v>11564</v>
      </c>
      <c r="D1164" s="27">
        <v>163896</v>
      </c>
      <c r="E1164" s="27">
        <v>140676</v>
      </c>
      <c r="F1164" s="27">
        <f t="shared" si="37"/>
        <v>23220</v>
      </c>
      <c r="G1164" s="27">
        <v>100000</v>
      </c>
      <c r="H1164" s="217">
        <v>28000</v>
      </c>
      <c r="I1164" s="216">
        <v>5860.25</v>
      </c>
      <c r="J1164" s="216">
        <v>266.2</v>
      </c>
      <c r="K1164" s="1">
        <f>Table48[[#This Row],[Comex Cu future]]/100/0.454*1000</f>
        <v>5863.4361233480176</v>
      </c>
      <c r="L1164" s="216">
        <v>1744.75</v>
      </c>
      <c r="M1164" s="207">
        <f>IF(ISNA(VLOOKUP(Table48[[#This Row],[Column1]],Table22[],2,FALSE)),M1163,(VLOOKUP(Table48[[#This Row],[Column1]],Table22[],2,FALSE))*1000)</f>
        <v>32628.441418719907</v>
      </c>
      <c r="N1164" s="135">
        <f>IF(ISNA(VLOOKUP(Table48[[#This Row],[Column1]],Table22[],3,FALSE)),N1163,(VLOOKUP(Table48[[#This Row],[Column1]],Table22[],3,FALSE))*1000)</f>
        <v>33620.522407802608</v>
      </c>
      <c r="O1164" s="14">
        <f t="shared" si="38"/>
        <v>43617</v>
      </c>
    </row>
    <row r="1165" spans="2:15" x14ac:dyDescent="0.25">
      <c r="B1165" s="2">
        <v>43627</v>
      </c>
      <c r="C1165" s="216">
        <v>11807</v>
      </c>
      <c r="D1165" s="27">
        <v>163878</v>
      </c>
      <c r="E1165" s="27">
        <v>140676</v>
      </c>
      <c r="F1165" s="27">
        <f t="shared" si="37"/>
        <v>23202</v>
      </c>
      <c r="G1165" s="27">
        <v>100000</v>
      </c>
      <c r="H1165" s="217">
        <v>28000</v>
      </c>
      <c r="I1165" s="216">
        <v>5857.5</v>
      </c>
      <c r="J1165" s="216">
        <v>267.3</v>
      </c>
      <c r="K1165" s="1">
        <f>Table48[[#This Row],[Comex Cu future]]/100/0.454*1000</f>
        <v>5887.6651982378853</v>
      </c>
      <c r="L1165" s="216">
        <v>1748.25</v>
      </c>
      <c r="M1165" s="207">
        <f>IF(ISNA(VLOOKUP(Table48[[#This Row],[Column1]],Table22[],2,FALSE)),M1164,(VLOOKUP(Table48[[#This Row],[Column1]],Table22[],2,FALSE))*1000)</f>
        <v>32628.441418719907</v>
      </c>
      <c r="N1165" s="135">
        <f>IF(ISNA(VLOOKUP(Table48[[#This Row],[Column1]],Table22[],3,FALSE)),N1164,(VLOOKUP(Table48[[#This Row],[Column1]],Table22[],3,FALSE))*1000)</f>
        <v>33620.522407802608</v>
      </c>
      <c r="O1165" s="14">
        <f t="shared" si="38"/>
        <v>43617</v>
      </c>
    </row>
    <row r="1166" spans="2:15" x14ac:dyDescent="0.25">
      <c r="B1166" s="2">
        <v>43628</v>
      </c>
      <c r="C1166" s="216">
        <v>11757</v>
      </c>
      <c r="D1166" s="27">
        <v>163992</v>
      </c>
      <c r="E1166" s="27">
        <v>140814</v>
      </c>
      <c r="F1166" s="27">
        <f t="shared" si="37"/>
        <v>23178</v>
      </c>
      <c r="G1166" s="27">
        <v>100000</v>
      </c>
      <c r="H1166" s="217">
        <v>28000</v>
      </c>
      <c r="I1166" s="216">
        <v>5823</v>
      </c>
      <c r="J1166" s="216">
        <v>265.5</v>
      </c>
      <c r="K1166" s="1">
        <f>Table48[[#This Row],[Comex Cu future]]/100/0.454*1000</f>
        <v>5848.0176211453736</v>
      </c>
      <c r="L1166" s="216">
        <v>1759.5</v>
      </c>
      <c r="M1166" s="207">
        <f>IF(ISNA(VLOOKUP(Table48[[#This Row],[Column1]],Table22[],2,FALSE)),M1165,(VLOOKUP(Table48[[#This Row],[Column1]],Table22[],2,FALSE))*1000)</f>
        <v>31967.054092664774</v>
      </c>
      <c r="N1166" s="135">
        <f>IF(ISNA(VLOOKUP(Table48[[#This Row],[Column1]],Table22[],3,FALSE)),N1165,(VLOOKUP(Table48[[#This Row],[Column1]],Table22[],3,FALSE))*1000)</f>
        <v>33400.059965784232</v>
      </c>
      <c r="O1166" s="14">
        <f t="shared" si="38"/>
        <v>43617</v>
      </c>
    </row>
    <row r="1167" spans="2:15" x14ac:dyDescent="0.25">
      <c r="B1167" s="2">
        <v>43629</v>
      </c>
      <c r="C1167" s="216">
        <v>11762</v>
      </c>
      <c r="D1167" s="27">
        <v>163704</v>
      </c>
      <c r="E1167" s="27">
        <v>140526</v>
      </c>
      <c r="F1167" s="27">
        <f t="shared" si="37"/>
        <v>23178</v>
      </c>
      <c r="G1167" s="27">
        <v>100000</v>
      </c>
      <c r="H1167" s="217">
        <v>28000</v>
      </c>
      <c r="I1167" s="216">
        <v>5830.5</v>
      </c>
      <c r="J1167" s="216">
        <v>265.75</v>
      </c>
      <c r="K1167" s="1">
        <f>Table48[[#This Row],[Comex Cu future]]/100/0.454*1000</f>
        <v>5853.5242290748902</v>
      </c>
      <c r="L1167" s="216">
        <v>1756</v>
      </c>
      <c r="M1167" s="207">
        <f>IF(ISNA(VLOOKUP(Table48[[#This Row],[Column1]],Table22[],2,FALSE)),M1166,(VLOOKUP(Table48[[#This Row],[Column1]],Table22[],2,FALSE))*1000)</f>
        <v>31967.054092664774</v>
      </c>
      <c r="N1167" s="135">
        <f>IF(ISNA(VLOOKUP(Table48[[#This Row],[Column1]],Table22[],3,FALSE)),N1166,(VLOOKUP(Table48[[#This Row],[Column1]],Table22[],3,FALSE))*1000)</f>
        <v>33400.059965784232</v>
      </c>
      <c r="O1167" s="14">
        <f t="shared" si="38"/>
        <v>43617</v>
      </c>
    </row>
    <row r="1168" spans="2:15" x14ac:dyDescent="0.25">
      <c r="B1168" s="2">
        <v>43630</v>
      </c>
      <c r="C1168" s="216">
        <v>11792</v>
      </c>
      <c r="D1168" s="27">
        <v>163122</v>
      </c>
      <c r="E1168" s="27">
        <v>139980</v>
      </c>
      <c r="F1168" s="27">
        <f t="shared" si="37"/>
        <v>23142</v>
      </c>
      <c r="G1168" s="27">
        <v>100000</v>
      </c>
      <c r="H1168" s="217">
        <v>28000</v>
      </c>
      <c r="I1168" s="216">
        <v>5797.75</v>
      </c>
      <c r="J1168" s="216">
        <v>263.10000000000002</v>
      </c>
      <c r="K1168" s="1">
        <f>Table48[[#This Row],[Comex Cu future]]/100/0.454*1000</f>
        <v>5795.1541850220274</v>
      </c>
      <c r="L1168" s="216">
        <v>1732.75</v>
      </c>
      <c r="M1168" s="207">
        <f>IF(ISNA(VLOOKUP(Table48[[#This Row],[Column1]],Table22[],2,FALSE)),M1167,(VLOOKUP(Table48[[#This Row],[Column1]],Table22[],2,FALSE))*1000)</f>
        <v>31746.591650646398</v>
      </c>
      <c r="N1168" s="135">
        <f>IF(ISNA(VLOOKUP(Table48[[#This Row],[Column1]],Table22[],3,FALSE)),N1167,(VLOOKUP(Table48[[#This Row],[Column1]],Table22[],3,FALSE))*1000)</f>
        <v>33400.059965784232</v>
      </c>
      <c r="O1168" s="14">
        <f t="shared" si="38"/>
        <v>43617</v>
      </c>
    </row>
    <row r="1169" spans="2:15" x14ac:dyDescent="0.25">
      <c r="B1169" s="2">
        <v>43633</v>
      </c>
      <c r="C1169" s="216">
        <v>11688</v>
      </c>
      <c r="D1169" s="27">
        <v>167148</v>
      </c>
      <c r="E1169" s="27">
        <v>144006</v>
      </c>
      <c r="F1169" s="27">
        <f t="shared" si="37"/>
        <v>23142</v>
      </c>
      <c r="G1169" s="27">
        <v>100000</v>
      </c>
      <c r="H1169" s="217">
        <v>28000</v>
      </c>
      <c r="I1169" s="216">
        <v>5818</v>
      </c>
      <c r="J1169" s="216">
        <v>264.64999999999998</v>
      </c>
      <c r="K1169" s="1">
        <f>Table48[[#This Row],[Comex Cu future]]/100/0.454*1000</f>
        <v>5829.2951541850216</v>
      </c>
      <c r="L1169" s="216">
        <v>1728.25</v>
      </c>
      <c r="M1169" s="207">
        <f>IF(ISNA(VLOOKUP(Table48[[#This Row],[Column1]],Table22[],2,FALSE)),M1168,(VLOOKUP(Table48[[#This Row],[Column1]],Table22[],2,FALSE))*1000)</f>
        <v>31746.591650646398</v>
      </c>
      <c r="N1169" s="135">
        <f>IF(ISNA(VLOOKUP(Table48[[#This Row],[Column1]],Table22[],3,FALSE)),N1168,(VLOOKUP(Table48[[#This Row],[Column1]],Table22[],3,FALSE))*1000)</f>
        <v>33400.059965784232</v>
      </c>
      <c r="O1169" s="14">
        <f t="shared" si="38"/>
        <v>43617</v>
      </c>
    </row>
    <row r="1170" spans="2:15" x14ac:dyDescent="0.25">
      <c r="B1170" s="2">
        <v>43634</v>
      </c>
      <c r="C1170" s="216">
        <v>11871</v>
      </c>
      <c r="D1170" s="27">
        <v>167130</v>
      </c>
      <c r="E1170" s="27">
        <v>143916</v>
      </c>
      <c r="F1170" s="27">
        <f t="shared" si="37"/>
        <v>23214</v>
      </c>
      <c r="G1170" s="27">
        <v>100000</v>
      </c>
      <c r="H1170" s="217">
        <v>28000</v>
      </c>
      <c r="I1170" s="216">
        <v>5925</v>
      </c>
      <c r="J1170" s="216">
        <v>270.25</v>
      </c>
      <c r="K1170" s="1">
        <f>Table48[[#This Row],[Comex Cu future]]/100/0.454*1000</f>
        <v>5952.6431718061676</v>
      </c>
      <c r="L1170" s="216">
        <v>1751.75</v>
      </c>
      <c r="M1170" s="207">
        <f>IF(ISNA(VLOOKUP(Table48[[#This Row],[Column1]],Table22[],2,FALSE)),M1169,(VLOOKUP(Table48[[#This Row],[Column1]],Table22[],2,FALSE))*1000)</f>
        <v>31746.591650646398</v>
      </c>
      <c r="N1170" s="135">
        <f>IF(ISNA(VLOOKUP(Table48[[#This Row],[Column1]],Table22[],3,FALSE)),N1169,(VLOOKUP(Table48[[#This Row],[Column1]],Table22[],3,FALSE))*1000)</f>
        <v>33400.059965784232</v>
      </c>
      <c r="O1170" s="14">
        <f t="shared" si="38"/>
        <v>43617</v>
      </c>
    </row>
    <row r="1171" spans="2:15" x14ac:dyDescent="0.25">
      <c r="B1171" s="2">
        <v>43635</v>
      </c>
      <c r="C1171" s="216">
        <v>12021</v>
      </c>
      <c r="D1171" s="27">
        <v>170088</v>
      </c>
      <c r="E1171" s="27">
        <v>146622</v>
      </c>
      <c r="F1171" s="27">
        <f t="shared" si="37"/>
        <v>23466</v>
      </c>
      <c r="G1171" s="27">
        <v>100000</v>
      </c>
      <c r="H1171" s="217">
        <v>28000</v>
      </c>
      <c r="I1171" s="216">
        <v>5897</v>
      </c>
      <c r="J1171" s="216">
        <v>268.05</v>
      </c>
      <c r="K1171" s="1">
        <f>Table48[[#This Row],[Comex Cu future]]/100/0.454*1000</f>
        <v>5904.1850220264323</v>
      </c>
      <c r="L1171" s="216">
        <v>1757.25</v>
      </c>
      <c r="M1171" s="207">
        <f>IF(ISNA(VLOOKUP(Table48[[#This Row],[Column1]],Table22[],2,FALSE)),M1170,(VLOOKUP(Table48[[#This Row],[Column1]],Table22[],2,FALSE))*1000)</f>
        <v>31415.897987618831</v>
      </c>
      <c r="N1171" s="135">
        <f>IF(ISNA(VLOOKUP(Table48[[#This Row],[Column1]],Table22[],3,FALSE)),N1170,(VLOOKUP(Table48[[#This Row],[Column1]],Table22[],3,FALSE))*1000)</f>
        <v>33069.366302756665</v>
      </c>
      <c r="O1171" s="14">
        <f t="shared" si="38"/>
        <v>43617</v>
      </c>
    </row>
    <row r="1172" spans="2:15" x14ac:dyDescent="0.25">
      <c r="B1172" s="2">
        <v>43636</v>
      </c>
      <c r="C1172" s="216">
        <v>12229.75</v>
      </c>
      <c r="D1172" s="27">
        <v>169086</v>
      </c>
      <c r="E1172" s="27">
        <v>145620</v>
      </c>
      <c r="F1172" s="27">
        <f t="shared" si="37"/>
        <v>23466</v>
      </c>
      <c r="G1172" s="27">
        <v>100000</v>
      </c>
      <c r="H1172" s="217">
        <v>28000</v>
      </c>
      <c r="I1172" s="216">
        <v>5960.5</v>
      </c>
      <c r="J1172" s="216">
        <v>271.2</v>
      </c>
      <c r="K1172" s="1">
        <f>Table48[[#This Row],[Comex Cu future]]/100/0.454*1000</f>
        <v>5973.5682819383255</v>
      </c>
      <c r="L1172" s="216">
        <v>1756.5</v>
      </c>
      <c r="M1172" s="207">
        <f>IF(ISNA(VLOOKUP(Table48[[#This Row],[Column1]],Table22[],2,FALSE)),M1171,(VLOOKUP(Table48[[#This Row],[Column1]],Table22[],2,FALSE))*1000)</f>
        <v>31415.897987618831</v>
      </c>
      <c r="N1172" s="135">
        <f>IF(ISNA(VLOOKUP(Table48[[#This Row],[Column1]],Table22[],3,FALSE)),N1171,(VLOOKUP(Table48[[#This Row],[Column1]],Table22[],3,FALSE))*1000)</f>
        <v>33069.366302756665</v>
      </c>
      <c r="O1172" s="14">
        <f t="shared" si="38"/>
        <v>43617</v>
      </c>
    </row>
    <row r="1173" spans="2:15" x14ac:dyDescent="0.25">
      <c r="B1173" s="2">
        <v>43637</v>
      </c>
      <c r="C1173" s="216">
        <v>12018.5</v>
      </c>
      <c r="D1173" s="27">
        <v>168684</v>
      </c>
      <c r="E1173" s="27">
        <v>145392</v>
      </c>
      <c r="F1173" s="27">
        <f t="shared" si="37"/>
        <v>23292</v>
      </c>
      <c r="G1173" s="27">
        <v>100000</v>
      </c>
      <c r="H1173" s="217">
        <v>28000</v>
      </c>
      <c r="I1173" s="216">
        <v>5957.5</v>
      </c>
      <c r="J1173" s="216">
        <v>270.39999999999998</v>
      </c>
      <c r="K1173" s="1">
        <f>Table48[[#This Row],[Comex Cu future]]/100/0.454*1000</f>
        <v>5955.9471365638756</v>
      </c>
      <c r="L1173" s="216">
        <v>1742.5</v>
      </c>
      <c r="M1173" s="207">
        <f>IF(ISNA(VLOOKUP(Table48[[#This Row],[Column1]],Table22[],2,FALSE)),M1172,(VLOOKUP(Table48[[#This Row],[Column1]],Table22[],2,FALSE))*1000)</f>
        <v>30534.048219545319</v>
      </c>
      <c r="N1173" s="135">
        <f>IF(ISNA(VLOOKUP(Table48[[#This Row],[Column1]],Table22[],3,FALSE)),N1172,(VLOOKUP(Table48[[#This Row],[Column1]],Table22[],3,FALSE))*1000)</f>
        <v>31967.054092664774</v>
      </c>
      <c r="O1173" s="14">
        <f t="shared" si="38"/>
        <v>43617</v>
      </c>
    </row>
    <row r="1174" spans="2:15" x14ac:dyDescent="0.25">
      <c r="B1174" s="2">
        <v>43640</v>
      </c>
      <c r="C1174" s="216">
        <v>12069.5</v>
      </c>
      <c r="D1174" s="27">
        <v>168876</v>
      </c>
      <c r="E1174" s="27">
        <v>145242</v>
      </c>
      <c r="F1174" s="27">
        <f t="shared" si="37"/>
        <v>23634</v>
      </c>
      <c r="G1174" s="27">
        <v>100000</v>
      </c>
      <c r="H1174" s="217">
        <v>28000</v>
      </c>
      <c r="I1174" s="216">
        <v>5941.25</v>
      </c>
      <c r="J1174" s="216">
        <v>270.5</v>
      </c>
      <c r="K1174" s="1">
        <f>Table48[[#This Row],[Comex Cu future]]/100/0.454*1000</f>
        <v>5958.1497797356824</v>
      </c>
      <c r="L1174" s="216">
        <v>1768.75</v>
      </c>
      <c r="M1174" s="207">
        <f>IF(ISNA(VLOOKUP(Table48[[#This Row],[Column1]],Table22[],2,FALSE)),M1173,(VLOOKUP(Table48[[#This Row],[Column1]],Table22[],2,FALSE))*1000)</f>
        <v>30534.048219545319</v>
      </c>
      <c r="N1174" s="135">
        <f>IF(ISNA(VLOOKUP(Table48[[#This Row],[Column1]],Table22[],3,FALSE)),N1173,(VLOOKUP(Table48[[#This Row],[Column1]],Table22[],3,FALSE))*1000)</f>
        <v>31967.054092664774</v>
      </c>
      <c r="O1174" s="14">
        <f t="shared" si="38"/>
        <v>43617</v>
      </c>
    </row>
    <row r="1175" spans="2:15" x14ac:dyDescent="0.25">
      <c r="B1175" s="2">
        <v>43641</v>
      </c>
      <c r="C1175" s="216">
        <v>12234</v>
      </c>
      <c r="D1175" s="27">
        <v>168252</v>
      </c>
      <c r="E1175" s="27">
        <v>145176</v>
      </c>
      <c r="F1175" s="27">
        <f t="shared" si="37"/>
        <v>23076</v>
      </c>
      <c r="G1175" s="27">
        <v>100000</v>
      </c>
      <c r="H1175" s="217">
        <v>28000</v>
      </c>
      <c r="I1175" s="216">
        <v>6025.5</v>
      </c>
      <c r="J1175" s="216">
        <v>273.5</v>
      </c>
      <c r="K1175" s="1">
        <f>Table48[[#This Row],[Comex Cu future]]/100/0.454*1000</f>
        <v>6024.2290748898677</v>
      </c>
      <c r="L1175" s="216">
        <v>1791.25</v>
      </c>
      <c r="M1175" s="207">
        <f>IF(ISNA(VLOOKUP(Table48[[#This Row],[Column1]],Table22[],2,FALSE)),M1174,(VLOOKUP(Table48[[#This Row],[Column1]],Table22[],2,FALSE))*1000)</f>
        <v>30534.048219545319</v>
      </c>
      <c r="N1175" s="135">
        <f>IF(ISNA(VLOOKUP(Table48[[#This Row],[Column1]],Table22[],3,FALSE)),N1174,(VLOOKUP(Table48[[#This Row],[Column1]],Table22[],3,FALSE))*1000)</f>
        <v>31967.054092664774</v>
      </c>
      <c r="O1175" s="14">
        <f t="shared" si="38"/>
        <v>43617</v>
      </c>
    </row>
    <row r="1176" spans="2:15" x14ac:dyDescent="0.25">
      <c r="B1176" s="2">
        <v>43642</v>
      </c>
      <c r="C1176" s="216">
        <v>12424</v>
      </c>
      <c r="D1176" s="27">
        <v>164838</v>
      </c>
      <c r="E1176" s="27">
        <v>144276</v>
      </c>
      <c r="F1176" s="27">
        <f t="shared" si="37"/>
        <v>20562</v>
      </c>
      <c r="G1176" s="27">
        <v>100000</v>
      </c>
      <c r="H1176" s="217">
        <v>27860</v>
      </c>
      <c r="I1176" s="216">
        <v>5971</v>
      </c>
      <c r="J1176" s="216">
        <v>271.55</v>
      </c>
      <c r="K1176" s="1">
        <f>Table48[[#This Row],[Comex Cu future]]/100/0.454*1000</f>
        <v>5981.2775330396471</v>
      </c>
      <c r="L1176" s="216">
        <v>1795.25</v>
      </c>
      <c r="M1176" s="207">
        <f>IF(ISNA(VLOOKUP(Table48[[#This Row],[Column1]],Table22[],2,FALSE)),M1175,(VLOOKUP(Table48[[#This Row],[Column1]],Table22[],2,FALSE))*1000)</f>
        <v>30313.585777526943</v>
      </c>
      <c r="N1176" s="135">
        <f>IF(ISNA(VLOOKUP(Table48[[#This Row],[Column1]],Table22[],3,FALSE)),N1175,(VLOOKUP(Table48[[#This Row],[Column1]],Table22[],3,FALSE))*1000)</f>
        <v>31636.360429637207</v>
      </c>
      <c r="O1176" s="14">
        <f t="shared" si="38"/>
        <v>43617</v>
      </c>
    </row>
    <row r="1177" spans="2:15" x14ac:dyDescent="0.25">
      <c r="B1177" s="2">
        <v>43643</v>
      </c>
      <c r="C1177" s="216">
        <v>12658</v>
      </c>
      <c r="D1177" s="27">
        <v>165480</v>
      </c>
      <c r="E1177" s="27">
        <v>144624</v>
      </c>
      <c r="F1177" s="27">
        <f t="shared" si="37"/>
        <v>20856</v>
      </c>
      <c r="G1177" s="27">
        <v>100000</v>
      </c>
      <c r="H1177" s="217">
        <v>28720</v>
      </c>
      <c r="I1177" s="216">
        <v>5976.5</v>
      </c>
      <c r="J1177" s="216">
        <v>271.64999999999998</v>
      </c>
      <c r="K1177" s="1">
        <f>Table48[[#This Row],[Comex Cu future]]/100/0.454*1000</f>
        <v>5983.4801762114539</v>
      </c>
      <c r="L1177" s="216">
        <v>1770.5</v>
      </c>
      <c r="M1177" s="207">
        <f>IF(ISNA(VLOOKUP(Table48[[#This Row],[Column1]],Table22[],2,FALSE)),M1176,(VLOOKUP(Table48[[#This Row],[Column1]],Table22[],2,FALSE))*1000)</f>
        <v>30313.585777526943</v>
      </c>
      <c r="N1177" s="135">
        <f>IF(ISNA(VLOOKUP(Table48[[#This Row],[Column1]],Table22[],3,FALSE)),N1176,(VLOOKUP(Table48[[#This Row],[Column1]],Table22[],3,FALSE))*1000)</f>
        <v>31636.360429637207</v>
      </c>
      <c r="O1177" s="14">
        <f t="shared" si="38"/>
        <v>43617</v>
      </c>
    </row>
    <row r="1178" spans="2:15" x14ac:dyDescent="0.25">
      <c r="B1178" s="2">
        <v>43644</v>
      </c>
      <c r="C1178" s="216">
        <v>12617</v>
      </c>
      <c r="D1178" s="27">
        <v>164718</v>
      </c>
      <c r="E1178" s="27">
        <v>143880</v>
      </c>
      <c r="F1178" s="27">
        <f t="shared" si="37"/>
        <v>20838</v>
      </c>
      <c r="G1178" s="27">
        <v>100000</v>
      </c>
      <c r="H1178" s="217">
        <v>28600</v>
      </c>
      <c r="I1178" s="216">
        <v>5982</v>
      </c>
      <c r="J1178" s="216">
        <v>271.35000000000002</v>
      </c>
      <c r="K1178" s="1">
        <f>Table48[[#This Row],[Comex Cu future]]/100/0.454*1000</f>
        <v>5976.8722466960353</v>
      </c>
      <c r="L1178" s="216">
        <v>1779.75</v>
      </c>
      <c r="M1178" s="207">
        <f>IF(ISNA(VLOOKUP(Table48[[#This Row],[Column1]],Table22[],2,FALSE)),M1177,(VLOOKUP(Table48[[#This Row],[Column1]],Table22[],2,FALSE))*1000)</f>
        <v>29431.736009453427</v>
      </c>
      <c r="N1178" s="135">
        <f>IF(ISNA(VLOOKUP(Table48[[#This Row],[Column1]],Table22[],3,FALSE)),N1177,(VLOOKUP(Table48[[#This Row],[Column1]],Table22[],3,FALSE))*1000)</f>
        <v>30754.510661563698</v>
      </c>
      <c r="O1178" s="14">
        <f t="shared" si="38"/>
        <v>43617</v>
      </c>
    </row>
    <row r="1179" spans="2:15" x14ac:dyDescent="0.25">
      <c r="B1179" s="2">
        <v>43647</v>
      </c>
      <c r="C1179" s="216">
        <v>12266</v>
      </c>
      <c r="D1179" s="27">
        <v>161658</v>
      </c>
      <c r="E1179" s="27">
        <v>143280</v>
      </c>
      <c r="F1179" s="27">
        <f t="shared" si="37"/>
        <v>18378</v>
      </c>
      <c r="G1179" s="27">
        <v>100000</v>
      </c>
      <c r="H1179" s="217">
        <v>28600</v>
      </c>
      <c r="I1179" s="216">
        <v>5937.75</v>
      </c>
      <c r="J1179" s="216">
        <v>268.8</v>
      </c>
      <c r="K1179" s="1">
        <f>Table48[[#This Row],[Comex Cu future]]/100/0.454*1000</f>
        <v>5920.7048458149775</v>
      </c>
      <c r="L1179" s="216">
        <v>1770.5</v>
      </c>
      <c r="M1179" s="207">
        <f>IF(ISNA(VLOOKUP(Table48[[#This Row],[Column1]],Table22[],2,FALSE)),M1178,(VLOOKUP(Table48[[#This Row],[Column1]],Table22[],2,FALSE))*1000)</f>
        <v>29431.736009453427</v>
      </c>
      <c r="N1179" s="135">
        <f>IF(ISNA(VLOOKUP(Table48[[#This Row],[Column1]],Table22[],3,FALSE)),N1178,(VLOOKUP(Table48[[#This Row],[Column1]],Table22[],3,FALSE))*1000)</f>
        <v>30754.510661563698</v>
      </c>
      <c r="O1179" s="14">
        <f t="shared" si="38"/>
        <v>43647</v>
      </c>
    </row>
    <row r="1180" spans="2:15" x14ac:dyDescent="0.25">
      <c r="B1180" s="2">
        <v>43648</v>
      </c>
      <c r="C1180" s="216">
        <v>12004.5</v>
      </c>
      <c r="D1180" s="27">
        <v>161448</v>
      </c>
      <c r="E1180" s="27">
        <v>143118</v>
      </c>
      <c r="F1180" s="27">
        <f>D1180-E1180</f>
        <v>18330</v>
      </c>
      <c r="G1180" s="27"/>
      <c r="H1180" s="216">
        <v>28600</v>
      </c>
      <c r="I1180" s="216">
        <v>5868.5</v>
      </c>
      <c r="J1180" s="216">
        <v>266.39999999999998</v>
      </c>
      <c r="K1180" s="1">
        <f>Table48[[#This Row],[Comex Cu future]]/100/0.454*1000</f>
        <v>5867.8414096916295</v>
      </c>
      <c r="L1180" s="216">
        <v>1756.25</v>
      </c>
      <c r="M1180" s="258">
        <f>IF(ISNA(VLOOKUP(Table48[[#This Row],[Column1]],Table20[],2,FALSE)),M1179,(VLOOKUP(Table48[[#This Row],[Column1]],Table20[],2,FALSE)))</f>
        <v>0</v>
      </c>
      <c r="N1180" s="258">
        <f>IF(ISNA(VLOOKUP(Table48[[#This Row],[Column1]],Table20[],3,FALSE)),"",(VLOOKUP(Table48[[#This Row],[Column1]],Table20[],3,FALSE)))</f>
        <v>0</v>
      </c>
      <c r="O1180" s="14">
        <f t="shared" ref="O1180:O1198" si="39">DATE(YEAR(B1180),MONTH(B1180),1)</f>
        <v>43647</v>
      </c>
    </row>
    <row r="1181" spans="2:15" x14ac:dyDescent="0.25">
      <c r="B1181" s="2">
        <v>43649</v>
      </c>
      <c r="C1181" s="216">
        <v>12271.5</v>
      </c>
      <c r="D1181" s="27">
        <v>158292</v>
      </c>
      <c r="E1181" s="27">
        <v>140328</v>
      </c>
      <c r="F1181" s="27">
        <f>MAX(F8:F1179)</f>
        <v>290568</v>
      </c>
      <c r="G1181" s="27">
        <f t="shared" ref="G1181:N1181" si="40">MAX(G7:G1179)</f>
        <v>100000</v>
      </c>
      <c r="H1181" s="216">
        <v>28600</v>
      </c>
      <c r="I1181" s="216">
        <v>5908.75</v>
      </c>
      <c r="J1181" s="216">
        <v>268.3</v>
      </c>
      <c r="K1181" s="1">
        <f>Table48[[#This Row],[Comex Cu future]]/100/0.454*1000</f>
        <v>5909.6916299559471</v>
      </c>
      <c r="L1181" s="216">
        <v>1764.75</v>
      </c>
      <c r="M1181" s="258">
        <f t="shared" si="40"/>
        <v>96342.087162031079</v>
      </c>
      <c r="N1181" s="258">
        <f t="shared" si="40"/>
        <v>97995.55547716892</v>
      </c>
      <c r="O1181" s="14">
        <f t="shared" si="39"/>
        <v>43647</v>
      </c>
    </row>
    <row r="1182" spans="2:15" x14ac:dyDescent="0.25">
      <c r="B1182" s="2">
        <v>43650</v>
      </c>
      <c r="C1182" s="216">
        <v>12270</v>
      </c>
      <c r="D1182" s="27">
        <v>157386</v>
      </c>
      <c r="E1182" s="27">
        <v>139932</v>
      </c>
      <c r="F1182" s="27">
        <f t="shared" ref="F1182:M1182" si="41">MIN(F8:F1180)</f>
        <v>18330</v>
      </c>
      <c r="G1182" s="27">
        <f t="shared" si="41"/>
        <v>100000</v>
      </c>
      <c r="H1182" s="216">
        <v>28600</v>
      </c>
      <c r="I1182" s="216">
        <v>5909</v>
      </c>
      <c r="J1182" s="216">
        <v>268.3</v>
      </c>
      <c r="K1182" s="1">
        <f>Table48[[#This Row],[Comex Cu future]]/100/0.454*1000</f>
        <v>5909.6916299559471</v>
      </c>
      <c r="L1182" s="216">
        <v>1784.25</v>
      </c>
      <c r="M1182" s="258">
        <f t="shared" si="41"/>
        <v>0</v>
      </c>
      <c r="N1182" s="258">
        <f>IF(ISNA(VLOOKUP(Table48[[#This Row],[Column1]],Table20[],3,FALSE)),"",(VLOOKUP(Table48[[#This Row],[Column1]],Table20[],3,FALSE)))</f>
        <v>0</v>
      </c>
      <c r="O1182" s="14">
        <f t="shared" si="39"/>
        <v>43647</v>
      </c>
    </row>
    <row r="1183" spans="2:15" x14ac:dyDescent="0.25">
      <c r="B1183" s="2">
        <v>43651</v>
      </c>
      <c r="C1183" s="216">
        <v>12418</v>
      </c>
      <c r="D1183" s="27">
        <v>157464</v>
      </c>
      <c r="E1183" s="27">
        <v>140208</v>
      </c>
      <c r="F1183" s="27">
        <f t="shared" ref="F1183:F1198" si="42">D1183-E1183</f>
        <v>17256</v>
      </c>
      <c r="G1183" s="27"/>
      <c r="H1183" s="216">
        <v>28600</v>
      </c>
      <c r="I1183" s="216">
        <v>5890.25</v>
      </c>
      <c r="J1183" s="216">
        <v>266.10000000000002</v>
      </c>
      <c r="K1183" s="1">
        <f>Table48[[#This Row],[Comex Cu future]]/100/0.454*1000</f>
        <v>5861.2334801762108</v>
      </c>
      <c r="L1183" s="216">
        <v>1784</v>
      </c>
      <c r="M1183" s="258">
        <f>IF(ISNA(VLOOKUP(Table48[[#This Row],[Column1]],Table20[],2,FALSE)),M1182,(VLOOKUP(Table48[[#This Row],[Column1]],Table20[],2,FALSE)))</f>
        <v>28.770348683398296</v>
      </c>
      <c r="N1183" s="258">
        <f>IF(ISNA(VLOOKUP(Table48[[#This Row],[Column1]],Table20[],3,FALSE)),"",(VLOOKUP(Table48[[#This Row],[Column1]],Table20[],3,FALSE)))</f>
        <v>30.093123335508565</v>
      </c>
      <c r="O1183" s="14">
        <f t="shared" si="39"/>
        <v>43647</v>
      </c>
    </row>
    <row r="1184" spans="2:15" x14ac:dyDescent="0.25">
      <c r="B1184" s="2">
        <v>43654</v>
      </c>
      <c r="C1184" s="216">
        <v>12676</v>
      </c>
      <c r="D1184" s="27">
        <v>154740</v>
      </c>
      <c r="E1184" s="27">
        <v>139512</v>
      </c>
      <c r="F1184" s="27">
        <f t="shared" si="42"/>
        <v>15228</v>
      </c>
      <c r="G1184" s="27"/>
      <c r="H1184" s="216">
        <v>28600</v>
      </c>
      <c r="I1184" s="216">
        <v>5873.25</v>
      </c>
      <c r="J1184" s="216">
        <v>265.89999999999998</v>
      </c>
      <c r="K1184" s="1">
        <f>Table48[[#This Row],[Comex Cu future]]/100/0.454*1000</f>
        <v>5856.8281938325981</v>
      </c>
      <c r="L1184" s="216">
        <v>1790</v>
      </c>
      <c r="M1184" s="258">
        <f>IF(ISNA(VLOOKUP(Table48[[#This Row],[Column1]],Table20[],2,FALSE)),M1183,(VLOOKUP(Table48[[#This Row],[Column1]],Table20[],2,FALSE)))</f>
        <v>0</v>
      </c>
      <c r="N1184" s="258">
        <f>IF(ISNA(VLOOKUP(Table48[[#This Row],[Column1]],Table20[],3,FALSE)),"",(VLOOKUP(Table48[[#This Row],[Column1]],Table20[],3,FALSE)))</f>
        <v>0</v>
      </c>
      <c r="O1184" s="14">
        <f t="shared" si="39"/>
        <v>43647</v>
      </c>
    </row>
    <row r="1185" spans="2:15" x14ac:dyDescent="0.25">
      <c r="B1185" s="2">
        <v>43655</v>
      </c>
      <c r="C1185" s="216">
        <v>12646.5</v>
      </c>
      <c r="D1185" s="27">
        <v>154104</v>
      </c>
      <c r="E1185" s="27">
        <v>139428</v>
      </c>
      <c r="F1185" s="27">
        <f t="shared" si="42"/>
        <v>14676</v>
      </c>
      <c r="G1185" s="27"/>
      <c r="H1185" s="216">
        <v>26647</v>
      </c>
      <c r="I1185" s="216">
        <v>5808.5</v>
      </c>
      <c r="J1185" s="216">
        <v>262.5</v>
      </c>
      <c r="K1185" s="1">
        <f>Table48[[#This Row],[Comex Cu future]]/100/0.454*1000</f>
        <v>5781.9383259911892</v>
      </c>
      <c r="L1185" s="216">
        <v>1807</v>
      </c>
      <c r="M1185" s="258">
        <f>IF(ISNA(VLOOKUP(Table48[[#This Row],[Column1]],Table20[],2,FALSE)),M1184,(VLOOKUP(Table48[[#This Row],[Column1]],Table20[],2,FALSE)))</f>
        <v>0</v>
      </c>
      <c r="N1185" s="258">
        <f>IF(ISNA(VLOOKUP(Table48[[#This Row],[Column1]],Table20[],3,FALSE)),"",(VLOOKUP(Table48[[#This Row],[Column1]],Table20[],3,FALSE)))</f>
        <v>0</v>
      </c>
      <c r="O1185" s="14">
        <f t="shared" si="39"/>
        <v>43647</v>
      </c>
    </row>
    <row r="1186" spans="2:15" x14ac:dyDescent="0.25">
      <c r="B1186" s="2">
        <v>43656</v>
      </c>
      <c r="C1186" s="216">
        <v>12928</v>
      </c>
      <c r="D1186" s="27">
        <v>153612</v>
      </c>
      <c r="E1186" s="27">
        <v>139332</v>
      </c>
      <c r="F1186" s="27">
        <f t="shared" si="42"/>
        <v>14280</v>
      </c>
      <c r="G1186" s="27"/>
      <c r="H1186" s="216">
        <v>26650</v>
      </c>
      <c r="I1186" s="216">
        <v>5928.5</v>
      </c>
      <c r="J1186" s="216">
        <v>269.39999999999998</v>
      </c>
      <c r="K1186" s="1">
        <f>Table48[[#This Row],[Comex Cu future]]/100/0.454*1000</f>
        <v>5933.9207048458138</v>
      </c>
      <c r="L1186" s="216">
        <v>1833</v>
      </c>
      <c r="M1186" s="258">
        <f>IF(ISNA(VLOOKUP(Table48[[#This Row],[Column1]],Table20[],2,FALSE)),M1185,(VLOOKUP(Table48[[#This Row],[Column1]],Table20[],2,FALSE)))</f>
        <v>0</v>
      </c>
      <c r="N1186" s="258">
        <f>IF(ISNA(VLOOKUP(Table48[[#This Row],[Column1]],Table20[],3,FALSE)),"",(VLOOKUP(Table48[[#This Row],[Column1]],Table20[],3,FALSE)))</f>
        <v>0</v>
      </c>
      <c r="O1186" s="14">
        <f t="shared" si="39"/>
        <v>43647</v>
      </c>
    </row>
    <row r="1187" spans="2:15" x14ac:dyDescent="0.25">
      <c r="B1187" s="2">
        <v>43657</v>
      </c>
      <c r="C1187" s="216">
        <v>13073</v>
      </c>
      <c r="D1187" s="27">
        <v>153420</v>
      </c>
      <c r="E1187" s="27">
        <v>139692</v>
      </c>
      <c r="F1187" s="27">
        <f t="shared" si="42"/>
        <v>13728</v>
      </c>
      <c r="G1187" s="27"/>
      <c r="H1187" s="216">
        <v>26650</v>
      </c>
      <c r="I1187" s="216">
        <v>5948</v>
      </c>
      <c r="J1187" s="216">
        <v>268.75</v>
      </c>
      <c r="K1187" s="1">
        <f>Table48[[#This Row],[Comex Cu future]]/100/0.454*1000</f>
        <v>5919.6035242290745</v>
      </c>
      <c r="L1187" s="216">
        <v>1807.5</v>
      </c>
      <c r="M1187" s="258">
        <f>IF(ISNA(VLOOKUP(Table48[[#This Row],[Column1]],Table20[],2,FALSE)),M1186,(VLOOKUP(Table48[[#This Row],[Column1]],Table20[],2,FALSE)))</f>
        <v>0</v>
      </c>
      <c r="N1187" s="258">
        <f>IF(ISNA(VLOOKUP(Table48[[#This Row],[Column1]],Table20[],3,FALSE)),"",(VLOOKUP(Table48[[#This Row],[Column1]],Table20[],3,FALSE)))</f>
        <v>0</v>
      </c>
      <c r="O1187" s="14">
        <f t="shared" si="39"/>
        <v>43647</v>
      </c>
    </row>
    <row r="1188" spans="2:15" x14ac:dyDescent="0.25">
      <c r="B1188" s="2">
        <v>43658</v>
      </c>
      <c r="C1188" s="216">
        <v>13409.5</v>
      </c>
      <c r="D1188" s="27">
        <v>150840</v>
      </c>
      <c r="E1188" s="27">
        <v>139398</v>
      </c>
      <c r="F1188" s="27">
        <f t="shared" si="42"/>
        <v>11442</v>
      </c>
      <c r="G1188" s="27"/>
      <c r="H1188" s="216">
        <v>26650</v>
      </c>
      <c r="I1188" s="216">
        <v>5928.75</v>
      </c>
      <c r="J1188" s="216">
        <v>269.39999999999998</v>
      </c>
      <c r="K1188" s="1">
        <f>Table48[[#This Row],[Comex Cu future]]/100/0.454*1000</f>
        <v>5933.9207048458138</v>
      </c>
      <c r="L1188" s="216">
        <v>1802.25</v>
      </c>
      <c r="M1188" s="258">
        <f>IF(ISNA(VLOOKUP(Table48[[#This Row],[Column1]],Table20[],2,FALSE)),M1187,(VLOOKUP(Table48[[#This Row],[Column1]],Table20[],2,FALSE)))</f>
        <v>27.888498915324785</v>
      </c>
      <c r="N1188" s="258">
        <f>IF(ISNA(VLOOKUP(Table48[[#This Row],[Column1]],Table20[],3,FALSE)),"",(VLOOKUP(Table48[[#This Row],[Column1]],Table20[],3,FALSE)))</f>
        <v>28.880579904407483</v>
      </c>
      <c r="O1188" s="14">
        <f t="shared" si="39"/>
        <v>43647</v>
      </c>
    </row>
    <row r="1189" spans="2:15" x14ac:dyDescent="0.25">
      <c r="B1189" s="2">
        <v>43661</v>
      </c>
      <c r="C1189" s="216">
        <v>13595</v>
      </c>
      <c r="D1189" s="27">
        <v>150324</v>
      </c>
      <c r="E1189" s="27">
        <v>138978</v>
      </c>
      <c r="F1189" s="27">
        <f t="shared" si="42"/>
        <v>11346</v>
      </c>
      <c r="G1189" s="27"/>
      <c r="H1189" s="216">
        <v>27584</v>
      </c>
      <c r="I1189" s="216">
        <v>5976</v>
      </c>
      <c r="J1189" s="216">
        <v>271.10000000000002</v>
      </c>
      <c r="K1189" s="1">
        <f>Table48[[#This Row],[Comex Cu future]]/100/0.454*1000</f>
        <v>5971.3656387665205</v>
      </c>
      <c r="L1189" s="216">
        <v>1824</v>
      </c>
      <c r="M1189" s="258">
        <f>IF(ISNA(VLOOKUP(Table48[[#This Row],[Column1]],Table20[],2,FALSE)),M1188,(VLOOKUP(Table48[[#This Row],[Column1]],Table20[],2,FALSE)))</f>
        <v>0</v>
      </c>
      <c r="N1189" s="258">
        <f>IF(ISNA(VLOOKUP(Table48[[#This Row],[Column1]],Table20[],3,FALSE)),"",(VLOOKUP(Table48[[#This Row],[Column1]],Table20[],3,FALSE)))</f>
        <v>0</v>
      </c>
      <c r="O1189" s="14">
        <f t="shared" si="39"/>
        <v>43647</v>
      </c>
    </row>
    <row r="1190" spans="2:15" x14ac:dyDescent="0.25">
      <c r="B1190" s="2">
        <v>43662</v>
      </c>
      <c r="C1190" s="216">
        <v>14004</v>
      </c>
      <c r="D1190" s="27">
        <v>149322</v>
      </c>
      <c r="E1190" s="27">
        <v>137976</v>
      </c>
      <c r="F1190" s="27">
        <f t="shared" si="42"/>
        <v>11346</v>
      </c>
      <c r="G1190" s="27"/>
      <c r="H1190" s="216">
        <v>27583</v>
      </c>
      <c r="I1190" s="216">
        <v>6000</v>
      </c>
      <c r="J1190" s="216">
        <v>270</v>
      </c>
      <c r="K1190" s="1">
        <f>Table48[[#This Row],[Comex Cu future]]/100/0.454*1000</f>
        <v>5947.1365638766529</v>
      </c>
      <c r="L1190" s="216">
        <v>1831.5</v>
      </c>
      <c r="M1190" s="258">
        <f>IF(ISNA(VLOOKUP(Table48[[#This Row],[Column1]],Table20[],2,FALSE)),M1189,(VLOOKUP(Table48[[#This Row],[Column1]],Table20[],2,FALSE)))</f>
        <v>0</v>
      </c>
      <c r="N1190" s="258">
        <f>IF(ISNA(VLOOKUP(Table48[[#This Row],[Column1]],Table20[],3,FALSE)),"",(VLOOKUP(Table48[[#This Row],[Column1]],Table20[],3,FALSE)))</f>
        <v>0</v>
      </c>
      <c r="O1190" s="14">
        <f t="shared" si="39"/>
        <v>43647</v>
      </c>
    </row>
    <row r="1191" spans="2:15" x14ac:dyDescent="0.25">
      <c r="B1191" s="2">
        <v>43663</v>
      </c>
      <c r="C1191" s="216">
        <v>14419</v>
      </c>
      <c r="D1191" s="27">
        <v>148374</v>
      </c>
      <c r="E1191" s="27">
        <v>137028</v>
      </c>
      <c r="F1191" s="27">
        <f t="shared" si="42"/>
        <v>11346</v>
      </c>
      <c r="G1191" s="27"/>
      <c r="H1191" s="216">
        <v>27583</v>
      </c>
      <c r="I1191" s="216">
        <v>5968</v>
      </c>
      <c r="J1191" s="216">
        <v>271.60000000000002</v>
      </c>
      <c r="K1191" s="1">
        <f>Table48[[#This Row],[Comex Cu future]]/100/0.454*1000</f>
        <v>5982.378854625551</v>
      </c>
      <c r="L1191" s="216">
        <v>1829.5</v>
      </c>
      <c r="M1191" s="258">
        <f>IF(ISNA(VLOOKUP(Table48[[#This Row],[Column1]],Table20[],2,FALSE)),M1190,(VLOOKUP(Table48[[#This Row],[Column1]],Table20[],2,FALSE)))</f>
        <v>0</v>
      </c>
      <c r="N1191" s="258">
        <f>IF(ISNA(VLOOKUP(Table48[[#This Row],[Column1]],Table20[],3,FALSE)),"",(VLOOKUP(Table48[[#This Row],[Column1]],Table20[],3,FALSE)))</f>
        <v>0</v>
      </c>
      <c r="O1191" s="14">
        <f t="shared" si="39"/>
        <v>43647</v>
      </c>
    </row>
    <row r="1192" spans="2:15" x14ac:dyDescent="0.25">
      <c r="B1192" s="2">
        <v>43664</v>
      </c>
      <c r="C1192" s="216">
        <v>14817</v>
      </c>
      <c r="D1192" s="27">
        <v>148230</v>
      </c>
      <c r="E1192" s="27">
        <v>136902</v>
      </c>
      <c r="F1192" s="27">
        <f t="shared" si="42"/>
        <v>11328</v>
      </c>
      <c r="G1192" s="27"/>
      <c r="H1192" s="216">
        <v>27592</v>
      </c>
      <c r="I1192" s="216">
        <v>5970.5</v>
      </c>
      <c r="J1192" s="216">
        <v>271</v>
      </c>
      <c r="K1192" s="1">
        <f>Table48[[#This Row],[Comex Cu future]]/100/0.454*1000</f>
        <v>5969.1629955947128</v>
      </c>
      <c r="L1192" s="216">
        <v>1835.75</v>
      </c>
      <c r="M1192" s="258">
        <f>IF(ISNA(VLOOKUP(Table48[[#This Row],[Column1]],Table20[],2,FALSE)),M1191,(VLOOKUP(Table48[[#This Row],[Column1]],Table20[],2,FALSE)))</f>
        <v>0</v>
      </c>
      <c r="N1192" s="258">
        <f>IF(ISNA(VLOOKUP(Table48[[#This Row],[Column1]],Table20[],3,FALSE)),"",(VLOOKUP(Table48[[#This Row],[Column1]],Table20[],3,FALSE)))</f>
        <v>0</v>
      </c>
      <c r="O1192" s="14">
        <f t="shared" si="39"/>
        <v>43647</v>
      </c>
    </row>
    <row r="1193" spans="2:15" x14ac:dyDescent="0.25">
      <c r="B1193" s="2">
        <v>43665</v>
      </c>
      <c r="C1193" s="216">
        <v>14680</v>
      </c>
      <c r="D1193" s="27">
        <v>147942</v>
      </c>
      <c r="E1193" s="27">
        <v>136818</v>
      </c>
      <c r="F1193" s="27">
        <f t="shared" si="42"/>
        <v>11124</v>
      </c>
      <c r="G1193" s="27"/>
      <c r="H1193" s="216">
        <v>27596</v>
      </c>
      <c r="I1193" s="216">
        <v>6055.25</v>
      </c>
      <c r="J1193" s="216">
        <v>275.25</v>
      </c>
      <c r="K1193" s="1">
        <f>Table48[[#This Row],[Comex Cu future]]/100/0.454*1000</f>
        <v>6062.7753303964755</v>
      </c>
      <c r="L1193" s="216">
        <v>1823.75</v>
      </c>
      <c r="M1193" s="258">
        <f>IF(ISNA(VLOOKUP(Table48[[#This Row],[Column1]],Table20[],2,FALSE)),M1192,(VLOOKUP(Table48[[#This Row],[Column1]],Table20[],2,FALSE)))</f>
        <v>27.668036473306408</v>
      </c>
      <c r="N1193" s="258">
        <f>IF(ISNA(VLOOKUP(Table48[[#This Row],[Column1]],Table20[],3,FALSE)),"",(VLOOKUP(Table48[[#This Row],[Column1]],Table20[],3,FALSE)))</f>
        <v>28.439655020370729</v>
      </c>
      <c r="O1193" s="14">
        <f t="shared" si="39"/>
        <v>43647</v>
      </c>
    </row>
    <row r="1194" spans="2:15" x14ac:dyDescent="0.25">
      <c r="B1194" s="2">
        <v>43668</v>
      </c>
      <c r="C1194" s="216">
        <v>14256</v>
      </c>
      <c r="D1194" s="27">
        <v>147624</v>
      </c>
      <c r="E1194" s="27">
        <v>136872</v>
      </c>
      <c r="F1194" s="27">
        <f t="shared" si="42"/>
        <v>10752</v>
      </c>
      <c r="G1194" s="27"/>
      <c r="H1194" s="216">
        <v>27583</v>
      </c>
      <c r="I1194" s="216">
        <v>5997</v>
      </c>
      <c r="J1194" s="216">
        <v>272.2</v>
      </c>
      <c r="K1194" s="1">
        <f>Table48[[#This Row],[Comex Cu future]]/100/0.454*1000</f>
        <v>5995.5947136563882</v>
      </c>
      <c r="L1194" s="216">
        <v>1788.75</v>
      </c>
      <c r="M1194" s="258">
        <f>IF(ISNA(VLOOKUP(Table48[[#This Row],[Column1]],Table20[],2,FALSE)),M1193,(VLOOKUP(Table48[[#This Row],[Column1]],Table20[],2,FALSE)))</f>
        <v>0</v>
      </c>
      <c r="N1194" s="258">
        <f>IF(ISNA(VLOOKUP(Table48[[#This Row],[Column1]],Table20[],3,FALSE)),"",(VLOOKUP(Table48[[#This Row],[Column1]],Table20[],3,FALSE)))</f>
        <v>0</v>
      </c>
      <c r="O1194" s="14">
        <f t="shared" si="39"/>
        <v>43647</v>
      </c>
    </row>
    <row r="1195" spans="2:15" x14ac:dyDescent="0.25">
      <c r="B1195" s="2">
        <v>43669</v>
      </c>
      <c r="C1195" s="216">
        <v>14131</v>
      </c>
      <c r="D1195" s="27">
        <v>146670</v>
      </c>
      <c r="E1195" s="27">
        <v>136332</v>
      </c>
      <c r="F1195" s="27">
        <f t="shared" si="42"/>
        <v>10338</v>
      </c>
      <c r="G1195" s="27"/>
      <c r="H1195" s="216">
        <v>27583.5</v>
      </c>
      <c r="I1195" s="216">
        <v>5946</v>
      </c>
      <c r="J1195" s="216">
        <v>270</v>
      </c>
      <c r="K1195" s="1">
        <f>Table48[[#This Row],[Comex Cu future]]/100/0.454*1000</f>
        <v>5947.1365638766529</v>
      </c>
      <c r="L1195" s="216">
        <v>1788.25</v>
      </c>
      <c r="M1195" s="258">
        <f>IF(ISNA(VLOOKUP(Table48[[#This Row],[Column1]],Table20[],2,FALSE)),M1194,(VLOOKUP(Table48[[#This Row],[Column1]],Table20[],2,FALSE)))</f>
        <v>0</v>
      </c>
      <c r="N1195" s="258">
        <f>IF(ISNA(VLOOKUP(Table48[[#This Row],[Column1]],Table20[],3,FALSE)),"",(VLOOKUP(Table48[[#This Row],[Column1]],Table20[],3,FALSE)))</f>
        <v>0</v>
      </c>
      <c r="O1195" s="14">
        <f t="shared" si="39"/>
        <v>43647</v>
      </c>
    </row>
    <row r="1196" spans="2:15" x14ac:dyDescent="0.25">
      <c r="B1196" s="2">
        <v>43670</v>
      </c>
      <c r="C1196" s="216">
        <v>14508</v>
      </c>
      <c r="D1196" s="27">
        <v>145056</v>
      </c>
      <c r="E1196" s="27">
        <v>136284</v>
      </c>
      <c r="F1196" s="27">
        <f t="shared" si="42"/>
        <v>8772</v>
      </c>
      <c r="G1196" s="27"/>
      <c r="H1196" s="216">
        <v>27584</v>
      </c>
      <c r="I1196" s="216">
        <v>5978.75</v>
      </c>
      <c r="J1196" s="216">
        <v>271.2</v>
      </c>
      <c r="K1196" s="1">
        <f>Table48[[#This Row],[Comex Cu future]]/100/0.454*1000</f>
        <v>5973.5682819383255</v>
      </c>
      <c r="L1196" s="216">
        <v>1798</v>
      </c>
      <c r="M1196" s="258">
        <f>IF(ISNA(VLOOKUP(Table48[[#This Row],[Column1]],Table20[],2,FALSE)),M1195,(VLOOKUP(Table48[[#This Row],[Column1]],Table20[],2,FALSE)))</f>
        <v>0</v>
      </c>
      <c r="N1196" s="258">
        <f>IF(ISNA(VLOOKUP(Table48[[#This Row],[Column1]],Table20[],3,FALSE)),"",(VLOOKUP(Table48[[#This Row],[Column1]],Table20[],3,FALSE)))</f>
        <v>0</v>
      </c>
      <c r="O1196" s="14">
        <f t="shared" si="39"/>
        <v>43647</v>
      </c>
    </row>
    <row r="1197" spans="2:15" x14ac:dyDescent="0.25">
      <c r="B1197" s="2">
        <v>43671</v>
      </c>
      <c r="C1197" s="216">
        <v>14032</v>
      </c>
      <c r="D1197" s="27">
        <v>145500</v>
      </c>
      <c r="E1197" s="27">
        <v>137112</v>
      </c>
      <c r="F1197" s="27">
        <f t="shared" si="42"/>
        <v>8388</v>
      </c>
      <c r="G1197" s="27"/>
      <c r="H1197" s="216">
        <v>27593</v>
      </c>
      <c r="I1197" s="216">
        <v>5986.5</v>
      </c>
      <c r="J1197" s="216">
        <v>270.35000000000002</v>
      </c>
      <c r="K1197" s="1">
        <f>Table48[[#This Row],[Comex Cu future]]/100/0.454*1000</f>
        <v>5954.8458149779735</v>
      </c>
      <c r="L1197" s="216">
        <v>1798.75</v>
      </c>
      <c r="M1197" s="258">
        <f>IF(ISNA(VLOOKUP(Table48[[#This Row],[Column1]],Table20[],2,FALSE)),M1196,(VLOOKUP(Table48[[#This Row],[Column1]],Table20[],2,FALSE)))</f>
        <v>0</v>
      </c>
      <c r="N1197" s="258">
        <f>IF(ISNA(VLOOKUP(Table48[[#This Row],[Column1]],Table20[],3,FALSE)),"",(VLOOKUP(Table48[[#This Row],[Column1]],Table20[],3,FALSE)))</f>
        <v>0</v>
      </c>
      <c r="O1197" s="14">
        <f t="shared" si="39"/>
        <v>43647</v>
      </c>
    </row>
    <row r="1198" spans="2:15" x14ac:dyDescent="0.25">
      <c r="B1198" s="2">
        <v>43672</v>
      </c>
      <c r="C1198" s="216">
        <v>14063</v>
      </c>
      <c r="D1198" s="27">
        <v>145062</v>
      </c>
      <c r="E1198" s="27">
        <v>137040</v>
      </c>
      <c r="F1198" s="27">
        <f t="shared" si="42"/>
        <v>8022</v>
      </c>
      <c r="G1198" s="27"/>
      <c r="H1198" s="216">
        <v>25597</v>
      </c>
      <c r="I1198" s="216">
        <v>5941</v>
      </c>
      <c r="J1198" s="216">
        <v>268.5</v>
      </c>
      <c r="K1198" s="1">
        <f>Table48[[#This Row],[Comex Cu future]]/100/0.454*1000</f>
        <v>5914.0969162995598</v>
      </c>
      <c r="L1198" s="216">
        <v>1777.25</v>
      </c>
      <c r="M1198" s="258">
        <f>IF(ISNA(VLOOKUP(Table48[[#This Row],[Column1]],Table20[],2,FALSE)),M1197,(VLOOKUP(Table48[[#This Row],[Column1]],Table20[],2,FALSE)))</f>
        <v>27.116880368260464</v>
      </c>
      <c r="N1198" s="258">
        <f>IF(ISNA(VLOOKUP(Table48[[#This Row],[Column1]],Table20[],3,FALSE)),"",(VLOOKUP(Table48[[#This Row],[Column1]],Table20[],3,FALSE)))</f>
        <v>27.888498915324785</v>
      </c>
      <c r="O1198" s="14">
        <f t="shared" si="39"/>
        <v>43647</v>
      </c>
    </row>
    <row r="1199" spans="2:15" x14ac:dyDescent="0.25">
      <c r="B1199" s="2">
        <v>43675</v>
      </c>
      <c r="C1199" s="216">
        <v>14325</v>
      </c>
      <c r="D1199" s="27">
        <v>143988</v>
      </c>
      <c r="E1199" s="27">
        <v>136080</v>
      </c>
      <c r="F1199" s="27">
        <f t="shared" ref="F1199:F1203" si="43">D1199-E1199</f>
        <v>7908</v>
      </c>
      <c r="G1199" s="27"/>
      <c r="H1199" s="216">
        <v>25584</v>
      </c>
      <c r="I1199" s="216">
        <v>6000</v>
      </c>
      <c r="J1199" s="216">
        <v>271.75</v>
      </c>
      <c r="K1199" s="259">
        <f>Table48[[#This Row],[Comex Cu future]]/100/0.454*1000</f>
        <v>5985.6828193832598</v>
      </c>
      <c r="L1199" s="216">
        <v>1787</v>
      </c>
      <c r="M1199" s="258">
        <f>IF(ISNA(VLOOKUP(Table48[[#This Row],[Column1]],Table20[],2,FALSE)),M1198,(VLOOKUP(Table48[[#This Row],[Column1]],Table20[],2,FALSE)))</f>
        <v>0</v>
      </c>
      <c r="N1199" s="258">
        <f>IF(ISNA(VLOOKUP(Table48[[#This Row],[Column1]],Table20[],3,FALSE)),"",(VLOOKUP(Table48[[#This Row],[Column1]],Table20[],3,FALSE)))</f>
        <v>0</v>
      </c>
      <c r="O1199" s="14">
        <f t="shared" ref="O1199:O1203" si="44">DATE(YEAR(B1199),MONTH(B1199),1)</f>
        <v>43647</v>
      </c>
    </row>
    <row r="1200" spans="2:15" x14ac:dyDescent="0.25">
      <c r="B1200" s="2">
        <v>43676</v>
      </c>
      <c r="C1200" s="216">
        <v>14320</v>
      </c>
      <c r="D1200" s="27">
        <v>143988</v>
      </c>
      <c r="E1200" s="27">
        <v>136032</v>
      </c>
      <c r="F1200" s="27">
        <f t="shared" si="43"/>
        <v>7956</v>
      </c>
      <c r="G1200" s="27"/>
      <c r="H1200" s="216">
        <v>25584</v>
      </c>
      <c r="I1200" s="216">
        <v>5925</v>
      </c>
      <c r="J1200" s="216">
        <v>267.85000000000002</v>
      </c>
      <c r="K1200" s="259">
        <f>Table48[[#This Row],[Comex Cu future]]/100/0.454*1000</f>
        <v>5899.7797356828196</v>
      </c>
      <c r="L1200" s="216">
        <v>1777.5</v>
      </c>
      <c r="M1200" s="258">
        <f>IF(ISNA(VLOOKUP(Table48[[#This Row],[Column1]],Table20[],2,FALSE)),M1199,(VLOOKUP(Table48[[#This Row],[Column1]],Table20[],2,FALSE)))</f>
        <v>0</v>
      </c>
      <c r="N1200" s="258">
        <f>IF(ISNA(VLOOKUP(Table48[[#This Row],[Column1]],Table20[],3,FALSE)),"",(VLOOKUP(Table48[[#This Row],[Column1]],Table20[],3,FALSE)))</f>
        <v>0</v>
      </c>
      <c r="O1200" s="14">
        <f t="shared" si="44"/>
        <v>43647</v>
      </c>
    </row>
    <row r="1201" spans="2:15" x14ac:dyDescent="0.25">
      <c r="B1201" s="2">
        <v>43677</v>
      </c>
      <c r="C1201" s="216">
        <v>14452</v>
      </c>
      <c r="D1201" s="27">
        <v>143628</v>
      </c>
      <c r="E1201" s="27">
        <v>136032</v>
      </c>
      <c r="F1201" s="27">
        <f t="shared" si="43"/>
        <v>7596</v>
      </c>
      <c r="G1201" s="27"/>
      <c r="H1201" s="216">
        <v>25584</v>
      </c>
      <c r="I1201" s="216">
        <v>5902.25</v>
      </c>
      <c r="J1201" s="216">
        <v>266.60000000000002</v>
      </c>
      <c r="K1201" s="259">
        <f>Table48[[#This Row],[Comex Cu future]]/100/0.454*1000</f>
        <v>5872.2466960352431</v>
      </c>
      <c r="L1201" s="216">
        <v>1771.25</v>
      </c>
      <c r="M1201" s="258">
        <f>IF(ISNA(VLOOKUP(Table48[[#This Row],[Column1]],Table20[],2,FALSE)),M1200,(VLOOKUP(Table48[[#This Row],[Column1]],Table20[],2,FALSE)))</f>
        <v>26.675955484223707</v>
      </c>
      <c r="N1201" s="258">
        <f>IF(ISNA(VLOOKUP(Table48[[#This Row],[Column1]],Table20[],3,FALSE)),"",(VLOOKUP(Table48[[#This Row],[Column1]],Table20[],3,FALSE)))</f>
        <v>28.108961357343162</v>
      </c>
      <c r="O1201" s="14">
        <f t="shared" si="44"/>
        <v>43647</v>
      </c>
    </row>
    <row r="1202" spans="2:15" x14ac:dyDescent="0.25">
      <c r="B1202" s="2">
        <v>43678</v>
      </c>
      <c r="C1202" s="216">
        <v>14578</v>
      </c>
      <c r="D1202" s="27">
        <v>143670</v>
      </c>
      <c r="E1202" s="27">
        <v>136074</v>
      </c>
      <c r="F1202" s="27">
        <f t="shared" si="43"/>
        <v>7596</v>
      </c>
      <c r="G1202" s="27"/>
      <c r="H1202" s="216">
        <v>25593</v>
      </c>
      <c r="I1202" s="216">
        <v>5875</v>
      </c>
      <c r="J1202" s="216">
        <v>266.55</v>
      </c>
      <c r="K1202" s="259">
        <f>Table48[[#This Row],[Comex Cu future]]/100/0.454*1000</f>
        <v>5871.1453744493392</v>
      </c>
      <c r="L1202" s="216">
        <v>1753</v>
      </c>
      <c r="M1202" s="258">
        <f>IF(ISNA(VLOOKUP(Table48[[#This Row],[Column1]],Table20[],2,FALSE)),M1201,(VLOOKUP(Table48[[#This Row],[Column1]],Table20[],2,FALSE)))</f>
        <v>0</v>
      </c>
      <c r="N1202" s="258">
        <f>IF(ISNA(VLOOKUP(Table48[[#This Row],[Column1]],Table20[],3,FALSE)),"",(VLOOKUP(Table48[[#This Row],[Column1]],Table20[],3,FALSE)))</f>
        <v>0</v>
      </c>
      <c r="O1202" s="14">
        <f t="shared" si="44"/>
        <v>43678</v>
      </c>
    </row>
    <row r="1203" spans="2:15" x14ac:dyDescent="0.25">
      <c r="B1203" s="2">
        <v>43679</v>
      </c>
      <c r="C1203" s="216">
        <v>14578</v>
      </c>
      <c r="D1203" s="27">
        <v>143670</v>
      </c>
      <c r="E1203" s="27">
        <v>136074</v>
      </c>
      <c r="F1203" s="27">
        <f t="shared" si="43"/>
        <v>7596</v>
      </c>
      <c r="G1203" s="27"/>
      <c r="H1203" s="216">
        <v>25593</v>
      </c>
      <c r="I1203" s="216">
        <v>5875</v>
      </c>
      <c r="J1203" s="216">
        <v>259.5</v>
      </c>
      <c r="K1203" s="259">
        <f>Table48[[#This Row],[Comex Cu future]]/100/0.454*1000</f>
        <v>5715.8590308370049</v>
      </c>
      <c r="L1203" s="216">
        <v>1753</v>
      </c>
      <c r="M1203" s="258">
        <f>IF(ISNA(VLOOKUP(Table48[[#This Row],[Column1]],Table20[],2,FALSE)),M1202,(VLOOKUP(Table48[[#This Row],[Column1]],Table20[],2,FALSE)))</f>
        <v>26.896417926242083</v>
      </c>
      <c r="N1203" s="258">
        <f>IF(ISNA(VLOOKUP(Table48[[#This Row],[Column1]],Table20[],3,FALSE)),"",(VLOOKUP(Table48[[#This Row],[Column1]],Table20[],3,FALSE)))</f>
        <v>28.660117462389106</v>
      </c>
      <c r="O1203" s="14">
        <f t="shared" si="44"/>
        <v>43678</v>
      </c>
    </row>
    <row r="1204" spans="2:15" x14ac:dyDescent="0.25">
      <c r="C1204" s="214"/>
      <c r="D1204" s="214"/>
      <c r="E1204" s="214"/>
      <c r="F1204" s="214"/>
      <c r="G1204" s="214"/>
      <c r="H1204" s="214"/>
      <c r="I1204" s="214"/>
      <c r="L1204" s="214"/>
      <c r="O1204" s="14"/>
    </row>
    <row r="1205" spans="2:15" x14ac:dyDescent="0.25">
      <c r="C1205" s="214"/>
      <c r="D1205" s="214"/>
      <c r="E1205" s="214"/>
      <c r="F1205" s="214"/>
      <c r="G1205" s="214"/>
      <c r="H1205" s="214"/>
      <c r="I1205" s="214"/>
      <c r="L1205" s="214"/>
      <c r="O1205" s="14"/>
    </row>
    <row r="1206" spans="2:15" x14ac:dyDescent="0.25">
      <c r="C1206" s="214"/>
      <c r="D1206" s="214"/>
      <c r="E1206" s="214"/>
      <c r="F1206" s="214"/>
      <c r="G1206" s="214"/>
      <c r="H1206" s="214"/>
      <c r="I1206" s="214"/>
      <c r="L1206" s="214"/>
      <c r="O1206" s="14"/>
    </row>
    <row r="1207" spans="2:15" x14ac:dyDescent="0.25">
      <c r="C1207" s="214"/>
      <c r="D1207" s="214"/>
      <c r="E1207" s="214"/>
      <c r="F1207" s="214"/>
      <c r="G1207" s="214"/>
      <c r="H1207" s="214"/>
      <c r="I1207" s="214"/>
      <c r="L1207" s="214"/>
      <c r="O1207" s="14"/>
    </row>
    <row r="1208" spans="2:15" x14ac:dyDescent="0.25">
      <c r="C1208" s="214"/>
      <c r="D1208" s="214"/>
      <c r="E1208" s="214"/>
      <c r="F1208" s="214"/>
      <c r="G1208" s="214"/>
      <c r="H1208" s="214"/>
      <c r="I1208" s="214"/>
      <c r="L1208" s="214"/>
      <c r="O1208" s="14"/>
    </row>
    <row r="1209" spans="2:15" x14ac:dyDescent="0.25">
      <c r="C1209" s="214"/>
      <c r="D1209" s="214"/>
      <c r="E1209" s="214"/>
      <c r="F1209" s="214"/>
      <c r="G1209" s="214"/>
      <c r="H1209" s="214"/>
      <c r="I1209" s="214"/>
      <c r="L1209" s="214"/>
      <c r="O1209" s="14"/>
    </row>
    <row r="1210" spans="2:15" x14ac:dyDescent="0.25">
      <c r="C1210" s="214"/>
      <c r="D1210" s="214"/>
      <c r="E1210" s="214"/>
      <c r="F1210" s="214"/>
      <c r="G1210" s="214"/>
      <c r="H1210" s="214"/>
      <c r="I1210" s="214"/>
      <c r="L1210" s="214"/>
      <c r="O1210" s="14"/>
    </row>
    <row r="1211" spans="2:15" x14ac:dyDescent="0.25">
      <c r="C1211" s="214"/>
      <c r="D1211" s="214"/>
      <c r="E1211" s="214"/>
      <c r="F1211" s="214"/>
      <c r="G1211" s="214"/>
      <c r="H1211" s="214"/>
      <c r="I1211" s="214"/>
      <c r="L1211" s="214"/>
      <c r="O1211" s="14"/>
    </row>
    <row r="1212" spans="2:15" x14ac:dyDescent="0.25">
      <c r="C1212" s="214"/>
      <c r="D1212" s="214"/>
      <c r="E1212" s="214"/>
      <c r="F1212" s="214"/>
      <c r="G1212" s="214"/>
      <c r="H1212" s="214"/>
      <c r="I1212" s="214"/>
      <c r="L1212" s="214"/>
      <c r="O1212" s="14"/>
    </row>
    <row r="1213" spans="2:15" x14ac:dyDescent="0.25">
      <c r="C1213" s="214"/>
      <c r="D1213" s="214"/>
      <c r="E1213" s="214"/>
      <c r="F1213" s="214"/>
      <c r="G1213" s="214"/>
      <c r="H1213" s="214"/>
      <c r="I1213" s="214"/>
      <c r="L1213" s="214"/>
      <c r="O1213" s="14"/>
    </row>
    <row r="1214" spans="2:15" x14ac:dyDescent="0.25">
      <c r="C1214" s="214"/>
      <c r="D1214" s="214"/>
      <c r="E1214" s="214"/>
      <c r="F1214" s="214"/>
      <c r="G1214" s="214"/>
      <c r="H1214" s="214"/>
      <c r="I1214" s="214"/>
      <c r="L1214" s="214"/>
      <c r="O1214" s="14"/>
    </row>
    <row r="1215" spans="2:15" x14ac:dyDescent="0.25">
      <c r="C1215" s="214"/>
      <c r="D1215" s="214"/>
      <c r="E1215" s="214"/>
      <c r="F1215" s="214"/>
      <c r="G1215" s="214"/>
      <c r="H1215" s="214"/>
      <c r="I1215" s="214"/>
      <c r="L1215" s="214"/>
      <c r="O1215" s="14"/>
    </row>
    <row r="1216" spans="2:15" x14ac:dyDescent="0.25">
      <c r="C1216" s="214"/>
      <c r="D1216" s="214"/>
      <c r="E1216" s="214"/>
      <c r="F1216" s="214"/>
      <c r="G1216" s="214"/>
      <c r="H1216" s="214"/>
      <c r="I1216" s="214"/>
      <c r="L1216" s="214"/>
      <c r="O1216" s="14"/>
    </row>
    <row r="1217" spans="15:15" x14ac:dyDescent="0.25">
      <c r="O1217" s="14"/>
    </row>
    <row r="1218" spans="15:15" x14ac:dyDescent="0.25">
      <c r="O1218" s="14"/>
    </row>
    <row r="1219" spans="15:15" x14ac:dyDescent="0.25">
      <c r="O1219" s="14"/>
    </row>
    <row r="1220" spans="15:15" x14ac:dyDescent="0.25">
      <c r="O1220" s="14"/>
    </row>
    <row r="1221" spans="15:15" x14ac:dyDescent="0.25">
      <c r="O1221" s="14"/>
    </row>
    <row r="1222" spans="15:15" x14ac:dyDescent="0.25">
      <c r="O1222" s="14"/>
    </row>
    <row r="1223" spans="15:15" x14ac:dyDescent="0.25">
      <c r="O1223" s="14"/>
    </row>
    <row r="1224" spans="15:15" x14ac:dyDescent="0.25">
      <c r="O1224" s="14"/>
    </row>
    <row r="1225" spans="15:15" x14ac:dyDescent="0.25">
      <c r="O1225" s="14"/>
    </row>
    <row r="1226" spans="15:15" x14ac:dyDescent="0.25">
      <c r="O1226" s="14"/>
    </row>
    <row r="1227" spans="15:15" x14ac:dyDescent="0.25">
      <c r="O1227" s="14"/>
    </row>
    <row r="1228" spans="15:15" x14ac:dyDescent="0.25">
      <c r="O1228" s="14"/>
    </row>
    <row r="1229" spans="15:15" x14ac:dyDescent="0.25">
      <c r="O1229" s="14"/>
    </row>
    <row r="1230" spans="15:15" x14ac:dyDescent="0.25">
      <c r="O1230" s="14"/>
    </row>
    <row r="1231" spans="15:15" x14ac:dyDescent="0.25">
      <c r="O1231" s="14"/>
    </row>
    <row r="1232" spans="15:15" x14ac:dyDescent="0.25">
      <c r="O1232" s="14"/>
    </row>
    <row r="1233" spans="15:15" x14ac:dyDescent="0.25">
      <c r="O1233" s="14"/>
    </row>
    <row r="1234" spans="15:15" x14ac:dyDescent="0.25">
      <c r="O1234" s="14"/>
    </row>
    <row r="1235" spans="15:15" x14ac:dyDescent="0.25">
      <c r="O1235" s="14"/>
    </row>
    <row r="1236" spans="15:15" x14ac:dyDescent="0.25">
      <c r="O1236" s="14"/>
    </row>
    <row r="1237" spans="15:15" x14ac:dyDescent="0.25">
      <c r="O1237" s="14"/>
    </row>
    <row r="1238" spans="15:15" x14ac:dyDescent="0.25">
      <c r="O1238" s="14"/>
    </row>
    <row r="1239" spans="15:15" x14ac:dyDescent="0.25">
      <c r="O1239" s="14"/>
    </row>
    <row r="1240" spans="15:15" x14ac:dyDescent="0.25">
      <c r="O1240" s="14"/>
    </row>
    <row r="1241" spans="15:15" x14ac:dyDescent="0.25">
      <c r="O1241" s="14"/>
    </row>
    <row r="1242" spans="15:15" x14ac:dyDescent="0.25">
      <c r="O1242" s="14"/>
    </row>
    <row r="1243" spans="15:15" x14ac:dyDescent="0.25">
      <c r="O1243" s="14"/>
    </row>
    <row r="1244" spans="15:15" x14ac:dyDescent="0.25">
      <c r="O1244" s="14"/>
    </row>
    <row r="1245" spans="15:15" x14ac:dyDescent="0.25">
      <c r="O1245" s="14"/>
    </row>
    <row r="1246" spans="15:15" x14ac:dyDescent="0.25">
      <c r="O1246" s="14"/>
    </row>
    <row r="1247" spans="15:15" x14ac:dyDescent="0.25">
      <c r="O1247" s="14"/>
    </row>
    <row r="1248" spans="15:15" x14ac:dyDescent="0.25">
      <c r="O1248" s="14"/>
    </row>
    <row r="1249" spans="15:15" x14ac:dyDescent="0.25">
      <c r="O1249" s="14"/>
    </row>
    <row r="1250" spans="15:15" x14ac:dyDescent="0.25">
      <c r="O1250" s="14"/>
    </row>
    <row r="1251" spans="15:15" x14ac:dyDescent="0.25">
      <c r="O1251" s="14"/>
    </row>
    <row r="1252" spans="15:15" x14ac:dyDescent="0.25">
      <c r="O1252" s="14"/>
    </row>
    <row r="1253" spans="15:15" x14ac:dyDescent="0.25">
      <c r="O1253" s="14"/>
    </row>
    <row r="1254" spans="15:15" x14ac:dyDescent="0.25">
      <c r="O1254" s="14"/>
    </row>
    <row r="1255" spans="15:15" x14ac:dyDescent="0.25">
      <c r="O1255" s="14"/>
    </row>
    <row r="1256" spans="15:15" x14ac:dyDescent="0.25">
      <c r="O1256" s="14"/>
    </row>
    <row r="1257" spans="15:15" x14ac:dyDescent="0.25">
      <c r="O1257" s="14"/>
    </row>
    <row r="1258" spans="15:15" x14ac:dyDescent="0.25">
      <c r="O1258" s="14"/>
    </row>
    <row r="1259" spans="15:15" x14ac:dyDescent="0.25">
      <c r="O1259" s="14"/>
    </row>
    <row r="1260" spans="15:15" x14ac:dyDescent="0.25">
      <c r="O1260" s="14"/>
    </row>
    <row r="1261" spans="15:15" x14ac:dyDescent="0.25">
      <c r="O1261" s="14"/>
    </row>
    <row r="1262" spans="15:15" x14ac:dyDescent="0.25">
      <c r="O1262" s="14"/>
    </row>
    <row r="1263" spans="15:15" x14ac:dyDescent="0.25">
      <c r="O1263" s="14"/>
    </row>
    <row r="1264" spans="15:15" x14ac:dyDescent="0.25">
      <c r="O1264" s="14"/>
    </row>
    <row r="1265" spans="15:15" x14ac:dyDescent="0.25">
      <c r="O1265" s="14"/>
    </row>
    <row r="1266" spans="15:15" x14ac:dyDescent="0.25">
      <c r="O1266" s="14"/>
    </row>
    <row r="1267" spans="15:15" x14ac:dyDescent="0.25">
      <c r="O1267" s="14"/>
    </row>
    <row r="1268" spans="15:15" x14ac:dyDescent="0.25">
      <c r="O1268" s="14"/>
    </row>
    <row r="1269" spans="15:15" x14ac:dyDescent="0.25">
      <c r="O1269" s="14"/>
    </row>
    <row r="1270" spans="15:15" x14ac:dyDescent="0.25">
      <c r="O1270" s="14"/>
    </row>
    <row r="1271" spans="15:15" x14ac:dyDescent="0.25">
      <c r="O1271" s="14"/>
    </row>
    <row r="1272" spans="15:15" x14ac:dyDescent="0.25">
      <c r="O1272" s="14"/>
    </row>
    <row r="1273" spans="15:15" x14ac:dyDescent="0.25">
      <c r="O1273" s="14"/>
    </row>
    <row r="1274" spans="15:15" x14ac:dyDescent="0.25">
      <c r="O1274" s="14"/>
    </row>
    <row r="1275" spans="15:15" x14ac:dyDescent="0.25">
      <c r="O1275" s="14"/>
    </row>
    <row r="1276" spans="15:15" x14ac:dyDescent="0.25">
      <c r="O1276" s="14"/>
    </row>
    <row r="1277" spans="15:15" x14ac:dyDescent="0.25">
      <c r="O1277" s="14"/>
    </row>
    <row r="1278" spans="15:15" x14ac:dyDescent="0.25">
      <c r="O1278" s="14"/>
    </row>
    <row r="1279" spans="15:15" x14ac:dyDescent="0.25">
      <c r="O1279" s="14"/>
    </row>
    <row r="1280" spans="15:15" x14ac:dyDescent="0.25">
      <c r="O1280" s="14"/>
    </row>
    <row r="1281" spans="15:15" x14ac:dyDescent="0.25">
      <c r="O1281" s="14"/>
    </row>
    <row r="1282" spans="15:15" x14ac:dyDescent="0.25">
      <c r="O1282" s="14"/>
    </row>
    <row r="1283" spans="15:15" x14ac:dyDescent="0.25">
      <c r="O1283" s="14"/>
    </row>
    <row r="1284" spans="15:15" x14ac:dyDescent="0.25">
      <c r="O1284" s="14"/>
    </row>
    <row r="1285" spans="15:15" x14ac:dyDescent="0.25">
      <c r="O1285" s="14"/>
    </row>
    <row r="1286" spans="15:15" x14ac:dyDescent="0.25">
      <c r="O1286" s="14"/>
    </row>
    <row r="1287" spans="15:15" x14ac:dyDescent="0.25">
      <c r="O1287" s="14"/>
    </row>
    <row r="1288" spans="15:15" x14ac:dyDescent="0.25">
      <c r="O1288" s="14"/>
    </row>
    <row r="1289" spans="15:15" x14ac:dyDescent="0.25">
      <c r="O1289" s="14"/>
    </row>
    <row r="1290" spans="15:15" x14ac:dyDescent="0.25">
      <c r="O1290" s="14"/>
    </row>
    <row r="1291" spans="15:15" x14ac:dyDescent="0.25">
      <c r="O1291" s="14"/>
    </row>
    <row r="1292" spans="15:15" x14ac:dyDescent="0.25">
      <c r="O1292" s="14"/>
    </row>
    <row r="1293" spans="15:15" x14ac:dyDescent="0.25">
      <c r="O1293" s="14"/>
    </row>
    <row r="1294" spans="15:15" x14ac:dyDescent="0.25">
      <c r="O1294" s="14"/>
    </row>
    <row r="1295" spans="15:15" x14ac:dyDescent="0.25">
      <c r="O1295" s="14"/>
    </row>
    <row r="1296" spans="15:15" x14ac:dyDescent="0.25">
      <c r="O1296" s="14"/>
    </row>
    <row r="1297" spans="15:15" x14ac:dyDescent="0.25">
      <c r="O1297" s="14"/>
    </row>
    <row r="1298" spans="15:15" x14ac:dyDescent="0.25">
      <c r="O1298" s="14"/>
    </row>
    <row r="1299" spans="15:15" x14ac:dyDescent="0.25">
      <c r="O1299" s="14"/>
    </row>
    <row r="1300" spans="15:15" x14ac:dyDescent="0.25">
      <c r="O1300" s="14"/>
    </row>
    <row r="1301" spans="15:15" x14ac:dyDescent="0.25">
      <c r="O1301" s="14"/>
    </row>
    <row r="1302" spans="15:15" x14ac:dyDescent="0.25">
      <c r="O1302" s="14"/>
    </row>
    <row r="1303" spans="15:15" x14ac:dyDescent="0.25">
      <c r="O1303" s="14"/>
    </row>
    <row r="1304" spans="15:15" x14ac:dyDescent="0.25">
      <c r="O1304" s="14"/>
    </row>
    <row r="1305" spans="15:15" x14ac:dyDescent="0.25">
      <c r="O1305" s="14"/>
    </row>
    <row r="1306" spans="15:15" x14ac:dyDescent="0.25">
      <c r="O1306" s="14"/>
    </row>
    <row r="1307" spans="15:15" x14ac:dyDescent="0.25">
      <c r="O1307" s="14"/>
    </row>
    <row r="1308" spans="15:15" x14ac:dyDescent="0.25">
      <c r="O1308" s="14"/>
    </row>
    <row r="1309" spans="15:15" x14ac:dyDescent="0.25">
      <c r="O1309" s="14"/>
    </row>
    <row r="1310" spans="15:15" x14ac:dyDescent="0.25">
      <c r="O1310" s="14"/>
    </row>
    <row r="1311" spans="15:15" x14ac:dyDescent="0.25">
      <c r="O1311" s="14"/>
    </row>
    <row r="1312" spans="15:15" x14ac:dyDescent="0.25">
      <c r="O1312" s="14"/>
    </row>
    <row r="1313" spans="15:15" x14ac:dyDescent="0.25">
      <c r="O1313" s="14"/>
    </row>
    <row r="1314" spans="15:15" x14ac:dyDescent="0.25">
      <c r="O1314" s="14"/>
    </row>
    <row r="1315" spans="15:15" x14ac:dyDescent="0.25">
      <c r="O1315" s="14"/>
    </row>
    <row r="1316" spans="15:15" x14ac:dyDescent="0.25">
      <c r="O1316" s="14"/>
    </row>
    <row r="1317" spans="15:15" x14ac:dyDescent="0.25">
      <c r="O1317" s="14"/>
    </row>
    <row r="1318" spans="15:15" x14ac:dyDescent="0.25">
      <c r="O1318" s="14"/>
    </row>
    <row r="1319" spans="15:15" x14ac:dyDescent="0.25">
      <c r="O1319" s="14"/>
    </row>
    <row r="1320" spans="15:15" x14ac:dyDescent="0.25">
      <c r="O1320" s="14"/>
    </row>
    <row r="1321" spans="15:15" x14ac:dyDescent="0.25">
      <c r="O1321" s="14"/>
    </row>
    <row r="1322" spans="15:15" x14ac:dyDescent="0.25">
      <c r="O1322" s="14"/>
    </row>
    <row r="1323" spans="15:15" x14ac:dyDescent="0.25">
      <c r="O1323" s="14"/>
    </row>
    <row r="1324" spans="15:15" x14ac:dyDescent="0.25">
      <c r="O1324" s="14"/>
    </row>
    <row r="1325" spans="15:15" x14ac:dyDescent="0.25">
      <c r="O1325" s="14"/>
    </row>
    <row r="1326" spans="15:15" x14ac:dyDescent="0.25">
      <c r="O1326" s="14"/>
    </row>
    <row r="1327" spans="15:15" x14ac:dyDescent="0.25">
      <c r="O1327" s="14"/>
    </row>
    <row r="1328" spans="15:15" x14ac:dyDescent="0.25">
      <c r="O1328" s="14"/>
    </row>
    <row r="1329" spans="15:15" x14ac:dyDescent="0.25">
      <c r="O1329" s="14"/>
    </row>
    <row r="1330" spans="15:15" x14ac:dyDescent="0.25">
      <c r="O1330" s="14"/>
    </row>
    <row r="1331" spans="15:15" x14ac:dyDescent="0.25">
      <c r="O1331" s="14"/>
    </row>
    <row r="1332" spans="15:15" x14ac:dyDescent="0.25">
      <c r="O1332" s="14"/>
    </row>
    <row r="1333" spans="15:15" x14ac:dyDescent="0.25">
      <c r="O1333" s="14"/>
    </row>
    <row r="1334" spans="15:15" x14ac:dyDescent="0.25">
      <c r="O1334" s="14"/>
    </row>
    <row r="1335" spans="15:15" x14ac:dyDescent="0.25">
      <c r="O1335" s="14"/>
    </row>
    <row r="1336" spans="15:15" x14ac:dyDescent="0.25">
      <c r="O1336" s="14"/>
    </row>
    <row r="1337" spans="15:15" x14ac:dyDescent="0.25">
      <c r="O1337" s="14"/>
    </row>
    <row r="1338" spans="15:15" x14ac:dyDescent="0.25">
      <c r="O1338" s="14"/>
    </row>
    <row r="1339" spans="15:15" x14ac:dyDescent="0.25">
      <c r="O1339" s="14"/>
    </row>
    <row r="1340" spans="15:15" x14ac:dyDescent="0.25">
      <c r="O1340" s="14"/>
    </row>
    <row r="1341" spans="15:15" x14ac:dyDescent="0.25">
      <c r="O1341" s="14"/>
    </row>
    <row r="1342" spans="15:15" x14ac:dyDescent="0.25">
      <c r="O1342" s="14"/>
    </row>
    <row r="1343" spans="15:15" x14ac:dyDescent="0.25">
      <c r="O1343" s="14"/>
    </row>
    <row r="1344" spans="15:15" x14ac:dyDescent="0.25">
      <c r="O1344" s="14"/>
    </row>
    <row r="1345" spans="15:15" x14ac:dyDescent="0.25">
      <c r="O1345" s="14"/>
    </row>
    <row r="1346" spans="15:15" x14ac:dyDescent="0.25">
      <c r="O1346" s="14"/>
    </row>
    <row r="1347" spans="15:15" x14ac:dyDescent="0.25">
      <c r="O1347" s="14"/>
    </row>
    <row r="1348" spans="15:15" x14ac:dyDescent="0.25">
      <c r="O1348" s="14"/>
    </row>
    <row r="1349" spans="15:15" x14ac:dyDescent="0.25">
      <c r="O1349" s="14"/>
    </row>
    <row r="1350" spans="15:15" x14ac:dyDescent="0.25">
      <c r="O1350" s="14"/>
    </row>
    <row r="1351" spans="15:15" x14ac:dyDescent="0.25">
      <c r="O1351" s="14"/>
    </row>
    <row r="1352" spans="15:15" x14ac:dyDescent="0.25">
      <c r="O1352" s="14"/>
    </row>
    <row r="1353" spans="15:15" x14ac:dyDescent="0.25">
      <c r="O1353" s="14"/>
    </row>
    <row r="1354" spans="15:15" x14ac:dyDescent="0.25">
      <c r="O1354" s="14"/>
    </row>
    <row r="1355" spans="15:15" x14ac:dyDescent="0.25">
      <c r="O1355" s="14"/>
    </row>
    <row r="1356" spans="15:15" x14ac:dyDescent="0.25">
      <c r="O1356" s="14"/>
    </row>
    <row r="1357" spans="15:15" x14ac:dyDescent="0.25">
      <c r="O1357" s="14"/>
    </row>
    <row r="1358" spans="15:15" x14ac:dyDescent="0.25">
      <c r="O1358" s="14"/>
    </row>
    <row r="1359" spans="15:15" x14ac:dyDescent="0.25">
      <c r="O1359" s="14"/>
    </row>
    <row r="1360" spans="15:15" x14ac:dyDescent="0.25">
      <c r="O1360" s="14"/>
    </row>
    <row r="1361" spans="15:15" x14ac:dyDescent="0.25">
      <c r="O1361" s="14"/>
    </row>
    <row r="1362" spans="15:15" x14ac:dyDescent="0.25">
      <c r="O1362" s="14"/>
    </row>
    <row r="1363" spans="15:15" x14ac:dyDescent="0.25">
      <c r="O1363" s="14"/>
    </row>
    <row r="1364" spans="15:15" x14ac:dyDescent="0.25">
      <c r="O1364" s="14"/>
    </row>
    <row r="1365" spans="15:15" x14ac:dyDescent="0.25">
      <c r="O1365" s="14"/>
    </row>
    <row r="1366" spans="15:15" x14ac:dyDescent="0.25">
      <c r="O1366" s="14"/>
    </row>
    <row r="1367" spans="15:15" x14ac:dyDescent="0.25">
      <c r="O1367" s="14"/>
    </row>
    <row r="1368" spans="15:15" x14ac:dyDescent="0.25">
      <c r="O1368" s="14"/>
    </row>
    <row r="1369" spans="15:15" x14ac:dyDescent="0.25">
      <c r="O1369" s="14"/>
    </row>
    <row r="1370" spans="15:15" x14ac:dyDescent="0.25">
      <c r="O1370" s="14"/>
    </row>
    <row r="1371" spans="15:15" x14ac:dyDescent="0.25">
      <c r="O1371" s="14"/>
    </row>
    <row r="1372" spans="15:15" x14ac:dyDescent="0.25">
      <c r="O1372" s="14"/>
    </row>
    <row r="1373" spans="15:15" x14ac:dyDescent="0.25">
      <c r="O1373" s="14"/>
    </row>
    <row r="1374" spans="15:15" x14ac:dyDescent="0.25">
      <c r="O1374" s="14"/>
    </row>
    <row r="1375" spans="15:15" x14ac:dyDescent="0.25">
      <c r="O1375" s="14"/>
    </row>
    <row r="1376" spans="15:15" x14ac:dyDescent="0.25">
      <c r="O1376" s="14"/>
    </row>
    <row r="1377" spans="15:15" x14ac:dyDescent="0.25">
      <c r="O1377" s="14"/>
    </row>
    <row r="1378" spans="15:15" x14ac:dyDescent="0.25">
      <c r="O1378" s="14"/>
    </row>
    <row r="1379" spans="15:15" x14ac:dyDescent="0.25">
      <c r="O1379" s="14"/>
    </row>
    <row r="1380" spans="15:15" x14ac:dyDescent="0.25">
      <c r="O1380" s="14"/>
    </row>
    <row r="1381" spans="15:15" x14ac:dyDescent="0.25">
      <c r="O1381" s="14"/>
    </row>
    <row r="1382" spans="15:15" x14ac:dyDescent="0.25">
      <c r="O1382" s="14"/>
    </row>
    <row r="1383" spans="15:15" x14ac:dyDescent="0.25">
      <c r="O1383" s="14"/>
    </row>
    <row r="1384" spans="15:15" x14ac:dyDescent="0.25">
      <c r="O1384" s="14"/>
    </row>
    <row r="1385" spans="15:15" x14ac:dyDescent="0.25">
      <c r="O1385" s="14"/>
    </row>
    <row r="1386" spans="15:15" x14ac:dyDescent="0.25">
      <c r="O1386" s="14"/>
    </row>
    <row r="1387" spans="15:15" x14ac:dyDescent="0.25">
      <c r="O1387" s="14"/>
    </row>
    <row r="1388" spans="15:15" x14ac:dyDescent="0.25">
      <c r="O1388" s="14"/>
    </row>
    <row r="1389" spans="15:15" x14ac:dyDescent="0.25">
      <c r="O1389" s="14"/>
    </row>
    <row r="1390" spans="15:15" x14ac:dyDescent="0.25">
      <c r="O1390" s="14"/>
    </row>
    <row r="1391" spans="15:15" x14ac:dyDescent="0.25">
      <c r="O1391" s="14"/>
    </row>
    <row r="1392" spans="15:15" x14ac:dyDescent="0.25">
      <c r="O1392" s="14"/>
    </row>
    <row r="1393" spans="15:15" x14ac:dyDescent="0.25">
      <c r="O1393" s="14"/>
    </row>
    <row r="1394" spans="15:15" x14ac:dyDescent="0.25">
      <c r="O1394" s="14"/>
    </row>
    <row r="1395" spans="15:15" x14ac:dyDescent="0.25">
      <c r="O1395" s="14"/>
    </row>
    <row r="1396" spans="15:15" x14ac:dyDescent="0.25">
      <c r="O1396" s="14"/>
    </row>
    <row r="1397" spans="15:15" x14ac:dyDescent="0.25">
      <c r="O1397" s="14"/>
    </row>
    <row r="1398" spans="15:15" x14ac:dyDescent="0.25">
      <c r="O1398" s="14"/>
    </row>
    <row r="1399" spans="15:15" x14ac:dyDescent="0.25">
      <c r="O1399" s="14"/>
    </row>
    <row r="1400" spans="15:15" x14ac:dyDescent="0.25">
      <c r="O1400" s="14"/>
    </row>
    <row r="1401" spans="15:15" x14ac:dyDescent="0.25">
      <c r="O1401" s="14"/>
    </row>
    <row r="1402" spans="15:15" x14ac:dyDescent="0.25">
      <c r="O1402" s="14"/>
    </row>
    <row r="1403" spans="15:15" x14ac:dyDescent="0.25">
      <c r="O1403" s="14"/>
    </row>
    <row r="1404" spans="15:15" x14ac:dyDescent="0.25">
      <c r="O1404" s="14"/>
    </row>
    <row r="1405" spans="15:15" x14ac:dyDescent="0.25">
      <c r="O1405" s="14"/>
    </row>
    <row r="1406" spans="15:15" x14ac:dyDescent="0.25">
      <c r="O1406" s="14"/>
    </row>
    <row r="1407" spans="15:15" x14ac:dyDescent="0.25">
      <c r="O1407" s="14"/>
    </row>
    <row r="1408" spans="15:15" x14ac:dyDescent="0.25">
      <c r="O1408" s="14"/>
    </row>
    <row r="1409" spans="15:15" x14ac:dyDescent="0.25">
      <c r="O1409" s="14"/>
    </row>
    <row r="1410" spans="15:15" x14ac:dyDescent="0.25">
      <c r="O1410" s="14"/>
    </row>
    <row r="1411" spans="15:15" x14ac:dyDescent="0.25">
      <c r="O1411" s="14"/>
    </row>
    <row r="1412" spans="15:15" x14ac:dyDescent="0.25">
      <c r="O1412" s="14"/>
    </row>
    <row r="1413" spans="15:15" x14ac:dyDescent="0.25">
      <c r="O1413" s="14"/>
    </row>
    <row r="1414" spans="15:15" x14ac:dyDescent="0.25">
      <c r="O1414" s="14"/>
    </row>
    <row r="1415" spans="15:15" x14ac:dyDescent="0.25">
      <c r="O1415" s="14"/>
    </row>
    <row r="1416" spans="15:15" x14ac:dyDescent="0.25">
      <c r="O1416" s="14"/>
    </row>
    <row r="1417" spans="15:15" x14ac:dyDescent="0.25">
      <c r="O1417" s="14"/>
    </row>
    <row r="1418" spans="15:15" x14ac:dyDescent="0.25">
      <c r="O1418" s="14"/>
    </row>
    <row r="1419" spans="15:15" x14ac:dyDescent="0.25">
      <c r="O1419" s="14"/>
    </row>
    <row r="1420" spans="15:15" x14ac:dyDescent="0.25">
      <c r="O1420" s="14"/>
    </row>
    <row r="1421" spans="15:15" x14ac:dyDescent="0.25">
      <c r="O1421" s="14"/>
    </row>
    <row r="1422" spans="15:15" x14ac:dyDescent="0.25">
      <c r="O1422" s="14"/>
    </row>
    <row r="1423" spans="15:15" x14ac:dyDescent="0.25">
      <c r="O1423" s="14"/>
    </row>
    <row r="1424" spans="15:15" x14ac:dyDescent="0.25">
      <c r="O1424" s="14"/>
    </row>
    <row r="1425" spans="15:15" x14ac:dyDescent="0.25">
      <c r="O1425" s="14"/>
    </row>
    <row r="1426" spans="15:15" x14ac:dyDescent="0.25">
      <c r="O1426" s="14"/>
    </row>
    <row r="1427" spans="15:15" x14ac:dyDescent="0.25">
      <c r="O1427" s="14"/>
    </row>
    <row r="1428" spans="15:15" x14ac:dyDescent="0.25">
      <c r="O1428" s="14"/>
    </row>
    <row r="1429" spans="15:15" x14ac:dyDescent="0.25">
      <c r="O1429" s="14"/>
    </row>
    <row r="1430" spans="15:15" x14ac:dyDescent="0.25">
      <c r="O1430" s="14"/>
    </row>
    <row r="1431" spans="15:15" x14ac:dyDescent="0.25">
      <c r="O1431" s="14"/>
    </row>
    <row r="1432" spans="15:15" x14ac:dyDescent="0.25">
      <c r="O1432" s="14"/>
    </row>
    <row r="1433" spans="15:15" x14ac:dyDescent="0.25">
      <c r="O1433" s="14"/>
    </row>
    <row r="1434" spans="15:15" x14ac:dyDescent="0.25">
      <c r="O1434" s="14"/>
    </row>
    <row r="1435" spans="15:15" x14ac:dyDescent="0.25">
      <c r="O1435" s="14"/>
    </row>
    <row r="1436" spans="15:15" x14ac:dyDescent="0.25">
      <c r="O1436" s="14"/>
    </row>
    <row r="1437" spans="15:15" x14ac:dyDescent="0.25">
      <c r="O1437" s="14"/>
    </row>
    <row r="1438" spans="15:15" x14ac:dyDescent="0.25">
      <c r="O1438" s="14"/>
    </row>
    <row r="1439" spans="15:15" x14ac:dyDescent="0.25">
      <c r="O1439" s="14"/>
    </row>
    <row r="1440" spans="15:15" x14ac:dyDescent="0.25">
      <c r="O1440" s="14"/>
    </row>
    <row r="1441" spans="15:15" x14ac:dyDescent="0.25">
      <c r="O1441" s="14"/>
    </row>
    <row r="1442" spans="15:15" x14ac:dyDescent="0.25">
      <c r="O1442" s="14"/>
    </row>
    <row r="1443" spans="15:15" x14ac:dyDescent="0.25">
      <c r="O1443" s="14"/>
    </row>
    <row r="1444" spans="15:15" x14ac:dyDescent="0.25">
      <c r="O1444" s="14"/>
    </row>
    <row r="1445" spans="15:15" x14ac:dyDescent="0.25">
      <c r="O1445" s="14"/>
    </row>
    <row r="1446" spans="15:15" x14ac:dyDescent="0.25">
      <c r="O1446" s="14"/>
    </row>
    <row r="1447" spans="15:15" x14ac:dyDescent="0.25">
      <c r="O1447" s="14"/>
    </row>
    <row r="1448" spans="15:15" x14ac:dyDescent="0.25">
      <c r="O1448" s="14"/>
    </row>
    <row r="1449" spans="15:15" x14ac:dyDescent="0.25">
      <c r="O1449" s="14"/>
    </row>
    <row r="1450" spans="15:15" x14ac:dyDescent="0.25">
      <c r="O1450" s="14"/>
    </row>
    <row r="1451" spans="15:15" x14ac:dyDescent="0.25">
      <c r="O1451" s="14"/>
    </row>
    <row r="1452" spans="15:15" x14ac:dyDescent="0.25">
      <c r="O1452" s="14"/>
    </row>
    <row r="1453" spans="15:15" x14ac:dyDescent="0.25">
      <c r="O1453" s="14"/>
    </row>
    <row r="1454" spans="15:15" x14ac:dyDescent="0.25">
      <c r="O1454" s="14"/>
    </row>
    <row r="1455" spans="15:15" x14ac:dyDescent="0.25">
      <c r="O1455" s="14"/>
    </row>
    <row r="1456" spans="15:15" x14ac:dyDescent="0.25">
      <c r="O1456" s="14"/>
    </row>
    <row r="1457" spans="15:15" x14ac:dyDescent="0.25">
      <c r="O1457" s="14"/>
    </row>
    <row r="1458" spans="15:15" x14ac:dyDescent="0.25">
      <c r="O1458" s="14"/>
    </row>
    <row r="1459" spans="15:15" x14ac:dyDescent="0.25">
      <c r="O1459" s="14"/>
    </row>
    <row r="1460" spans="15:15" x14ac:dyDescent="0.25">
      <c r="O1460" s="14"/>
    </row>
    <row r="1461" spans="15:15" x14ac:dyDescent="0.25">
      <c r="O1461" s="14"/>
    </row>
    <row r="1462" spans="15:15" x14ac:dyDescent="0.25">
      <c r="O1462" s="14"/>
    </row>
    <row r="1463" spans="15:15" x14ac:dyDescent="0.25">
      <c r="O1463" s="14"/>
    </row>
    <row r="1464" spans="15:15" x14ac:dyDescent="0.25">
      <c r="O1464" s="14"/>
    </row>
    <row r="1465" spans="15:15" x14ac:dyDescent="0.25">
      <c r="O1465" s="14"/>
    </row>
    <row r="1466" spans="15:15" x14ac:dyDescent="0.25">
      <c r="O1466" s="14"/>
    </row>
    <row r="1467" spans="15:15" x14ac:dyDescent="0.25">
      <c r="O1467" s="14"/>
    </row>
    <row r="1468" spans="15:15" x14ac:dyDescent="0.25">
      <c r="O1468" s="14"/>
    </row>
    <row r="1469" spans="15:15" x14ac:dyDescent="0.25">
      <c r="O1469" s="14"/>
    </row>
    <row r="1470" spans="15:15" x14ac:dyDescent="0.25">
      <c r="O1470" s="14"/>
    </row>
    <row r="1471" spans="15:15" x14ac:dyDescent="0.25">
      <c r="O1471" s="14"/>
    </row>
    <row r="1472" spans="15:15" x14ac:dyDescent="0.25">
      <c r="O1472" s="14"/>
    </row>
    <row r="1473" spans="15:15" x14ac:dyDescent="0.25">
      <c r="O1473" s="14"/>
    </row>
    <row r="1474" spans="15:15" x14ac:dyDescent="0.25">
      <c r="O1474" s="14"/>
    </row>
    <row r="1475" spans="15:15" x14ac:dyDescent="0.25">
      <c r="O1475" s="14"/>
    </row>
    <row r="1476" spans="15:15" x14ac:dyDescent="0.25">
      <c r="O1476" s="14"/>
    </row>
    <row r="1477" spans="15:15" x14ac:dyDescent="0.25">
      <c r="O1477" s="14"/>
    </row>
    <row r="1478" spans="15:15" x14ac:dyDescent="0.25">
      <c r="O1478" s="14"/>
    </row>
    <row r="1479" spans="15:15" x14ac:dyDescent="0.25">
      <c r="O1479" s="14"/>
    </row>
    <row r="1480" spans="15:15" x14ac:dyDescent="0.25">
      <c r="O1480" s="14"/>
    </row>
    <row r="1481" spans="15:15" x14ac:dyDescent="0.25">
      <c r="O1481" s="14"/>
    </row>
    <row r="1482" spans="15:15" x14ac:dyDescent="0.25">
      <c r="O1482" s="14"/>
    </row>
    <row r="1483" spans="15:15" x14ac:dyDescent="0.25">
      <c r="O1483" s="14"/>
    </row>
    <row r="1484" spans="15:15" x14ac:dyDescent="0.25">
      <c r="O1484" s="14"/>
    </row>
    <row r="1485" spans="15:15" x14ac:dyDescent="0.25">
      <c r="O1485" s="14"/>
    </row>
    <row r="1486" spans="15:15" x14ac:dyDescent="0.25">
      <c r="O1486" s="14"/>
    </row>
    <row r="1487" spans="15:15" x14ac:dyDescent="0.25">
      <c r="O1487" s="14"/>
    </row>
    <row r="1488" spans="15:15" x14ac:dyDescent="0.25">
      <c r="O1488" s="14"/>
    </row>
    <row r="1489" spans="15:15" x14ac:dyDescent="0.25">
      <c r="O1489" s="14"/>
    </row>
    <row r="1490" spans="15:15" x14ac:dyDescent="0.25">
      <c r="O1490" s="14"/>
    </row>
    <row r="1491" spans="15:15" x14ac:dyDescent="0.25">
      <c r="O1491" s="14"/>
    </row>
    <row r="1492" spans="15:15" x14ac:dyDescent="0.25">
      <c r="O1492" s="14"/>
    </row>
    <row r="1493" spans="15:15" x14ac:dyDescent="0.25">
      <c r="O1493" s="14"/>
    </row>
    <row r="1494" spans="15:15" x14ac:dyDescent="0.25">
      <c r="O1494" s="14"/>
    </row>
    <row r="1495" spans="15:15" x14ac:dyDescent="0.25">
      <c r="O1495" s="14"/>
    </row>
    <row r="1496" spans="15:15" x14ac:dyDescent="0.25">
      <c r="O1496" s="14"/>
    </row>
    <row r="1497" spans="15:15" x14ac:dyDescent="0.25">
      <c r="O1497" s="14"/>
    </row>
    <row r="1498" spans="15:15" x14ac:dyDescent="0.25">
      <c r="O1498" s="14"/>
    </row>
    <row r="1499" spans="15:15" x14ac:dyDescent="0.25">
      <c r="O1499" s="14"/>
    </row>
    <row r="1500" spans="15:15" x14ac:dyDescent="0.25">
      <c r="O1500" s="14"/>
    </row>
    <row r="1501" spans="15:15" x14ac:dyDescent="0.25">
      <c r="O1501" s="14"/>
    </row>
    <row r="1502" spans="15:15" x14ac:dyDescent="0.25">
      <c r="O1502" s="14"/>
    </row>
    <row r="1503" spans="15:15" x14ac:dyDescent="0.25">
      <c r="O1503" s="14"/>
    </row>
    <row r="1504" spans="15:15" x14ac:dyDescent="0.25">
      <c r="O1504" s="14"/>
    </row>
    <row r="1505" spans="15:15" x14ac:dyDescent="0.25">
      <c r="O1505" s="14"/>
    </row>
    <row r="1506" spans="15:15" x14ac:dyDescent="0.25">
      <c r="O1506" s="14"/>
    </row>
    <row r="1507" spans="15:15" x14ac:dyDescent="0.25">
      <c r="O1507" s="14"/>
    </row>
    <row r="1508" spans="15:15" x14ac:dyDescent="0.25">
      <c r="O1508" s="14"/>
    </row>
    <row r="1509" spans="15:15" x14ac:dyDescent="0.25">
      <c r="O1509" s="14"/>
    </row>
    <row r="1510" spans="15:15" x14ac:dyDescent="0.25">
      <c r="O1510" s="14"/>
    </row>
    <row r="1511" spans="15:15" x14ac:dyDescent="0.25">
      <c r="O1511" s="14"/>
    </row>
    <row r="1512" spans="15:15" x14ac:dyDescent="0.25">
      <c r="O1512" s="14"/>
    </row>
    <row r="1513" spans="15:15" x14ac:dyDescent="0.25">
      <c r="O1513" s="14"/>
    </row>
    <row r="1514" spans="15:15" x14ac:dyDescent="0.25">
      <c r="O1514" s="14"/>
    </row>
    <row r="1515" spans="15:15" x14ac:dyDescent="0.25">
      <c r="O1515" s="14"/>
    </row>
    <row r="1516" spans="15:15" x14ac:dyDescent="0.25">
      <c r="O1516" s="14"/>
    </row>
    <row r="1517" spans="15:15" x14ac:dyDescent="0.25">
      <c r="O1517" s="14"/>
    </row>
    <row r="1518" spans="15:15" x14ac:dyDescent="0.25">
      <c r="O1518" s="14"/>
    </row>
    <row r="1519" spans="15:15" x14ac:dyDescent="0.25">
      <c r="O1519" s="14"/>
    </row>
    <row r="1520" spans="15:15" x14ac:dyDescent="0.25">
      <c r="O1520" s="14"/>
    </row>
    <row r="1521" spans="15:15" x14ac:dyDescent="0.25">
      <c r="O1521" s="14"/>
    </row>
    <row r="1522" spans="15:15" x14ac:dyDescent="0.25">
      <c r="O1522" s="14"/>
    </row>
    <row r="1523" spans="15:15" x14ac:dyDescent="0.25">
      <c r="O1523" s="14"/>
    </row>
    <row r="1524" spans="15:15" x14ac:dyDescent="0.25">
      <c r="O1524" s="14"/>
    </row>
    <row r="1525" spans="15:15" x14ac:dyDescent="0.25">
      <c r="O1525" s="14"/>
    </row>
    <row r="1526" spans="15:15" x14ac:dyDescent="0.25">
      <c r="O1526" s="14"/>
    </row>
    <row r="1527" spans="15:15" x14ac:dyDescent="0.25">
      <c r="O1527" s="14"/>
    </row>
    <row r="1528" spans="15:15" x14ac:dyDescent="0.25">
      <c r="O1528" s="14"/>
    </row>
    <row r="1529" spans="15:15" x14ac:dyDescent="0.25">
      <c r="O1529" s="14"/>
    </row>
    <row r="1530" spans="15:15" x14ac:dyDescent="0.25">
      <c r="O1530" s="14"/>
    </row>
    <row r="1531" spans="15:15" x14ac:dyDescent="0.25">
      <c r="O1531" s="14"/>
    </row>
    <row r="1532" spans="15:15" x14ac:dyDescent="0.25">
      <c r="O1532" s="14"/>
    </row>
    <row r="1533" spans="15:15" x14ac:dyDescent="0.25">
      <c r="O1533" s="14"/>
    </row>
    <row r="1534" spans="15:15" x14ac:dyDescent="0.25">
      <c r="O1534" s="14"/>
    </row>
    <row r="1535" spans="15:15" x14ac:dyDescent="0.25">
      <c r="O1535" s="14"/>
    </row>
    <row r="1536" spans="15:15" x14ac:dyDescent="0.25">
      <c r="O1536" s="14"/>
    </row>
    <row r="1537" spans="15:15" x14ac:dyDescent="0.25">
      <c r="O1537" s="14"/>
    </row>
    <row r="1538" spans="15:15" x14ac:dyDescent="0.25">
      <c r="O1538" s="14"/>
    </row>
    <row r="1539" spans="15:15" x14ac:dyDescent="0.25">
      <c r="O1539" s="14"/>
    </row>
    <row r="1540" spans="15:15" x14ac:dyDescent="0.25">
      <c r="O1540" s="14"/>
    </row>
    <row r="1541" spans="15:15" x14ac:dyDescent="0.25">
      <c r="O1541" s="14"/>
    </row>
    <row r="1542" spans="15:15" x14ac:dyDescent="0.25">
      <c r="O1542" s="14"/>
    </row>
    <row r="1543" spans="15:15" x14ac:dyDescent="0.25">
      <c r="O1543" s="14"/>
    </row>
    <row r="1544" spans="15:15" x14ac:dyDescent="0.25">
      <c r="O1544" s="14"/>
    </row>
    <row r="1545" spans="15:15" x14ac:dyDescent="0.25">
      <c r="O1545" s="14"/>
    </row>
    <row r="1546" spans="15:15" x14ac:dyDescent="0.25">
      <c r="O1546" s="14"/>
    </row>
    <row r="1547" spans="15:15" x14ac:dyDescent="0.25">
      <c r="O1547" s="14"/>
    </row>
    <row r="1548" spans="15:15" x14ac:dyDescent="0.25">
      <c r="O1548" s="14"/>
    </row>
    <row r="1549" spans="15:15" x14ac:dyDescent="0.25">
      <c r="O1549" s="14"/>
    </row>
    <row r="1550" spans="15:15" x14ac:dyDescent="0.25">
      <c r="O1550" s="14"/>
    </row>
    <row r="1551" spans="15:15" x14ac:dyDescent="0.25">
      <c r="O1551" s="14"/>
    </row>
    <row r="1552" spans="15:15" x14ac:dyDescent="0.25">
      <c r="O1552" s="14"/>
    </row>
    <row r="1553" spans="15:15" x14ac:dyDescent="0.25">
      <c r="O1553" s="14"/>
    </row>
    <row r="1554" spans="15:15" x14ac:dyDescent="0.25">
      <c r="O1554" s="14"/>
    </row>
    <row r="1555" spans="15:15" x14ac:dyDescent="0.25">
      <c r="O1555" s="14"/>
    </row>
    <row r="1556" spans="15:15" x14ac:dyDescent="0.25">
      <c r="O1556" s="14"/>
    </row>
    <row r="1557" spans="15:15" x14ac:dyDescent="0.25">
      <c r="O1557" s="14"/>
    </row>
    <row r="1558" spans="15:15" x14ac:dyDescent="0.25">
      <c r="O1558" s="14"/>
    </row>
    <row r="1559" spans="15:15" x14ac:dyDescent="0.25">
      <c r="O1559" s="14"/>
    </row>
    <row r="1560" spans="15:15" x14ac:dyDescent="0.25">
      <c r="O1560" s="14"/>
    </row>
    <row r="1561" spans="15:15" x14ac:dyDescent="0.25">
      <c r="O1561" s="14"/>
    </row>
    <row r="1562" spans="15:15" x14ac:dyDescent="0.25">
      <c r="O1562" s="14"/>
    </row>
    <row r="1563" spans="15:15" x14ac:dyDescent="0.25">
      <c r="O1563" s="14"/>
    </row>
    <row r="1564" spans="15:15" x14ac:dyDescent="0.25">
      <c r="O1564" s="14"/>
    </row>
    <row r="1565" spans="15:15" x14ac:dyDescent="0.25">
      <c r="O1565" s="14"/>
    </row>
    <row r="1566" spans="15:15" x14ac:dyDescent="0.25">
      <c r="O1566" s="14"/>
    </row>
    <row r="1567" spans="15:15" x14ac:dyDescent="0.25">
      <c r="O1567" s="14"/>
    </row>
    <row r="1568" spans="15:15" x14ac:dyDescent="0.25">
      <c r="O1568" s="14"/>
    </row>
    <row r="1569" spans="15:15" x14ac:dyDescent="0.25">
      <c r="O1569" s="14"/>
    </row>
    <row r="1570" spans="15:15" x14ac:dyDescent="0.25">
      <c r="O1570" s="14"/>
    </row>
    <row r="1571" spans="15:15" x14ac:dyDescent="0.25">
      <c r="O1571" s="14"/>
    </row>
    <row r="1572" spans="15:15" x14ac:dyDescent="0.25">
      <c r="O1572" s="14"/>
    </row>
    <row r="1573" spans="15:15" x14ac:dyDescent="0.25">
      <c r="O1573" s="14"/>
    </row>
    <row r="1574" spans="15:15" x14ac:dyDescent="0.25">
      <c r="O1574" s="14"/>
    </row>
    <row r="1575" spans="15:15" x14ac:dyDescent="0.25">
      <c r="O1575" s="14"/>
    </row>
    <row r="1576" spans="15:15" x14ac:dyDescent="0.25">
      <c r="O1576" s="14"/>
    </row>
    <row r="1577" spans="15:15" x14ac:dyDescent="0.25">
      <c r="O1577" s="14"/>
    </row>
    <row r="1578" spans="15:15" x14ac:dyDescent="0.25">
      <c r="O1578" s="14"/>
    </row>
    <row r="1579" spans="15:15" x14ac:dyDescent="0.25">
      <c r="O1579" s="14"/>
    </row>
    <row r="1580" spans="15:15" x14ac:dyDescent="0.25">
      <c r="O1580" s="14"/>
    </row>
    <row r="1581" spans="15:15" x14ac:dyDescent="0.25">
      <c r="O1581" s="14"/>
    </row>
    <row r="1582" spans="15:15" x14ac:dyDescent="0.25">
      <c r="O1582" s="14"/>
    </row>
    <row r="1583" spans="15:15" x14ac:dyDescent="0.25">
      <c r="O1583" s="14"/>
    </row>
    <row r="1584" spans="15:15" x14ac:dyDescent="0.25">
      <c r="O1584" s="14"/>
    </row>
    <row r="1585" spans="15:15" x14ac:dyDescent="0.25">
      <c r="O1585" s="14"/>
    </row>
    <row r="1586" spans="15:15" x14ac:dyDescent="0.25">
      <c r="O1586" s="14"/>
    </row>
    <row r="1587" spans="15:15" x14ac:dyDescent="0.25">
      <c r="O1587" s="14"/>
    </row>
    <row r="1588" spans="15:15" x14ac:dyDescent="0.25">
      <c r="O1588" s="14"/>
    </row>
    <row r="1589" spans="15:15" x14ac:dyDescent="0.25">
      <c r="O1589" s="14"/>
    </row>
    <row r="1590" spans="15:15" x14ac:dyDescent="0.25">
      <c r="O1590" s="14"/>
    </row>
    <row r="1591" spans="15:15" x14ac:dyDescent="0.25">
      <c r="O1591" s="14"/>
    </row>
    <row r="1592" spans="15:15" x14ac:dyDescent="0.25">
      <c r="O1592" s="14"/>
    </row>
    <row r="1593" spans="15:15" x14ac:dyDescent="0.25">
      <c r="O1593" s="14"/>
    </row>
    <row r="1594" spans="15:15" x14ac:dyDescent="0.25">
      <c r="O1594" s="14"/>
    </row>
    <row r="1595" spans="15:15" x14ac:dyDescent="0.25">
      <c r="O1595" s="14"/>
    </row>
    <row r="1596" spans="15:15" x14ac:dyDescent="0.25">
      <c r="O1596" s="14"/>
    </row>
    <row r="1597" spans="15:15" x14ac:dyDescent="0.25">
      <c r="O1597" s="14"/>
    </row>
    <row r="1598" spans="15:15" x14ac:dyDescent="0.25">
      <c r="O1598" s="14"/>
    </row>
    <row r="1599" spans="15:15" x14ac:dyDescent="0.25">
      <c r="O1599" s="14"/>
    </row>
    <row r="1600" spans="15:15" x14ac:dyDescent="0.25">
      <c r="O1600" s="14"/>
    </row>
    <row r="1601" spans="15:15" x14ac:dyDescent="0.25">
      <c r="O1601" s="14"/>
    </row>
    <row r="1602" spans="15:15" x14ac:dyDescent="0.25">
      <c r="O1602" s="14"/>
    </row>
    <row r="1603" spans="15:15" x14ac:dyDescent="0.25">
      <c r="O1603" s="14"/>
    </row>
    <row r="1604" spans="15:15" x14ac:dyDescent="0.25">
      <c r="O1604" s="14"/>
    </row>
    <row r="1605" spans="15:15" x14ac:dyDescent="0.25">
      <c r="O1605" s="14"/>
    </row>
    <row r="1606" spans="15:15" x14ac:dyDescent="0.25">
      <c r="O1606" s="14"/>
    </row>
    <row r="1607" spans="15:15" x14ac:dyDescent="0.25">
      <c r="O1607" s="14"/>
    </row>
    <row r="1608" spans="15:15" x14ac:dyDescent="0.25">
      <c r="O1608" s="14"/>
    </row>
    <row r="1609" spans="15:15" x14ac:dyDescent="0.25">
      <c r="O1609" s="14"/>
    </row>
    <row r="1610" spans="15:15" x14ac:dyDescent="0.25">
      <c r="O1610" s="14"/>
    </row>
    <row r="1611" spans="15:15" x14ac:dyDescent="0.25">
      <c r="O1611" s="14"/>
    </row>
    <row r="1612" spans="15:15" x14ac:dyDescent="0.25">
      <c r="O1612" s="14"/>
    </row>
    <row r="1613" spans="15:15" x14ac:dyDescent="0.25">
      <c r="O1613" s="14"/>
    </row>
    <row r="1614" spans="15:15" x14ac:dyDescent="0.25">
      <c r="O1614" s="14"/>
    </row>
    <row r="1615" spans="15:15" x14ac:dyDescent="0.25">
      <c r="O1615" s="14"/>
    </row>
    <row r="1616" spans="15:15" x14ac:dyDescent="0.25">
      <c r="O1616" s="14"/>
    </row>
    <row r="1617" spans="15:15" x14ac:dyDescent="0.25">
      <c r="O1617" s="14"/>
    </row>
    <row r="1618" spans="15:15" x14ac:dyDescent="0.25">
      <c r="O1618" s="14"/>
    </row>
    <row r="1619" spans="15:15" x14ac:dyDescent="0.25">
      <c r="O1619" s="14"/>
    </row>
    <row r="1620" spans="15:15" x14ac:dyDescent="0.25">
      <c r="O1620" s="14"/>
    </row>
    <row r="1621" spans="15:15" x14ac:dyDescent="0.25">
      <c r="O1621" s="14"/>
    </row>
    <row r="1622" spans="15:15" x14ac:dyDescent="0.25">
      <c r="O1622" s="14"/>
    </row>
    <row r="1623" spans="15:15" x14ac:dyDescent="0.25">
      <c r="O1623" s="14"/>
    </row>
    <row r="1624" spans="15:15" x14ac:dyDescent="0.25">
      <c r="O1624" s="14"/>
    </row>
    <row r="1625" spans="15:15" x14ac:dyDescent="0.25">
      <c r="O1625" s="14"/>
    </row>
    <row r="1626" spans="15:15" x14ac:dyDescent="0.25">
      <c r="O1626" s="14"/>
    </row>
    <row r="1627" spans="15:15" x14ac:dyDescent="0.25">
      <c r="O1627" s="14"/>
    </row>
    <row r="1628" spans="15:15" x14ac:dyDescent="0.25">
      <c r="O1628" s="14"/>
    </row>
    <row r="1629" spans="15:15" x14ac:dyDescent="0.25">
      <c r="O1629" s="14"/>
    </row>
    <row r="1630" spans="15:15" x14ac:dyDescent="0.25">
      <c r="O1630" s="14"/>
    </row>
    <row r="1631" spans="15:15" x14ac:dyDescent="0.25">
      <c r="O1631" s="14"/>
    </row>
    <row r="1632" spans="15:15" x14ac:dyDescent="0.25">
      <c r="O1632" s="14"/>
    </row>
    <row r="1633" spans="15:15" x14ac:dyDescent="0.25">
      <c r="O1633" s="14"/>
    </row>
    <row r="1634" spans="15:15" x14ac:dyDescent="0.25">
      <c r="O1634" s="14"/>
    </row>
    <row r="1635" spans="15:15" x14ac:dyDescent="0.25">
      <c r="O1635" s="14"/>
    </row>
    <row r="1636" spans="15:15" x14ac:dyDescent="0.25">
      <c r="O1636" s="14"/>
    </row>
    <row r="1637" spans="15:15" x14ac:dyDescent="0.25">
      <c r="O1637" s="14"/>
    </row>
    <row r="1638" spans="15:15" x14ac:dyDescent="0.25">
      <c r="O1638" s="14"/>
    </row>
    <row r="1639" spans="15:15" x14ac:dyDescent="0.25">
      <c r="O1639" s="14"/>
    </row>
    <row r="1640" spans="15:15" x14ac:dyDescent="0.25">
      <c r="O1640" s="14"/>
    </row>
    <row r="1641" spans="15:15" x14ac:dyDescent="0.25">
      <c r="O1641" s="14"/>
    </row>
    <row r="1642" spans="15:15" x14ac:dyDescent="0.25">
      <c r="O1642" s="14"/>
    </row>
    <row r="1643" spans="15:15" x14ac:dyDescent="0.25">
      <c r="O1643" s="14"/>
    </row>
    <row r="1644" spans="15:15" x14ac:dyDescent="0.25">
      <c r="O1644" s="14"/>
    </row>
    <row r="1645" spans="15:15" x14ac:dyDescent="0.25">
      <c r="O1645" s="14"/>
    </row>
    <row r="1646" spans="15:15" x14ac:dyDescent="0.25">
      <c r="O1646" s="14"/>
    </row>
    <row r="1647" spans="15:15" x14ac:dyDescent="0.25">
      <c r="O1647" s="14"/>
    </row>
    <row r="1648" spans="15:15" x14ac:dyDescent="0.25">
      <c r="O1648" s="14"/>
    </row>
    <row r="1649" spans="15:15" x14ac:dyDescent="0.25">
      <c r="O1649" s="14"/>
    </row>
    <row r="1650" spans="15:15" x14ac:dyDescent="0.25">
      <c r="O1650" s="14"/>
    </row>
    <row r="1651" spans="15:15" x14ac:dyDescent="0.25">
      <c r="O1651" s="14"/>
    </row>
    <row r="1652" spans="15:15" x14ac:dyDescent="0.25">
      <c r="O1652" s="14"/>
    </row>
    <row r="1653" spans="15:15" x14ac:dyDescent="0.25">
      <c r="O1653" s="14"/>
    </row>
    <row r="1654" spans="15:15" x14ac:dyDescent="0.25">
      <c r="O1654" s="14"/>
    </row>
    <row r="1655" spans="15:15" x14ac:dyDescent="0.25">
      <c r="O1655" s="14"/>
    </row>
    <row r="1656" spans="15:15" x14ac:dyDescent="0.25">
      <c r="O1656" s="14"/>
    </row>
    <row r="1657" spans="15:15" x14ac:dyDescent="0.25">
      <c r="O1657" s="14"/>
    </row>
    <row r="1658" spans="15:15" x14ac:dyDescent="0.25">
      <c r="O1658" s="14"/>
    </row>
    <row r="1659" spans="15:15" x14ac:dyDescent="0.25">
      <c r="O1659" s="14"/>
    </row>
    <row r="1660" spans="15:15" x14ac:dyDescent="0.25">
      <c r="O1660" s="14"/>
    </row>
    <row r="1661" spans="15:15" x14ac:dyDescent="0.25">
      <c r="O1661" s="14"/>
    </row>
    <row r="1662" spans="15:15" x14ac:dyDescent="0.25">
      <c r="O1662" s="14"/>
    </row>
    <row r="1663" spans="15:15" x14ac:dyDescent="0.25">
      <c r="O1663" s="14"/>
    </row>
    <row r="1664" spans="15:15" x14ac:dyDescent="0.25">
      <c r="O1664" s="14"/>
    </row>
    <row r="1665" spans="15:15" x14ac:dyDescent="0.25">
      <c r="O1665" s="14"/>
    </row>
    <row r="1666" spans="15:15" x14ac:dyDescent="0.25">
      <c r="O1666" s="14"/>
    </row>
    <row r="1667" spans="15:15" x14ac:dyDescent="0.25">
      <c r="O1667" s="14"/>
    </row>
    <row r="1668" spans="15:15" x14ac:dyDescent="0.25">
      <c r="O1668" s="14"/>
    </row>
    <row r="1669" spans="15:15" x14ac:dyDescent="0.25">
      <c r="O1669" s="14"/>
    </row>
    <row r="1670" spans="15:15" x14ac:dyDescent="0.25">
      <c r="O1670" s="14"/>
    </row>
    <row r="1671" spans="15:15" x14ac:dyDescent="0.25">
      <c r="O1671" s="14"/>
    </row>
    <row r="1672" spans="15:15" x14ac:dyDescent="0.25">
      <c r="O1672" s="14"/>
    </row>
    <row r="1673" spans="15:15" x14ac:dyDescent="0.25">
      <c r="O1673" s="14"/>
    </row>
    <row r="1674" spans="15:15" x14ac:dyDescent="0.25">
      <c r="O1674" s="14"/>
    </row>
    <row r="1675" spans="15:15" x14ac:dyDescent="0.25">
      <c r="O1675" s="14"/>
    </row>
    <row r="1676" spans="15:15" x14ac:dyDescent="0.25">
      <c r="O1676" s="14"/>
    </row>
    <row r="1677" spans="15:15" x14ac:dyDescent="0.25">
      <c r="O1677" s="14"/>
    </row>
    <row r="1678" spans="15:15" x14ac:dyDescent="0.25">
      <c r="O1678" s="14"/>
    </row>
    <row r="1679" spans="15:15" x14ac:dyDescent="0.25">
      <c r="O1679" s="14"/>
    </row>
    <row r="1680" spans="15:15" x14ac:dyDescent="0.25">
      <c r="O1680" s="14"/>
    </row>
    <row r="1681" spans="15:15" x14ac:dyDescent="0.25">
      <c r="O1681" s="14"/>
    </row>
    <row r="1682" spans="15:15" x14ac:dyDescent="0.25">
      <c r="O1682" s="14"/>
    </row>
    <row r="1683" spans="15:15" x14ac:dyDescent="0.25">
      <c r="O1683" s="14"/>
    </row>
    <row r="1684" spans="15:15" x14ac:dyDescent="0.25">
      <c r="O1684" s="14"/>
    </row>
    <row r="1685" spans="15:15" x14ac:dyDescent="0.25">
      <c r="O1685" s="14"/>
    </row>
    <row r="1686" spans="15:15" x14ac:dyDescent="0.25">
      <c r="O1686" s="14"/>
    </row>
    <row r="1687" spans="15:15" x14ac:dyDescent="0.25">
      <c r="O1687" s="14"/>
    </row>
    <row r="1688" spans="15:15" x14ac:dyDescent="0.25">
      <c r="O1688" s="14"/>
    </row>
    <row r="1689" spans="15:15" x14ac:dyDescent="0.25">
      <c r="O1689" s="14"/>
    </row>
    <row r="1690" spans="15:15" x14ac:dyDescent="0.25">
      <c r="O1690" s="14"/>
    </row>
    <row r="1691" spans="15:15" x14ac:dyDescent="0.25">
      <c r="O1691" s="14"/>
    </row>
    <row r="1692" spans="15:15" x14ac:dyDescent="0.25">
      <c r="O1692" s="14"/>
    </row>
    <row r="1693" spans="15:15" x14ac:dyDescent="0.25">
      <c r="O1693" s="14"/>
    </row>
    <row r="1694" spans="15:15" x14ac:dyDescent="0.25">
      <c r="O1694" s="14"/>
    </row>
    <row r="1695" spans="15:15" x14ac:dyDescent="0.25">
      <c r="O1695" s="14"/>
    </row>
    <row r="1696" spans="15:15" x14ac:dyDescent="0.25">
      <c r="O1696" s="14"/>
    </row>
    <row r="1697" spans="15:15" x14ac:dyDescent="0.25">
      <c r="O1697" s="14"/>
    </row>
    <row r="1698" spans="15:15" x14ac:dyDescent="0.25">
      <c r="O1698" s="14"/>
    </row>
    <row r="1699" spans="15:15" x14ac:dyDescent="0.25">
      <c r="O1699" s="14"/>
    </row>
    <row r="1700" spans="15:15" x14ac:dyDescent="0.25">
      <c r="O1700" s="14"/>
    </row>
    <row r="1701" spans="15:15" x14ac:dyDescent="0.25">
      <c r="O1701" s="14"/>
    </row>
    <row r="1702" spans="15:15" x14ac:dyDescent="0.25">
      <c r="O1702" s="14"/>
    </row>
    <row r="1703" spans="15:15" x14ac:dyDescent="0.25">
      <c r="O1703" s="14"/>
    </row>
    <row r="1704" spans="15:15" x14ac:dyDescent="0.25">
      <c r="O1704" s="14"/>
    </row>
    <row r="1705" spans="15:15" x14ac:dyDescent="0.25">
      <c r="O1705" s="14"/>
    </row>
    <row r="1706" spans="15:15" x14ac:dyDescent="0.25">
      <c r="O1706" s="14"/>
    </row>
    <row r="1707" spans="15:15" x14ac:dyDescent="0.25">
      <c r="O1707" s="14"/>
    </row>
    <row r="1708" spans="15:15" x14ac:dyDescent="0.25">
      <c r="O1708" s="14"/>
    </row>
    <row r="1709" spans="15:15" x14ac:dyDescent="0.25">
      <c r="O1709" s="14"/>
    </row>
    <row r="1710" spans="15:15" x14ac:dyDescent="0.25">
      <c r="O1710" s="14"/>
    </row>
    <row r="1711" spans="15:15" x14ac:dyDescent="0.25">
      <c r="O1711" s="14"/>
    </row>
    <row r="1712" spans="15:15" x14ac:dyDescent="0.25">
      <c r="O1712" s="14"/>
    </row>
    <row r="1713" spans="15:15" x14ac:dyDescent="0.25">
      <c r="O1713" s="14"/>
    </row>
    <row r="1714" spans="15:15" x14ac:dyDescent="0.25">
      <c r="O1714" s="14"/>
    </row>
    <row r="1715" spans="15:15" x14ac:dyDescent="0.25">
      <c r="O1715" s="14"/>
    </row>
    <row r="1716" spans="15:15" x14ac:dyDescent="0.25">
      <c r="O1716" s="14"/>
    </row>
    <row r="1717" spans="15:15" x14ac:dyDescent="0.25">
      <c r="O1717" s="14"/>
    </row>
    <row r="1718" spans="15:15" x14ac:dyDescent="0.25">
      <c r="O1718" s="14"/>
    </row>
    <row r="1719" spans="15:15" x14ac:dyDescent="0.25">
      <c r="O1719" s="14"/>
    </row>
    <row r="1720" spans="15:15" x14ac:dyDescent="0.25">
      <c r="O1720" s="14"/>
    </row>
    <row r="1721" spans="15:15" x14ac:dyDescent="0.25">
      <c r="O1721" s="14"/>
    </row>
    <row r="1722" spans="15:15" x14ac:dyDescent="0.25">
      <c r="O1722" s="14"/>
    </row>
    <row r="1723" spans="15:15" x14ac:dyDescent="0.25">
      <c r="O1723" s="14"/>
    </row>
    <row r="1724" spans="15:15" x14ac:dyDescent="0.25">
      <c r="O1724" s="14"/>
    </row>
    <row r="1725" spans="15:15" x14ac:dyDescent="0.25">
      <c r="O1725" s="14"/>
    </row>
    <row r="1726" spans="15:15" x14ac:dyDescent="0.25">
      <c r="O1726" s="14"/>
    </row>
    <row r="1727" spans="15:15" x14ac:dyDescent="0.25">
      <c r="O1727" s="14"/>
    </row>
    <row r="1728" spans="15:15" x14ac:dyDescent="0.25">
      <c r="O1728" s="14"/>
    </row>
    <row r="1729" spans="15:15" x14ac:dyDescent="0.25">
      <c r="O1729" s="14"/>
    </row>
    <row r="1730" spans="15:15" x14ac:dyDescent="0.25">
      <c r="O1730" s="14"/>
    </row>
    <row r="1731" spans="15:15" x14ac:dyDescent="0.25">
      <c r="O1731" s="14"/>
    </row>
    <row r="1732" spans="15:15" x14ac:dyDescent="0.25">
      <c r="O1732" s="14"/>
    </row>
    <row r="1733" spans="15:15" x14ac:dyDescent="0.25">
      <c r="O1733" s="14"/>
    </row>
    <row r="1734" spans="15:15" x14ac:dyDescent="0.25">
      <c r="O1734" s="14"/>
    </row>
    <row r="1735" spans="15:15" x14ac:dyDescent="0.25">
      <c r="O1735" s="14"/>
    </row>
    <row r="1736" spans="15:15" x14ac:dyDescent="0.25">
      <c r="O1736" s="14"/>
    </row>
    <row r="1737" spans="15:15" x14ac:dyDescent="0.25">
      <c r="O1737" s="14"/>
    </row>
    <row r="1738" spans="15:15" x14ac:dyDescent="0.25">
      <c r="O1738" s="14"/>
    </row>
    <row r="1739" spans="15:15" x14ac:dyDescent="0.25">
      <c r="O1739" s="14"/>
    </row>
    <row r="1740" spans="15:15" x14ac:dyDescent="0.25">
      <c r="O1740" s="14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 tint="-0.14999847407452621"/>
  </sheetPr>
  <dimension ref="A1:AA1034"/>
  <sheetViews>
    <sheetView zoomScale="80" zoomScaleNormal="80" workbookViewId="0">
      <pane xSplit="1" ySplit="2" topLeftCell="B5" activePane="bottomRight" state="frozen"/>
      <selection pane="topRight" activeCell="B1" sqref="B1"/>
      <selection pane="bottomLeft" activeCell="A3" sqref="A3"/>
      <selection pane="bottomRight" activeCell="A5" sqref="A5"/>
    </sheetView>
  </sheetViews>
  <sheetFormatPr defaultColWidth="9" defaultRowHeight="13.5" outlineLevelCol="1" x14ac:dyDescent="0.25"/>
  <cols>
    <col min="1" max="1" width="13" style="104" customWidth="1"/>
    <col min="2" max="2" width="7.58203125" style="104" customWidth="1"/>
    <col min="3" max="5" width="15" style="104" customWidth="1" outlineLevel="1"/>
    <col min="6" max="6" width="23.83203125" style="104" customWidth="1"/>
    <col min="7" max="7" width="24.5" style="104" customWidth="1"/>
    <col min="8" max="10" width="15" style="104" customWidth="1"/>
    <col min="11" max="25" width="9" style="104"/>
    <col min="26" max="26" width="23.5" style="104" customWidth="1"/>
    <col min="27" max="27" width="24.08203125" style="104" customWidth="1"/>
    <col min="28" max="16384" width="9" style="104"/>
  </cols>
  <sheetData>
    <row r="1" spans="1:27" ht="14" x14ac:dyDescent="0.3">
      <c r="A1" s="133" t="s">
        <v>191</v>
      </c>
      <c r="B1" s="123"/>
      <c r="C1" s="265" t="s">
        <v>192</v>
      </c>
      <c r="D1" s="265"/>
      <c r="E1" s="265"/>
      <c r="F1" s="265"/>
      <c r="G1" s="265"/>
      <c r="H1" s="256"/>
      <c r="I1" s="265" t="s">
        <v>193</v>
      </c>
      <c r="J1" s="265"/>
      <c r="K1" s="214"/>
      <c r="L1" s="214"/>
      <c r="M1" s="214"/>
      <c r="N1" s="214"/>
      <c r="O1" s="214"/>
      <c r="P1" s="214"/>
      <c r="Q1" s="214"/>
      <c r="R1" s="214"/>
      <c r="S1" s="214"/>
      <c r="T1" s="214"/>
      <c r="U1" s="214"/>
      <c r="V1" s="214"/>
      <c r="W1" s="214"/>
      <c r="X1" s="214"/>
      <c r="Y1" s="214"/>
      <c r="Z1" s="214"/>
      <c r="AA1" s="214"/>
    </row>
    <row r="2" spans="1:27" ht="42" x14ac:dyDescent="0.3">
      <c r="A2" s="122" t="s">
        <v>7</v>
      </c>
      <c r="B2" s="121" t="s">
        <v>194</v>
      </c>
      <c r="C2" s="110" t="s">
        <v>195</v>
      </c>
      <c r="D2" s="110" t="s">
        <v>196</v>
      </c>
      <c r="E2" s="125" t="s">
        <v>7</v>
      </c>
      <c r="F2" s="125" t="s">
        <v>197</v>
      </c>
      <c r="G2" s="125" t="s">
        <v>198</v>
      </c>
      <c r="H2" s="125" t="s">
        <v>0</v>
      </c>
      <c r="I2" s="110" t="s">
        <v>199</v>
      </c>
      <c r="J2" s="110" t="s">
        <v>200</v>
      </c>
      <c r="K2" s="214"/>
      <c r="L2" s="214" t="s">
        <v>201</v>
      </c>
      <c r="M2" s="214">
        <v>0.453592</v>
      </c>
      <c r="N2" s="214" t="s">
        <v>134</v>
      </c>
      <c r="O2" s="214"/>
      <c r="P2" s="214"/>
      <c r="Q2" s="214"/>
      <c r="R2" s="214"/>
      <c r="S2" s="214"/>
      <c r="T2" s="214"/>
      <c r="U2" s="214"/>
      <c r="V2" s="214"/>
      <c r="W2" s="214"/>
      <c r="X2" s="214"/>
      <c r="Y2" s="214"/>
      <c r="Z2" s="214"/>
      <c r="AA2" s="214"/>
    </row>
    <row r="3" spans="1:27" hidden="1" x14ac:dyDescent="0.25">
      <c r="A3" s="114">
        <v>42646</v>
      </c>
      <c r="B3" s="214" t="str">
        <f t="shared" ref="B3:B66" si="0">TEXT($A3,"ddd")</f>
        <v>Mon</v>
      </c>
      <c r="C3" s="113"/>
      <c r="D3" s="113"/>
      <c r="E3" s="129">
        <f>LME_historicals[[#This Row],[Date]]</f>
        <v>42646</v>
      </c>
      <c r="F3" s="111"/>
      <c r="G3" s="111"/>
      <c r="H3" s="127">
        <f>LME_historicals[[#This Row],[Date]]</f>
        <v>42646</v>
      </c>
      <c r="I3" s="111"/>
      <c r="J3" s="111"/>
      <c r="K3" s="214"/>
      <c r="L3" s="214"/>
      <c r="M3" s="214"/>
      <c r="N3" s="214"/>
      <c r="O3" s="214"/>
      <c r="P3" s="214"/>
      <c r="Q3" s="214"/>
      <c r="R3" s="214"/>
      <c r="S3" s="214"/>
      <c r="T3" s="214"/>
      <c r="U3" s="214"/>
      <c r="V3" s="214"/>
      <c r="W3" s="214"/>
      <c r="X3" s="214"/>
      <c r="Y3" s="214"/>
      <c r="Z3" s="214"/>
      <c r="AA3" s="214"/>
    </row>
    <row r="4" spans="1:27" hidden="1" x14ac:dyDescent="0.25">
      <c r="A4" s="114">
        <v>42647</v>
      </c>
      <c r="B4" s="214" t="str">
        <f t="shared" si="0"/>
        <v>Tue</v>
      </c>
      <c r="C4" s="115"/>
      <c r="D4" s="115"/>
      <c r="E4" s="129">
        <f>LME_historicals[[#This Row],[Date]]</f>
        <v>42647</v>
      </c>
      <c r="F4" s="112"/>
      <c r="G4" s="112"/>
      <c r="H4" s="127">
        <f>LME_historicals[[#This Row],[Date]]</f>
        <v>42647</v>
      </c>
      <c r="I4" s="112"/>
      <c r="J4" s="112"/>
      <c r="K4" s="214"/>
      <c r="L4" s="214"/>
      <c r="M4" s="214"/>
      <c r="N4" s="214"/>
      <c r="O4" s="214"/>
      <c r="P4" s="214"/>
      <c r="Q4" s="214"/>
      <c r="R4" s="214"/>
      <c r="S4" s="214"/>
      <c r="T4" s="214"/>
      <c r="U4" s="214"/>
      <c r="V4" s="214"/>
      <c r="W4" s="214"/>
      <c r="X4" s="214"/>
      <c r="Y4" s="214"/>
      <c r="Z4" s="214"/>
      <c r="AA4" s="214"/>
    </row>
    <row r="5" spans="1:27" x14ac:dyDescent="0.25">
      <c r="A5" s="114">
        <v>42648</v>
      </c>
      <c r="B5" s="214" t="str">
        <f t="shared" si="0"/>
        <v>Wed</v>
      </c>
      <c r="C5" s="113">
        <v>12.45</v>
      </c>
      <c r="D5" s="113">
        <v>13.15</v>
      </c>
      <c r="E5" s="129">
        <f>LME_historicals[[#This Row],[Date]]</f>
        <v>42648</v>
      </c>
      <c r="F5" s="111">
        <f>C5/$M$2</f>
        <v>27.447574031288028</v>
      </c>
      <c r="G5" s="111">
        <f>D5/$M$2</f>
        <v>28.990811125416673</v>
      </c>
      <c r="H5" s="127">
        <f>LME_historicals[[#This Row],[Date]]</f>
        <v>42648</v>
      </c>
      <c r="I5" s="111"/>
      <c r="J5" s="111"/>
      <c r="K5" s="214"/>
      <c r="L5" s="214"/>
      <c r="M5" s="214"/>
      <c r="N5" s="214"/>
      <c r="O5" s="214"/>
      <c r="P5" s="214"/>
      <c r="Q5" s="214"/>
      <c r="R5" s="214"/>
      <c r="S5" s="214"/>
      <c r="T5" s="214"/>
      <c r="U5" s="214"/>
      <c r="V5" s="214"/>
      <c r="W5" s="214"/>
      <c r="X5" s="214"/>
      <c r="Y5" s="214" t="s">
        <v>7</v>
      </c>
      <c r="Z5" s="214" t="s">
        <v>197</v>
      </c>
      <c r="AA5" s="214" t="s">
        <v>198</v>
      </c>
    </row>
    <row r="6" spans="1:27" hidden="1" x14ac:dyDescent="0.25">
      <c r="A6" s="114">
        <v>42649</v>
      </c>
      <c r="B6" s="214" t="str">
        <f t="shared" si="0"/>
        <v>Thu</v>
      </c>
      <c r="C6" s="115"/>
      <c r="D6" s="115"/>
      <c r="E6" s="129">
        <f>LME_historicals[[#This Row],[Date]]</f>
        <v>42649</v>
      </c>
      <c r="F6" s="112"/>
      <c r="G6" s="112"/>
      <c r="H6" s="127">
        <f>LME_historicals[[#This Row],[Date]]</f>
        <v>42649</v>
      </c>
      <c r="I6" s="112"/>
      <c r="J6" s="112"/>
      <c r="K6" s="214"/>
      <c r="L6" s="214"/>
      <c r="M6" s="214"/>
      <c r="N6" s="214"/>
      <c r="O6" s="214"/>
      <c r="P6" s="214"/>
      <c r="Q6" s="214"/>
      <c r="R6" s="214"/>
      <c r="S6" s="214"/>
      <c r="T6" s="214"/>
      <c r="U6" s="214"/>
      <c r="V6" s="214"/>
      <c r="W6" s="214"/>
      <c r="X6" s="214"/>
      <c r="Y6" s="214">
        <v>42648</v>
      </c>
      <c r="Z6" s="214">
        <v>27.447574031288028</v>
      </c>
      <c r="AA6" s="214">
        <v>28.990811125416673</v>
      </c>
    </row>
    <row r="7" spans="1:27" x14ac:dyDescent="0.25">
      <c r="A7" s="114">
        <v>42650</v>
      </c>
      <c r="B7" s="214" t="str">
        <f t="shared" si="0"/>
        <v>Fri</v>
      </c>
      <c r="C7" s="113">
        <v>12.45</v>
      </c>
      <c r="D7" s="113">
        <v>13.15</v>
      </c>
      <c r="E7" s="129">
        <f>LME_historicals[[#This Row],[Date]]</f>
        <v>42650</v>
      </c>
      <c r="F7" s="111">
        <f>C7/$M$2</f>
        <v>27.447574031288028</v>
      </c>
      <c r="G7" s="111">
        <f>D7/$M$2</f>
        <v>28.990811125416673</v>
      </c>
      <c r="H7" s="127">
        <f>LME_historicals[[#This Row],[Date]]</f>
        <v>42650</v>
      </c>
      <c r="I7" s="111"/>
      <c r="J7" s="111"/>
      <c r="K7" s="214"/>
      <c r="L7" s="214"/>
      <c r="M7" s="214"/>
      <c r="N7" s="214"/>
      <c r="O7" s="214"/>
      <c r="P7" s="214"/>
      <c r="Q7" s="214"/>
      <c r="R7" s="214"/>
      <c r="S7" s="214"/>
      <c r="T7" s="214"/>
      <c r="U7" s="214"/>
      <c r="V7" s="214"/>
      <c r="W7" s="214"/>
      <c r="X7" s="214"/>
      <c r="Y7" s="214">
        <v>42650</v>
      </c>
      <c r="Z7" s="214">
        <v>27.447574031288028</v>
      </c>
      <c r="AA7" s="214">
        <v>28.990811125416673</v>
      </c>
    </row>
    <row r="8" spans="1:27" hidden="1" x14ac:dyDescent="0.25">
      <c r="A8" s="114">
        <v>42653</v>
      </c>
      <c r="B8" s="214" t="str">
        <f t="shared" si="0"/>
        <v>Mon</v>
      </c>
      <c r="C8" s="115"/>
      <c r="D8" s="115"/>
      <c r="E8" s="129">
        <f>LME_historicals[[#This Row],[Date]]</f>
        <v>42653</v>
      </c>
      <c r="F8" s="112"/>
      <c r="G8" s="112"/>
      <c r="H8" s="127">
        <f>LME_historicals[[#This Row],[Date]]</f>
        <v>42653</v>
      </c>
      <c r="I8" s="112"/>
      <c r="J8" s="112"/>
      <c r="K8" s="214"/>
      <c r="L8" s="214"/>
      <c r="M8" s="214"/>
      <c r="N8" s="214"/>
      <c r="O8" s="214"/>
      <c r="P8" s="214"/>
      <c r="Q8" s="214"/>
      <c r="R8" s="214"/>
      <c r="S8" s="214"/>
      <c r="T8" s="214"/>
      <c r="U8" s="214"/>
      <c r="V8" s="214"/>
      <c r="W8" s="214"/>
      <c r="X8" s="214"/>
      <c r="Y8" s="214">
        <v>42655</v>
      </c>
      <c r="Z8" s="214">
        <v>27.557805252297218</v>
      </c>
      <c r="AA8" s="214">
        <v>28.990811125416673</v>
      </c>
    </row>
    <row r="9" spans="1:27" hidden="1" x14ac:dyDescent="0.25">
      <c r="A9" s="114">
        <v>42654</v>
      </c>
      <c r="B9" s="214" t="str">
        <f t="shared" si="0"/>
        <v>Tue</v>
      </c>
      <c r="C9" s="113"/>
      <c r="D9" s="113"/>
      <c r="E9" s="129">
        <f>LME_historicals[[#This Row],[Date]]</f>
        <v>42654</v>
      </c>
      <c r="F9" s="111"/>
      <c r="G9" s="111"/>
      <c r="H9" s="127">
        <f>LME_historicals[[#This Row],[Date]]</f>
        <v>42654</v>
      </c>
      <c r="I9" s="111"/>
      <c r="J9" s="111"/>
      <c r="K9" s="214"/>
      <c r="L9" s="214"/>
      <c r="M9" s="214"/>
      <c r="N9" s="214"/>
      <c r="O9" s="214"/>
      <c r="P9" s="214"/>
      <c r="Q9" s="214"/>
      <c r="R9" s="214"/>
      <c r="S9" s="214"/>
      <c r="T9" s="214"/>
      <c r="U9" s="214"/>
      <c r="V9" s="214"/>
      <c r="W9" s="214"/>
      <c r="X9" s="214"/>
      <c r="Y9" s="214">
        <v>42657</v>
      </c>
      <c r="Z9" s="214">
        <v>27.557805252297218</v>
      </c>
      <c r="AA9" s="214">
        <v>28.990811125416673</v>
      </c>
    </row>
    <row r="10" spans="1:27" x14ac:dyDescent="0.25">
      <c r="A10" s="114">
        <v>42655</v>
      </c>
      <c r="B10" s="214" t="str">
        <f t="shared" si="0"/>
        <v>Wed</v>
      </c>
      <c r="C10" s="115">
        <v>12.5</v>
      </c>
      <c r="D10" s="115">
        <v>13.15</v>
      </c>
      <c r="E10" s="129">
        <f>LME_historicals[[#This Row],[Date]]</f>
        <v>42655</v>
      </c>
      <c r="F10" s="112">
        <f>C10/$M$2</f>
        <v>27.557805252297218</v>
      </c>
      <c r="G10" s="112">
        <f>D10/$M$2</f>
        <v>28.990811125416673</v>
      </c>
      <c r="H10" s="127">
        <f>LME_historicals[[#This Row],[Date]]</f>
        <v>42655</v>
      </c>
      <c r="I10" s="112"/>
      <c r="J10" s="112"/>
      <c r="K10" s="214"/>
      <c r="L10" s="214"/>
      <c r="M10" s="214"/>
      <c r="N10" s="214"/>
      <c r="O10" s="214"/>
      <c r="P10" s="214"/>
      <c r="Q10" s="214"/>
      <c r="R10" s="214"/>
      <c r="S10" s="214"/>
      <c r="T10" s="214"/>
      <c r="U10" s="214"/>
      <c r="V10" s="214"/>
      <c r="W10" s="214"/>
      <c r="X10" s="214"/>
      <c r="Y10" s="214">
        <v>42662</v>
      </c>
      <c r="Z10" s="214">
        <v>27.557805252297218</v>
      </c>
      <c r="AA10" s="214">
        <v>28.990811125416673</v>
      </c>
    </row>
    <row r="11" spans="1:27" hidden="1" x14ac:dyDescent="0.25">
      <c r="A11" s="114">
        <v>42656</v>
      </c>
      <c r="B11" s="214" t="str">
        <f t="shared" si="0"/>
        <v>Thu</v>
      </c>
      <c r="C11" s="113"/>
      <c r="D11" s="113"/>
      <c r="E11" s="129">
        <f>LME_historicals[[#This Row],[Date]]</f>
        <v>42656</v>
      </c>
      <c r="F11" s="111"/>
      <c r="G11" s="111"/>
      <c r="H11" s="127">
        <f>LME_historicals[[#This Row],[Date]]</f>
        <v>42656</v>
      </c>
      <c r="I11" s="111"/>
      <c r="J11" s="111"/>
      <c r="K11" s="214"/>
      <c r="L11" s="214"/>
      <c r="M11" s="214"/>
      <c r="N11" s="214"/>
      <c r="O11" s="214"/>
      <c r="P11" s="214"/>
      <c r="Q11" s="214"/>
      <c r="R11" s="214"/>
      <c r="S11" s="214"/>
      <c r="T11" s="214"/>
      <c r="U11" s="214"/>
      <c r="V11" s="214"/>
      <c r="W11" s="214"/>
      <c r="X11" s="214"/>
      <c r="Y11" s="214">
        <v>42664</v>
      </c>
      <c r="Z11" s="214">
        <v>27.998730136333972</v>
      </c>
      <c r="AA11" s="214">
        <v>29.21127356743505</v>
      </c>
    </row>
    <row r="12" spans="1:27" x14ac:dyDescent="0.25">
      <c r="A12" s="114">
        <v>42657</v>
      </c>
      <c r="B12" s="214" t="str">
        <f t="shared" si="0"/>
        <v>Fri</v>
      </c>
      <c r="C12" s="115">
        <v>12.5</v>
      </c>
      <c r="D12" s="115">
        <v>13.15</v>
      </c>
      <c r="E12" s="129">
        <f>LME_historicals[[#This Row],[Date]]</f>
        <v>42657</v>
      </c>
      <c r="F12" s="112">
        <f>C12/$M$2</f>
        <v>27.557805252297218</v>
      </c>
      <c r="G12" s="112">
        <f>D12/$M$2</f>
        <v>28.990811125416673</v>
      </c>
      <c r="H12" s="127">
        <f>LME_historicals[[#This Row],[Date]]</f>
        <v>42657</v>
      </c>
      <c r="I12" s="112"/>
      <c r="J12" s="112"/>
      <c r="K12" s="214"/>
      <c r="L12" s="214"/>
      <c r="M12" s="214"/>
      <c r="N12" s="214"/>
      <c r="O12" s="214"/>
      <c r="P12" s="214"/>
      <c r="Q12" s="214"/>
      <c r="R12" s="214"/>
      <c r="S12" s="214"/>
      <c r="T12" s="214"/>
      <c r="U12" s="214"/>
      <c r="V12" s="214"/>
      <c r="W12" s="214"/>
      <c r="X12" s="214"/>
      <c r="Y12" s="214">
        <v>42669</v>
      </c>
      <c r="Z12" s="214">
        <v>27.998730136333972</v>
      </c>
      <c r="AA12" s="214">
        <v>29.652198451471808</v>
      </c>
    </row>
    <row r="13" spans="1:27" hidden="1" x14ac:dyDescent="0.25">
      <c r="A13" s="114">
        <v>42660</v>
      </c>
      <c r="B13" s="214" t="str">
        <f t="shared" si="0"/>
        <v>Mon</v>
      </c>
      <c r="C13" s="113"/>
      <c r="D13" s="113"/>
      <c r="E13" s="129">
        <f>LME_historicals[[#This Row],[Date]]</f>
        <v>42660</v>
      </c>
      <c r="F13" s="111"/>
      <c r="G13" s="111"/>
      <c r="H13" s="127">
        <f>LME_historicals[[#This Row],[Date]]</f>
        <v>42660</v>
      </c>
      <c r="I13" s="111"/>
      <c r="J13" s="111"/>
      <c r="K13" s="214"/>
      <c r="L13" s="214"/>
      <c r="M13" s="214"/>
      <c r="N13" s="214"/>
      <c r="O13" s="214"/>
      <c r="P13" s="214"/>
      <c r="Q13" s="214"/>
      <c r="R13" s="214"/>
      <c r="S13" s="214"/>
      <c r="T13" s="214"/>
      <c r="U13" s="214"/>
      <c r="V13" s="214"/>
      <c r="W13" s="214"/>
      <c r="X13" s="214"/>
      <c r="Y13" s="214">
        <v>42671</v>
      </c>
      <c r="Z13" s="214">
        <v>27.998730136333972</v>
      </c>
      <c r="AA13" s="214">
        <v>29.652198451471808</v>
      </c>
    </row>
    <row r="14" spans="1:27" hidden="1" x14ac:dyDescent="0.25">
      <c r="A14" s="114">
        <v>42661</v>
      </c>
      <c r="B14" s="214" t="str">
        <f t="shared" si="0"/>
        <v>Tue</v>
      </c>
      <c r="C14" s="115"/>
      <c r="D14" s="115"/>
      <c r="E14" s="129">
        <f>LME_historicals[[#This Row],[Date]]</f>
        <v>42661</v>
      </c>
      <c r="F14" s="112"/>
      <c r="G14" s="112"/>
      <c r="H14" s="127">
        <f>LME_historicals[[#This Row],[Date]]</f>
        <v>42661</v>
      </c>
      <c r="I14" s="112"/>
      <c r="J14" s="112"/>
      <c r="K14" s="214"/>
      <c r="L14" s="214"/>
      <c r="M14" s="214"/>
      <c r="N14" s="214"/>
      <c r="O14" s="214"/>
      <c r="P14" s="214"/>
      <c r="Q14" s="214"/>
      <c r="R14" s="214"/>
      <c r="S14" s="214"/>
      <c r="T14" s="214"/>
      <c r="U14" s="214"/>
      <c r="V14" s="214"/>
      <c r="W14" s="214"/>
      <c r="X14" s="214"/>
      <c r="Y14" s="214">
        <v>42676</v>
      </c>
      <c r="Z14" s="214">
        <v>27.998730136333972</v>
      </c>
      <c r="AA14" s="214">
        <v>29.652198451471808</v>
      </c>
    </row>
    <row r="15" spans="1:27" x14ac:dyDescent="0.25">
      <c r="A15" s="114">
        <v>42662</v>
      </c>
      <c r="B15" s="214" t="str">
        <f t="shared" si="0"/>
        <v>Wed</v>
      </c>
      <c r="C15" s="113">
        <v>12.5</v>
      </c>
      <c r="D15" s="113">
        <v>13.15</v>
      </c>
      <c r="E15" s="129">
        <f>LME_historicals[[#This Row],[Date]]</f>
        <v>42662</v>
      </c>
      <c r="F15" s="111">
        <f>C15/$M$2</f>
        <v>27.557805252297218</v>
      </c>
      <c r="G15" s="111">
        <f>D15/$M$2</f>
        <v>28.990811125416673</v>
      </c>
      <c r="H15" s="127">
        <f>LME_historicals[[#This Row],[Date]]</f>
        <v>42662</v>
      </c>
      <c r="I15" s="111"/>
      <c r="J15" s="111"/>
      <c r="K15" s="214"/>
      <c r="L15" s="214"/>
      <c r="M15" s="214"/>
      <c r="N15" s="214"/>
      <c r="O15" s="214"/>
      <c r="P15" s="214"/>
      <c r="Q15" s="214"/>
      <c r="R15" s="214"/>
      <c r="S15" s="214"/>
      <c r="T15" s="214"/>
      <c r="U15" s="214"/>
      <c r="V15" s="214"/>
      <c r="W15" s="214"/>
      <c r="X15" s="214"/>
      <c r="Y15" s="214">
        <v>42678</v>
      </c>
      <c r="Z15" s="214">
        <v>28.329423799361539</v>
      </c>
      <c r="AA15" s="214">
        <v>29.982892114499375</v>
      </c>
    </row>
    <row r="16" spans="1:27" hidden="1" x14ac:dyDescent="0.25">
      <c r="A16" s="114">
        <v>42663</v>
      </c>
      <c r="B16" s="214" t="str">
        <f t="shared" si="0"/>
        <v>Thu</v>
      </c>
      <c r="C16" s="115"/>
      <c r="D16" s="115"/>
      <c r="E16" s="129">
        <f>LME_historicals[[#This Row],[Date]]</f>
        <v>42663</v>
      </c>
      <c r="F16" s="112"/>
      <c r="G16" s="112"/>
      <c r="H16" s="127">
        <f>LME_historicals[[#This Row],[Date]]</f>
        <v>42663</v>
      </c>
      <c r="I16" s="112"/>
      <c r="J16" s="112"/>
      <c r="K16" s="214"/>
      <c r="L16" s="214"/>
      <c r="M16" s="214"/>
      <c r="N16" s="214"/>
      <c r="O16" s="214"/>
      <c r="P16" s="214"/>
      <c r="Q16" s="214"/>
      <c r="R16" s="214"/>
      <c r="S16" s="214"/>
      <c r="T16" s="214"/>
      <c r="U16" s="214"/>
      <c r="V16" s="214"/>
      <c r="W16" s="214"/>
      <c r="X16" s="214"/>
      <c r="Y16" s="214">
        <v>42683</v>
      </c>
      <c r="Z16" s="214">
        <v>28.549886241379916</v>
      </c>
      <c r="AA16" s="214">
        <v>29.982892114499375</v>
      </c>
    </row>
    <row r="17" spans="1:27" x14ac:dyDescent="0.25">
      <c r="A17" s="114">
        <v>42664</v>
      </c>
      <c r="B17" s="214" t="str">
        <f t="shared" si="0"/>
        <v>Fri</v>
      </c>
      <c r="C17" s="113">
        <v>12.7</v>
      </c>
      <c r="D17" s="113">
        <v>13.25</v>
      </c>
      <c r="E17" s="129">
        <f>LME_historicals[[#This Row],[Date]]</f>
        <v>42664</v>
      </c>
      <c r="F17" s="111">
        <f>C17/$M$2</f>
        <v>27.998730136333972</v>
      </c>
      <c r="G17" s="111">
        <f>D17/$M$2</f>
        <v>29.21127356743505</v>
      </c>
      <c r="H17" s="127">
        <f>LME_historicals[[#This Row],[Date]]</f>
        <v>42664</v>
      </c>
      <c r="I17" s="111"/>
      <c r="J17" s="111"/>
      <c r="K17" s="214"/>
      <c r="L17" s="214"/>
      <c r="M17" s="214"/>
      <c r="N17" s="214"/>
      <c r="O17" s="214"/>
      <c r="P17" s="214"/>
      <c r="Q17" s="214"/>
      <c r="R17" s="214"/>
      <c r="S17" s="214"/>
      <c r="T17" s="214"/>
      <c r="U17" s="214"/>
      <c r="V17" s="214"/>
      <c r="W17" s="214"/>
      <c r="X17" s="214"/>
      <c r="Y17" s="214">
        <v>42685</v>
      </c>
      <c r="Z17" s="214">
        <v>28.770348683398296</v>
      </c>
      <c r="AA17" s="214">
        <v>30.093123335508565</v>
      </c>
    </row>
    <row r="18" spans="1:27" hidden="1" x14ac:dyDescent="0.25">
      <c r="A18" s="114">
        <v>42667</v>
      </c>
      <c r="B18" s="214" t="str">
        <f t="shared" si="0"/>
        <v>Mon</v>
      </c>
      <c r="C18" s="115"/>
      <c r="D18" s="115"/>
      <c r="E18" s="129">
        <f>LME_historicals[[#This Row],[Date]]</f>
        <v>42667</v>
      </c>
      <c r="F18" s="112"/>
      <c r="G18" s="112"/>
      <c r="H18" s="127">
        <f>LME_historicals[[#This Row],[Date]]</f>
        <v>42667</v>
      </c>
      <c r="I18" s="112"/>
      <c r="J18" s="112"/>
      <c r="K18" s="214"/>
      <c r="L18" s="214"/>
      <c r="M18" s="214"/>
      <c r="N18" s="214"/>
      <c r="O18" s="214"/>
      <c r="P18" s="214"/>
      <c r="Q18" s="214"/>
      <c r="R18" s="214"/>
      <c r="S18" s="214"/>
      <c r="T18" s="214"/>
      <c r="U18" s="214"/>
      <c r="V18" s="214"/>
      <c r="W18" s="214"/>
      <c r="X18" s="214"/>
      <c r="Y18" s="214">
        <v>42690</v>
      </c>
      <c r="Z18" s="214">
        <v>29.10104234642586</v>
      </c>
      <c r="AA18" s="214">
        <v>30.313585777526942</v>
      </c>
    </row>
    <row r="19" spans="1:27" hidden="1" x14ac:dyDescent="0.25">
      <c r="A19" s="114">
        <v>42668</v>
      </c>
      <c r="B19" s="214" t="str">
        <f t="shared" si="0"/>
        <v>Tue</v>
      </c>
      <c r="C19" s="113"/>
      <c r="D19" s="113"/>
      <c r="E19" s="129">
        <f>LME_historicals[[#This Row],[Date]]</f>
        <v>42668</v>
      </c>
      <c r="F19" s="111"/>
      <c r="G19" s="111"/>
      <c r="H19" s="127">
        <f>LME_historicals[[#This Row],[Date]]</f>
        <v>42668</v>
      </c>
      <c r="I19" s="111"/>
      <c r="J19" s="111"/>
      <c r="K19" s="214"/>
      <c r="L19" s="214"/>
      <c r="M19" s="214"/>
      <c r="N19" s="214"/>
      <c r="O19" s="214"/>
      <c r="P19" s="214"/>
      <c r="Q19" s="214"/>
      <c r="R19" s="214"/>
      <c r="S19" s="214"/>
      <c r="T19" s="214"/>
      <c r="U19" s="214"/>
      <c r="V19" s="214"/>
      <c r="W19" s="214"/>
      <c r="X19" s="214"/>
      <c r="Y19" s="214">
        <v>42692</v>
      </c>
      <c r="Z19" s="214">
        <v>29.10104234642586</v>
      </c>
      <c r="AA19" s="214">
        <v>30.644279440554509</v>
      </c>
    </row>
    <row r="20" spans="1:27" x14ac:dyDescent="0.25">
      <c r="A20" s="114">
        <v>42669</v>
      </c>
      <c r="B20" s="214" t="str">
        <f t="shared" si="0"/>
        <v>Wed</v>
      </c>
      <c r="C20" s="115">
        <v>12.7</v>
      </c>
      <c r="D20" s="115">
        <v>13.45</v>
      </c>
      <c r="E20" s="129">
        <f>LME_historicals[[#This Row],[Date]]</f>
        <v>42669</v>
      </c>
      <c r="F20" s="112">
        <f>C20/$M$2</f>
        <v>27.998730136333972</v>
      </c>
      <c r="G20" s="112">
        <f>D20/$M$2</f>
        <v>29.652198451471808</v>
      </c>
      <c r="H20" s="127">
        <f>LME_historicals[[#This Row],[Date]]</f>
        <v>42669</v>
      </c>
      <c r="I20" s="112"/>
      <c r="J20" s="112"/>
      <c r="K20" s="214"/>
      <c r="L20" s="214"/>
      <c r="M20" s="214"/>
      <c r="N20" s="214"/>
      <c r="O20" s="214"/>
      <c r="P20" s="214"/>
      <c r="Q20" s="214"/>
      <c r="R20" s="214"/>
      <c r="S20" s="214"/>
      <c r="T20" s="214"/>
      <c r="U20" s="214"/>
      <c r="V20" s="214"/>
      <c r="W20" s="214"/>
      <c r="X20" s="214"/>
      <c r="Y20" s="214">
        <v>42697</v>
      </c>
      <c r="Z20" s="214">
        <v>29.321504788444244</v>
      </c>
      <c r="AA20" s="214">
        <v>30.644279440554509</v>
      </c>
    </row>
    <row r="21" spans="1:27" hidden="1" x14ac:dyDescent="0.25">
      <c r="A21" s="114">
        <v>42670</v>
      </c>
      <c r="B21" s="214" t="str">
        <f t="shared" si="0"/>
        <v>Thu</v>
      </c>
      <c r="C21" s="113"/>
      <c r="D21" s="113"/>
      <c r="E21" s="129">
        <f>LME_historicals[[#This Row],[Date]]</f>
        <v>42670</v>
      </c>
      <c r="F21" s="111"/>
      <c r="G21" s="111"/>
      <c r="H21" s="127">
        <f>LME_historicals[[#This Row],[Date]]</f>
        <v>42670</v>
      </c>
      <c r="I21" s="111"/>
      <c r="J21" s="111"/>
      <c r="K21" s="214"/>
      <c r="L21" s="214"/>
      <c r="M21" s="214"/>
      <c r="N21" s="214"/>
      <c r="O21" s="214"/>
      <c r="P21" s="214"/>
      <c r="Q21" s="214"/>
      <c r="R21" s="214"/>
      <c r="S21" s="214"/>
      <c r="T21" s="214"/>
      <c r="U21" s="214"/>
      <c r="V21" s="214"/>
      <c r="W21" s="214"/>
      <c r="X21" s="214"/>
      <c r="Y21" s="214">
        <v>42699</v>
      </c>
      <c r="Z21" s="214">
        <v>29.321504788444244</v>
      </c>
      <c r="AA21" s="214">
        <v>30.644279440554509</v>
      </c>
    </row>
    <row r="22" spans="1:27" x14ac:dyDescent="0.25">
      <c r="A22" s="114">
        <v>42671</v>
      </c>
      <c r="B22" s="214" t="str">
        <f t="shared" si="0"/>
        <v>Fri</v>
      </c>
      <c r="C22" s="115">
        <v>12.7</v>
      </c>
      <c r="D22" s="115">
        <v>13.45</v>
      </c>
      <c r="E22" s="129">
        <f>LME_historicals[[#This Row],[Date]]</f>
        <v>42671</v>
      </c>
      <c r="F22" s="112">
        <f>C22/$M$2</f>
        <v>27.998730136333972</v>
      </c>
      <c r="G22" s="112">
        <f>D22/$M$2</f>
        <v>29.652198451471808</v>
      </c>
      <c r="H22" s="127">
        <f>LME_historicals[[#This Row],[Date]]</f>
        <v>42671</v>
      </c>
      <c r="I22" s="112"/>
      <c r="J22" s="112"/>
      <c r="K22" s="214"/>
      <c r="L22" s="214"/>
      <c r="M22" s="214"/>
      <c r="N22" s="214"/>
      <c r="O22" s="214"/>
      <c r="P22" s="214"/>
      <c r="Q22" s="214"/>
      <c r="R22" s="214"/>
      <c r="S22" s="214"/>
      <c r="T22" s="214"/>
      <c r="U22" s="214"/>
      <c r="V22" s="214"/>
      <c r="W22" s="214"/>
      <c r="X22" s="214"/>
      <c r="Y22" s="214">
        <v>42704</v>
      </c>
      <c r="Z22" s="214">
        <v>29.431736009453427</v>
      </c>
      <c r="AA22" s="214">
        <v>30.644279440554509</v>
      </c>
    </row>
    <row r="23" spans="1:27" hidden="1" x14ac:dyDescent="0.25">
      <c r="A23" s="114">
        <v>42674</v>
      </c>
      <c r="B23" s="214" t="str">
        <f t="shared" si="0"/>
        <v>Mon</v>
      </c>
      <c r="C23" s="113"/>
      <c r="D23" s="113"/>
      <c r="E23" s="129">
        <f>LME_historicals[[#This Row],[Date]]</f>
        <v>42674</v>
      </c>
      <c r="F23" s="111"/>
      <c r="G23" s="111"/>
      <c r="H23" s="127">
        <f>LME_historicals[[#This Row],[Date]]</f>
        <v>42674</v>
      </c>
      <c r="I23" s="111"/>
      <c r="J23" s="111"/>
      <c r="K23" s="214"/>
      <c r="L23" s="214"/>
      <c r="M23" s="214"/>
      <c r="N23" s="214"/>
      <c r="O23" s="214"/>
      <c r="P23" s="214"/>
      <c r="Q23" s="214"/>
      <c r="R23" s="214"/>
      <c r="S23" s="214"/>
      <c r="T23" s="214"/>
      <c r="U23" s="214"/>
      <c r="V23" s="214"/>
      <c r="W23" s="214"/>
      <c r="X23" s="214"/>
      <c r="Y23" s="214">
        <v>42706</v>
      </c>
      <c r="Z23" s="214">
        <v>29.541967230462621</v>
      </c>
      <c r="AA23" s="214">
        <v>30.644279440554509</v>
      </c>
    </row>
    <row r="24" spans="1:27" hidden="1" x14ac:dyDescent="0.25">
      <c r="A24" s="114">
        <v>42675</v>
      </c>
      <c r="B24" s="214" t="str">
        <f t="shared" si="0"/>
        <v>Tue</v>
      </c>
      <c r="C24" s="115"/>
      <c r="D24" s="115"/>
      <c r="E24" s="129">
        <f>LME_historicals[[#This Row],[Date]]</f>
        <v>42675</v>
      </c>
      <c r="F24" s="112"/>
      <c r="G24" s="112"/>
      <c r="H24" s="127">
        <f>LME_historicals[[#This Row],[Date]]</f>
        <v>42675</v>
      </c>
      <c r="I24" s="112"/>
      <c r="J24" s="112"/>
      <c r="K24" s="214"/>
      <c r="L24" s="214"/>
      <c r="M24" s="214"/>
      <c r="N24" s="214"/>
      <c r="O24" s="214"/>
      <c r="P24" s="214"/>
      <c r="Q24" s="214"/>
      <c r="R24" s="214"/>
      <c r="S24" s="214"/>
      <c r="T24" s="214"/>
      <c r="U24" s="214"/>
      <c r="V24" s="214"/>
      <c r="W24" s="214"/>
      <c r="X24" s="214"/>
      <c r="Y24" s="214">
        <v>42711</v>
      </c>
      <c r="Z24" s="214">
        <v>29.982892114499375</v>
      </c>
      <c r="AA24" s="214">
        <v>31.085204324591263</v>
      </c>
    </row>
    <row r="25" spans="1:27" x14ac:dyDescent="0.25">
      <c r="A25" s="114">
        <v>42676</v>
      </c>
      <c r="B25" s="214" t="str">
        <f t="shared" si="0"/>
        <v>Wed</v>
      </c>
      <c r="C25" s="113">
        <v>12.7</v>
      </c>
      <c r="D25" s="113">
        <v>13.45</v>
      </c>
      <c r="E25" s="129">
        <f>LME_historicals[[#This Row],[Date]]</f>
        <v>42676</v>
      </c>
      <c r="F25" s="111">
        <f>C25/$M$2</f>
        <v>27.998730136333972</v>
      </c>
      <c r="G25" s="111">
        <f>D25/$M$2</f>
        <v>29.652198451471808</v>
      </c>
      <c r="H25" s="127">
        <f>LME_historicals[[#This Row],[Date]]</f>
        <v>42676</v>
      </c>
      <c r="I25" s="111"/>
      <c r="J25" s="111"/>
      <c r="K25" s="214"/>
      <c r="L25" s="214"/>
      <c r="M25" s="214"/>
      <c r="N25" s="214"/>
      <c r="O25" s="214"/>
      <c r="P25" s="214"/>
      <c r="Q25" s="214"/>
      <c r="R25" s="214"/>
      <c r="S25" s="214"/>
      <c r="T25" s="214"/>
      <c r="U25" s="214"/>
      <c r="V25" s="214"/>
      <c r="W25" s="214"/>
      <c r="X25" s="214"/>
      <c r="Y25" s="214">
        <v>42713</v>
      </c>
      <c r="Z25" s="214">
        <v>29.982892114499375</v>
      </c>
      <c r="AA25" s="214">
        <v>31.085204324591263</v>
      </c>
    </row>
    <row r="26" spans="1:27" hidden="1" x14ac:dyDescent="0.25">
      <c r="A26" s="114">
        <v>42677</v>
      </c>
      <c r="B26" s="214" t="str">
        <f t="shared" si="0"/>
        <v>Thu</v>
      </c>
      <c r="C26" s="115"/>
      <c r="D26" s="115"/>
      <c r="E26" s="129">
        <f>LME_historicals[[#This Row],[Date]]</f>
        <v>42677</v>
      </c>
      <c r="F26" s="112"/>
      <c r="G26" s="112"/>
      <c r="H26" s="127">
        <f>LME_historicals[[#This Row],[Date]]</f>
        <v>42677</v>
      </c>
      <c r="I26" s="112"/>
      <c r="J26" s="112"/>
      <c r="K26" s="214"/>
      <c r="L26" s="214"/>
      <c r="M26" s="214"/>
      <c r="N26" s="214"/>
      <c r="O26" s="214"/>
      <c r="P26" s="214"/>
      <c r="Q26" s="214"/>
      <c r="R26" s="214"/>
      <c r="S26" s="214"/>
      <c r="T26" s="214"/>
      <c r="U26" s="214"/>
      <c r="V26" s="214"/>
      <c r="W26" s="214"/>
      <c r="X26" s="214"/>
      <c r="Y26" s="214">
        <v>42718</v>
      </c>
      <c r="Z26" s="214">
        <v>30.534048219545319</v>
      </c>
      <c r="AA26" s="214">
        <v>31.967054092664775</v>
      </c>
    </row>
    <row r="27" spans="1:27" x14ac:dyDescent="0.25">
      <c r="A27" s="114">
        <v>42678</v>
      </c>
      <c r="B27" s="214" t="str">
        <f t="shared" si="0"/>
        <v>Fri</v>
      </c>
      <c r="C27" s="113">
        <v>12.85</v>
      </c>
      <c r="D27" s="113">
        <v>13.6</v>
      </c>
      <c r="E27" s="129">
        <f>LME_historicals[[#This Row],[Date]]</f>
        <v>42678</v>
      </c>
      <c r="F27" s="111">
        <f>C27/$M$2</f>
        <v>28.329423799361539</v>
      </c>
      <c r="G27" s="111">
        <f>D27/$M$2</f>
        <v>29.982892114499375</v>
      </c>
      <c r="H27" s="127">
        <f>LME_historicals[[#This Row],[Date]]</f>
        <v>42678</v>
      </c>
      <c r="I27" s="111"/>
      <c r="J27" s="111"/>
      <c r="K27" s="214"/>
      <c r="L27" s="214"/>
      <c r="M27" s="214"/>
      <c r="N27" s="214"/>
      <c r="O27" s="214"/>
      <c r="P27" s="214"/>
      <c r="Q27" s="214"/>
      <c r="R27" s="214"/>
      <c r="S27" s="214"/>
      <c r="T27" s="214"/>
      <c r="U27" s="214"/>
      <c r="V27" s="214"/>
      <c r="W27" s="214"/>
      <c r="X27" s="214"/>
      <c r="Y27" s="214">
        <v>42720</v>
      </c>
      <c r="Z27" s="214">
        <v>30.754510661563696</v>
      </c>
      <c r="AA27" s="214">
        <v>31.967054092664775</v>
      </c>
    </row>
    <row r="28" spans="1:27" hidden="1" x14ac:dyDescent="0.25">
      <c r="A28" s="114">
        <v>42681</v>
      </c>
      <c r="B28" s="214" t="str">
        <f t="shared" si="0"/>
        <v>Mon</v>
      </c>
      <c r="C28" s="115"/>
      <c r="D28" s="115"/>
      <c r="E28" s="129">
        <f>LME_historicals[[#This Row],[Date]]</f>
        <v>42681</v>
      </c>
      <c r="F28" s="112"/>
      <c r="G28" s="112"/>
      <c r="H28" s="127">
        <f>LME_historicals[[#This Row],[Date]]</f>
        <v>42681</v>
      </c>
      <c r="I28" s="112"/>
      <c r="J28" s="112"/>
      <c r="K28" s="214"/>
      <c r="L28" s="214"/>
      <c r="M28" s="214"/>
      <c r="N28" s="214"/>
      <c r="O28" s="214"/>
      <c r="P28" s="214"/>
      <c r="Q28" s="214"/>
      <c r="R28" s="214"/>
      <c r="S28" s="214"/>
      <c r="T28" s="214"/>
      <c r="U28" s="214"/>
      <c r="V28" s="214"/>
      <c r="W28" s="214"/>
      <c r="X28" s="214"/>
      <c r="Y28" s="214">
        <v>42725</v>
      </c>
      <c r="Z28" s="214">
        <v>31.085204324591263</v>
      </c>
      <c r="AA28" s="214">
        <v>32.297747755692342</v>
      </c>
    </row>
    <row r="29" spans="1:27" hidden="1" x14ac:dyDescent="0.25">
      <c r="A29" s="114">
        <v>42682</v>
      </c>
      <c r="B29" s="214" t="str">
        <f t="shared" si="0"/>
        <v>Tue</v>
      </c>
      <c r="C29" s="113"/>
      <c r="D29" s="113"/>
      <c r="E29" s="129">
        <f>LME_historicals[[#This Row],[Date]]</f>
        <v>42682</v>
      </c>
      <c r="F29" s="111"/>
      <c r="G29" s="111"/>
      <c r="H29" s="127">
        <f>LME_historicals[[#This Row],[Date]]</f>
        <v>42682</v>
      </c>
      <c r="I29" s="111"/>
      <c r="J29" s="111"/>
      <c r="K29" s="214"/>
      <c r="L29" s="214"/>
      <c r="M29" s="214"/>
      <c r="N29" s="214"/>
      <c r="O29" s="214"/>
      <c r="P29" s="214"/>
      <c r="Q29" s="214"/>
      <c r="R29" s="214"/>
      <c r="S29" s="214"/>
      <c r="T29" s="214"/>
      <c r="U29" s="214"/>
      <c r="V29" s="214"/>
      <c r="W29" s="214"/>
      <c r="X29" s="214"/>
      <c r="Y29" s="214">
        <v>42727</v>
      </c>
      <c r="Z29" s="214">
        <v>31.41589798761883</v>
      </c>
      <c r="AA29" s="214">
        <v>32.959135081747469</v>
      </c>
    </row>
    <row r="30" spans="1:27" x14ac:dyDescent="0.25">
      <c r="A30" s="114">
        <v>42683</v>
      </c>
      <c r="B30" s="214" t="str">
        <f t="shared" si="0"/>
        <v>Wed</v>
      </c>
      <c r="C30" s="115">
        <v>12.95</v>
      </c>
      <c r="D30" s="115">
        <v>13.6</v>
      </c>
      <c r="E30" s="129">
        <f>LME_historicals[[#This Row],[Date]]</f>
        <v>42683</v>
      </c>
      <c r="F30" s="112">
        <f>C30/$M$2</f>
        <v>28.549886241379916</v>
      </c>
      <c r="G30" s="112">
        <f>D30/$M$2</f>
        <v>29.982892114499375</v>
      </c>
      <c r="H30" s="127">
        <f>LME_historicals[[#This Row],[Date]]</f>
        <v>42683</v>
      </c>
      <c r="I30" s="112"/>
      <c r="J30" s="112"/>
      <c r="K30" s="214"/>
      <c r="L30" s="214"/>
      <c r="M30" s="214"/>
      <c r="N30" s="214"/>
      <c r="O30" s="214"/>
      <c r="P30" s="214"/>
      <c r="Q30" s="214"/>
      <c r="R30" s="214"/>
      <c r="S30" s="214"/>
      <c r="T30" s="214"/>
      <c r="U30" s="214"/>
      <c r="V30" s="214"/>
      <c r="W30" s="214"/>
      <c r="X30" s="214"/>
      <c r="Y30" s="214">
        <v>42732</v>
      </c>
      <c r="Z30" s="214">
        <v>31.41589798761883</v>
      </c>
      <c r="AA30" s="214">
        <v>32.959135081747469</v>
      </c>
    </row>
    <row r="31" spans="1:27" hidden="1" x14ac:dyDescent="0.25">
      <c r="A31" s="114">
        <v>42684</v>
      </c>
      <c r="B31" s="214" t="str">
        <f t="shared" si="0"/>
        <v>Thu</v>
      </c>
      <c r="C31" s="113"/>
      <c r="D31" s="113"/>
      <c r="E31" s="129">
        <f>LME_historicals[[#This Row],[Date]]</f>
        <v>42684</v>
      </c>
      <c r="F31" s="111"/>
      <c r="G31" s="111"/>
      <c r="H31" s="127">
        <f>LME_historicals[[#This Row],[Date]]</f>
        <v>42684</v>
      </c>
      <c r="I31" s="111"/>
      <c r="J31" s="111"/>
      <c r="K31" s="214"/>
      <c r="L31" s="214"/>
      <c r="M31" s="214"/>
      <c r="N31" s="214"/>
      <c r="O31" s="214"/>
      <c r="P31" s="214"/>
      <c r="Q31" s="214"/>
      <c r="R31" s="214"/>
      <c r="S31" s="214"/>
      <c r="T31" s="214"/>
      <c r="U31" s="214"/>
      <c r="V31" s="214"/>
      <c r="W31" s="214"/>
      <c r="X31" s="214"/>
      <c r="Y31" s="214">
        <v>42734</v>
      </c>
      <c r="Z31" s="214">
        <v>31.41589798761883</v>
      </c>
      <c r="AA31" s="214">
        <v>32.959135081747469</v>
      </c>
    </row>
    <row r="32" spans="1:27" x14ac:dyDescent="0.25">
      <c r="A32" s="114">
        <v>42685</v>
      </c>
      <c r="B32" s="214" t="str">
        <f t="shared" si="0"/>
        <v>Fri</v>
      </c>
      <c r="C32" s="115">
        <v>13.05</v>
      </c>
      <c r="D32" s="115">
        <v>13.65</v>
      </c>
      <c r="E32" s="129">
        <f>LME_historicals[[#This Row],[Date]]</f>
        <v>42685</v>
      </c>
      <c r="F32" s="112">
        <f>C32/$M$2</f>
        <v>28.770348683398296</v>
      </c>
      <c r="G32" s="112">
        <f>D32/$M$2</f>
        <v>30.093123335508565</v>
      </c>
      <c r="H32" s="127">
        <f>LME_historicals[[#This Row],[Date]]</f>
        <v>42685</v>
      </c>
      <c r="I32" s="112"/>
      <c r="J32" s="112"/>
      <c r="K32" s="214"/>
      <c r="L32" s="214"/>
      <c r="M32" s="214"/>
      <c r="N32" s="214"/>
      <c r="O32" s="214"/>
      <c r="P32" s="214"/>
      <c r="Q32" s="214"/>
      <c r="R32" s="214"/>
      <c r="S32" s="214"/>
      <c r="T32" s="214"/>
      <c r="U32" s="214"/>
      <c r="V32" s="214"/>
      <c r="W32" s="214"/>
      <c r="X32" s="214"/>
      <c r="Y32" s="214">
        <v>42739</v>
      </c>
      <c r="Z32" s="214">
        <v>31.526129208628021</v>
      </c>
      <c r="AA32" s="214">
        <v>33.069366302756663</v>
      </c>
    </row>
    <row r="33" spans="1:27" hidden="1" x14ac:dyDescent="0.25">
      <c r="A33" s="114">
        <v>42688</v>
      </c>
      <c r="B33" s="214" t="str">
        <f t="shared" si="0"/>
        <v>Mon</v>
      </c>
      <c r="C33" s="113"/>
      <c r="D33" s="113"/>
      <c r="E33" s="129">
        <f>LME_historicals[[#This Row],[Date]]</f>
        <v>42688</v>
      </c>
      <c r="F33" s="111"/>
      <c r="G33" s="111"/>
      <c r="H33" s="127">
        <f>LME_historicals[[#This Row],[Date]]</f>
        <v>42688</v>
      </c>
      <c r="I33" s="111"/>
      <c r="J33" s="111"/>
      <c r="K33" s="214"/>
      <c r="L33" s="214"/>
      <c r="M33" s="214"/>
      <c r="N33" s="214"/>
      <c r="O33" s="214"/>
      <c r="P33" s="214"/>
      <c r="Q33" s="214"/>
      <c r="R33" s="214"/>
      <c r="S33" s="214"/>
      <c r="T33" s="214"/>
      <c r="U33" s="214"/>
      <c r="V33" s="214"/>
      <c r="W33" s="214"/>
      <c r="X33" s="214"/>
      <c r="Y33" s="214">
        <v>42741</v>
      </c>
      <c r="Z33" s="214">
        <v>32.407978976701528</v>
      </c>
      <c r="AA33" s="214">
        <v>33.069366302756663</v>
      </c>
    </row>
    <row r="34" spans="1:27" hidden="1" x14ac:dyDescent="0.25">
      <c r="A34" s="114">
        <v>42689</v>
      </c>
      <c r="B34" s="214" t="str">
        <f t="shared" si="0"/>
        <v>Tue</v>
      </c>
      <c r="C34" s="115"/>
      <c r="D34" s="115"/>
      <c r="E34" s="129">
        <f>LME_historicals[[#This Row],[Date]]</f>
        <v>42689</v>
      </c>
      <c r="F34" s="112"/>
      <c r="G34" s="112"/>
      <c r="H34" s="127">
        <f>LME_historicals[[#This Row],[Date]]</f>
        <v>42689</v>
      </c>
      <c r="I34" s="112"/>
      <c r="J34" s="112"/>
      <c r="K34" s="214"/>
      <c r="L34" s="214"/>
      <c r="M34" s="214"/>
      <c r="N34" s="214"/>
      <c r="O34" s="214"/>
      <c r="P34" s="214"/>
      <c r="Q34" s="214"/>
      <c r="R34" s="214"/>
      <c r="S34" s="214"/>
      <c r="T34" s="214"/>
      <c r="U34" s="214"/>
      <c r="V34" s="214"/>
      <c r="W34" s="214"/>
      <c r="X34" s="214"/>
      <c r="Y34" s="214">
        <v>42746</v>
      </c>
      <c r="Z34" s="214">
        <v>33.069366302756663</v>
      </c>
      <c r="AA34" s="214">
        <v>34.502372175876118</v>
      </c>
    </row>
    <row r="35" spans="1:27" x14ac:dyDescent="0.25">
      <c r="A35" s="114">
        <v>42690</v>
      </c>
      <c r="B35" s="214" t="str">
        <f t="shared" si="0"/>
        <v>Wed</v>
      </c>
      <c r="C35" s="113">
        <v>13.2</v>
      </c>
      <c r="D35" s="113">
        <v>13.75</v>
      </c>
      <c r="E35" s="129">
        <f>LME_historicals[[#This Row],[Date]]</f>
        <v>42690</v>
      </c>
      <c r="F35" s="111">
        <f>C35/$M$2</f>
        <v>29.10104234642586</v>
      </c>
      <c r="G35" s="111">
        <f>D35/$M$2</f>
        <v>30.313585777526942</v>
      </c>
      <c r="H35" s="127">
        <f>LME_historicals[[#This Row],[Date]]</f>
        <v>42690</v>
      </c>
      <c r="I35" s="111"/>
      <c r="J35" s="111"/>
      <c r="K35" s="214"/>
      <c r="L35" s="214"/>
      <c r="M35" s="214"/>
      <c r="N35" s="214"/>
      <c r="O35" s="214"/>
      <c r="P35" s="214"/>
      <c r="Q35" s="214"/>
      <c r="R35" s="214"/>
      <c r="S35" s="214"/>
      <c r="T35" s="214"/>
      <c r="U35" s="214"/>
      <c r="V35" s="214"/>
      <c r="W35" s="214"/>
      <c r="X35" s="214"/>
      <c r="Y35" s="214">
        <v>42748</v>
      </c>
      <c r="Z35" s="214">
        <v>33.289828744775036</v>
      </c>
      <c r="AA35" s="214">
        <v>35.273990722940439</v>
      </c>
    </row>
    <row r="36" spans="1:27" hidden="1" x14ac:dyDescent="0.25">
      <c r="A36" s="114">
        <v>42691</v>
      </c>
      <c r="B36" s="214" t="str">
        <f t="shared" si="0"/>
        <v>Thu</v>
      </c>
      <c r="C36" s="115"/>
      <c r="D36" s="115"/>
      <c r="E36" s="129">
        <f>LME_historicals[[#This Row],[Date]]</f>
        <v>42691</v>
      </c>
      <c r="F36" s="112"/>
      <c r="G36" s="112"/>
      <c r="H36" s="127">
        <f>LME_historicals[[#This Row],[Date]]</f>
        <v>42691</v>
      </c>
      <c r="I36" s="112"/>
      <c r="J36" s="112"/>
      <c r="K36" s="214"/>
      <c r="L36" s="214"/>
      <c r="M36" s="214"/>
      <c r="N36" s="214"/>
      <c r="O36" s="214"/>
      <c r="P36" s="214"/>
      <c r="Q36" s="214"/>
      <c r="R36" s="214"/>
      <c r="S36" s="214"/>
      <c r="T36" s="214"/>
      <c r="U36" s="214"/>
      <c r="V36" s="214"/>
      <c r="W36" s="214"/>
      <c r="X36" s="214"/>
      <c r="Y36" s="214">
        <v>42753</v>
      </c>
      <c r="Z36" s="214">
        <v>34.171678512848551</v>
      </c>
      <c r="AA36" s="214">
        <v>36.376302933032328</v>
      </c>
    </row>
    <row r="37" spans="1:27" x14ac:dyDescent="0.25">
      <c r="A37" s="114">
        <v>42692</v>
      </c>
      <c r="B37" s="214" t="str">
        <f t="shared" si="0"/>
        <v>Fri</v>
      </c>
      <c r="C37" s="113">
        <v>13.2</v>
      </c>
      <c r="D37" s="113">
        <v>13.9</v>
      </c>
      <c r="E37" s="129">
        <f>LME_historicals[[#This Row],[Date]]</f>
        <v>42692</v>
      </c>
      <c r="F37" s="111">
        <f>C37/$M$2</f>
        <v>29.10104234642586</v>
      </c>
      <c r="G37" s="111">
        <f>D37/$M$2</f>
        <v>30.644279440554509</v>
      </c>
      <c r="H37" s="127">
        <f>LME_historicals[[#This Row],[Date]]</f>
        <v>42692</v>
      </c>
      <c r="I37" s="111"/>
      <c r="J37" s="111"/>
      <c r="K37" s="214"/>
      <c r="L37" s="214"/>
      <c r="M37" s="214"/>
      <c r="N37" s="214"/>
      <c r="O37" s="214"/>
      <c r="P37" s="214"/>
      <c r="Q37" s="214"/>
      <c r="R37" s="214"/>
      <c r="S37" s="214"/>
      <c r="T37" s="214"/>
      <c r="U37" s="214"/>
      <c r="V37" s="214"/>
      <c r="W37" s="214"/>
      <c r="X37" s="214"/>
      <c r="Y37" s="214">
        <v>42755</v>
      </c>
      <c r="Z37" s="214">
        <v>34.722834617894499</v>
      </c>
      <c r="AA37" s="214">
        <v>36.376302933032328</v>
      </c>
    </row>
    <row r="38" spans="1:27" hidden="1" x14ac:dyDescent="0.25">
      <c r="A38" s="114">
        <v>42695</v>
      </c>
      <c r="B38" s="214" t="str">
        <f t="shared" si="0"/>
        <v>Mon</v>
      </c>
      <c r="C38" s="115"/>
      <c r="D38" s="115"/>
      <c r="E38" s="129">
        <f>LME_historicals[[#This Row],[Date]]</f>
        <v>42695</v>
      </c>
      <c r="F38" s="112"/>
      <c r="G38" s="112"/>
      <c r="H38" s="127">
        <f>LME_historicals[[#This Row],[Date]]</f>
        <v>42695</v>
      </c>
      <c r="I38" s="112"/>
      <c r="J38" s="112"/>
      <c r="K38" s="214"/>
      <c r="L38" s="214"/>
      <c r="M38" s="214"/>
      <c r="N38" s="214"/>
      <c r="O38" s="214"/>
      <c r="P38" s="214"/>
      <c r="Q38" s="214"/>
      <c r="R38" s="214"/>
      <c r="S38" s="214"/>
      <c r="T38" s="214"/>
      <c r="U38" s="214"/>
      <c r="V38" s="214"/>
      <c r="W38" s="214"/>
      <c r="X38" s="214"/>
      <c r="Y38" s="214">
        <v>42760</v>
      </c>
      <c r="Z38" s="214">
        <v>34.943297059912872</v>
      </c>
      <c r="AA38" s="214">
        <v>37.368383922115029</v>
      </c>
    </row>
    <row r="39" spans="1:27" hidden="1" x14ac:dyDescent="0.25">
      <c r="A39" s="114">
        <v>42696</v>
      </c>
      <c r="B39" s="214" t="str">
        <f t="shared" si="0"/>
        <v>Tue</v>
      </c>
      <c r="C39" s="113"/>
      <c r="D39" s="113"/>
      <c r="E39" s="129">
        <f>LME_historicals[[#This Row],[Date]]</f>
        <v>42696</v>
      </c>
      <c r="F39" s="111"/>
      <c r="G39" s="111"/>
      <c r="H39" s="127">
        <f>LME_historicals[[#This Row],[Date]]</f>
        <v>42696</v>
      </c>
      <c r="I39" s="111"/>
      <c r="J39" s="111"/>
      <c r="K39" s="214"/>
      <c r="L39" s="214"/>
      <c r="M39" s="214"/>
      <c r="N39" s="214"/>
      <c r="O39" s="214"/>
      <c r="P39" s="214"/>
      <c r="Q39" s="214"/>
      <c r="R39" s="214"/>
      <c r="S39" s="214"/>
      <c r="T39" s="214"/>
      <c r="U39" s="214"/>
      <c r="V39" s="214"/>
      <c r="W39" s="214"/>
      <c r="X39" s="214"/>
      <c r="Y39" s="214">
        <v>42762</v>
      </c>
      <c r="Z39" s="214">
        <v>35.714915606977193</v>
      </c>
      <c r="AA39" s="214">
        <v>37.91954002716097</v>
      </c>
    </row>
    <row r="40" spans="1:27" x14ac:dyDescent="0.25">
      <c r="A40" s="114">
        <v>42697</v>
      </c>
      <c r="B40" s="214" t="str">
        <f t="shared" si="0"/>
        <v>Wed</v>
      </c>
      <c r="C40" s="115">
        <v>13.3</v>
      </c>
      <c r="D40" s="115">
        <v>13.9</v>
      </c>
      <c r="E40" s="129">
        <f>LME_historicals[[#This Row],[Date]]</f>
        <v>42697</v>
      </c>
      <c r="F40" s="112">
        <f>C40/$M$2</f>
        <v>29.321504788444244</v>
      </c>
      <c r="G40" s="112">
        <f>D40/$M$2</f>
        <v>30.644279440554509</v>
      </c>
      <c r="H40" s="127">
        <f>LME_historicals[[#This Row],[Date]]</f>
        <v>42697</v>
      </c>
      <c r="I40" s="112"/>
      <c r="J40" s="112"/>
      <c r="K40" s="214"/>
      <c r="L40" s="214"/>
      <c r="M40" s="214"/>
      <c r="N40" s="214"/>
      <c r="O40" s="214"/>
      <c r="P40" s="214"/>
      <c r="Q40" s="214"/>
      <c r="R40" s="214"/>
      <c r="S40" s="214"/>
      <c r="T40" s="214"/>
      <c r="U40" s="214"/>
      <c r="V40" s="214"/>
      <c r="W40" s="214"/>
      <c r="X40" s="214"/>
      <c r="Y40" s="214">
        <v>42767</v>
      </c>
      <c r="Z40" s="214">
        <v>36.376302933032328</v>
      </c>
      <c r="AA40" s="214">
        <v>38.801389795234485</v>
      </c>
    </row>
    <row r="41" spans="1:27" hidden="1" x14ac:dyDescent="0.25">
      <c r="A41" s="114">
        <v>42698</v>
      </c>
      <c r="B41" s="214" t="str">
        <f t="shared" si="0"/>
        <v>Thu</v>
      </c>
      <c r="C41" s="113"/>
      <c r="D41" s="113"/>
      <c r="E41" s="129">
        <f>LME_historicals[[#This Row],[Date]]</f>
        <v>42698</v>
      </c>
      <c r="F41" s="111"/>
      <c r="G41" s="111"/>
      <c r="H41" s="127">
        <f>LME_historicals[[#This Row],[Date]]</f>
        <v>42698</v>
      </c>
      <c r="I41" s="111"/>
      <c r="J41" s="111"/>
      <c r="K41" s="214"/>
      <c r="L41" s="214"/>
      <c r="M41" s="214"/>
      <c r="N41" s="214"/>
      <c r="O41" s="214"/>
      <c r="P41" s="214"/>
      <c r="Q41" s="214"/>
      <c r="R41" s="214"/>
      <c r="S41" s="214"/>
      <c r="T41" s="214"/>
      <c r="U41" s="214"/>
      <c r="V41" s="214"/>
      <c r="W41" s="214"/>
      <c r="X41" s="214"/>
      <c r="Y41" s="214">
        <v>42769</v>
      </c>
      <c r="Z41" s="214">
        <v>36.706996596059895</v>
      </c>
      <c r="AA41" s="214">
        <v>39.132083458262052</v>
      </c>
    </row>
    <row r="42" spans="1:27" x14ac:dyDescent="0.25">
      <c r="A42" s="114">
        <v>42699</v>
      </c>
      <c r="B42" s="214" t="str">
        <f t="shared" si="0"/>
        <v>Fri</v>
      </c>
      <c r="C42" s="115">
        <v>13.3</v>
      </c>
      <c r="D42" s="115">
        <v>13.9</v>
      </c>
      <c r="E42" s="129">
        <f>LME_historicals[[#This Row],[Date]]</f>
        <v>42699</v>
      </c>
      <c r="F42" s="112">
        <f>C42/$M$2</f>
        <v>29.321504788444244</v>
      </c>
      <c r="G42" s="112">
        <f>D42/$M$2</f>
        <v>30.644279440554509</v>
      </c>
      <c r="H42" s="127">
        <f>LME_historicals[[#This Row],[Date]]</f>
        <v>42699</v>
      </c>
      <c r="I42" s="112"/>
      <c r="J42" s="112"/>
      <c r="K42" s="214"/>
      <c r="L42" s="214"/>
      <c r="M42" s="214"/>
      <c r="N42" s="214"/>
      <c r="O42" s="214"/>
      <c r="P42" s="214"/>
      <c r="Q42" s="214"/>
      <c r="R42" s="214"/>
      <c r="S42" s="214"/>
      <c r="T42" s="214"/>
      <c r="U42" s="214"/>
      <c r="V42" s="214"/>
      <c r="W42" s="214"/>
      <c r="X42" s="214"/>
      <c r="Y42" s="214">
        <v>42774</v>
      </c>
      <c r="Z42" s="214">
        <v>38.470696132206918</v>
      </c>
      <c r="AA42" s="214">
        <v>40.5650893313815</v>
      </c>
    </row>
    <row r="43" spans="1:27" hidden="1" x14ac:dyDescent="0.25">
      <c r="A43" s="114">
        <v>42702</v>
      </c>
      <c r="B43" s="214" t="str">
        <f t="shared" si="0"/>
        <v>Mon</v>
      </c>
      <c r="C43" s="113"/>
      <c r="D43" s="113"/>
      <c r="E43" s="129">
        <f>LME_historicals[[#This Row],[Date]]</f>
        <v>42702</v>
      </c>
      <c r="F43" s="111"/>
      <c r="G43" s="111"/>
      <c r="H43" s="127">
        <f>LME_historicals[[#This Row],[Date]]</f>
        <v>42702</v>
      </c>
      <c r="I43" s="111"/>
      <c r="J43" s="111"/>
      <c r="K43" s="214"/>
      <c r="L43" s="214"/>
      <c r="M43" s="214"/>
      <c r="N43" s="214"/>
      <c r="O43" s="214"/>
      <c r="P43" s="214"/>
      <c r="Q43" s="214"/>
      <c r="R43" s="214"/>
      <c r="S43" s="214"/>
      <c r="T43" s="214"/>
      <c r="U43" s="214"/>
      <c r="V43" s="214"/>
      <c r="W43" s="214"/>
      <c r="X43" s="214"/>
      <c r="Y43" s="214">
        <v>42776</v>
      </c>
      <c r="Z43" s="214">
        <v>39.683239563307993</v>
      </c>
      <c r="AA43" s="214">
        <v>41.887863983491776</v>
      </c>
    </row>
    <row r="44" spans="1:27" hidden="1" x14ac:dyDescent="0.25">
      <c r="A44" s="114">
        <v>42703</v>
      </c>
      <c r="B44" s="214" t="str">
        <f t="shared" si="0"/>
        <v>Tue</v>
      </c>
      <c r="C44" s="115"/>
      <c r="D44" s="115"/>
      <c r="E44" s="129">
        <f>LME_historicals[[#This Row],[Date]]</f>
        <v>42703</v>
      </c>
      <c r="F44" s="112"/>
      <c r="G44" s="112"/>
      <c r="H44" s="127">
        <f>LME_historicals[[#This Row],[Date]]</f>
        <v>42703</v>
      </c>
      <c r="I44" s="112"/>
      <c r="J44" s="112"/>
      <c r="K44" s="214"/>
      <c r="L44" s="214"/>
      <c r="M44" s="214"/>
      <c r="N44" s="214"/>
      <c r="O44" s="214"/>
      <c r="P44" s="214"/>
      <c r="Q44" s="214"/>
      <c r="R44" s="214"/>
      <c r="S44" s="214"/>
      <c r="T44" s="214"/>
      <c r="U44" s="214"/>
      <c r="V44" s="214"/>
      <c r="W44" s="214"/>
      <c r="X44" s="214"/>
      <c r="Y44" s="214">
        <v>42781</v>
      </c>
      <c r="Z44" s="214">
        <v>41.557170320464209</v>
      </c>
      <c r="AA44" s="214">
        <v>43.982257182666359</v>
      </c>
    </row>
    <row r="45" spans="1:27" x14ac:dyDescent="0.25">
      <c r="A45" s="114">
        <v>42704</v>
      </c>
      <c r="B45" s="214" t="str">
        <f t="shared" si="0"/>
        <v>Wed</v>
      </c>
      <c r="C45" s="113">
        <v>13.35</v>
      </c>
      <c r="D45" s="113">
        <v>13.9</v>
      </c>
      <c r="E45" s="129">
        <f>LME_historicals[[#This Row],[Date]]</f>
        <v>42704</v>
      </c>
      <c r="F45" s="111">
        <f>C45/$M$2</f>
        <v>29.431736009453427</v>
      </c>
      <c r="G45" s="111">
        <f>D45/$M$2</f>
        <v>30.644279440554509</v>
      </c>
      <c r="H45" s="127">
        <f>LME_historicals[[#This Row],[Date]]</f>
        <v>42704</v>
      </c>
      <c r="I45" s="111"/>
      <c r="J45" s="111"/>
      <c r="K45" s="214"/>
      <c r="L45" s="214"/>
      <c r="M45" s="214"/>
      <c r="N45" s="214"/>
      <c r="O45" s="214"/>
      <c r="P45" s="214"/>
      <c r="Q45" s="214"/>
      <c r="R45" s="214"/>
      <c r="S45" s="214"/>
      <c r="T45" s="214"/>
      <c r="U45" s="214"/>
      <c r="V45" s="214"/>
      <c r="W45" s="214"/>
      <c r="X45" s="214"/>
      <c r="Y45" s="214">
        <v>42783</v>
      </c>
      <c r="Z45" s="214">
        <v>43.872025961657172</v>
      </c>
      <c r="AA45" s="214">
        <v>46.076650381840949</v>
      </c>
    </row>
    <row r="46" spans="1:27" hidden="1" x14ac:dyDescent="0.25">
      <c r="A46" s="114">
        <v>42705</v>
      </c>
      <c r="B46" s="214" t="str">
        <f t="shared" si="0"/>
        <v>Thu</v>
      </c>
      <c r="C46" s="115"/>
      <c r="D46" s="115"/>
      <c r="E46" s="129">
        <f>LME_historicals[[#This Row],[Date]]</f>
        <v>42705</v>
      </c>
      <c r="F46" s="112"/>
      <c r="G46" s="112"/>
      <c r="H46" s="127">
        <f>LME_historicals[[#This Row],[Date]]</f>
        <v>42705</v>
      </c>
      <c r="I46" s="112"/>
      <c r="J46" s="112"/>
      <c r="K46" s="214"/>
      <c r="L46" s="214"/>
      <c r="M46" s="214"/>
      <c r="N46" s="214"/>
      <c r="O46" s="214"/>
      <c r="P46" s="214"/>
      <c r="Q46" s="214"/>
      <c r="R46" s="214"/>
      <c r="S46" s="214"/>
      <c r="T46" s="214"/>
      <c r="U46" s="214"/>
      <c r="V46" s="214"/>
      <c r="W46" s="214"/>
      <c r="X46" s="214"/>
      <c r="Y46" s="214">
        <v>42788</v>
      </c>
      <c r="Z46" s="214">
        <v>46.958500149914464</v>
      </c>
      <c r="AA46" s="214">
        <v>49.604049454134994</v>
      </c>
    </row>
    <row r="47" spans="1:27" x14ac:dyDescent="0.25">
      <c r="A47" s="114">
        <v>42706</v>
      </c>
      <c r="B47" s="214" t="str">
        <f t="shared" si="0"/>
        <v>Fri</v>
      </c>
      <c r="C47" s="113">
        <v>13.4</v>
      </c>
      <c r="D47" s="113">
        <v>13.9</v>
      </c>
      <c r="E47" s="129">
        <f>LME_historicals[[#This Row],[Date]]</f>
        <v>42706</v>
      </c>
      <c r="F47" s="111">
        <f>C47/$M$2</f>
        <v>29.541967230462621</v>
      </c>
      <c r="G47" s="111">
        <f>D47/$M$2</f>
        <v>30.644279440554509</v>
      </c>
      <c r="H47" s="127">
        <f>LME_historicals[[#This Row],[Date]]</f>
        <v>42706</v>
      </c>
      <c r="I47" s="111"/>
      <c r="J47" s="111"/>
      <c r="K47" s="214"/>
      <c r="L47" s="214"/>
      <c r="M47" s="214"/>
      <c r="N47" s="214"/>
      <c r="O47" s="214"/>
      <c r="P47" s="214"/>
      <c r="Q47" s="214"/>
      <c r="R47" s="214"/>
      <c r="S47" s="214"/>
      <c r="T47" s="214"/>
      <c r="U47" s="214"/>
      <c r="V47" s="214"/>
      <c r="W47" s="214"/>
      <c r="X47" s="214"/>
      <c r="Y47" s="214">
        <v>42790</v>
      </c>
      <c r="Z47" s="214">
        <v>49.383587012116614</v>
      </c>
      <c r="AA47" s="214">
        <v>50.485899222208502</v>
      </c>
    </row>
    <row r="48" spans="1:27" hidden="1" x14ac:dyDescent="0.25">
      <c r="A48" s="114">
        <v>42709</v>
      </c>
      <c r="B48" s="214" t="str">
        <f t="shared" si="0"/>
        <v>Mon</v>
      </c>
      <c r="C48" s="115"/>
      <c r="D48" s="115"/>
      <c r="E48" s="129">
        <f>LME_historicals[[#This Row],[Date]]</f>
        <v>42709</v>
      </c>
      <c r="F48" s="112"/>
      <c r="G48" s="112"/>
      <c r="H48" s="127">
        <f>LME_historicals[[#This Row],[Date]]</f>
        <v>42709</v>
      </c>
      <c r="I48" s="112"/>
      <c r="J48" s="112"/>
      <c r="K48" s="214"/>
      <c r="L48" s="214"/>
      <c r="M48" s="214"/>
      <c r="N48" s="214"/>
      <c r="O48" s="214"/>
      <c r="P48" s="214"/>
      <c r="Q48" s="214"/>
      <c r="R48" s="214"/>
      <c r="S48" s="214"/>
      <c r="T48" s="214"/>
      <c r="U48" s="214"/>
      <c r="V48" s="214"/>
      <c r="W48" s="214"/>
      <c r="X48" s="214"/>
      <c r="Y48" s="214">
        <v>42795</v>
      </c>
      <c r="Z48" s="214">
        <v>49.604049454134994</v>
      </c>
      <c r="AA48" s="214">
        <v>52.029136316337151</v>
      </c>
    </row>
    <row r="49" spans="1:27" hidden="1" x14ac:dyDescent="0.25">
      <c r="A49" s="114">
        <v>42710</v>
      </c>
      <c r="B49" s="214" t="str">
        <f t="shared" si="0"/>
        <v>Tue</v>
      </c>
      <c r="C49" s="113"/>
      <c r="D49" s="113"/>
      <c r="E49" s="129">
        <f>LME_historicals[[#This Row],[Date]]</f>
        <v>42710</v>
      </c>
      <c r="F49" s="111"/>
      <c r="G49" s="111"/>
      <c r="H49" s="127">
        <f>LME_historicals[[#This Row],[Date]]</f>
        <v>42710</v>
      </c>
      <c r="I49" s="111"/>
      <c r="J49" s="111"/>
      <c r="K49" s="214"/>
      <c r="L49" s="214"/>
      <c r="M49" s="214"/>
      <c r="N49" s="214"/>
      <c r="O49" s="214"/>
      <c r="P49" s="214"/>
      <c r="Q49" s="214"/>
      <c r="R49" s="214"/>
      <c r="S49" s="214"/>
      <c r="T49" s="214"/>
      <c r="U49" s="214"/>
      <c r="V49" s="214"/>
      <c r="W49" s="214"/>
      <c r="X49" s="214"/>
      <c r="Y49" s="214">
        <v>42797</v>
      </c>
      <c r="Z49" s="214">
        <v>50.155205559180935</v>
      </c>
      <c r="AA49" s="214">
        <v>54.454223178539301</v>
      </c>
    </row>
    <row r="50" spans="1:27" x14ac:dyDescent="0.25">
      <c r="A50" s="114">
        <v>42711</v>
      </c>
      <c r="B50" s="214" t="str">
        <f t="shared" si="0"/>
        <v>Wed</v>
      </c>
      <c r="C50" s="115">
        <v>13.6</v>
      </c>
      <c r="D50" s="115">
        <v>14.1</v>
      </c>
      <c r="E50" s="129">
        <f>LME_historicals[[#This Row],[Date]]</f>
        <v>42711</v>
      </c>
      <c r="F50" s="112">
        <f>C50/$M$2</f>
        <v>29.982892114499375</v>
      </c>
      <c r="G50" s="112">
        <f>D50/$M$2</f>
        <v>31.085204324591263</v>
      </c>
      <c r="H50" s="127">
        <f>LME_historicals[[#This Row],[Date]]</f>
        <v>42711</v>
      </c>
      <c r="I50" s="112"/>
      <c r="J50" s="112"/>
      <c r="K50" s="214"/>
      <c r="L50" s="214"/>
      <c r="M50" s="214"/>
      <c r="N50" s="214"/>
      <c r="O50" s="214"/>
      <c r="P50" s="214"/>
      <c r="Q50" s="214"/>
      <c r="R50" s="214"/>
      <c r="S50" s="214"/>
      <c r="T50" s="214"/>
      <c r="U50" s="214"/>
      <c r="V50" s="214"/>
      <c r="W50" s="214"/>
      <c r="X50" s="214"/>
      <c r="Y50" s="214">
        <v>42802</v>
      </c>
      <c r="Z50" s="214">
        <v>50.155205559180935</v>
      </c>
      <c r="AA50" s="214">
        <v>54.454223178539301</v>
      </c>
    </row>
    <row r="51" spans="1:27" hidden="1" x14ac:dyDescent="0.25">
      <c r="A51" s="114">
        <v>42712</v>
      </c>
      <c r="B51" s="214" t="str">
        <f t="shared" si="0"/>
        <v>Thu</v>
      </c>
      <c r="C51" s="113"/>
      <c r="D51" s="113"/>
      <c r="E51" s="129">
        <f>LME_historicals[[#This Row],[Date]]</f>
        <v>42712</v>
      </c>
      <c r="F51" s="111"/>
      <c r="G51" s="111"/>
      <c r="H51" s="127">
        <f>LME_historicals[[#This Row],[Date]]</f>
        <v>42712</v>
      </c>
      <c r="I51" s="111"/>
      <c r="J51" s="111"/>
      <c r="K51" s="214"/>
      <c r="L51" s="214"/>
      <c r="M51" s="214"/>
      <c r="N51" s="214"/>
      <c r="O51" s="214"/>
      <c r="P51" s="214"/>
      <c r="Q51" s="214"/>
      <c r="R51" s="214"/>
      <c r="S51" s="214"/>
      <c r="T51" s="214"/>
      <c r="U51" s="214"/>
      <c r="V51" s="214"/>
      <c r="W51" s="214"/>
      <c r="X51" s="214"/>
      <c r="Y51" s="214">
        <v>42804</v>
      </c>
      <c r="Z51" s="214">
        <v>50.706361664226883</v>
      </c>
      <c r="AA51" s="214">
        <v>54.564454399548495</v>
      </c>
    </row>
    <row r="52" spans="1:27" x14ac:dyDescent="0.25">
      <c r="A52" s="114">
        <v>42713</v>
      </c>
      <c r="B52" s="214" t="str">
        <f t="shared" si="0"/>
        <v>Fri</v>
      </c>
      <c r="C52" s="115">
        <v>13.6</v>
      </c>
      <c r="D52" s="115">
        <v>14.1</v>
      </c>
      <c r="E52" s="129">
        <f>LME_historicals[[#This Row],[Date]]</f>
        <v>42713</v>
      </c>
      <c r="F52" s="112">
        <f>C52/$M$2</f>
        <v>29.982892114499375</v>
      </c>
      <c r="G52" s="112">
        <f>D52/$M$2</f>
        <v>31.085204324591263</v>
      </c>
      <c r="H52" s="127">
        <f>LME_historicals[[#This Row],[Date]]</f>
        <v>42713</v>
      </c>
      <c r="I52" s="112"/>
      <c r="J52" s="112"/>
      <c r="K52" s="214"/>
      <c r="L52" s="214"/>
      <c r="M52" s="214"/>
      <c r="N52" s="214"/>
      <c r="O52" s="214"/>
      <c r="P52" s="214"/>
      <c r="Q52" s="214"/>
      <c r="R52" s="214"/>
      <c r="S52" s="214"/>
      <c r="T52" s="214"/>
      <c r="U52" s="214"/>
      <c r="V52" s="214"/>
      <c r="W52" s="214"/>
      <c r="X52" s="214"/>
      <c r="Y52" s="214">
        <v>42809</v>
      </c>
      <c r="Z52" s="214">
        <v>51.58821143230039</v>
      </c>
      <c r="AA52" s="214">
        <v>55.446304167622003</v>
      </c>
    </row>
    <row r="53" spans="1:27" hidden="1" x14ac:dyDescent="0.25">
      <c r="A53" s="114">
        <v>42716</v>
      </c>
      <c r="B53" s="214" t="str">
        <f t="shared" si="0"/>
        <v>Mon</v>
      </c>
      <c r="C53" s="113"/>
      <c r="D53" s="113"/>
      <c r="E53" s="129">
        <f>LME_historicals[[#This Row],[Date]]</f>
        <v>42716</v>
      </c>
      <c r="F53" s="111"/>
      <c r="G53" s="111"/>
      <c r="H53" s="127">
        <f>LME_historicals[[#This Row],[Date]]</f>
        <v>42716</v>
      </c>
      <c r="I53" s="111"/>
      <c r="J53" s="111"/>
      <c r="K53" s="214"/>
      <c r="L53" s="214"/>
      <c r="M53" s="214"/>
      <c r="N53" s="214"/>
      <c r="O53" s="214"/>
      <c r="P53" s="214"/>
      <c r="Q53" s="214"/>
      <c r="R53" s="214"/>
      <c r="S53" s="214"/>
      <c r="T53" s="214"/>
      <c r="U53" s="214"/>
      <c r="V53" s="214"/>
      <c r="W53" s="214"/>
      <c r="X53" s="214"/>
      <c r="Y53" s="214">
        <v>42811</v>
      </c>
      <c r="Z53" s="214">
        <v>51.918905095327965</v>
      </c>
      <c r="AA53" s="214">
        <v>55.446304167622003</v>
      </c>
    </row>
    <row r="54" spans="1:27" hidden="1" x14ac:dyDescent="0.25">
      <c r="A54" s="114">
        <v>42717</v>
      </c>
      <c r="B54" s="214" t="str">
        <f t="shared" si="0"/>
        <v>Tue</v>
      </c>
      <c r="C54" s="115"/>
      <c r="D54" s="115"/>
      <c r="E54" s="129">
        <f>LME_historicals[[#This Row],[Date]]</f>
        <v>42717</v>
      </c>
      <c r="F54" s="112"/>
      <c r="G54" s="112"/>
      <c r="H54" s="127">
        <f>LME_historicals[[#This Row],[Date]]</f>
        <v>42717</v>
      </c>
      <c r="I54" s="112"/>
      <c r="J54" s="112"/>
      <c r="K54" s="214"/>
      <c r="L54" s="214"/>
      <c r="M54" s="214"/>
      <c r="N54" s="214"/>
      <c r="O54" s="214"/>
      <c r="P54" s="214"/>
      <c r="Q54" s="214"/>
      <c r="R54" s="214"/>
      <c r="S54" s="214"/>
      <c r="T54" s="214"/>
      <c r="U54" s="214"/>
      <c r="V54" s="214"/>
      <c r="W54" s="214"/>
      <c r="X54" s="214"/>
      <c r="Y54" s="214">
        <v>42816</v>
      </c>
      <c r="Z54" s="214">
        <v>52.910986084410659</v>
      </c>
      <c r="AA54" s="214">
        <v>56.217922714686324</v>
      </c>
    </row>
    <row r="55" spans="1:27" x14ac:dyDescent="0.25">
      <c r="A55" s="114">
        <v>42718</v>
      </c>
      <c r="B55" s="214" t="str">
        <f t="shared" si="0"/>
        <v>Wed</v>
      </c>
      <c r="C55" s="113">
        <v>13.85</v>
      </c>
      <c r="D55" s="113">
        <v>14.5</v>
      </c>
      <c r="E55" s="129">
        <f>LME_historicals[[#This Row],[Date]]</f>
        <v>42718</v>
      </c>
      <c r="F55" s="111">
        <f>C55/$M$2</f>
        <v>30.534048219545319</v>
      </c>
      <c r="G55" s="111">
        <f>D55/$M$2</f>
        <v>31.967054092664775</v>
      </c>
      <c r="H55" s="127">
        <f>LME_historicals[[#This Row],[Date]]</f>
        <v>42718</v>
      </c>
      <c r="I55" s="111"/>
      <c r="J55" s="111"/>
      <c r="K55" s="214"/>
      <c r="L55" s="214"/>
      <c r="M55" s="214"/>
      <c r="N55" s="214"/>
      <c r="O55" s="214"/>
      <c r="P55" s="214"/>
      <c r="Q55" s="214"/>
      <c r="R55" s="214"/>
      <c r="S55" s="214"/>
      <c r="T55" s="214"/>
      <c r="U55" s="214"/>
      <c r="V55" s="214"/>
      <c r="W55" s="214"/>
      <c r="X55" s="214"/>
      <c r="Y55" s="214">
        <v>42818</v>
      </c>
      <c r="Z55" s="214">
        <v>53.903067073493361</v>
      </c>
      <c r="AA55" s="214">
        <v>56.217922714686324</v>
      </c>
    </row>
    <row r="56" spans="1:27" hidden="1" x14ac:dyDescent="0.25">
      <c r="A56" s="114">
        <v>42719</v>
      </c>
      <c r="B56" s="214" t="str">
        <f t="shared" si="0"/>
        <v>Thu</v>
      </c>
      <c r="C56" s="115"/>
      <c r="D56" s="115"/>
      <c r="E56" s="129">
        <f>LME_historicals[[#This Row],[Date]]</f>
        <v>42719</v>
      </c>
      <c r="F56" s="112"/>
      <c r="G56" s="112"/>
      <c r="H56" s="127">
        <f>LME_historicals[[#This Row],[Date]]</f>
        <v>42719</v>
      </c>
      <c r="I56" s="112"/>
      <c r="J56" s="112"/>
      <c r="K56" s="214"/>
      <c r="L56" s="214"/>
      <c r="M56" s="214"/>
      <c r="N56" s="214"/>
      <c r="O56" s="214"/>
      <c r="P56" s="214"/>
      <c r="Q56" s="214"/>
      <c r="R56" s="214"/>
      <c r="S56" s="214"/>
      <c r="T56" s="214"/>
      <c r="U56" s="214"/>
      <c r="V56" s="214"/>
      <c r="W56" s="214"/>
      <c r="X56" s="214"/>
      <c r="Y56" s="214">
        <v>42823</v>
      </c>
      <c r="Z56" s="214">
        <v>53.903067073493361</v>
      </c>
      <c r="AA56" s="214">
        <v>56.989541261750652</v>
      </c>
    </row>
    <row r="57" spans="1:27" x14ac:dyDescent="0.25">
      <c r="A57" s="114">
        <v>42720</v>
      </c>
      <c r="B57" s="214" t="str">
        <f t="shared" si="0"/>
        <v>Fri</v>
      </c>
      <c r="C57" s="113">
        <v>13.95</v>
      </c>
      <c r="D57" s="113">
        <v>14.5</v>
      </c>
      <c r="E57" s="129">
        <f>LME_historicals[[#This Row],[Date]]</f>
        <v>42720</v>
      </c>
      <c r="F57" s="111">
        <f>C57/$M$2</f>
        <v>30.754510661563696</v>
      </c>
      <c r="G57" s="111">
        <f>D57/$M$2</f>
        <v>31.967054092664775</v>
      </c>
      <c r="H57" s="127">
        <f>LME_historicals[[#This Row],[Date]]</f>
        <v>42720</v>
      </c>
      <c r="I57" s="111"/>
      <c r="J57" s="111"/>
      <c r="K57" s="214"/>
      <c r="L57" s="214"/>
      <c r="M57" s="214"/>
      <c r="N57" s="214"/>
      <c r="O57" s="214"/>
      <c r="P57" s="214"/>
      <c r="Q57" s="214"/>
      <c r="R57" s="214"/>
      <c r="S57" s="214"/>
      <c r="T57" s="214"/>
      <c r="U57" s="214"/>
      <c r="V57" s="214"/>
      <c r="W57" s="214"/>
      <c r="X57" s="214"/>
      <c r="Y57" s="214">
        <v>42825</v>
      </c>
      <c r="Z57" s="214">
        <v>54.013298294502547</v>
      </c>
      <c r="AA57" s="214">
        <v>57.320234924778212</v>
      </c>
    </row>
    <row r="58" spans="1:27" hidden="1" x14ac:dyDescent="0.25">
      <c r="A58" s="114">
        <v>42723</v>
      </c>
      <c r="B58" s="214" t="str">
        <f t="shared" si="0"/>
        <v>Mon</v>
      </c>
      <c r="C58" s="115"/>
      <c r="D58" s="115"/>
      <c r="E58" s="129">
        <f>LME_historicals[[#This Row],[Date]]</f>
        <v>42723</v>
      </c>
      <c r="F58" s="112"/>
      <c r="G58" s="112"/>
      <c r="H58" s="127">
        <f>LME_historicals[[#This Row],[Date]]</f>
        <v>42723</v>
      </c>
      <c r="I58" s="112"/>
      <c r="J58" s="112"/>
      <c r="K58" s="214"/>
      <c r="L58" s="214"/>
      <c r="M58" s="214"/>
      <c r="N58" s="214"/>
      <c r="O58" s="214"/>
      <c r="P58" s="214"/>
      <c r="Q58" s="214"/>
      <c r="R58" s="214"/>
      <c r="S58" s="214"/>
      <c r="T58" s="214"/>
      <c r="U58" s="214"/>
      <c r="V58" s="214"/>
      <c r="W58" s="214"/>
      <c r="X58" s="214"/>
      <c r="Y58" s="214">
        <v>42830</v>
      </c>
      <c r="Z58" s="214">
        <v>54.013298294502547</v>
      </c>
      <c r="AA58" s="214">
        <v>57.320234924778212</v>
      </c>
    </row>
    <row r="59" spans="1:27" hidden="1" x14ac:dyDescent="0.25">
      <c r="A59" s="114">
        <v>42724</v>
      </c>
      <c r="B59" s="214" t="str">
        <f t="shared" si="0"/>
        <v>Tue</v>
      </c>
      <c r="C59" s="113"/>
      <c r="D59" s="113"/>
      <c r="E59" s="129">
        <f>LME_historicals[[#This Row],[Date]]</f>
        <v>42724</v>
      </c>
      <c r="F59" s="111"/>
      <c r="G59" s="111"/>
      <c r="H59" s="127">
        <f>LME_historicals[[#This Row],[Date]]</f>
        <v>42724</v>
      </c>
      <c r="I59" s="111"/>
      <c r="J59" s="111"/>
      <c r="K59" s="214"/>
      <c r="L59" s="214"/>
      <c r="M59" s="214"/>
      <c r="N59" s="214"/>
      <c r="O59" s="214"/>
      <c r="P59" s="214"/>
      <c r="Q59" s="214"/>
      <c r="R59" s="214"/>
      <c r="S59" s="214"/>
      <c r="T59" s="214"/>
      <c r="U59" s="214"/>
      <c r="V59" s="214"/>
      <c r="W59" s="214"/>
      <c r="X59" s="214"/>
      <c r="Y59" s="214">
        <v>42832</v>
      </c>
      <c r="Z59" s="214">
        <v>54.013298294502547</v>
      </c>
      <c r="AA59" s="214">
        <v>58.422547134870101</v>
      </c>
    </row>
    <row r="60" spans="1:27" x14ac:dyDescent="0.25">
      <c r="A60" s="114">
        <v>42725</v>
      </c>
      <c r="B60" s="214" t="str">
        <f t="shared" si="0"/>
        <v>Wed</v>
      </c>
      <c r="C60" s="115">
        <v>14.1</v>
      </c>
      <c r="D60" s="115">
        <v>14.65</v>
      </c>
      <c r="E60" s="129">
        <f>LME_historicals[[#This Row],[Date]]</f>
        <v>42725</v>
      </c>
      <c r="F60" s="112">
        <f>C60/$M$2</f>
        <v>31.085204324591263</v>
      </c>
      <c r="G60" s="112">
        <f>D60/$M$2</f>
        <v>32.297747755692342</v>
      </c>
      <c r="H60" s="127">
        <f>LME_historicals[[#This Row],[Date]]</f>
        <v>42725</v>
      </c>
      <c r="I60" s="112"/>
      <c r="J60" s="112"/>
      <c r="K60" s="214"/>
      <c r="L60" s="214"/>
      <c r="M60" s="214"/>
      <c r="N60" s="214"/>
      <c r="O60" s="214"/>
      <c r="P60" s="214"/>
      <c r="Q60" s="214"/>
      <c r="R60" s="214"/>
      <c r="S60" s="214"/>
      <c r="T60" s="214"/>
      <c r="U60" s="214"/>
      <c r="V60" s="214"/>
      <c r="W60" s="214"/>
      <c r="X60" s="214"/>
      <c r="Y60" s="214">
        <v>42837</v>
      </c>
      <c r="Z60" s="214">
        <v>55.115610504594436</v>
      </c>
      <c r="AA60" s="214">
        <v>58.422547134870101</v>
      </c>
    </row>
    <row r="61" spans="1:27" hidden="1" x14ac:dyDescent="0.25">
      <c r="A61" s="114">
        <v>42726</v>
      </c>
      <c r="B61" s="214" t="str">
        <f t="shared" si="0"/>
        <v>Thu</v>
      </c>
      <c r="C61" s="113"/>
      <c r="D61" s="113"/>
      <c r="E61" s="129">
        <f>LME_historicals[[#This Row],[Date]]</f>
        <v>42726</v>
      </c>
      <c r="F61" s="111"/>
      <c r="G61" s="111"/>
      <c r="H61" s="127">
        <f>LME_historicals[[#This Row],[Date]]</f>
        <v>42726</v>
      </c>
      <c r="I61" s="111"/>
      <c r="J61" s="111"/>
      <c r="K61" s="214"/>
      <c r="L61" s="214"/>
      <c r="M61" s="214"/>
      <c r="N61" s="214"/>
      <c r="O61" s="214"/>
      <c r="P61" s="214"/>
      <c r="Q61" s="214"/>
      <c r="R61" s="214"/>
      <c r="S61" s="214"/>
      <c r="T61" s="214"/>
      <c r="U61" s="214"/>
      <c r="V61" s="214"/>
      <c r="W61" s="214"/>
      <c r="X61" s="214"/>
      <c r="Y61" s="214">
        <v>42844</v>
      </c>
      <c r="Z61" s="214">
        <v>55.115610504594436</v>
      </c>
      <c r="AA61" s="214">
        <v>58.422547134870101</v>
      </c>
    </row>
    <row r="62" spans="1:27" x14ac:dyDescent="0.25">
      <c r="A62" s="114">
        <v>42727</v>
      </c>
      <c r="B62" s="214" t="str">
        <f t="shared" si="0"/>
        <v>Fri</v>
      </c>
      <c r="C62" s="115">
        <v>14.25</v>
      </c>
      <c r="D62" s="115">
        <v>14.95</v>
      </c>
      <c r="E62" s="129">
        <f>LME_historicals[[#This Row],[Date]]</f>
        <v>42727</v>
      </c>
      <c r="F62" s="112">
        <f>C62/$M$2</f>
        <v>31.41589798761883</v>
      </c>
      <c r="G62" s="112">
        <f>D62/$M$2</f>
        <v>32.959135081747469</v>
      </c>
      <c r="H62" s="127">
        <f>LME_historicals[[#This Row],[Date]]</f>
        <v>42727</v>
      </c>
      <c r="I62" s="112"/>
      <c r="J62" s="112"/>
      <c r="K62" s="214"/>
      <c r="L62" s="214"/>
      <c r="M62" s="214"/>
      <c r="N62" s="214"/>
      <c r="O62" s="214"/>
      <c r="P62" s="214"/>
      <c r="Q62" s="214"/>
      <c r="R62" s="214"/>
      <c r="S62" s="214"/>
      <c r="T62" s="214"/>
      <c r="U62" s="214"/>
      <c r="V62" s="214"/>
      <c r="W62" s="214"/>
      <c r="X62" s="214"/>
      <c r="Y62" s="214">
        <v>42846</v>
      </c>
      <c r="Z62" s="214">
        <v>54.895148062576055</v>
      </c>
      <c r="AA62" s="214">
        <v>57.87139102982416</v>
      </c>
    </row>
    <row r="63" spans="1:27" x14ac:dyDescent="0.25">
      <c r="A63" s="114">
        <v>42732</v>
      </c>
      <c r="B63" s="214" t="str">
        <f t="shared" si="0"/>
        <v>Wed</v>
      </c>
      <c r="C63" s="113">
        <v>14.25</v>
      </c>
      <c r="D63" s="113">
        <v>14.95</v>
      </c>
      <c r="E63" s="129">
        <f>LME_historicals[[#This Row],[Date]]</f>
        <v>42732</v>
      </c>
      <c r="F63" s="111">
        <f>C63/$M$2</f>
        <v>31.41589798761883</v>
      </c>
      <c r="G63" s="111">
        <f>D63/$M$2</f>
        <v>32.959135081747469</v>
      </c>
      <c r="H63" s="127">
        <f>LME_historicals[[#This Row],[Date]]</f>
        <v>42732</v>
      </c>
      <c r="I63" s="111"/>
      <c r="J63" s="111"/>
      <c r="K63" s="214"/>
      <c r="L63" s="214"/>
      <c r="M63" s="214"/>
      <c r="N63" s="214"/>
      <c r="O63" s="214"/>
      <c r="P63" s="214"/>
      <c r="Q63" s="214"/>
      <c r="R63" s="214"/>
      <c r="S63" s="214"/>
      <c r="T63" s="214"/>
      <c r="U63" s="214"/>
      <c r="V63" s="214"/>
      <c r="W63" s="214"/>
      <c r="X63" s="214"/>
      <c r="Y63" s="214">
        <v>42851</v>
      </c>
      <c r="Z63" s="214">
        <v>54.895148062576055</v>
      </c>
      <c r="AA63" s="214">
        <v>57.87139102982416</v>
      </c>
    </row>
    <row r="64" spans="1:27" hidden="1" x14ac:dyDescent="0.25">
      <c r="A64" s="114">
        <v>42733</v>
      </c>
      <c r="B64" s="214" t="str">
        <f t="shared" si="0"/>
        <v>Thu</v>
      </c>
      <c r="C64" s="115"/>
      <c r="D64" s="115"/>
      <c r="E64" s="129">
        <f>LME_historicals[[#This Row],[Date]]</f>
        <v>42733</v>
      </c>
      <c r="F64" s="112"/>
      <c r="G64" s="112"/>
      <c r="H64" s="127">
        <f>LME_historicals[[#This Row],[Date]]</f>
        <v>42733</v>
      </c>
      <c r="I64" s="112"/>
      <c r="J64" s="112"/>
      <c r="K64" s="214"/>
      <c r="L64" s="214"/>
      <c r="M64" s="214"/>
      <c r="N64" s="214"/>
      <c r="O64" s="214"/>
      <c r="P64" s="214"/>
      <c r="Q64" s="214"/>
      <c r="R64" s="214"/>
      <c r="S64" s="214"/>
      <c r="T64" s="214"/>
      <c r="U64" s="214"/>
      <c r="V64" s="214"/>
      <c r="W64" s="214"/>
      <c r="X64" s="214"/>
      <c r="Y64" s="214">
        <v>42853</v>
      </c>
      <c r="Z64" s="214">
        <v>54.564454399548495</v>
      </c>
      <c r="AA64" s="214">
        <v>57.87139102982416</v>
      </c>
    </row>
    <row r="65" spans="1:27" x14ac:dyDescent="0.25">
      <c r="A65" s="114">
        <v>42734</v>
      </c>
      <c r="B65" s="214" t="str">
        <f t="shared" si="0"/>
        <v>Fri</v>
      </c>
      <c r="C65" s="113">
        <v>14.25</v>
      </c>
      <c r="D65" s="113">
        <v>14.95</v>
      </c>
      <c r="E65" s="129">
        <f>LME_historicals[[#This Row],[Date]]</f>
        <v>42734</v>
      </c>
      <c r="F65" s="111">
        <f>C65/$M$2</f>
        <v>31.41589798761883</v>
      </c>
      <c r="G65" s="111">
        <f>D65/$M$2</f>
        <v>32.959135081747469</v>
      </c>
      <c r="H65" s="127">
        <f>LME_historicals[[#This Row],[Date]]</f>
        <v>42734</v>
      </c>
      <c r="I65" s="111"/>
      <c r="J65" s="111"/>
      <c r="K65" s="214"/>
      <c r="L65" s="214"/>
      <c r="M65" s="214"/>
      <c r="N65" s="214"/>
      <c r="O65" s="214"/>
      <c r="P65" s="214"/>
      <c r="Q65" s="214"/>
      <c r="R65" s="214"/>
      <c r="S65" s="214"/>
      <c r="T65" s="214"/>
      <c r="U65" s="214"/>
      <c r="V65" s="214"/>
      <c r="W65" s="214"/>
      <c r="X65" s="214"/>
      <c r="Y65" s="214">
        <v>42858</v>
      </c>
      <c r="Z65" s="214">
        <v>54.564454399548495</v>
      </c>
      <c r="AA65" s="214">
        <v>57.87139102982416</v>
      </c>
    </row>
    <row r="66" spans="1:27" hidden="1" x14ac:dyDescent="0.25">
      <c r="A66" s="114">
        <v>42738</v>
      </c>
      <c r="B66" s="214" t="str">
        <f t="shared" si="0"/>
        <v>Tue</v>
      </c>
      <c r="C66" s="115"/>
      <c r="D66" s="115"/>
      <c r="E66" s="129">
        <f>LME_historicals[[#This Row],[Date]]</f>
        <v>42738</v>
      </c>
      <c r="F66" s="112"/>
      <c r="G66" s="112"/>
      <c r="H66" s="127">
        <f>LME_historicals[[#This Row],[Date]]</f>
        <v>42738</v>
      </c>
      <c r="I66" s="112"/>
      <c r="J66" s="112"/>
      <c r="K66" s="214"/>
      <c r="L66" s="214"/>
      <c r="M66" s="214"/>
      <c r="N66" s="214"/>
      <c r="O66" s="214"/>
      <c r="P66" s="214"/>
      <c r="Q66" s="214"/>
      <c r="R66" s="214"/>
      <c r="S66" s="214"/>
      <c r="T66" s="214"/>
      <c r="U66" s="214"/>
      <c r="V66" s="214"/>
      <c r="W66" s="214"/>
      <c r="X66" s="214"/>
      <c r="Y66" s="214">
        <v>42860</v>
      </c>
      <c r="Z66" s="214">
        <v>54.013298294502547</v>
      </c>
      <c r="AA66" s="214">
        <v>57.320234924778212</v>
      </c>
    </row>
    <row r="67" spans="1:27" x14ac:dyDescent="0.25">
      <c r="A67" s="114">
        <v>42739</v>
      </c>
      <c r="B67" s="214" t="str">
        <f t="shared" ref="B67:B130" si="1">TEXT($A67,"ddd")</f>
        <v>Wed</v>
      </c>
      <c r="C67" s="113">
        <v>14.3</v>
      </c>
      <c r="D67" s="113">
        <v>15</v>
      </c>
      <c r="E67" s="129">
        <f>LME_historicals[[#This Row],[Date]]</f>
        <v>42739</v>
      </c>
      <c r="F67" s="111">
        <f>C67/$M$2</f>
        <v>31.526129208628021</v>
      </c>
      <c r="G67" s="111">
        <f>D67/$M$2</f>
        <v>33.069366302756663</v>
      </c>
      <c r="H67" s="127">
        <f>LME_historicals[[#This Row],[Date]]</f>
        <v>42739</v>
      </c>
      <c r="I67" s="111"/>
      <c r="J67" s="111"/>
      <c r="K67" s="214"/>
      <c r="L67" s="214"/>
      <c r="M67" s="214"/>
      <c r="N67" s="214"/>
      <c r="O67" s="214"/>
      <c r="P67" s="214"/>
      <c r="Q67" s="214"/>
      <c r="R67" s="214"/>
      <c r="S67" s="214"/>
      <c r="T67" s="214"/>
      <c r="U67" s="214"/>
      <c r="V67" s="214"/>
      <c r="W67" s="214"/>
      <c r="X67" s="214"/>
      <c r="Y67" s="214">
        <v>42865</v>
      </c>
      <c r="Z67" s="214">
        <v>54.013298294502547</v>
      </c>
      <c r="AA67" s="214">
        <v>57.320234924778212</v>
      </c>
    </row>
    <row r="68" spans="1:27" hidden="1" x14ac:dyDescent="0.25">
      <c r="A68" s="114">
        <v>42740</v>
      </c>
      <c r="B68" s="214" t="str">
        <f t="shared" si="1"/>
        <v>Thu</v>
      </c>
      <c r="C68" s="115"/>
      <c r="D68" s="115"/>
      <c r="E68" s="129">
        <f>LME_historicals[[#This Row],[Date]]</f>
        <v>42740</v>
      </c>
      <c r="F68" s="112"/>
      <c r="G68" s="112"/>
      <c r="H68" s="127">
        <f>LME_historicals[[#This Row],[Date]]</f>
        <v>42740</v>
      </c>
      <c r="I68" s="112"/>
      <c r="J68" s="112"/>
      <c r="K68" s="214"/>
      <c r="L68" s="214"/>
      <c r="M68" s="214"/>
      <c r="N68" s="214"/>
      <c r="O68" s="214"/>
      <c r="P68" s="214"/>
      <c r="Q68" s="214"/>
      <c r="R68" s="214"/>
      <c r="S68" s="214"/>
      <c r="T68" s="214"/>
      <c r="U68" s="214"/>
      <c r="V68" s="214"/>
      <c r="W68" s="214"/>
      <c r="X68" s="214"/>
      <c r="Y68" s="214">
        <v>42867</v>
      </c>
      <c r="Z68" s="214">
        <v>53.13144852642904</v>
      </c>
      <c r="AA68" s="214">
        <v>57.320234924778212</v>
      </c>
    </row>
    <row r="69" spans="1:27" x14ac:dyDescent="0.25">
      <c r="A69" s="114">
        <v>42741</v>
      </c>
      <c r="B69" s="214" t="str">
        <f t="shared" si="1"/>
        <v>Fri</v>
      </c>
      <c r="C69" s="113">
        <v>14.7</v>
      </c>
      <c r="D69" s="113">
        <v>15</v>
      </c>
      <c r="E69" s="129">
        <f>LME_historicals[[#This Row],[Date]]</f>
        <v>42741</v>
      </c>
      <c r="F69" s="111">
        <f>C69/$M$2</f>
        <v>32.407978976701528</v>
      </c>
      <c r="G69" s="111">
        <f>D69/$M$2</f>
        <v>33.069366302756663</v>
      </c>
      <c r="H69" s="127">
        <f>LME_historicals[[#This Row],[Date]]</f>
        <v>42741</v>
      </c>
      <c r="I69" s="111"/>
      <c r="J69" s="111"/>
      <c r="K69" s="214"/>
      <c r="L69" s="214"/>
      <c r="M69" s="214"/>
      <c r="N69" s="214"/>
      <c r="O69" s="214"/>
      <c r="P69" s="214"/>
      <c r="Q69" s="214"/>
      <c r="R69" s="214"/>
      <c r="S69" s="214"/>
      <c r="T69" s="214"/>
      <c r="U69" s="214"/>
      <c r="V69" s="214"/>
      <c r="W69" s="214"/>
      <c r="X69" s="214"/>
      <c r="Y69" s="214">
        <v>42872</v>
      </c>
      <c r="Z69" s="214">
        <v>53.13144852642904</v>
      </c>
      <c r="AA69" s="214">
        <v>57.320234924778212</v>
      </c>
    </row>
    <row r="70" spans="1:27" hidden="1" x14ac:dyDescent="0.25">
      <c r="A70" s="114">
        <v>42744</v>
      </c>
      <c r="B70" s="214" t="str">
        <f t="shared" si="1"/>
        <v>Mon</v>
      </c>
      <c r="C70" s="115"/>
      <c r="D70" s="115"/>
      <c r="E70" s="129">
        <f>LME_historicals[[#This Row],[Date]]</f>
        <v>42744</v>
      </c>
      <c r="F70" s="112"/>
      <c r="G70" s="112"/>
      <c r="H70" s="127">
        <f>LME_historicals[[#This Row],[Date]]</f>
        <v>42744</v>
      </c>
      <c r="I70" s="112"/>
      <c r="J70" s="112"/>
      <c r="K70" s="214"/>
      <c r="L70" s="214"/>
      <c r="M70" s="214"/>
      <c r="N70" s="214"/>
      <c r="O70" s="214"/>
      <c r="P70" s="214"/>
      <c r="Q70" s="214"/>
      <c r="R70" s="214"/>
      <c r="S70" s="214"/>
      <c r="T70" s="214"/>
      <c r="U70" s="214"/>
      <c r="V70" s="214"/>
      <c r="W70" s="214"/>
      <c r="X70" s="214"/>
      <c r="Y70" s="214">
        <v>42874</v>
      </c>
      <c r="Z70" s="214">
        <v>53.13144852642904</v>
      </c>
      <c r="AA70" s="214">
        <v>57.320234924778212</v>
      </c>
    </row>
    <row r="71" spans="1:27" hidden="1" x14ac:dyDescent="0.25">
      <c r="A71" s="114">
        <v>42745</v>
      </c>
      <c r="B71" s="214" t="str">
        <f t="shared" si="1"/>
        <v>Tue</v>
      </c>
      <c r="C71" s="113"/>
      <c r="D71" s="113"/>
      <c r="E71" s="129">
        <f>LME_historicals[[#This Row],[Date]]</f>
        <v>42745</v>
      </c>
      <c r="F71" s="111"/>
      <c r="G71" s="111"/>
      <c r="H71" s="127">
        <f>LME_historicals[[#This Row],[Date]]</f>
        <v>42745</v>
      </c>
      <c r="I71" s="111"/>
      <c r="J71" s="111"/>
      <c r="K71" s="214"/>
      <c r="L71" s="214"/>
      <c r="M71" s="214"/>
      <c r="N71" s="214"/>
      <c r="O71" s="214"/>
      <c r="P71" s="214"/>
      <c r="Q71" s="214"/>
      <c r="R71" s="214"/>
      <c r="S71" s="214"/>
      <c r="T71" s="214"/>
      <c r="U71" s="214"/>
      <c r="V71" s="214"/>
      <c r="W71" s="214"/>
      <c r="X71" s="214"/>
      <c r="Y71" s="214">
        <v>42879</v>
      </c>
      <c r="Z71" s="214">
        <v>53.13144852642904</v>
      </c>
      <c r="AA71" s="214">
        <v>57.320234924778212</v>
      </c>
    </row>
    <row r="72" spans="1:27" x14ac:dyDescent="0.25">
      <c r="A72" s="114">
        <v>42746</v>
      </c>
      <c r="B72" s="214" t="str">
        <f t="shared" si="1"/>
        <v>Wed</v>
      </c>
      <c r="C72" s="115">
        <v>15</v>
      </c>
      <c r="D72" s="115">
        <v>15.65</v>
      </c>
      <c r="E72" s="129">
        <f>LME_historicals[[#This Row],[Date]]</f>
        <v>42746</v>
      </c>
      <c r="F72" s="112">
        <f>C72/$M$2</f>
        <v>33.069366302756663</v>
      </c>
      <c r="G72" s="112">
        <f>D72/$M$2</f>
        <v>34.502372175876118</v>
      </c>
      <c r="H72" s="127">
        <f>LME_historicals[[#This Row],[Date]]</f>
        <v>42746</v>
      </c>
      <c r="I72" s="112"/>
      <c r="J72" s="112"/>
      <c r="K72" s="214"/>
      <c r="L72" s="214"/>
      <c r="M72" s="214"/>
      <c r="N72" s="214"/>
      <c r="O72" s="214"/>
      <c r="P72" s="214"/>
      <c r="Q72" s="214"/>
      <c r="R72" s="214"/>
      <c r="S72" s="214"/>
      <c r="T72" s="214"/>
      <c r="U72" s="214"/>
      <c r="V72" s="214"/>
      <c r="W72" s="214"/>
      <c r="X72" s="214"/>
      <c r="Y72" s="214">
        <v>42881</v>
      </c>
      <c r="Z72" s="214">
        <v>53.351910968447413</v>
      </c>
      <c r="AA72" s="214">
        <v>56.217922714686324</v>
      </c>
    </row>
    <row r="73" spans="1:27" hidden="1" x14ac:dyDescent="0.25">
      <c r="A73" s="114">
        <v>42747</v>
      </c>
      <c r="B73" s="214" t="str">
        <f t="shared" si="1"/>
        <v>Thu</v>
      </c>
      <c r="C73" s="113"/>
      <c r="D73" s="113"/>
      <c r="E73" s="129">
        <f>LME_historicals[[#This Row],[Date]]</f>
        <v>42747</v>
      </c>
      <c r="F73" s="111"/>
      <c r="G73" s="111"/>
      <c r="H73" s="127">
        <f>LME_historicals[[#This Row],[Date]]</f>
        <v>42747</v>
      </c>
      <c r="I73" s="111"/>
      <c r="J73" s="111"/>
      <c r="K73" s="214"/>
      <c r="L73" s="214"/>
      <c r="M73" s="214"/>
      <c r="N73" s="214"/>
      <c r="O73" s="214"/>
      <c r="P73" s="214"/>
      <c r="Q73" s="214"/>
      <c r="R73" s="214"/>
      <c r="S73" s="214"/>
      <c r="T73" s="214"/>
      <c r="U73" s="214"/>
      <c r="V73" s="214"/>
      <c r="W73" s="214"/>
      <c r="X73" s="214"/>
      <c r="Y73" s="214">
        <v>42886</v>
      </c>
      <c r="Z73" s="214">
        <v>53.351910968447413</v>
      </c>
      <c r="AA73" s="214">
        <v>56.217922714686324</v>
      </c>
    </row>
    <row r="74" spans="1:27" x14ac:dyDescent="0.25">
      <c r="A74" s="114">
        <v>42748</v>
      </c>
      <c r="B74" s="214" t="str">
        <f t="shared" si="1"/>
        <v>Fri</v>
      </c>
      <c r="C74" s="115">
        <v>15.1</v>
      </c>
      <c r="D74" s="115">
        <v>16</v>
      </c>
      <c r="E74" s="129">
        <f>LME_historicals[[#This Row],[Date]]</f>
        <v>42748</v>
      </c>
      <c r="F74" s="112">
        <f>C74/$M$2</f>
        <v>33.289828744775036</v>
      </c>
      <c r="G74" s="112">
        <f>D74/$M$2</f>
        <v>35.273990722940439</v>
      </c>
      <c r="H74" s="127">
        <f>LME_historicals[[#This Row],[Date]]</f>
        <v>42748</v>
      </c>
      <c r="I74" s="112"/>
      <c r="J74" s="112"/>
      <c r="K74" s="214"/>
      <c r="L74" s="214"/>
      <c r="M74" s="214"/>
      <c r="N74" s="214"/>
      <c r="O74" s="214"/>
      <c r="P74" s="214"/>
      <c r="Q74" s="214"/>
      <c r="R74" s="214"/>
      <c r="S74" s="214"/>
      <c r="T74" s="214"/>
      <c r="U74" s="214"/>
      <c r="V74" s="214"/>
      <c r="W74" s="214"/>
      <c r="X74" s="214"/>
      <c r="Y74" s="214">
        <v>42888</v>
      </c>
      <c r="Z74" s="214">
        <v>54.013298294502547</v>
      </c>
      <c r="AA74" s="214">
        <v>57.320234924778212</v>
      </c>
    </row>
    <row r="75" spans="1:27" hidden="1" x14ac:dyDescent="0.25">
      <c r="A75" s="114">
        <v>42751</v>
      </c>
      <c r="B75" s="214" t="str">
        <f t="shared" si="1"/>
        <v>Mon</v>
      </c>
      <c r="C75" s="113"/>
      <c r="D75" s="113"/>
      <c r="E75" s="129">
        <f>LME_historicals[[#This Row],[Date]]</f>
        <v>42751</v>
      </c>
      <c r="F75" s="111"/>
      <c r="G75" s="111"/>
      <c r="H75" s="127">
        <f>LME_historicals[[#This Row],[Date]]</f>
        <v>42751</v>
      </c>
      <c r="I75" s="111"/>
      <c r="J75" s="111"/>
      <c r="K75" s="214"/>
      <c r="L75" s="214"/>
      <c r="M75" s="214"/>
      <c r="N75" s="214"/>
      <c r="O75" s="214"/>
      <c r="P75" s="214"/>
      <c r="Q75" s="214"/>
      <c r="R75" s="214"/>
      <c r="S75" s="214"/>
      <c r="T75" s="214"/>
      <c r="U75" s="214"/>
      <c r="V75" s="214"/>
      <c r="W75" s="214"/>
      <c r="X75" s="214"/>
      <c r="Y75" s="214">
        <v>42893</v>
      </c>
      <c r="Z75" s="214">
        <v>55.115610504594436</v>
      </c>
      <c r="AA75" s="214">
        <v>58.20208469285172</v>
      </c>
    </row>
    <row r="76" spans="1:27" hidden="1" x14ac:dyDescent="0.25">
      <c r="A76" s="114">
        <v>42752</v>
      </c>
      <c r="B76" s="214" t="str">
        <f t="shared" si="1"/>
        <v>Tue</v>
      </c>
      <c r="C76" s="115"/>
      <c r="D76" s="115"/>
      <c r="E76" s="129">
        <f>LME_historicals[[#This Row],[Date]]</f>
        <v>42752</v>
      </c>
      <c r="F76" s="112"/>
      <c r="G76" s="112"/>
      <c r="H76" s="127">
        <f>LME_historicals[[#This Row],[Date]]</f>
        <v>42752</v>
      </c>
      <c r="I76" s="112"/>
      <c r="J76" s="112"/>
      <c r="K76" s="214"/>
      <c r="L76" s="214"/>
      <c r="M76" s="214"/>
      <c r="N76" s="214"/>
      <c r="O76" s="214"/>
      <c r="P76" s="214"/>
      <c r="Q76" s="214"/>
      <c r="R76" s="214"/>
      <c r="S76" s="214"/>
      <c r="T76" s="214"/>
      <c r="U76" s="214"/>
      <c r="V76" s="214"/>
      <c r="W76" s="214"/>
      <c r="X76" s="214"/>
      <c r="Y76" s="214">
        <v>42895</v>
      </c>
      <c r="Z76" s="214">
        <v>55.997460272667944</v>
      </c>
      <c r="AA76" s="214">
        <v>58.973703239916048</v>
      </c>
    </row>
    <row r="77" spans="1:27" x14ac:dyDescent="0.25">
      <c r="A77" s="114">
        <v>42753</v>
      </c>
      <c r="B77" s="214" t="str">
        <f t="shared" si="1"/>
        <v>Wed</v>
      </c>
      <c r="C77" s="113">
        <v>15.5</v>
      </c>
      <c r="D77" s="113">
        <v>16.5</v>
      </c>
      <c r="E77" s="129">
        <f>LME_historicals[[#This Row],[Date]]</f>
        <v>42753</v>
      </c>
      <c r="F77" s="111">
        <f>C77/$M$2</f>
        <v>34.171678512848551</v>
      </c>
      <c r="G77" s="111">
        <f>D77/$M$2</f>
        <v>36.376302933032328</v>
      </c>
      <c r="H77" s="127">
        <f>LME_historicals[[#This Row],[Date]]</f>
        <v>42753</v>
      </c>
      <c r="I77" s="111"/>
      <c r="J77" s="111"/>
      <c r="K77" s="214"/>
      <c r="L77" s="214"/>
      <c r="M77" s="214"/>
      <c r="N77" s="214"/>
      <c r="O77" s="214"/>
      <c r="P77" s="214"/>
      <c r="Q77" s="214"/>
      <c r="R77" s="214"/>
      <c r="S77" s="214"/>
      <c r="T77" s="214"/>
      <c r="U77" s="214"/>
      <c r="V77" s="214"/>
      <c r="W77" s="214"/>
      <c r="X77" s="214"/>
      <c r="Y77" s="214">
        <v>42900</v>
      </c>
      <c r="Z77" s="214">
        <v>57.87139102982416</v>
      </c>
      <c r="AA77" s="214">
        <v>60.516940334044691</v>
      </c>
    </row>
    <row r="78" spans="1:27" hidden="1" x14ac:dyDescent="0.25">
      <c r="A78" s="114">
        <v>42754</v>
      </c>
      <c r="B78" s="214" t="str">
        <f t="shared" si="1"/>
        <v>Thu</v>
      </c>
      <c r="C78" s="115"/>
      <c r="D78" s="115"/>
      <c r="E78" s="129">
        <f>LME_historicals[[#This Row],[Date]]</f>
        <v>42754</v>
      </c>
      <c r="F78" s="112"/>
      <c r="G78" s="112"/>
      <c r="H78" s="127">
        <f>LME_historicals[[#This Row],[Date]]</f>
        <v>42754</v>
      </c>
      <c r="I78" s="112"/>
      <c r="J78" s="112"/>
      <c r="K78" s="214"/>
      <c r="L78" s="214"/>
      <c r="M78" s="214"/>
      <c r="N78" s="214"/>
      <c r="O78" s="214"/>
      <c r="P78" s="214"/>
      <c r="Q78" s="214"/>
      <c r="R78" s="214"/>
      <c r="S78" s="214"/>
      <c r="T78" s="214"/>
      <c r="U78" s="214"/>
      <c r="V78" s="214"/>
      <c r="W78" s="214"/>
      <c r="X78" s="214"/>
      <c r="Y78" s="214">
        <v>42902</v>
      </c>
      <c r="Z78" s="214">
        <v>58.973703239916048</v>
      </c>
      <c r="AA78" s="214">
        <v>61.068096439090638</v>
      </c>
    </row>
    <row r="79" spans="1:27" x14ac:dyDescent="0.25">
      <c r="A79" s="114">
        <v>42755</v>
      </c>
      <c r="B79" s="214" t="str">
        <f t="shared" si="1"/>
        <v>Fri</v>
      </c>
      <c r="C79" s="113">
        <v>15.75</v>
      </c>
      <c r="D79" s="113">
        <v>16.5</v>
      </c>
      <c r="E79" s="129">
        <f>LME_historicals[[#This Row],[Date]]</f>
        <v>42755</v>
      </c>
      <c r="F79" s="111">
        <f>C79/$M$2</f>
        <v>34.722834617894499</v>
      </c>
      <c r="G79" s="111">
        <f>D79/$M$2</f>
        <v>36.376302933032328</v>
      </c>
      <c r="H79" s="127">
        <f>LME_historicals[[#This Row],[Date]]</f>
        <v>42755</v>
      </c>
      <c r="I79" s="111"/>
      <c r="J79" s="111"/>
      <c r="K79" s="214"/>
      <c r="L79" s="214"/>
      <c r="M79" s="214"/>
      <c r="N79" s="214"/>
      <c r="O79" s="214"/>
      <c r="P79" s="214"/>
      <c r="Q79" s="214"/>
      <c r="R79" s="214"/>
      <c r="S79" s="214"/>
      <c r="T79" s="214"/>
      <c r="U79" s="214"/>
      <c r="V79" s="214"/>
      <c r="W79" s="214"/>
      <c r="X79" s="214"/>
      <c r="Y79" s="214">
        <v>42907</v>
      </c>
      <c r="Z79" s="214">
        <v>59.524859344961996</v>
      </c>
      <c r="AA79" s="214">
        <v>61.729483765145773</v>
      </c>
    </row>
    <row r="80" spans="1:27" hidden="1" x14ac:dyDescent="0.25">
      <c r="A80" s="114">
        <v>42758</v>
      </c>
      <c r="B80" s="214" t="str">
        <f t="shared" si="1"/>
        <v>Mon</v>
      </c>
      <c r="C80" s="115"/>
      <c r="D80" s="115"/>
      <c r="E80" s="129">
        <f>LME_historicals[[#This Row],[Date]]</f>
        <v>42758</v>
      </c>
      <c r="F80" s="112"/>
      <c r="G80" s="112"/>
      <c r="H80" s="127">
        <f>LME_historicals[[#This Row],[Date]]</f>
        <v>42758</v>
      </c>
      <c r="I80" s="112"/>
      <c r="J80" s="112"/>
      <c r="K80" s="214"/>
      <c r="L80" s="214"/>
      <c r="M80" s="214"/>
      <c r="N80" s="214"/>
      <c r="O80" s="214"/>
      <c r="P80" s="214"/>
      <c r="Q80" s="214"/>
      <c r="R80" s="214"/>
      <c r="S80" s="214"/>
      <c r="T80" s="214"/>
      <c r="U80" s="214"/>
      <c r="V80" s="214"/>
      <c r="W80" s="214"/>
      <c r="X80" s="214"/>
      <c r="Y80" s="214">
        <v>42909</v>
      </c>
      <c r="Z80" s="214">
        <v>59.745321786980377</v>
      </c>
      <c r="AA80" s="214">
        <v>62.060177428173333</v>
      </c>
    </row>
    <row r="81" spans="1:27" hidden="1" x14ac:dyDescent="0.25">
      <c r="A81" s="114">
        <v>42759</v>
      </c>
      <c r="B81" s="214" t="str">
        <f t="shared" si="1"/>
        <v>Tue</v>
      </c>
      <c r="C81" s="113"/>
      <c r="D81" s="113"/>
      <c r="E81" s="129">
        <f>LME_historicals[[#This Row],[Date]]</f>
        <v>42759</v>
      </c>
      <c r="F81" s="111"/>
      <c r="G81" s="111"/>
      <c r="H81" s="127">
        <f>LME_historicals[[#This Row],[Date]]</f>
        <v>42759</v>
      </c>
      <c r="I81" s="111"/>
      <c r="J81" s="111"/>
      <c r="K81" s="214"/>
      <c r="L81" s="214"/>
      <c r="M81" s="214"/>
      <c r="N81" s="214"/>
      <c r="O81" s="214"/>
      <c r="P81" s="214"/>
      <c r="Q81" s="214"/>
      <c r="R81" s="214"/>
      <c r="S81" s="214"/>
      <c r="T81" s="214"/>
      <c r="U81" s="214"/>
      <c r="V81" s="214"/>
      <c r="W81" s="214"/>
      <c r="X81" s="214"/>
      <c r="Y81" s="214">
        <v>42914</v>
      </c>
      <c r="Z81" s="214">
        <v>60.627171555053884</v>
      </c>
      <c r="AA81" s="214">
        <v>62.170408649182527</v>
      </c>
    </row>
    <row r="82" spans="1:27" x14ac:dyDescent="0.25">
      <c r="A82" s="114">
        <v>42760</v>
      </c>
      <c r="B82" s="214" t="str">
        <f t="shared" si="1"/>
        <v>Wed</v>
      </c>
      <c r="C82" s="115">
        <v>15.85</v>
      </c>
      <c r="D82" s="115">
        <v>16.95</v>
      </c>
      <c r="E82" s="129">
        <f>LME_historicals[[#This Row],[Date]]</f>
        <v>42760</v>
      </c>
      <c r="F82" s="112">
        <f>C82/$M$2</f>
        <v>34.943297059912872</v>
      </c>
      <c r="G82" s="112">
        <f>D82/$M$2</f>
        <v>37.368383922115029</v>
      </c>
      <c r="H82" s="127">
        <f>LME_historicals[[#This Row],[Date]]</f>
        <v>42760</v>
      </c>
      <c r="I82" s="112"/>
      <c r="J82" s="112"/>
      <c r="K82" s="214"/>
      <c r="L82" s="214"/>
      <c r="M82" s="214"/>
      <c r="N82" s="214"/>
      <c r="O82" s="214"/>
      <c r="P82" s="214"/>
      <c r="Q82" s="214"/>
      <c r="R82" s="214"/>
      <c r="S82" s="214"/>
      <c r="T82" s="214"/>
      <c r="U82" s="214"/>
      <c r="V82" s="214"/>
      <c r="W82" s="214"/>
      <c r="X82" s="214"/>
      <c r="Y82" s="214">
        <v>42916</v>
      </c>
      <c r="Z82" s="214">
        <v>60.627171555053884</v>
      </c>
      <c r="AA82" s="214">
        <v>63.934108185329549</v>
      </c>
    </row>
    <row r="83" spans="1:27" hidden="1" x14ac:dyDescent="0.25">
      <c r="A83" s="114">
        <v>42761</v>
      </c>
      <c r="B83" s="214" t="str">
        <f t="shared" si="1"/>
        <v>Thu</v>
      </c>
      <c r="C83" s="113"/>
      <c r="D83" s="113"/>
      <c r="E83" s="129">
        <f>LME_historicals[[#This Row],[Date]]</f>
        <v>42761</v>
      </c>
      <c r="F83" s="111"/>
      <c r="G83" s="111"/>
      <c r="H83" s="127">
        <f>LME_historicals[[#This Row],[Date]]</f>
        <v>42761</v>
      </c>
      <c r="I83" s="111"/>
      <c r="J83" s="111"/>
      <c r="K83" s="214"/>
      <c r="L83" s="214"/>
      <c r="M83" s="214"/>
      <c r="N83" s="214"/>
      <c r="O83" s="214"/>
      <c r="P83" s="214"/>
      <c r="Q83" s="214"/>
      <c r="R83" s="214"/>
      <c r="S83" s="214"/>
      <c r="T83" s="214"/>
      <c r="U83" s="214"/>
      <c r="V83" s="214"/>
      <c r="W83" s="214"/>
      <c r="X83" s="214"/>
      <c r="Y83" s="214">
        <v>42921</v>
      </c>
      <c r="Z83" s="214">
        <v>60.627171555053884</v>
      </c>
      <c r="AA83" s="214">
        <v>63.934108185329549</v>
      </c>
    </row>
    <row r="84" spans="1:27" x14ac:dyDescent="0.25">
      <c r="A84" s="114">
        <v>42762</v>
      </c>
      <c r="B84" s="214" t="str">
        <f t="shared" si="1"/>
        <v>Fri</v>
      </c>
      <c r="C84" s="115">
        <v>16.2</v>
      </c>
      <c r="D84" s="115">
        <v>17.2</v>
      </c>
      <c r="E84" s="129">
        <f>LME_historicals[[#This Row],[Date]]</f>
        <v>42762</v>
      </c>
      <c r="F84" s="112">
        <f>C84/$M$2</f>
        <v>35.714915606977193</v>
      </c>
      <c r="G84" s="112">
        <f>D84/$M$2</f>
        <v>37.91954002716097</v>
      </c>
      <c r="H84" s="127">
        <f>LME_historicals[[#This Row],[Date]]</f>
        <v>42762</v>
      </c>
      <c r="I84" s="112"/>
      <c r="J84" s="112"/>
      <c r="K84" s="214"/>
      <c r="L84" s="214"/>
      <c r="M84" s="214"/>
      <c r="N84" s="214"/>
      <c r="O84" s="214"/>
      <c r="P84" s="214"/>
      <c r="Q84" s="214"/>
      <c r="R84" s="214"/>
      <c r="S84" s="214"/>
      <c r="T84" s="214"/>
      <c r="U84" s="214"/>
      <c r="V84" s="214"/>
      <c r="W84" s="214"/>
      <c r="X84" s="214"/>
      <c r="Y84" s="214">
        <v>42923</v>
      </c>
      <c r="Z84" s="214">
        <v>61.178327660099825</v>
      </c>
      <c r="AA84" s="214">
        <v>63.934108185329549</v>
      </c>
    </row>
    <row r="85" spans="1:27" hidden="1" x14ac:dyDescent="0.25">
      <c r="A85" s="114">
        <v>42765</v>
      </c>
      <c r="B85" s="214" t="str">
        <f t="shared" si="1"/>
        <v>Mon</v>
      </c>
      <c r="C85" s="113"/>
      <c r="D85" s="113"/>
      <c r="E85" s="129">
        <f>LME_historicals[[#This Row],[Date]]</f>
        <v>42765</v>
      </c>
      <c r="F85" s="111"/>
      <c r="G85" s="111"/>
      <c r="H85" s="127">
        <f>LME_historicals[[#This Row],[Date]]</f>
        <v>42765</v>
      </c>
      <c r="I85" s="111"/>
      <c r="J85" s="111"/>
      <c r="K85" s="214"/>
      <c r="L85" s="214"/>
      <c r="M85" s="214"/>
      <c r="N85" s="214"/>
      <c r="O85" s="214"/>
      <c r="P85" s="214"/>
      <c r="Q85" s="214"/>
      <c r="R85" s="214"/>
      <c r="S85" s="214"/>
      <c r="T85" s="214"/>
      <c r="U85" s="214"/>
      <c r="V85" s="214"/>
      <c r="W85" s="214"/>
      <c r="X85" s="214"/>
      <c r="Y85" s="214">
        <v>42928</v>
      </c>
      <c r="Z85" s="214">
        <v>61.068096439090638</v>
      </c>
      <c r="AA85" s="214">
        <v>64.375033069366296</v>
      </c>
    </row>
    <row r="86" spans="1:27" hidden="1" x14ac:dyDescent="0.25">
      <c r="A86" s="114">
        <v>42766</v>
      </c>
      <c r="B86" s="214" t="str">
        <f t="shared" si="1"/>
        <v>Tue</v>
      </c>
      <c r="C86" s="115"/>
      <c r="D86" s="115"/>
      <c r="E86" s="129">
        <f>LME_historicals[[#This Row],[Date]]</f>
        <v>42766</v>
      </c>
      <c r="F86" s="112"/>
      <c r="G86" s="112"/>
      <c r="H86" s="127">
        <f>LME_historicals[[#This Row],[Date]]</f>
        <v>42766</v>
      </c>
      <c r="I86" s="112"/>
      <c r="J86" s="112"/>
      <c r="K86" s="214"/>
      <c r="L86" s="214"/>
      <c r="M86" s="214"/>
      <c r="N86" s="214"/>
      <c r="O86" s="214"/>
      <c r="P86" s="214"/>
      <c r="Q86" s="214"/>
      <c r="R86" s="214"/>
      <c r="S86" s="214"/>
      <c r="T86" s="214"/>
      <c r="U86" s="214"/>
      <c r="V86" s="214"/>
      <c r="W86" s="214"/>
      <c r="X86" s="214"/>
      <c r="Y86" s="214">
        <v>42930</v>
      </c>
      <c r="Z86" s="214">
        <v>61.068096439090638</v>
      </c>
      <c r="AA86" s="214">
        <v>64.375033069366296</v>
      </c>
    </row>
    <row r="87" spans="1:27" x14ac:dyDescent="0.25">
      <c r="A87" s="114">
        <v>42767</v>
      </c>
      <c r="B87" s="214" t="str">
        <f t="shared" si="1"/>
        <v>Wed</v>
      </c>
      <c r="C87" s="113">
        <v>16.5</v>
      </c>
      <c r="D87" s="113">
        <v>17.600000000000001</v>
      </c>
      <c r="E87" s="129">
        <f>LME_historicals[[#This Row],[Date]]</f>
        <v>42767</v>
      </c>
      <c r="F87" s="111">
        <f>C87/$M$2</f>
        <v>36.376302933032328</v>
      </c>
      <c r="G87" s="111">
        <f>D87/$M$2</f>
        <v>38.801389795234485</v>
      </c>
      <c r="H87" s="127">
        <f>LME_historicals[[#This Row],[Date]]</f>
        <v>42767</v>
      </c>
      <c r="I87" s="111"/>
      <c r="J87" s="111"/>
      <c r="K87" s="214"/>
      <c r="L87" s="214"/>
      <c r="M87" s="214"/>
      <c r="N87" s="214"/>
      <c r="O87" s="214"/>
      <c r="P87" s="214"/>
      <c r="Q87" s="214"/>
      <c r="R87" s="214"/>
      <c r="S87" s="214"/>
      <c r="T87" s="214"/>
      <c r="U87" s="214"/>
      <c r="V87" s="214"/>
      <c r="W87" s="214"/>
      <c r="X87" s="214"/>
      <c r="Y87" s="214">
        <v>42935</v>
      </c>
      <c r="Z87" s="214">
        <v>61.068096439090638</v>
      </c>
      <c r="AA87" s="214">
        <v>64.815957953403057</v>
      </c>
    </row>
    <row r="88" spans="1:27" hidden="1" x14ac:dyDescent="0.25">
      <c r="A88" s="114">
        <v>42768</v>
      </c>
      <c r="B88" s="214" t="str">
        <f t="shared" si="1"/>
        <v>Thu</v>
      </c>
      <c r="C88" s="115"/>
      <c r="D88" s="115"/>
      <c r="E88" s="129">
        <f>LME_historicals[[#This Row],[Date]]</f>
        <v>42768</v>
      </c>
      <c r="F88" s="112"/>
      <c r="G88" s="112"/>
      <c r="H88" s="127">
        <f>LME_historicals[[#This Row],[Date]]</f>
        <v>42768</v>
      </c>
      <c r="I88" s="112"/>
      <c r="J88" s="112"/>
      <c r="K88" s="214"/>
      <c r="L88" s="214"/>
      <c r="M88" s="214"/>
      <c r="N88" s="214"/>
      <c r="O88" s="214"/>
      <c r="P88" s="214"/>
      <c r="Q88" s="214"/>
      <c r="R88" s="214"/>
      <c r="S88" s="214"/>
      <c r="T88" s="214"/>
      <c r="U88" s="214"/>
      <c r="V88" s="214"/>
      <c r="W88" s="214"/>
      <c r="X88" s="214"/>
      <c r="Y88" s="214">
        <v>42937</v>
      </c>
      <c r="Z88" s="214">
        <v>61.068096439090638</v>
      </c>
      <c r="AA88" s="214">
        <v>64.264801848357109</v>
      </c>
    </row>
    <row r="89" spans="1:27" x14ac:dyDescent="0.25">
      <c r="A89" s="114">
        <v>42769</v>
      </c>
      <c r="B89" s="214" t="str">
        <f t="shared" si="1"/>
        <v>Fri</v>
      </c>
      <c r="C89" s="113">
        <v>16.649999999999999</v>
      </c>
      <c r="D89" s="113">
        <v>17.75</v>
      </c>
      <c r="E89" s="129">
        <f>LME_historicals[[#This Row],[Date]]</f>
        <v>42769</v>
      </c>
      <c r="F89" s="111">
        <f>C89/$M$2</f>
        <v>36.706996596059895</v>
      </c>
      <c r="G89" s="111">
        <f>D89/$M$2</f>
        <v>39.132083458262052</v>
      </c>
      <c r="H89" s="127">
        <f>LME_historicals[[#This Row],[Date]]</f>
        <v>42769</v>
      </c>
      <c r="I89" s="111"/>
      <c r="J89" s="111"/>
      <c r="K89" s="214"/>
      <c r="L89" s="214"/>
      <c r="M89" s="214"/>
      <c r="N89" s="214"/>
      <c r="O89" s="214"/>
      <c r="P89" s="214"/>
      <c r="Q89" s="214"/>
      <c r="R89" s="214"/>
      <c r="S89" s="214"/>
      <c r="T89" s="214"/>
      <c r="U89" s="214"/>
      <c r="V89" s="214"/>
      <c r="W89" s="214"/>
      <c r="X89" s="214"/>
      <c r="Y89" s="214">
        <v>42942</v>
      </c>
      <c r="Z89" s="214">
        <v>61.068096439090638</v>
      </c>
      <c r="AA89" s="214">
        <v>63.934108185329549</v>
      </c>
    </row>
    <row r="90" spans="1:27" hidden="1" x14ac:dyDescent="0.25">
      <c r="A90" s="114">
        <v>42772</v>
      </c>
      <c r="B90" s="214" t="str">
        <f t="shared" si="1"/>
        <v>Mon</v>
      </c>
      <c r="C90" s="115"/>
      <c r="D90" s="115"/>
      <c r="E90" s="129">
        <f>LME_historicals[[#This Row],[Date]]</f>
        <v>42772</v>
      </c>
      <c r="F90" s="112"/>
      <c r="G90" s="112"/>
      <c r="H90" s="127">
        <f>LME_historicals[[#This Row],[Date]]</f>
        <v>42772</v>
      </c>
      <c r="I90" s="112"/>
      <c r="J90" s="112"/>
      <c r="K90" s="214"/>
      <c r="L90" s="214"/>
      <c r="M90" s="214"/>
      <c r="N90" s="214"/>
      <c r="O90" s="214"/>
      <c r="P90" s="214"/>
      <c r="Q90" s="214"/>
      <c r="R90" s="214"/>
      <c r="S90" s="214"/>
      <c r="T90" s="214"/>
      <c r="U90" s="214"/>
      <c r="V90" s="214"/>
      <c r="W90" s="214"/>
      <c r="X90" s="214"/>
      <c r="Y90" s="214">
        <v>42944</v>
      </c>
      <c r="Z90" s="214">
        <v>61.068096439090638</v>
      </c>
      <c r="AA90" s="214">
        <v>63.934108185329549</v>
      </c>
    </row>
    <row r="91" spans="1:27" hidden="1" x14ac:dyDescent="0.25">
      <c r="A91" s="114">
        <v>42773</v>
      </c>
      <c r="B91" s="214" t="str">
        <f t="shared" si="1"/>
        <v>Tue</v>
      </c>
      <c r="C91" s="113"/>
      <c r="D91" s="113"/>
      <c r="E91" s="129">
        <f>LME_historicals[[#This Row],[Date]]</f>
        <v>42773</v>
      </c>
      <c r="F91" s="111"/>
      <c r="G91" s="111"/>
      <c r="H91" s="127">
        <f>LME_historicals[[#This Row],[Date]]</f>
        <v>42773</v>
      </c>
      <c r="I91" s="111"/>
      <c r="J91" s="111"/>
      <c r="K91" s="214"/>
      <c r="L91" s="214"/>
      <c r="M91" s="214"/>
      <c r="N91" s="214"/>
      <c r="O91" s="214"/>
      <c r="P91" s="214"/>
      <c r="Q91" s="214"/>
      <c r="R91" s="214"/>
      <c r="S91" s="214"/>
      <c r="T91" s="214"/>
      <c r="U91" s="214"/>
      <c r="V91" s="214"/>
      <c r="W91" s="214"/>
      <c r="X91" s="214"/>
      <c r="Y91" s="214">
        <v>42949</v>
      </c>
      <c r="Z91" s="214">
        <v>62.280639870191713</v>
      </c>
      <c r="AA91" s="214">
        <v>65.587576500467378</v>
      </c>
    </row>
    <row r="92" spans="1:27" x14ac:dyDescent="0.25">
      <c r="A92" s="114">
        <v>42774</v>
      </c>
      <c r="B92" s="214" t="str">
        <f t="shared" si="1"/>
        <v>Wed</v>
      </c>
      <c r="C92" s="115">
        <v>17.45</v>
      </c>
      <c r="D92" s="115">
        <v>18.399999999999999</v>
      </c>
      <c r="E92" s="129">
        <f>LME_historicals[[#This Row],[Date]]</f>
        <v>42774</v>
      </c>
      <c r="F92" s="112">
        <f>C92/$M$2</f>
        <v>38.470696132206918</v>
      </c>
      <c r="G92" s="112">
        <f>D92/$M$2</f>
        <v>40.5650893313815</v>
      </c>
      <c r="H92" s="127">
        <f>LME_historicals[[#This Row],[Date]]</f>
        <v>42774</v>
      </c>
      <c r="I92" s="112"/>
      <c r="J92" s="112"/>
      <c r="K92" s="214"/>
      <c r="L92" s="214"/>
      <c r="M92" s="214"/>
      <c r="N92" s="214"/>
      <c r="O92" s="214"/>
      <c r="P92" s="214"/>
      <c r="Q92" s="214"/>
      <c r="R92" s="214"/>
      <c r="S92" s="214"/>
      <c r="T92" s="214"/>
      <c r="U92" s="214"/>
      <c r="V92" s="214"/>
      <c r="W92" s="214"/>
      <c r="X92" s="214"/>
      <c r="Y92" s="214">
        <v>42951</v>
      </c>
      <c r="Z92" s="214">
        <v>62.280639870191713</v>
      </c>
      <c r="AA92" s="214">
        <v>65.587576500467378</v>
      </c>
    </row>
    <row r="93" spans="1:27" hidden="1" x14ac:dyDescent="0.25">
      <c r="A93" s="114">
        <v>42775</v>
      </c>
      <c r="B93" s="214" t="str">
        <f t="shared" si="1"/>
        <v>Thu</v>
      </c>
      <c r="C93" s="113"/>
      <c r="D93" s="113"/>
      <c r="E93" s="129">
        <f>LME_historicals[[#This Row],[Date]]</f>
        <v>42775</v>
      </c>
      <c r="F93" s="111"/>
      <c r="G93" s="111"/>
      <c r="H93" s="127">
        <f>LME_historicals[[#This Row],[Date]]</f>
        <v>42775</v>
      </c>
      <c r="I93" s="111"/>
      <c r="J93" s="111"/>
      <c r="K93" s="214"/>
      <c r="L93" s="214"/>
      <c r="M93" s="214"/>
      <c r="N93" s="214"/>
      <c r="O93" s="214"/>
      <c r="P93" s="214"/>
      <c r="Q93" s="214"/>
      <c r="R93" s="214"/>
      <c r="S93" s="214"/>
      <c r="T93" s="214"/>
      <c r="U93" s="214"/>
      <c r="V93" s="214"/>
      <c r="W93" s="214"/>
      <c r="X93" s="214"/>
      <c r="Y93" s="214">
        <v>42956</v>
      </c>
      <c r="Z93" s="214">
        <v>62.280639870191713</v>
      </c>
      <c r="AA93" s="214">
        <v>65.587576500467378</v>
      </c>
    </row>
    <row r="94" spans="1:27" x14ac:dyDescent="0.25">
      <c r="A94" s="114">
        <v>42776</v>
      </c>
      <c r="B94" s="214" t="str">
        <f t="shared" si="1"/>
        <v>Fri</v>
      </c>
      <c r="C94" s="115">
        <v>18</v>
      </c>
      <c r="D94" s="115">
        <v>19</v>
      </c>
      <c r="E94" s="129">
        <f>LME_historicals[[#This Row],[Date]]</f>
        <v>42776</v>
      </c>
      <c r="F94" s="112">
        <f>C94/$M$2</f>
        <v>39.683239563307993</v>
      </c>
      <c r="G94" s="112">
        <f>D94/$M$2</f>
        <v>41.887863983491776</v>
      </c>
      <c r="H94" s="127">
        <f>LME_historicals[[#This Row],[Date]]</f>
        <v>42776</v>
      </c>
      <c r="I94" s="112"/>
      <c r="J94" s="112"/>
      <c r="K94" s="214"/>
      <c r="L94" s="214"/>
      <c r="M94" s="214"/>
      <c r="N94" s="214"/>
      <c r="O94" s="214"/>
      <c r="P94" s="214"/>
      <c r="Q94" s="214"/>
      <c r="R94" s="214"/>
      <c r="S94" s="214"/>
      <c r="T94" s="214"/>
      <c r="U94" s="214"/>
      <c r="V94" s="214"/>
      <c r="W94" s="214"/>
      <c r="X94" s="214"/>
      <c r="Y94" s="214">
        <v>42958</v>
      </c>
      <c r="Z94" s="214">
        <v>62.280639870191713</v>
      </c>
      <c r="AA94" s="214">
        <v>65.587576500467378</v>
      </c>
    </row>
    <row r="95" spans="1:27" hidden="1" x14ac:dyDescent="0.25">
      <c r="A95" s="114">
        <v>42779</v>
      </c>
      <c r="B95" s="214" t="str">
        <f t="shared" si="1"/>
        <v>Mon</v>
      </c>
      <c r="C95" s="113"/>
      <c r="D95" s="113"/>
      <c r="E95" s="129">
        <f>LME_historicals[[#This Row],[Date]]</f>
        <v>42779</v>
      </c>
      <c r="F95" s="111"/>
      <c r="G95" s="111"/>
      <c r="H95" s="127">
        <f>LME_historicals[[#This Row],[Date]]</f>
        <v>42779</v>
      </c>
      <c r="I95" s="111"/>
      <c r="J95" s="111"/>
      <c r="K95" s="214"/>
      <c r="L95" s="214"/>
      <c r="M95" s="214"/>
      <c r="N95" s="214"/>
      <c r="O95" s="214"/>
      <c r="P95" s="214"/>
      <c r="Q95" s="214"/>
      <c r="R95" s="214"/>
      <c r="S95" s="214"/>
      <c r="T95" s="214"/>
      <c r="U95" s="214"/>
      <c r="V95" s="214"/>
      <c r="W95" s="214"/>
      <c r="X95" s="214"/>
      <c r="Y95" s="214">
        <v>42963</v>
      </c>
      <c r="Z95" s="214">
        <v>62.280639870191713</v>
      </c>
      <c r="AA95" s="214">
        <v>65.587576500467378</v>
      </c>
    </row>
    <row r="96" spans="1:27" hidden="1" x14ac:dyDescent="0.25">
      <c r="A96" s="114">
        <v>42780</v>
      </c>
      <c r="B96" s="214" t="str">
        <f t="shared" si="1"/>
        <v>Tue</v>
      </c>
      <c r="C96" s="115"/>
      <c r="D96" s="115"/>
      <c r="E96" s="129">
        <f>LME_historicals[[#This Row],[Date]]</f>
        <v>42780</v>
      </c>
      <c r="F96" s="112"/>
      <c r="G96" s="112"/>
      <c r="H96" s="127">
        <f>LME_historicals[[#This Row],[Date]]</f>
        <v>42780</v>
      </c>
      <c r="I96" s="112"/>
      <c r="J96" s="112"/>
      <c r="K96" s="214"/>
      <c r="L96" s="214"/>
      <c r="M96" s="214"/>
      <c r="N96" s="214"/>
      <c r="O96" s="214"/>
      <c r="P96" s="214"/>
      <c r="Q96" s="214"/>
      <c r="R96" s="214"/>
      <c r="S96" s="214"/>
      <c r="T96" s="214"/>
      <c r="U96" s="214"/>
      <c r="V96" s="214"/>
      <c r="W96" s="214"/>
      <c r="X96" s="214"/>
      <c r="Y96" s="214">
        <v>42965</v>
      </c>
      <c r="Z96" s="214">
        <v>62.280639870191713</v>
      </c>
      <c r="AA96" s="214">
        <v>65.587576500467378</v>
      </c>
    </row>
    <row r="97" spans="1:27" x14ac:dyDescent="0.25">
      <c r="A97" s="114">
        <v>42781</v>
      </c>
      <c r="B97" s="214" t="str">
        <f t="shared" si="1"/>
        <v>Wed</v>
      </c>
      <c r="C97" s="113">
        <v>18.850000000000001</v>
      </c>
      <c r="D97" s="113">
        <v>19.95</v>
      </c>
      <c r="E97" s="129">
        <f>LME_historicals[[#This Row],[Date]]</f>
        <v>42781</v>
      </c>
      <c r="F97" s="111">
        <f>C97/$M$2</f>
        <v>41.557170320464209</v>
      </c>
      <c r="G97" s="111">
        <f>D97/$M$2</f>
        <v>43.982257182666359</v>
      </c>
      <c r="H97" s="127">
        <f>LME_historicals[[#This Row],[Date]]</f>
        <v>42781</v>
      </c>
      <c r="I97" s="111"/>
      <c r="J97" s="111"/>
      <c r="K97" s="214"/>
      <c r="L97" s="214"/>
      <c r="M97" s="214"/>
      <c r="N97" s="214"/>
      <c r="O97" s="214"/>
      <c r="P97" s="214"/>
      <c r="Q97" s="214"/>
      <c r="R97" s="214"/>
      <c r="S97" s="214"/>
      <c r="T97" s="214"/>
      <c r="U97" s="214"/>
      <c r="V97" s="214"/>
      <c r="W97" s="214"/>
      <c r="X97" s="214"/>
      <c r="Y97" s="214">
        <v>42970</v>
      </c>
      <c r="Z97" s="214">
        <v>61.398790102118205</v>
      </c>
      <c r="AA97" s="214">
        <v>64.926189174412244</v>
      </c>
    </row>
    <row r="98" spans="1:27" hidden="1" x14ac:dyDescent="0.25">
      <c r="A98" s="114">
        <v>42782</v>
      </c>
      <c r="B98" s="214" t="str">
        <f t="shared" si="1"/>
        <v>Thu</v>
      </c>
      <c r="C98" s="115"/>
      <c r="D98" s="115"/>
      <c r="E98" s="129">
        <f>LME_historicals[[#This Row],[Date]]</f>
        <v>42782</v>
      </c>
      <c r="F98" s="112"/>
      <c r="G98" s="112"/>
      <c r="H98" s="127">
        <f>LME_historicals[[#This Row],[Date]]</f>
        <v>42782</v>
      </c>
      <c r="I98" s="112"/>
      <c r="J98" s="112"/>
      <c r="K98" s="214"/>
      <c r="L98" s="214"/>
      <c r="M98" s="214"/>
      <c r="N98" s="214"/>
      <c r="O98" s="214"/>
      <c r="P98" s="214"/>
      <c r="Q98" s="214"/>
      <c r="R98" s="214"/>
      <c r="S98" s="214"/>
      <c r="T98" s="214"/>
      <c r="U98" s="214"/>
      <c r="V98" s="214"/>
      <c r="W98" s="214"/>
      <c r="X98" s="214"/>
      <c r="Y98" s="214">
        <v>42972</v>
      </c>
      <c r="Z98" s="214">
        <v>61.729483765145773</v>
      </c>
      <c r="AA98" s="214">
        <v>65.587576500467378</v>
      </c>
    </row>
    <row r="99" spans="1:27" x14ac:dyDescent="0.25">
      <c r="A99" s="114">
        <v>42783</v>
      </c>
      <c r="B99" s="214" t="str">
        <f t="shared" si="1"/>
        <v>Fri</v>
      </c>
      <c r="C99" s="113">
        <v>19.899999999999999</v>
      </c>
      <c r="D99" s="113">
        <v>20.9</v>
      </c>
      <c r="E99" s="129">
        <f>LME_historicals[[#This Row],[Date]]</f>
        <v>42783</v>
      </c>
      <c r="F99" s="111">
        <f>C99/$M$2</f>
        <v>43.872025961657172</v>
      </c>
      <c r="G99" s="111">
        <f>D99/$M$2</f>
        <v>46.076650381840949</v>
      </c>
      <c r="H99" s="127">
        <f>LME_historicals[[#This Row],[Date]]</f>
        <v>42783</v>
      </c>
      <c r="I99" s="111"/>
      <c r="J99" s="111"/>
      <c r="K99" s="214"/>
      <c r="L99" s="214"/>
      <c r="M99" s="214"/>
      <c r="N99" s="214"/>
      <c r="O99" s="214"/>
      <c r="P99" s="214"/>
      <c r="Q99" s="214"/>
      <c r="R99" s="214"/>
      <c r="S99" s="214"/>
      <c r="T99" s="214"/>
      <c r="U99" s="214"/>
      <c r="V99" s="214"/>
      <c r="W99" s="214"/>
      <c r="X99" s="214"/>
      <c r="Y99" s="214">
        <v>42977</v>
      </c>
      <c r="Z99" s="214">
        <v>62.280639870191713</v>
      </c>
      <c r="AA99" s="214">
        <v>65.03642039542143</v>
      </c>
    </row>
    <row r="100" spans="1:27" hidden="1" x14ac:dyDescent="0.25">
      <c r="A100" s="114">
        <v>42786</v>
      </c>
      <c r="B100" s="214" t="str">
        <f t="shared" si="1"/>
        <v>Mon</v>
      </c>
      <c r="C100" s="115"/>
      <c r="D100" s="115"/>
      <c r="E100" s="129">
        <f>LME_historicals[[#This Row],[Date]]</f>
        <v>42786</v>
      </c>
      <c r="F100" s="112"/>
      <c r="G100" s="112"/>
      <c r="H100" s="127">
        <f>LME_historicals[[#This Row],[Date]]</f>
        <v>42786</v>
      </c>
      <c r="I100" s="112"/>
      <c r="J100" s="112"/>
      <c r="K100" s="214"/>
      <c r="L100" s="214"/>
      <c r="M100" s="214"/>
      <c r="N100" s="214"/>
      <c r="O100" s="214"/>
      <c r="P100" s="214"/>
      <c r="Q100" s="214"/>
      <c r="R100" s="214"/>
      <c r="S100" s="214"/>
      <c r="T100" s="214"/>
      <c r="U100" s="214"/>
      <c r="V100" s="214"/>
      <c r="W100" s="214"/>
      <c r="X100" s="214"/>
      <c r="Y100" s="214">
        <v>42979</v>
      </c>
      <c r="Z100" s="214">
        <v>61.509021323127392</v>
      </c>
      <c r="AA100" s="214">
        <v>65.256882837439818</v>
      </c>
    </row>
    <row r="101" spans="1:27" hidden="1" x14ac:dyDescent="0.25">
      <c r="A101" s="114">
        <v>42787</v>
      </c>
      <c r="B101" s="214" t="str">
        <f t="shared" si="1"/>
        <v>Tue</v>
      </c>
      <c r="C101" s="113"/>
      <c r="D101" s="113"/>
      <c r="E101" s="129">
        <f>LME_historicals[[#This Row],[Date]]</f>
        <v>42787</v>
      </c>
      <c r="F101" s="111"/>
      <c r="G101" s="111"/>
      <c r="H101" s="127">
        <f>LME_historicals[[#This Row],[Date]]</f>
        <v>42787</v>
      </c>
      <c r="I101" s="111"/>
      <c r="J101" s="111"/>
      <c r="K101" s="214"/>
      <c r="L101" s="214"/>
      <c r="M101" s="214"/>
      <c r="N101" s="214"/>
      <c r="O101" s="214"/>
      <c r="P101" s="214"/>
      <c r="Q101" s="214"/>
      <c r="R101" s="214"/>
      <c r="S101" s="214"/>
      <c r="T101" s="214"/>
      <c r="U101" s="214"/>
      <c r="V101" s="214"/>
      <c r="W101" s="214"/>
      <c r="X101" s="214"/>
      <c r="Y101" s="214">
        <v>42984</v>
      </c>
      <c r="Z101" s="214">
        <v>61.839714986154959</v>
      </c>
      <c r="AA101" s="214">
        <v>64.485264290375497</v>
      </c>
    </row>
    <row r="102" spans="1:27" x14ac:dyDescent="0.25">
      <c r="A102" s="114">
        <v>42788</v>
      </c>
      <c r="B102" s="214" t="str">
        <f t="shared" si="1"/>
        <v>Wed</v>
      </c>
      <c r="C102" s="115">
        <v>21.3</v>
      </c>
      <c r="D102" s="115">
        <v>22.5</v>
      </c>
      <c r="E102" s="129">
        <f>LME_historicals[[#This Row],[Date]]</f>
        <v>42788</v>
      </c>
      <c r="F102" s="112">
        <f>C102/$M$2</f>
        <v>46.958500149914464</v>
      </c>
      <c r="G102" s="112">
        <f>D102/$M$2</f>
        <v>49.604049454134994</v>
      </c>
      <c r="H102" s="127">
        <f>LME_historicals[[#This Row],[Date]]</f>
        <v>42788</v>
      </c>
      <c r="I102" s="112"/>
      <c r="J102" s="112"/>
      <c r="K102" s="214"/>
      <c r="L102" s="214"/>
      <c r="M102" s="214"/>
      <c r="N102" s="214"/>
      <c r="O102" s="214"/>
      <c r="P102" s="214"/>
      <c r="Q102" s="214"/>
      <c r="R102" s="214"/>
      <c r="S102" s="214"/>
      <c r="T102" s="214"/>
      <c r="U102" s="214"/>
      <c r="V102" s="214"/>
      <c r="W102" s="214"/>
      <c r="X102" s="214"/>
      <c r="Y102" s="214">
        <v>42986</v>
      </c>
      <c r="Z102" s="214">
        <v>62.61133353321928</v>
      </c>
      <c r="AA102" s="214">
        <v>64.485264290375497</v>
      </c>
    </row>
    <row r="103" spans="1:27" hidden="1" x14ac:dyDescent="0.25">
      <c r="A103" s="114">
        <v>42789</v>
      </c>
      <c r="B103" s="214" t="str">
        <f t="shared" si="1"/>
        <v>Thu</v>
      </c>
      <c r="C103" s="113"/>
      <c r="D103" s="113"/>
      <c r="E103" s="129">
        <f>LME_historicals[[#This Row],[Date]]</f>
        <v>42789</v>
      </c>
      <c r="F103" s="111"/>
      <c r="G103" s="111"/>
      <c r="H103" s="127">
        <f>LME_historicals[[#This Row],[Date]]</f>
        <v>42789</v>
      </c>
      <c r="I103" s="111"/>
      <c r="J103" s="111"/>
      <c r="K103" s="214"/>
      <c r="L103" s="214"/>
      <c r="M103" s="214"/>
      <c r="N103" s="214"/>
      <c r="O103" s="214"/>
      <c r="P103" s="214"/>
      <c r="Q103" s="214"/>
      <c r="R103" s="214"/>
      <c r="S103" s="214"/>
      <c r="T103" s="214"/>
      <c r="U103" s="214"/>
      <c r="V103" s="214"/>
      <c r="W103" s="214"/>
      <c r="X103" s="214"/>
      <c r="Y103" s="214">
        <v>42991</v>
      </c>
      <c r="Z103" s="214">
        <v>62.831795975237661</v>
      </c>
      <c r="AA103" s="214">
        <v>65.477345279458191</v>
      </c>
    </row>
    <row r="104" spans="1:27" x14ac:dyDescent="0.25">
      <c r="A104" s="114">
        <v>42790</v>
      </c>
      <c r="B104" s="214" t="str">
        <f t="shared" si="1"/>
        <v>Fri</v>
      </c>
      <c r="C104" s="115">
        <v>22.4</v>
      </c>
      <c r="D104" s="115">
        <v>22.9</v>
      </c>
      <c r="E104" s="129">
        <f>LME_historicals[[#This Row],[Date]]</f>
        <v>42790</v>
      </c>
      <c r="F104" s="112">
        <f>C104/$M$2</f>
        <v>49.383587012116614</v>
      </c>
      <c r="G104" s="112">
        <f>D104/$M$2</f>
        <v>50.485899222208502</v>
      </c>
      <c r="H104" s="127">
        <f>LME_historicals[[#This Row],[Date]]</f>
        <v>42790</v>
      </c>
      <c r="I104" s="112"/>
      <c r="J104" s="112"/>
      <c r="K104" s="214"/>
      <c r="L104" s="214"/>
      <c r="M104" s="214"/>
      <c r="N104" s="214"/>
      <c r="O104" s="214"/>
      <c r="P104" s="214"/>
      <c r="Q104" s="214"/>
      <c r="R104" s="214"/>
      <c r="S104" s="214"/>
      <c r="T104" s="214"/>
      <c r="U104" s="214"/>
      <c r="V104" s="214"/>
      <c r="W104" s="214"/>
      <c r="X104" s="214"/>
      <c r="Y104" s="214">
        <v>42993</v>
      </c>
      <c r="Z104" s="214">
        <v>63.272720859274415</v>
      </c>
      <c r="AA104" s="214">
        <v>65.918270163494938</v>
      </c>
    </row>
    <row r="105" spans="1:27" hidden="1" x14ac:dyDescent="0.25">
      <c r="A105" s="114">
        <v>42793</v>
      </c>
      <c r="B105" s="214" t="str">
        <f t="shared" si="1"/>
        <v>Mon</v>
      </c>
      <c r="C105" s="113"/>
      <c r="D105" s="113"/>
      <c r="E105" s="129">
        <f>LME_historicals[[#This Row],[Date]]</f>
        <v>42793</v>
      </c>
      <c r="F105" s="111"/>
      <c r="G105" s="111"/>
      <c r="H105" s="127">
        <f>LME_historicals[[#This Row],[Date]]</f>
        <v>42793</v>
      </c>
      <c r="I105" s="111"/>
      <c r="J105" s="111"/>
      <c r="K105" s="214"/>
      <c r="L105" s="214"/>
      <c r="M105" s="214"/>
      <c r="N105" s="214"/>
      <c r="O105" s="214"/>
      <c r="P105" s="214"/>
      <c r="Q105" s="214"/>
      <c r="R105" s="214"/>
      <c r="S105" s="214"/>
      <c r="T105" s="214"/>
      <c r="U105" s="214"/>
      <c r="V105" s="214"/>
      <c r="W105" s="214"/>
      <c r="X105" s="214"/>
      <c r="Y105" s="214">
        <v>42998</v>
      </c>
      <c r="Z105" s="214">
        <v>63.272720859274415</v>
      </c>
      <c r="AA105" s="214">
        <v>65.918270163494938</v>
      </c>
    </row>
    <row r="106" spans="1:27" hidden="1" x14ac:dyDescent="0.25">
      <c r="A106" s="114">
        <v>42794</v>
      </c>
      <c r="B106" s="214" t="str">
        <f t="shared" si="1"/>
        <v>Tue</v>
      </c>
      <c r="C106" s="115"/>
      <c r="D106" s="115"/>
      <c r="E106" s="129">
        <f>LME_historicals[[#This Row],[Date]]</f>
        <v>42794</v>
      </c>
      <c r="F106" s="112"/>
      <c r="G106" s="112"/>
      <c r="H106" s="127">
        <f>LME_historicals[[#This Row],[Date]]</f>
        <v>42794</v>
      </c>
      <c r="I106" s="112"/>
      <c r="J106" s="112"/>
      <c r="K106" s="214"/>
      <c r="L106" s="214"/>
      <c r="M106" s="214"/>
      <c r="N106" s="214"/>
      <c r="O106" s="214"/>
      <c r="P106" s="214"/>
      <c r="Q106" s="214"/>
      <c r="R106" s="214"/>
      <c r="S106" s="214"/>
      <c r="T106" s="214"/>
      <c r="U106" s="214"/>
      <c r="V106" s="214"/>
      <c r="W106" s="214"/>
      <c r="X106" s="214"/>
      <c r="Y106" s="214">
        <v>43000</v>
      </c>
      <c r="Z106" s="214">
        <v>63.823876964320355</v>
      </c>
      <c r="AA106" s="214">
        <v>66.248963826522512</v>
      </c>
    </row>
    <row r="107" spans="1:27" x14ac:dyDescent="0.25">
      <c r="A107" s="114">
        <v>42795</v>
      </c>
      <c r="B107" s="214" t="str">
        <f t="shared" si="1"/>
        <v>Wed</v>
      </c>
      <c r="C107" s="113">
        <v>22.5</v>
      </c>
      <c r="D107" s="113">
        <v>23.6</v>
      </c>
      <c r="E107" s="129">
        <f>LME_historicals[[#This Row],[Date]]</f>
        <v>42795</v>
      </c>
      <c r="F107" s="111">
        <f>C107/$M$2</f>
        <v>49.604049454134994</v>
      </c>
      <c r="G107" s="111">
        <f>D107/$M$2</f>
        <v>52.029136316337151</v>
      </c>
      <c r="H107" s="127">
        <f>LME_historicals[[#This Row],[Date]]</f>
        <v>42795</v>
      </c>
      <c r="I107" s="111"/>
      <c r="J107" s="111"/>
      <c r="K107" s="214"/>
      <c r="L107" s="214"/>
      <c r="M107" s="214"/>
      <c r="N107" s="214"/>
      <c r="O107" s="214"/>
      <c r="P107" s="214"/>
      <c r="Q107" s="214"/>
      <c r="R107" s="214"/>
      <c r="S107" s="214"/>
      <c r="T107" s="214"/>
      <c r="U107" s="214"/>
      <c r="V107" s="214"/>
      <c r="W107" s="214"/>
      <c r="X107" s="214"/>
      <c r="Y107" s="214">
        <v>43005</v>
      </c>
      <c r="Z107" s="214">
        <v>63.934108185329549</v>
      </c>
      <c r="AA107" s="214">
        <v>66.248963826522512</v>
      </c>
    </row>
    <row r="108" spans="1:27" hidden="1" x14ac:dyDescent="0.25">
      <c r="A108" s="114">
        <v>42796</v>
      </c>
      <c r="B108" s="214" t="str">
        <f t="shared" si="1"/>
        <v>Thu</v>
      </c>
      <c r="C108" s="115"/>
      <c r="D108" s="115"/>
      <c r="E108" s="129">
        <f>LME_historicals[[#This Row],[Date]]</f>
        <v>42796</v>
      </c>
      <c r="F108" s="112"/>
      <c r="G108" s="112"/>
      <c r="H108" s="127">
        <f>LME_historicals[[#This Row],[Date]]</f>
        <v>42796</v>
      </c>
      <c r="I108" s="112"/>
      <c r="J108" s="112"/>
      <c r="K108" s="214"/>
      <c r="L108" s="214"/>
      <c r="M108" s="214"/>
      <c r="N108" s="214"/>
      <c r="O108" s="214"/>
      <c r="P108" s="214"/>
      <c r="Q108" s="214"/>
      <c r="R108" s="214"/>
      <c r="S108" s="214"/>
      <c r="T108" s="214"/>
      <c r="U108" s="214"/>
      <c r="V108" s="214"/>
      <c r="W108" s="214"/>
      <c r="X108" s="214"/>
      <c r="Y108" s="214">
        <v>43007</v>
      </c>
      <c r="Z108" s="214">
        <v>64.375033069366296</v>
      </c>
      <c r="AA108" s="214">
        <v>66.579657489550073</v>
      </c>
    </row>
    <row r="109" spans="1:27" x14ac:dyDescent="0.25">
      <c r="A109" s="114">
        <v>42797</v>
      </c>
      <c r="B109" s="214" t="str">
        <f t="shared" si="1"/>
        <v>Fri</v>
      </c>
      <c r="C109" s="113">
        <v>22.75</v>
      </c>
      <c r="D109" s="113">
        <v>24.7</v>
      </c>
      <c r="E109" s="129">
        <f>LME_historicals[[#This Row],[Date]]</f>
        <v>42797</v>
      </c>
      <c r="F109" s="111">
        <f>C109/$M$2</f>
        <v>50.155205559180935</v>
      </c>
      <c r="G109" s="111">
        <f>D109/$M$2</f>
        <v>54.454223178539301</v>
      </c>
      <c r="H109" s="127">
        <f>LME_historicals[[#This Row],[Date]]</f>
        <v>42797</v>
      </c>
      <c r="I109" s="111"/>
      <c r="J109" s="111"/>
      <c r="K109" s="214"/>
      <c r="L109" s="214"/>
      <c r="M109" s="214"/>
      <c r="N109" s="214"/>
      <c r="O109" s="214"/>
      <c r="P109" s="214"/>
      <c r="Q109" s="214"/>
      <c r="R109" s="214"/>
      <c r="S109" s="214"/>
      <c r="T109" s="214"/>
      <c r="U109" s="214"/>
      <c r="V109" s="214"/>
      <c r="W109" s="214"/>
      <c r="X109" s="214"/>
      <c r="Y109" s="214">
        <v>43012</v>
      </c>
      <c r="Z109" s="214">
        <v>64.375033069366296</v>
      </c>
      <c r="AA109" s="214">
        <v>66.579657489550073</v>
      </c>
    </row>
    <row r="110" spans="1:27" hidden="1" x14ac:dyDescent="0.25">
      <c r="A110" s="114">
        <v>42800</v>
      </c>
      <c r="B110" s="214" t="str">
        <f t="shared" si="1"/>
        <v>Mon</v>
      </c>
      <c r="C110" s="115"/>
      <c r="D110" s="115"/>
      <c r="E110" s="129">
        <f>LME_historicals[[#This Row],[Date]]</f>
        <v>42800</v>
      </c>
      <c r="F110" s="112"/>
      <c r="G110" s="112"/>
      <c r="H110" s="127">
        <f>LME_historicals[[#This Row],[Date]]</f>
        <v>42800</v>
      </c>
      <c r="I110" s="112"/>
      <c r="J110" s="112"/>
      <c r="K110" s="214"/>
      <c r="L110" s="214"/>
      <c r="M110" s="214"/>
      <c r="N110" s="214"/>
      <c r="O110" s="214"/>
      <c r="P110" s="214"/>
      <c r="Q110" s="214"/>
      <c r="R110" s="214"/>
      <c r="S110" s="214"/>
      <c r="T110" s="214"/>
      <c r="U110" s="214"/>
      <c r="V110" s="214"/>
      <c r="W110" s="214"/>
      <c r="X110" s="214"/>
      <c r="Y110" s="214">
        <v>43014</v>
      </c>
      <c r="Z110" s="214">
        <v>63.934108185329549</v>
      </c>
      <c r="AA110" s="214">
        <v>66.579657489550073</v>
      </c>
    </row>
    <row r="111" spans="1:27" hidden="1" x14ac:dyDescent="0.25">
      <c r="A111" s="114">
        <v>42801</v>
      </c>
      <c r="B111" s="214" t="str">
        <f t="shared" si="1"/>
        <v>Tue</v>
      </c>
      <c r="C111" s="113"/>
      <c r="D111" s="113"/>
      <c r="E111" s="129">
        <f>LME_historicals[[#This Row],[Date]]</f>
        <v>42801</v>
      </c>
      <c r="F111" s="111"/>
      <c r="G111" s="111"/>
      <c r="H111" s="127">
        <f>LME_historicals[[#This Row],[Date]]</f>
        <v>42801</v>
      </c>
      <c r="I111" s="111"/>
      <c r="J111" s="111"/>
      <c r="K111" s="214"/>
      <c r="L111" s="214"/>
      <c r="M111" s="214"/>
      <c r="N111" s="214"/>
      <c r="O111" s="214"/>
      <c r="P111" s="214"/>
      <c r="Q111" s="214"/>
      <c r="R111" s="214"/>
      <c r="S111" s="214"/>
      <c r="T111" s="214"/>
      <c r="U111" s="214"/>
      <c r="V111" s="214"/>
      <c r="W111" s="214"/>
      <c r="X111" s="214"/>
      <c r="Y111" s="214">
        <v>43019</v>
      </c>
      <c r="Z111" s="214">
        <v>64.485264290375497</v>
      </c>
      <c r="AA111" s="214">
        <v>66.579657489550073</v>
      </c>
    </row>
    <row r="112" spans="1:27" x14ac:dyDescent="0.25">
      <c r="A112" s="114">
        <v>42802</v>
      </c>
      <c r="B112" s="214" t="str">
        <f t="shared" si="1"/>
        <v>Wed</v>
      </c>
      <c r="C112" s="115">
        <v>22.75</v>
      </c>
      <c r="D112" s="115">
        <v>24.7</v>
      </c>
      <c r="E112" s="129">
        <f>LME_historicals[[#This Row],[Date]]</f>
        <v>42802</v>
      </c>
      <c r="F112" s="112">
        <f>C112/$M$2</f>
        <v>50.155205559180935</v>
      </c>
      <c r="G112" s="112">
        <f>D112/$M$2</f>
        <v>54.454223178539301</v>
      </c>
      <c r="H112" s="127">
        <f>LME_historicals[[#This Row],[Date]]</f>
        <v>42802</v>
      </c>
      <c r="I112" s="112"/>
      <c r="J112" s="112"/>
      <c r="K112" s="214"/>
      <c r="L112" s="214"/>
      <c r="M112" s="214"/>
      <c r="N112" s="214"/>
      <c r="O112" s="214"/>
      <c r="P112" s="214"/>
      <c r="Q112" s="214"/>
      <c r="R112" s="214"/>
      <c r="S112" s="214"/>
      <c r="T112" s="214"/>
      <c r="U112" s="214"/>
      <c r="V112" s="214"/>
      <c r="W112" s="214"/>
      <c r="X112" s="214"/>
      <c r="Y112" s="214">
        <v>43021</v>
      </c>
      <c r="Z112" s="214">
        <v>64.595495511384684</v>
      </c>
      <c r="AA112" s="214">
        <v>66.579657489550073</v>
      </c>
    </row>
    <row r="113" spans="1:27" hidden="1" x14ac:dyDescent="0.25">
      <c r="A113" s="114">
        <v>42803</v>
      </c>
      <c r="B113" s="214" t="str">
        <f t="shared" si="1"/>
        <v>Thu</v>
      </c>
      <c r="C113" s="113"/>
      <c r="D113" s="113"/>
      <c r="E113" s="129">
        <f>LME_historicals[[#This Row],[Date]]</f>
        <v>42803</v>
      </c>
      <c r="F113" s="111"/>
      <c r="G113" s="111"/>
      <c r="H113" s="127">
        <f>LME_historicals[[#This Row],[Date]]</f>
        <v>42803</v>
      </c>
      <c r="I113" s="111"/>
      <c r="J113" s="111"/>
      <c r="K113" s="214"/>
      <c r="L113" s="214"/>
      <c r="M113" s="214"/>
      <c r="N113" s="214"/>
      <c r="O113" s="214"/>
      <c r="P113" s="214"/>
      <c r="Q113" s="214"/>
      <c r="R113" s="214"/>
      <c r="S113" s="214"/>
      <c r="T113" s="214"/>
      <c r="U113" s="214"/>
      <c r="V113" s="214"/>
      <c r="W113" s="214"/>
      <c r="X113" s="214"/>
      <c r="Y113" s="214">
        <v>43026</v>
      </c>
      <c r="Z113" s="214">
        <v>64.926189174412244</v>
      </c>
      <c r="AA113" s="214">
        <v>66.910351152577647</v>
      </c>
    </row>
    <row r="114" spans="1:27" x14ac:dyDescent="0.25">
      <c r="A114" s="114">
        <v>42804</v>
      </c>
      <c r="B114" s="214" t="str">
        <f t="shared" si="1"/>
        <v>Fri</v>
      </c>
      <c r="C114" s="115">
        <v>23</v>
      </c>
      <c r="D114" s="115">
        <v>24.75</v>
      </c>
      <c r="E114" s="129">
        <f>LME_historicals[[#This Row],[Date]]</f>
        <v>42804</v>
      </c>
      <c r="F114" s="112">
        <f>C114/$M$2</f>
        <v>50.706361664226883</v>
      </c>
      <c r="G114" s="112">
        <f>D114/$M$2</f>
        <v>54.564454399548495</v>
      </c>
      <c r="H114" s="127">
        <f>LME_historicals[[#This Row],[Date]]</f>
        <v>42804</v>
      </c>
      <c r="I114" s="112"/>
      <c r="J114" s="112"/>
      <c r="K114" s="214"/>
      <c r="L114" s="214"/>
      <c r="M114" s="214"/>
      <c r="N114" s="214"/>
      <c r="O114" s="214"/>
      <c r="P114" s="214"/>
      <c r="Q114" s="214"/>
      <c r="R114" s="214"/>
      <c r="S114" s="214"/>
      <c r="T114" s="214"/>
      <c r="U114" s="214"/>
      <c r="V114" s="214"/>
      <c r="W114" s="214"/>
      <c r="X114" s="214"/>
      <c r="Y114" s="214">
        <v>43028</v>
      </c>
      <c r="Z114" s="214">
        <v>64.926189174412244</v>
      </c>
      <c r="AA114" s="214">
        <v>66.910351152577647</v>
      </c>
    </row>
    <row r="115" spans="1:27" hidden="1" x14ac:dyDescent="0.25">
      <c r="A115" s="114">
        <v>42807</v>
      </c>
      <c r="B115" s="214" t="str">
        <f t="shared" si="1"/>
        <v>Mon</v>
      </c>
      <c r="C115" s="113"/>
      <c r="D115" s="113"/>
      <c r="E115" s="129">
        <f>LME_historicals[[#This Row],[Date]]</f>
        <v>42807</v>
      </c>
      <c r="F115" s="111"/>
      <c r="G115" s="111"/>
      <c r="H115" s="127">
        <f>LME_historicals[[#This Row],[Date]]</f>
        <v>42807</v>
      </c>
      <c r="I115" s="111"/>
      <c r="J115" s="111"/>
      <c r="K115" s="214"/>
      <c r="L115" s="214"/>
      <c r="M115" s="214"/>
      <c r="N115" s="214"/>
      <c r="O115" s="214"/>
      <c r="P115" s="214"/>
      <c r="Q115" s="214"/>
      <c r="R115" s="214"/>
      <c r="S115" s="214"/>
      <c r="T115" s="214"/>
      <c r="U115" s="214"/>
      <c r="V115" s="214"/>
      <c r="W115" s="214"/>
      <c r="X115" s="214"/>
      <c r="Y115" s="214">
        <v>43033</v>
      </c>
      <c r="Z115" s="214">
        <v>64.926189174412244</v>
      </c>
      <c r="AA115" s="214">
        <v>66.910351152577647</v>
      </c>
    </row>
    <row r="116" spans="1:27" hidden="1" x14ac:dyDescent="0.25">
      <c r="A116" s="114">
        <v>42808</v>
      </c>
      <c r="B116" s="214" t="str">
        <f t="shared" si="1"/>
        <v>Tue</v>
      </c>
      <c r="C116" s="115"/>
      <c r="D116" s="115"/>
      <c r="E116" s="129">
        <f>LME_historicals[[#This Row],[Date]]</f>
        <v>42808</v>
      </c>
      <c r="F116" s="112"/>
      <c r="G116" s="112"/>
      <c r="H116" s="127">
        <f>LME_historicals[[#This Row],[Date]]</f>
        <v>42808</v>
      </c>
      <c r="I116" s="112"/>
      <c r="J116" s="112"/>
      <c r="K116" s="214"/>
      <c r="L116" s="214"/>
      <c r="M116" s="214"/>
      <c r="N116" s="214"/>
      <c r="O116" s="214"/>
      <c r="P116" s="214"/>
      <c r="Q116" s="214"/>
      <c r="R116" s="214"/>
      <c r="S116" s="214"/>
      <c r="T116" s="214"/>
      <c r="U116" s="214"/>
      <c r="V116" s="214"/>
      <c r="W116" s="214"/>
      <c r="X116" s="214"/>
      <c r="Y116" s="214">
        <v>43035</v>
      </c>
      <c r="Z116" s="214">
        <v>64.926189174412244</v>
      </c>
      <c r="AA116" s="214">
        <v>66.910351152577647</v>
      </c>
    </row>
    <row r="117" spans="1:27" x14ac:dyDescent="0.25">
      <c r="A117" s="114">
        <v>42809</v>
      </c>
      <c r="B117" s="214" t="str">
        <f t="shared" si="1"/>
        <v>Wed</v>
      </c>
      <c r="C117" s="113">
        <v>23.4</v>
      </c>
      <c r="D117" s="113">
        <v>25.15</v>
      </c>
      <c r="E117" s="129">
        <f>LME_historicals[[#This Row],[Date]]</f>
        <v>42809</v>
      </c>
      <c r="F117" s="111">
        <f>C117/$M$2</f>
        <v>51.58821143230039</v>
      </c>
      <c r="G117" s="111">
        <f>D117/$M$2</f>
        <v>55.446304167622003</v>
      </c>
      <c r="H117" s="127">
        <f>LME_historicals[[#This Row],[Date]]</f>
        <v>42809</v>
      </c>
      <c r="I117" s="111"/>
      <c r="J117" s="111"/>
      <c r="K117" s="214"/>
      <c r="L117" s="214"/>
      <c r="M117" s="214"/>
      <c r="N117" s="214"/>
      <c r="O117" s="214"/>
      <c r="P117" s="214"/>
      <c r="Q117" s="214"/>
      <c r="R117" s="214"/>
      <c r="S117" s="214"/>
      <c r="T117" s="214"/>
      <c r="U117" s="214"/>
      <c r="V117" s="214"/>
      <c r="W117" s="214"/>
      <c r="X117" s="214"/>
      <c r="Y117" s="214">
        <v>43040</v>
      </c>
      <c r="Z117" s="214">
        <v>64.926189174412244</v>
      </c>
      <c r="AA117" s="214">
        <v>67.241044815605221</v>
      </c>
    </row>
    <row r="118" spans="1:27" hidden="1" x14ac:dyDescent="0.25">
      <c r="A118" s="114">
        <v>42810</v>
      </c>
      <c r="B118" s="214" t="str">
        <f t="shared" si="1"/>
        <v>Thu</v>
      </c>
      <c r="C118" s="115"/>
      <c r="D118" s="115"/>
      <c r="E118" s="129">
        <f>LME_historicals[[#This Row],[Date]]</f>
        <v>42810</v>
      </c>
      <c r="F118" s="112"/>
      <c r="G118" s="112"/>
      <c r="H118" s="127">
        <f>LME_historicals[[#This Row],[Date]]</f>
        <v>42810</v>
      </c>
      <c r="I118" s="112"/>
      <c r="J118" s="112"/>
      <c r="K118" s="214"/>
      <c r="L118" s="214"/>
      <c r="M118" s="214"/>
      <c r="N118" s="214"/>
      <c r="O118" s="214"/>
      <c r="P118" s="214"/>
      <c r="Q118" s="214"/>
      <c r="R118" s="214"/>
      <c r="S118" s="214"/>
      <c r="T118" s="214"/>
      <c r="U118" s="214"/>
      <c r="V118" s="214"/>
      <c r="W118" s="214"/>
      <c r="X118" s="214"/>
      <c r="Y118" s="214">
        <v>43042</v>
      </c>
      <c r="Z118" s="214">
        <v>65.146651616430631</v>
      </c>
      <c r="AA118" s="214">
        <v>67.241044815605221</v>
      </c>
    </row>
    <row r="119" spans="1:27" x14ac:dyDescent="0.25">
      <c r="A119" s="114">
        <v>42811</v>
      </c>
      <c r="B119" s="214" t="str">
        <f t="shared" si="1"/>
        <v>Fri</v>
      </c>
      <c r="C119" s="113">
        <v>23.55</v>
      </c>
      <c r="D119" s="113">
        <v>25.15</v>
      </c>
      <c r="E119" s="129">
        <f>LME_historicals[[#This Row],[Date]]</f>
        <v>42811</v>
      </c>
      <c r="F119" s="111">
        <f>C119/$M$2</f>
        <v>51.918905095327965</v>
      </c>
      <c r="G119" s="111">
        <f>D119/$M$2</f>
        <v>55.446304167622003</v>
      </c>
      <c r="H119" s="127">
        <f>LME_historicals[[#This Row],[Date]]</f>
        <v>42811</v>
      </c>
      <c r="I119" s="111"/>
      <c r="J119" s="111"/>
      <c r="K119" s="214"/>
      <c r="L119" s="214"/>
      <c r="M119" s="214"/>
      <c r="N119" s="214"/>
      <c r="O119" s="214"/>
      <c r="P119" s="214"/>
      <c r="Q119" s="214"/>
      <c r="R119" s="214"/>
      <c r="S119" s="214"/>
      <c r="T119" s="214"/>
      <c r="U119" s="214"/>
      <c r="V119" s="214"/>
      <c r="W119" s="214"/>
      <c r="X119" s="214"/>
      <c r="Y119" s="214">
        <v>43047</v>
      </c>
      <c r="Z119" s="214">
        <v>65.477345279458191</v>
      </c>
      <c r="AA119" s="214">
        <v>68.343357025697102</v>
      </c>
    </row>
    <row r="120" spans="1:27" hidden="1" x14ac:dyDescent="0.25">
      <c r="A120" s="114">
        <v>42814</v>
      </c>
      <c r="B120" s="214" t="str">
        <f t="shared" si="1"/>
        <v>Mon</v>
      </c>
      <c r="C120" s="115"/>
      <c r="D120" s="115"/>
      <c r="E120" s="129">
        <f>LME_historicals[[#This Row],[Date]]</f>
        <v>42814</v>
      </c>
      <c r="F120" s="112"/>
      <c r="G120" s="112"/>
      <c r="H120" s="127">
        <f>LME_historicals[[#This Row],[Date]]</f>
        <v>42814</v>
      </c>
      <c r="I120" s="112"/>
      <c r="J120" s="112"/>
      <c r="K120" s="214"/>
      <c r="L120" s="214"/>
      <c r="M120" s="214"/>
      <c r="N120" s="214"/>
      <c r="O120" s="214"/>
      <c r="P120" s="214"/>
      <c r="Q120" s="214"/>
      <c r="R120" s="214"/>
      <c r="S120" s="214"/>
      <c r="T120" s="214"/>
      <c r="U120" s="214"/>
      <c r="V120" s="214"/>
      <c r="W120" s="214"/>
      <c r="X120" s="214"/>
      <c r="Y120" s="214">
        <v>43049</v>
      </c>
      <c r="Z120" s="214">
        <v>65.477345279458191</v>
      </c>
      <c r="AA120" s="214">
        <v>68.343357025697102</v>
      </c>
    </row>
    <row r="121" spans="1:27" hidden="1" x14ac:dyDescent="0.25">
      <c r="A121" s="114">
        <v>42815</v>
      </c>
      <c r="B121" s="214" t="str">
        <f t="shared" si="1"/>
        <v>Tue</v>
      </c>
      <c r="C121" s="113"/>
      <c r="D121" s="113"/>
      <c r="E121" s="129">
        <f>LME_historicals[[#This Row],[Date]]</f>
        <v>42815</v>
      </c>
      <c r="F121" s="111"/>
      <c r="G121" s="111"/>
      <c r="H121" s="127">
        <f>LME_historicals[[#This Row],[Date]]</f>
        <v>42815</v>
      </c>
      <c r="I121" s="111"/>
      <c r="J121" s="111"/>
      <c r="K121" s="214"/>
      <c r="L121" s="214"/>
      <c r="M121" s="214"/>
      <c r="N121" s="214"/>
      <c r="O121" s="214"/>
      <c r="P121" s="214"/>
      <c r="Q121" s="214"/>
      <c r="R121" s="214"/>
      <c r="S121" s="214"/>
      <c r="T121" s="214"/>
      <c r="U121" s="214"/>
      <c r="V121" s="214"/>
      <c r="W121" s="214"/>
      <c r="X121" s="214"/>
      <c r="Y121" s="214">
        <v>43054</v>
      </c>
      <c r="Z121" s="214">
        <v>65.697807721476565</v>
      </c>
      <c r="AA121" s="214">
        <v>69.114975572761423</v>
      </c>
    </row>
    <row r="122" spans="1:27" x14ac:dyDescent="0.25">
      <c r="A122" s="114">
        <v>42816</v>
      </c>
      <c r="B122" s="214" t="str">
        <f t="shared" si="1"/>
        <v>Wed</v>
      </c>
      <c r="C122" s="115">
        <v>24</v>
      </c>
      <c r="D122" s="115">
        <v>25.5</v>
      </c>
      <c r="E122" s="129">
        <f>LME_historicals[[#This Row],[Date]]</f>
        <v>42816</v>
      </c>
      <c r="F122" s="112">
        <f>C122/$M$2</f>
        <v>52.910986084410659</v>
      </c>
      <c r="G122" s="112">
        <f>D122/$M$2</f>
        <v>56.217922714686324</v>
      </c>
      <c r="H122" s="127">
        <f>LME_historicals[[#This Row],[Date]]</f>
        <v>42816</v>
      </c>
      <c r="I122" s="112"/>
      <c r="J122" s="112"/>
      <c r="K122" s="214"/>
      <c r="L122" s="214"/>
      <c r="M122" s="214"/>
      <c r="N122" s="214"/>
      <c r="O122" s="214"/>
      <c r="P122" s="214"/>
      <c r="Q122" s="214"/>
      <c r="R122" s="214"/>
      <c r="S122" s="214"/>
      <c r="T122" s="214"/>
      <c r="U122" s="214"/>
      <c r="V122" s="214"/>
      <c r="W122" s="214"/>
      <c r="X122" s="214"/>
      <c r="Y122" s="214">
        <v>43056</v>
      </c>
      <c r="Z122" s="214">
        <v>65.918270163494938</v>
      </c>
      <c r="AA122" s="214">
        <v>69.335438014779797</v>
      </c>
    </row>
    <row r="123" spans="1:27" hidden="1" x14ac:dyDescent="0.25">
      <c r="A123" s="114">
        <v>42817</v>
      </c>
      <c r="B123" s="214" t="str">
        <f t="shared" si="1"/>
        <v>Thu</v>
      </c>
      <c r="C123" s="113"/>
      <c r="D123" s="113"/>
      <c r="E123" s="129">
        <f>LME_historicals[[#This Row],[Date]]</f>
        <v>42817</v>
      </c>
      <c r="F123" s="111"/>
      <c r="G123" s="111"/>
      <c r="H123" s="127">
        <f>LME_historicals[[#This Row],[Date]]</f>
        <v>42817</v>
      </c>
      <c r="I123" s="111"/>
      <c r="J123" s="111"/>
      <c r="K123" s="214"/>
      <c r="L123" s="214"/>
      <c r="M123" s="214"/>
      <c r="N123" s="214"/>
      <c r="O123" s="214"/>
      <c r="P123" s="214"/>
      <c r="Q123" s="214"/>
      <c r="R123" s="214"/>
      <c r="S123" s="214"/>
      <c r="T123" s="214"/>
      <c r="U123" s="214"/>
      <c r="V123" s="214"/>
      <c r="W123" s="214"/>
      <c r="X123" s="214"/>
      <c r="Y123" s="214">
        <v>43061</v>
      </c>
      <c r="Z123" s="214">
        <v>66.579657489550073</v>
      </c>
      <c r="AA123" s="214">
        <v>69.335438014779797</v>
      </c>
    </row>
    <row r="124" spans="1:27" x14ac:dyDescent="0.25">
      <c r="A124" s="114">
        <v>42818</v>
      </c>
      <c r="B124" s="214" t="str">
        <f t="shared" si="1"/>
        <v>Fri</v>
      </c>
      <c r="C124" s="115">
        <v>24.45</v>
      </c>
      <c r="D124" s="115">
        <v>25.5</v>
      </c>
      <c r="E124" s="129">
        <f>LME_historicals[[#This Row],[Date]]</f>
        <v>42818</v>
      </c>
      <c r="F124" s="112">
        <f>C124/$M$2</f>
        <v>53.903067073493361</v>
      </c>
      <c r="G124" s="112">
        <f>D124/$M$2</f>
        <v>56.217922714686324</v>
      </c>
      <c r="H124" s="127">
        <f>LME_historicals[[#This Row],[Date]]</f>
        <v>42818</v>
      </c>
      <c r="I124" s="112"/>
      <c r="J124" s="112"/>
      <c r="K124" s="214"/>
      <c r="L124" s="214"/>
      <c r="M124" s="214"/>
      <c r="N124" s="214"/>
      <c r="O124" s="214"/>
      <c r="P124" s="214"/>
      <c r="Q124" s="214"/>
      <c r="R124" s="214"/>
      <c r="S124" s="214"/>
      <c r="T124" s="214"/>
      <c r="U124" s="214"/>
      <c r="V124" s="214"/>
      <c r="W124" s="214"/>
      <c r="X124" s="214"/>
      <c r="Y124" s="214">
        <v>43063</v>
      </c>
      <c r="Z124" s="214">
        <v>66.579657489550073</v>
      </c>
      <c r="AA124" s="214">
        <v>69.445669235788998</v>
      </c>
    </row>
    <row r="125" spans="1:27" hidden="1" x14ac:dyDescent="0.25">
      <c r="A125" s="114">
        <v>42821</v>
      </c>
      <c r="B125" s="214" t="str">
        <f t="shared" si="1"/>
        <v>Mon</v>
      </c>
      <c r="C125" s="113"/>
      <c r="D125" s="113"/>
      <c r="E125" s="129">
        <f>LME_historicals[[#This Row],[Date]]</f>
        <v>42821</v>
      </c>
      <c r="F125" s="111"/>
      <c r="G125" s="111"/>
      <c r="H125" s="127">
        <f>LME_historicals[[#This Row],[Date]]</f>
        <v>42821</v>
      </c>
      <c r="I125" s="111"/>
      <c r="J125" s="111"/>
      <c r="K125" s="214"/>
      <c r="L125" s="214"/>
      <c r="M125" s="214"/>
      <c r="N125" s="214"/>
      <c r="O125" s="214"/>
      <c r="P125" s="214"/>
      <c r="Q125" s="214"/>
      <c r="R125" s="214"/>
      <c r="S125" s="214"/>
      <c r="T125" s="214"/>
      <c r="U125" s="214"/>
      <c r="V125" s="214"/>
      <c r="W125" s="214"/>
      <c r="X125" s="214"/>
      <c r="Y125" s="214">
        <v>43068</v>
      </c>
      <c r="Z125" s="214">
        <v>68.233125804687916</v>
      </c>
      <c r="AA125" s="214">
        <v>70.547981445880879</v>
      </c>
    </row>
    <row r="126" spans="1:27" hidden="1" x14ac:dyDescent="0.25">
      <c r="A126" s="114">
        <v>42822</v>
      </c>
      <c r="B126" s="214" t="str">
        <f t="shared" si="1"/>
        <v>Tue</v>
      </c>
      <c r="C126" s="115"/>
      <c r="D126" s="115"/>
      <c r="E126" s="129">
        <f>LME_historicals[[#This Row],[Date]]</f>
        <v>42822</v>
      </c>
      <c r="F126" s="112"/>
      <c r="G126" s="112"/>
      <c r="H126" s="127">
        <f>LME_historicals[[#This Row],[Date]]</f>
        <v>42822</v>
      </c>
      <c r="I126" s="112"/>
      <c r="J126" s="112"/>
      <c r="K126" s="214"/>
      <c r="L126" s="214"/>
      <c r="M126" s="214"/>
      <c r="N126" s="214"/>
      <c r="O126" s="214"/>
      <c r="P126" s="214"/>
      <c r="Q126" s="214"/>
      <c r="R126" s="214"/>
      <c r="S126" s="214"/>
      <c r="T126" s="214"/>
      <c r="U126" s="214"/>
      <c r="V126" s="214"/>
      <c r="W126" s="214"/>
      <c r="X126" s="214"/>
      <c r="Y126" s="214">
        <v>43070</v>
      </c>
      <c r="Z126" s="214">
        <v>68.784281909733863</v>
      </c>
      <c r="AA126" s="214">
        <v>71.650293655972774</v>
      </c>
    </row>
    <row r="127" spans="1:27" x14ac:dyDescent="0.25">
      <c r="A127" s="114">
        <v>42823</v>
      </c>
      <c r="B127" s="214" t="str">
        <f t="shared" si="1"/>
        <v>Wed</v>
      </c>
      <c r="C127" s="113">
        <v>24.45</v>
      </c>
      <c r="D127" s="113">
        <v>25.85</v>
      </c>
      <c r="E127" s="129">
        <f>LME_historicals[[#This Row],[Date]]</f>
        <v>42823</v>
      </c>
      <c r="F127" s="111">
        <f>C127/$M$2</f>
        <v>53.903067073493361</v>
      </c>
      <c r="G127" s="111">
        <f>D127/$M$2</f>
        <v>56.989541261750652</v>
      </c>
      <c r="H127" s="127">
        <f>LME_historicals[[#This Row],[Date]]</f>
        <v>42823</v>
      </c>
      <c r="I127" s="111"/>
      <c r="J127" s="111"/>
      <c r="K127" s="214"/>
      <c r="L127" s="214"/>
      <c r="M127" s="214"/>
      <c r="N127" s="214"/>
      <c r="O127" s="214"/>
      <c r="P127" s="214"/>
      <c r="Q127" s="214"/>
      <c r="R127" s="214"/>
      <c r="S127" s="214"/>
      <c r="T127" s="214"/>
      <c r="U127" s="214"/>
      <c r="V127" s="214"/>
      <c r="W127" s="214"/>
      <c r="X127" s="214"/>
      <c r="Y127" s="214">
        <v>43075</v>
      </c>
      <c r="Z127" s="214">
        <v>69.445669235788998</v>
      </c>
      <c r="AA127" s="214">
        <v>71.650293655972774</v>
      </c>
    </row>
    <row r="128" spans="1:27" hidden="1" x14ac:dyDescent="0.25">
      <c r="A128" s="114">
        <v>42824</v>
      </c>
      <c r="B128" s="214" t="str">
        <f t="shared" si="1"/>
        <v>Thu</v>
      </c>
      <c r="C128" s="115"/>
      <c r="D128" s="115"/>
      <c r="E128" s="129">
        <f>LME_historicals[[#This Row],[Date]]</f>
        <v>42824</v>
      </c>
      <c r="F128" s="112"/>
      <c r="G128" s="112"/>
      <c r="H128" s="127">
        <f>LME_historicals[[#This Row],[Date]]</f>
        <v>42824</v>
      </c>
      <c r="I128" s="112"/>
      <c r="J128" s="112"/>
      <c r="K128" s="214"/>
      <c r="L128" s="214"/>
      <c r="M128" s="214"/>
      <c r="N128" s="214"/>
      <c r="O128" s="214"/>
      <c r="P128" s="214"/>
      <c r="Q128" s="214"/>
      <c r="R128" s="214"/>
      <c r="S128" s="214"/>
      <c r="T128" s="214"/>
      <c r="U128" s="214"/>
      <c r="V128" s="214"/>
      <c r="W128" s="214"/>
      <c r="X128" s="214"/>
      <c r="Y128" s="214">
        <v>43077</v>
      </c>
      <c r="Z128" s="214">
        <v>70.217287782853319</v>
      </c>
      <c r="AA128" s="214">
        <v>72.201449761018708</v>
      </c>
    </row>
    <row r="129" spans="1:27" x14ac:dyDescent="0.25">
      <c r="A129" s="114">
        <v>42825</v>
      </c>
      <c r="B129" s="214" t="str">
        <f t="shared" si="1"/>
        <v>Fri</v>
      </c>
      <c r="C129" s="113">
        <v>24.5</v>
      </c>
      <c r="D129" s="113">
        <v>26</v>
      </c>
      <c r="E129" s="129">
        <f>LME_historicals[[#This Row],[Date]]</f>
        <v>42825</v>
      </c>
      <c r="F129" s="111">
        <f>C129/$M$2</f>
        <v>54.013298294502547</v>
      </c>
      <c r="G129" s="111">
        <f>D129/$M$2</f>
        <v>57.320234924778212</v>
      </c>
      <c r="H129" s="127">
        <f>LME_historicals[[#This Row],[Date]]</f>
        <v>42825</v>
      </c>
      <c r="I129" s="111"/>
      <c r="J129" s="111"/>
      <c r="K129" s="214"/>
      <c r="L129" s="214"/>
      <c r="M129" s="214"/>
      <c r="N129" s="214"/>
      <c r="O129" s="214"/>
      <c r="P129" s="214"/>
      <c r="Q129" s="214"/>
      <c r="R129" s="214"/>
      <c r="S129" s="214"/>
      <c r="T129" s="214"/>
      <c r="U129" s="214"/>
      <c r="V129" s="214"/>
      <c r="W129" s="214"/>
      <c r="X129" s="214"/>
      <c r="Y129" s="214">
        <v>43082</v>
      </c>
      <c r="Z129" s="214">
        <v>72.421912203037095</v>
      </c>
      <c r="AA129" s="214">
        <v>79.366479126615985</v>
      </c>
    </row>
    <row r="130" spans="1:27" hidden="1" x14ac:dyDescent="0.25">
      <c r="A130" s="114">
        <v>42828</v>
      </c>
      <c r="B130" s="214" t="str">
        <f t="shared" si="1"/>
        <v>Mon</v>
      </c>
      <c r="C130" s="115"/>
      <c r="D130" s="115"/>
      <c r="E130" s="129">
        <f>LME_historicals[[#This Row],[Date]]</f>
        <v>42828</v>
      </c>
      <c r="F130" s="112"/>
      <c r="G130" s="112"/>
      <c r="H130" s="127">
        <f>LME_historicals[[#This Row],[Date]]</f>
        <v>42828</v>
      </c>
      <c r="I130" s="112"/>
      <c r="J130" s="112"/>
      <c r="K130" s="214"/>
      <c r="L130" s="214"/>
      <c r="M130" s="214"/>
      <c r="N130" s="214"/>
      <c r="O130" s="214"/>
      <c r="P130" s="214"/>
      <c r="Q130" s="214"/>
      <c r="R130" s="214"/>
      <c r="S130" s="214"/>
      <c r="T130" s="214"/>
      <c r="U130" s="214"/>
      <c r="V130" s="214"/>
      <c r="W130" s="214"/>
      <c r="X130" s="214"/>
      <c r="Y130" s="214">
        <v>43084</v>
      </c>
      <c r="Z130" s="214">
        <v>76.059542496340327</v>
      </c>
      <c r="AA130" s="214">
        <v>80.689253778726254</v>
      </c>
    </row>
    <row r="131" spans="1:27" hidden="1" x14ac:dyDescent="0.25">
      <c r="A131" s="114">
        <v>42829</v>
      </c>
      <c r="B131" s="214" t="str">
        <f t="shared" ref="B131:B194" si="2">TEXT($A131,"ddd")</f>
        <v>Tue</v>
      </c>
      <c r="C131" s="113"/>
      <c r="D131" s="113"/>
      <c r="E131" s="129">
        <f>LME_historicals[[#This Row],[Date]]</f>
        <v>42829</v>
      </c>
      <c r="F131" s="111"/>
      <c r="G131" s="111"/>
      <c r="H131" s="127">
        <f>LME_historicals[[#This Row],[Date]]</f>
        <v>42829</v>
      </c>
      <c r="I131" s="111"/>
      <c r="J131" s="111"/>
      <c r="K131" s="214"/>
      <c r="L131" s="214"/>
      <c r="M131" s="214"/>
      <c r="N131" s="214"/>
      <c r="O131" s="214"/>
      <c r="P131" s="214"/>
      <c r="Q131" s="214"/>
      <c r="R131" s="214"/>
      <c r="S131" s="214"/>
      <c r="T131" s="214"/>
      <c r="U131" s="214"/>
      <c r="V131" s="214"/>
      <c r="W131" s="214"/>
      <c r="X131" s="214"/>
      <c r="Y131" s="214">
        <v>43089</v>
      </c>
      <c r="Z131" s="214">
        <v>76.610698601386275</v>
      </c>
      <c r="AA131" s="214">
        <v>80.689253778726254</v>
      </c>
    </row>
    <row r="132" spans="1:27" x14ac:dyDescent="0.25">
      <c r="A132" s="114">
        <v>42830</v>
      </c>
      <c r="B132" s="214" t="str">
        <f t="shared" si="2"/>
        <v>Wed</v>
      </c>
      <c r="C132" s="115">
        <v>24.5</v>
      </c>
      <c r="D132" s="115">
        <v>26</v>
      </c>
      <c r="E132" s="129">
        <f>LME_historicals[[#This Row],[Date]]</f>
        <v>42830</v>
      </c>
      <c r="F132" s="112">
        <f>C132/$M$2</f>
        <v>54.013298294502547</v>
      </c>
      <c r="G132" s="112">
        <f>D132/$M$2</f>
        <v>57.320234924778212</v>
      </c>
      <c r="H132" s="127">
        <f>LME_historicals[[#This Row],[Date]]</f>
        <v>42830</v>
      </c>
      <c r="I132" s="112"/>
      <c r="J132" s="112"/>
      <c r="K132" s="214"/>
      <c r="L132" s="214"/>
      <c r="M132" s="214"/>
      <c r="N132" s="214"/>
      <c r="O132" s="214"/>
      <c r="P132" s="214"/>
      <c r="Q132" s="214"/>
      <c r="R132" s="214"/>
      <c r="S132" s="214"/>
      <c r="T132" s="214"/>
      <c r="U132" s="214"/>
      <c r="V132" s="214"/>
      <c r="W132" s="214"/>
      <c r="X132" s="214"/>
      <c r="Y132" s="214">
        <v>43091</v>
      </c>
      <c r="Z132" s="214">
        <v>77.161854706432209</v>
      </c>
      <c r="AA132" s="214">
        <v>81.571103546799762</v>
      </c>
    </row>
    <row r="133" spans="1:27" hidden="1" x14ac:dyDescent="0.25">
      <c r="A133" s="114">
        <v>42831</v>
      </c>
      <c r="B133" s="214" t="str">
        <f t="shared" si="2"/>
        <v>Thu</v>
      </c>
      <c r="C133" s="113"/>
      <c r="D133" s="113"/>
      <c r="E133" s="129">
        <f>LME_historicals[[#This Row],[Date]]</f>
        <v>42831</v>
      </c>
      <c r="F133" s="111"/>
      <c r="G133" s="111"/>
      <c r="H133" s="127">
        <f>LME_historicals[[#This Row],[Date]]</f>
        <v>42831</v>
      </c>
      <c r="I133" s="111"/>
      <c r="J133" s="111"/>
      <c r="K133" s="214"/>
      <c r="L133" s="214"/>
      <c r="M133" s="214"/>
      <c r="N133" s="214"/>
      <c r="O133" s="214"/>
      <c r="P133" s="214"/>
      <c r="Q133" s="214"/>
      <c r="R133" s="214"/>
      <c r="S133" s="214"/>
      <c r="T133" s="214"/>
      <c r="U133" s="214"/>
      <c r="V133" s="214"/>
      <c r="W133" s="214"/>
      <c r="X133" s="214"/>
      <c r="Y133" s="214">
        <v>43096</v>
      </c>
      <c r="Z133" s="214">
        <v>77.161854706432209</v>
      </c>
      <c r="AA133" s="214">
        <v>81.571103546799762</v>
      </c>
    </row>
    <row r="134" spans="1:27" x14ac:dyDescent="0.25">
      <c r="A134" s="114">
        <v>42832</v>
      </c>
      <c r="B134" s="214" t="str">
        <f t="shared" si="2"/>
        <v>Fri</v>
      </c>
      <c r="C134" s="115">
        <v>24.5</v>
      </c>
      <c r="D134" s="115">
        <v>26.5</v>
      </c>
      <c r="E134" s="129">
        <f>LME_historicals[[#This Row],[Date]]</f>
        <v>42832</v>
      </c>
      <c r="F134" s="112">
        <f>C134/$M$2</f>
        <v>54.013298294502547</v>
      </c>
      <c r="G134" s="112">
        <f>D134/$M$2</f>
        <v>58.422547134870101</v>
      </c>
      <c r="H134" s="127">
        <f>LME_historicals[[#This Row],[Date]]</f>
        <v>42832</v>
      </c>
      <c r="I134" s="112"/>
      <c r="J134" s="112"/>
      <c r="K134" s="214"/>
      <c r="L134" s="214"/>
      <c r="M134" s="214"/>
      <c r="N134" s="214"/>
      <c r="O134" s="214"/>
      <c r="P134" s="214"/>
      <c r="Q134" s="214"/>
      <c r="R134" s="214"/>
      <c r="S134" s="214"/>
      <c r="T134" s="214"/>
      <c r="U134" s="214"/>
      <c r="V134" s="214"/>
      <c r="W134" s="214"/>
      <c r="X134" s="214"/>
      <c r="Y134" s="214">
        <v>43098</v>
      </c>
      <c r="Z134" s="214">
        <v>77.161854706432209</v>
      </c>
      <c r="AA134" s="214">
        <v>81.571103546799762</v>
      </c>
    </row>
    <row r="135" spans="1:27" hidden="1" x14ac:dyDescent="0.25">
      <c r="A135" s="114">
        <v>42835</v>
      </c>
      <c r="B135" s="214" t="str">
        <f t="shared" si="2"/>
        <v>Mon</v>
      </c>
      <c r="C135" s="113"/>
      <c r="D135" s="113"/>
      <c r="E135" s="129">
        <f>LME_historicals[[#This Row],[Date]]</f>
        <v>42835</v>
      </c>
      <c r="F135" s="111"/>
      <c r="G135" s="111"/>
      <c r="H135" s="127">
        <f>LME_historicals[[#This Row],[Date]]</f>
        <v>42835</v>
      </c>
      <c r="I135" s="111"/>
      <c r="J135" s="111"/>
      <c r="K135" s="214"/>
      <c r="L135" s="214"/>
      <c r="M135" s="214"/>
      <c r="N135" s="214"/>
      <c r="O135" s="214"/>
      <c r="P135" s="214"/>
      <c r="Q135" s="214"/>
      <c r="R135" s="214"/>
      <c r="S135" s="214"/>
      <c r="T135" s="214"/>
      <c r="U135" s="214"/>
      <c r="V135" s="214"/>
      <c r="W135" s="214"/>
      <c r="X135" s="214"/>
      <c r="Y135" s="214">
        <v>43103</v>
      </c>
      <c r="Z135" s="214">
        <v>77.161854706432209</v>
      </c>
      <c r="AA135" s="214">
        <v>81.571103546799762</v>
      </c>
    </row>
    <row r="136" spans="1:27" hidden="1" x14ac:dyDescent="0.25">
      <c r="A136" s="114">
        <v>42836</v>
      </c>
      <c r="B136" s="214" t="str">
        <f t="shared" si="2"/>
        <v>Tue</v>
      </c>
      <c r="C136" s="115"/>
      <c r="D136" s="115"/>
      <c r="E136" s="129">
        <f>LME_historicals[[#This Row],[Date]]</f>
        <v>42836</v>
      </c>
      <c r="F136" s="112"/>
      <c r="G136" s="112"/>
      <c r="H136" s="127">
        <f>LME_historicals[[#This Row],[Date]]</f>
        <v>42836</v>
      </c>
      <c r="I136" s="112"/>
      <c r="J136" s="112"/>
      <c r="K136" s="214"/>
      <c r="L136" s="214"/>
      <c r="M136" s="214"/>
      <c r="N136" s="214"/>
      <c r="O136" s="214"/>
      <c r="P136" s="214"/>
      <c r="Q136" s="214"/>
      <c r="R136" s="214"/>
      <c r="S136" s="214"/>
      <c r="T136" s="214"/>
      <c r="U136" s="214"/>
      <c r="V136" s="214"/>
      <c r="W136" s="214"/>
      <c r="X136" s="214"/>
      <c r="Y136" s="214">
        <v>43105</v>
      </c>
      <c r="Z136" s="214">
        <v>78.264166916524104</v>
      </c>
      <c r="AA136" s="214">
        <v>81.571103546799762</v>
      </c>
    </row>
    <row r="137" spans="1:27" x14ac:dyDescent="0.25">
      <c r="A137" s="114">
        <v>42837</v>
      </c>
      <c r="B137" s="214" t="str">
        <f t="shared" si="2"/>
        <v>Wed</v>
      </c>
      <c r="C137" s="113">
        <v>25</v>
      </c>
      <c r="D137" s="113">
        <v>26.5</v>
      </c>
      <c r="E137" s="129">
        <f>LME_historicals[[#This Row],[Date]]</f>
        <v>42837</v>
      </c>
      <c r="F137" s="111">
        <f>C137/$M$2</f>
        <v>55.115610504594436</v>
      </c>
      <c r="G137" s="111">
        <f>D137/$M$2</f>
        <v>58.422547134870101</v>
      </c>
      <c r="H137" s="127">
        <f>LME_historicals[[#This Row],[Date]]</f>
        <v>42837</v>
      </c>
      <c r="I137" s="111"/>
      <c r="J137" s="111"/>
      <c r="K137" s="214"/>
      <c r="L137" s="214"/>
      <c r="M137" s="214"/>
      <c r="N137" s="214"/>
      <c r="O137" s="214"/>
      <c r="P137" s="214"/>
      <c r="Q137" s="214"/>
      <c r="R137" s="214"/>
      <c r="S137" s="214"/>
      <c r="T137" s="214"/>
      <c r="U137" s="214"/>
      <c r="V137" s="214"/>
      <c r="W137" s="214"/>
      <c r="X137" s="214"/>
      <c r="Y137" s="214">
        <v>43110</v>
      </c>
      <c r="Z137" s="214">
        <v>78.815323021570052</v>
      </c>
      <c r="AA137" s="214">
        <v>82.232490872854896</v>
      </c>
    </row>
    <row r="138" spans="1:27" hidden="1" x14ac:dyDescent="0.25">
      <c r="A138" s="114">
        <v>42838</v>
      </c>
      <c r="B138" s="214" t="str">
        <f t="shared" si="2"/>
        <v>Thu</v>
      </c>
      <c r="C138" s="115"/>
      <c r="D138" s="115"/>
      <c r="E138" s="129">
        <f>LME_historicals[[#This Row],[Date]]</f>
        <v>42838</v>
      </c>
      <c r="F138" s="112"/>
      <c r="G138" s="112"/>
      <c r="H138" s="127">
        <f>LME_historicals[[#This Row],[Date]]</f>
        <v>42838</v>
      </c>
      <c r="I138" s="112"/>
      <c r="J138" s="112"/>
      <c r="K138" s="214"/>
      <c r="L138" s="214"/>
      <c r="M138" s="214"/>
      <c r="N138" s="214"/>
      <c r="O138" s="214"/>
      <c r="P138" s="214"/>
      <c r="Q138" s="214"/>
      <c r="R138" s="214"/>
      <c r="S138" s="214"/>
      <c r="T138" s="214"/>
      <c r="U138" s="214"/>
      <c r="V138" s="214"/>
      <c r="W138" s="214"/>
      <c r="X138" s="214"/>
      <c r="Y138" s="214">
        <v>43112</v>
      </c>
      <c r="Z138" s="214">
        <v>79.366479126615985</v>
      </c>
      <c r="AA138" s="214">
        <v>82.45295331487327</v>
      </c>
    </row>
    <row r="139" spans="1:27" hidden="1" x14ac:dyDescent="0.25">
      <c r="A139" s="114">
        <v>42843</v>
      </c>
      <c r="B139" s="214" t="str">
        <f t="shared" si="2"/>
        <v>Tue</v>
      </c>
      <c r="C139" s="113"/>
      <c r="D139" s="113"/>
      <c r="E139" s="129">
        <f>LME_historicals[[#This Row],[Date]]</f>
        <v>42843</v>
      </c>
      <c r="F139" s="111"/>
      <c r="G139" s="111"/>
      <c r="H139" s="127">
        <f>LME_historicals[[#This Row],[Date]]</f>
        <v>42843</v>
      </c>
      <c r="I139" s="111"/>
      <c r="J139" s="111"/>
      <c r="K139" s="214"/>
      <c r="L139" s="214"/>
      <c r="M139" s="214"/>
      <c r="N139" s="214"/>
      <c r="O139" s="214"/>
      <c r="P139" s="214"/>
      <c r="Q139" s="214"/>
      <c r="R139" s="214"/>
      <c r="S139" s="214"/>
      <c r="T139" s="214"/>
      <c r="U139" s="214"/>
      <c r="V139" s="214"/>
      <c r="W139" s="214"/>
      <c r="X139" s="214"/>
      <c r="Y139" s="214">
        <v>43117</v>
      </c>
      <c r="Z139" s="214">
        <v>80.468791336707881</v>
      </c>
      <c r="AA139" s="214">
        <v>82.45295331487327</v>
      </c>
    </row>
    <row r="140" spans="1:27" x14ac:dyDescent="0.25">
      <c r="A140" s="114">
        <v>42844</v>
      </c>
      <c r="B140" s="214" t="str">
        <f t="shared" si="2"/>
        <v>Wed</v>
      </c>
      <c r="C140" s="115">
        <v>25</v>
      </c>
      <c r="D140" s="115">
        <v>26.5</v>
      </c>
      <c r="E140" s="129">
        <f>LME_historicals[[#This Row],[Date]]</f>
        <v>42844</v>
      </c>
      <c r="F140" s="112">
        <f>C140/$M$2</f>
        <v>55.115610504594436</v>
      </c>
      <c r="G140" s="112">
        <f>D140/$M$2</f>
        <v>58.422547134870101</v>
      </c>
      <c r="H140" s="127">
        <f>LME_historicals[[#This Row],[Date]]</f>
        <v>42844</v>
      </c>
      <c r="I140" s="112"/>
      <c r="J140" s="112"/>
      <c r="K140" s="214"/>
      <c r="L140" s="214"/>
      <c r="M140" s="214"/>
      <c r="N140" s="214"/>
      <c r="O140" s="214"/>
      <c r="P140" s="214"/>
      <c r="Q140" s="214"/>
      <c r="R140" s="214"/>
      <c r="S140" s="214"/>
      <c r="T140" s="214"/>
      <c r="U140" s="214"/>
      <c r="V140" s="214"/>
      <c r="W140" s="214"/>
      <c r="X140" s="214"/>
      <c r="Y140" s="214">
        <v>43119</v>
      </c>
      <c r="Z140" s="214">
        <v>81.019947441753828</v>
      </c>
      <c r="AA140" s="214">
        <v>82.45295331487327</v>
      </c>
    </row>
    <row r="141" spans="1:27" hidden="1" x14ac:dyDescent="0.25">
      <c r="A141" s="114">
        <v>42845</v>
      </c>
      <c r="B141" s="214" t="str">
        <f t="shared" si="2"/>
        <v>Thu</v>
      </c>
      <c r="C141" s="113"/>
      <c r="D141" s="113"/>
      <c r="E141" s="129">
        <f>LME_historicals[[#This Row],[Date]]</f>
        <v>42845</v>
      </c>
      <c r="F141" s="111"/>
      <c r="G141" s="111"/>
      <c r="H141" s="127">
        <f>LME_historicals[[#This Row],[Date]]</f>
        <v>42845</v>
      </c>
      <c r="I141" s="111"/>
      <c r="J141" s="111"/>
      <c r="K141" s="214"/>
      <c r="L141" s="214"/>
      <c r="M141" s="214"/>
      <c r="N141" s="214"/>
      <c r="O141" s="214"/>
      <c r="P141" s="214"/>
      <c r="Q141" s="214"/>
      <c r="R141" s="214"/>
      <c r="S141" s="214"/>
      <c r="T141" s="214"/>
      <c r="U141" s="214"/>
      <c r="V141" s="214"/>
      <c r="W141" s="214"/>
      <c r="X141" s="214"/>
      <c r="Y141" s="214">
        <v>43124</v>
      </c>
      <c r="Z141" s="214">
        <v>81.350641104781388</v>
      </c>
      <c r="AA141" s="214">
        <v>83.334803082946777</v>
      </c>
    </row>
    <row r="142" spans="1:27" x14ac:dyDescent="0.25">
      <c r="A142" s="114">
        <v>42846</v>
      </c>
      <c r="B142" s="214" t="str">
        <f t="shared" si="2"/>
        <v>Fri</v>
      </c>
      <c r="C142" s="115">
        <v>24.9</v>
      </c>
      <c r="D142" s="115">
        <v>26.25</v>
      </c>
      <c r="E142" s="129">
        <f>LME_historicals[[#This Row],[Date]]</f>
        <v>42846</v>
      </c>
      <c r="F142" s="112">
        <f>C142/$M$2</f>
        <v>54.895148062576055</v>
      </c>
      <c r="G142" s="112">
        <f>D142/$M$2</f>
        <v>57.87139102982416</v>
      </c>
      <c r="H142" s="127">
        <f>LME_historicals[[#This Row],[Date]]</f>
        <v>42846</v>
      </c>
      <c r="I142" s="112"/>
      <c r="J142" s="112"/>
      <c r="K142" s="214"/>
      <c r="L142" s="214"/>
      <c r="M142" s="214"/>
      <c r="N142" s="214"/>
      <c r="O142" s="214"/>
      <c r="P142" s="214"/>
      <c r="Q142" s="214"/>
      <c r="R142" s="214"/>
      <c r="S142" s="214"/>
      <c r="T142" s="214"/>
      <c r="U142" s="214"/>
      <c r="V142" s="214"/>
      <c r="W142" s="214"/>
      <c r="X142" s="214"/>
      <c r="Y142" s="214">
        <v>43126</v>
      </c>
      <c r="Z142" s="214">
        <v>81.460872325790589</v>
      </c>
      <c r="AA142" s="214">
        <v>84.326884072029486</v>
      </c>
    </row>
    <row r="143" spans="1:27" hidden="1" x14ac:dyDescent="0.25">
      <c r="A143" s="114">
        <v>42849</v>
      </c>
      <c r="B143" s="214" t="str">
        <f t="shared" si="2"/>
        <v>Mon</v>
      </c>
      <c r="C143" s="113"/>
      <c r="D143" s="113"/>
      <c r="E143" s="129">
        <f>LME_historicals[[#This Row],[Date]]</f>
        <v>42849</v>
      </c>
      <c r="F143" s="111"/>
      <c r="G143" s="111"/>
      <c r="H143" s="127">
        <f>LME_historicals[[#This Row],[Date]]</f>
        <v>42849</v>
      </c>
      <c r="I143" s="111"/>
      <c r="J143" s="111"/>
      <c r="K143" s="214"/>
      <c r="L143" s="214"/>
      <c r="M143" s="214"/>
      <c r="N143" s="214"/>
      <c r="O143" s="214"/>
      <c r="P143" s="214"/>
      <c r="Q143" s="214"/>
      <c r="R143" s="214"/>
      <c r="S143" s="214"/>
      <c r="T143" s="214"/>
      <c r="U143" s="214"/>
      <c r="V143" s="214"/>
      <c r="W143" s="214"/>
      <c r="X143" s="214"/>
      <c r="Y143" s="214">
        <v>43131</v>
      </c>
      <c r="Z143" s="214">
        <v>81.571103546799762</v>
      </c>
      <c r="AA143" s="214">
        <v>84.65757773505706</v>
      </c>
    </row>
    <row r="144" spans="1:27" hidden="1" x14ac:dyDescent="0.25">
      <c r="A144" s="114">
        <v>42850</v>
      </c>
      <c r="B144" s="214" t="str">
        <f t="shared" si="2"/>
        <v>Tue</v>
      </c>
      <c r="C144" s="115"/>
      <c r="D144" s="115"/>
      <c r="E144" s="129">
        <f>LME_historicals[[#This Row],[Date]]</f>
        <v>42850</v>
      </c>
      <c r="F144" s="112"/>
      <c r="G144" s="112"/>
      <c r="H144" s="127">
        <f>LME_historicals[[#This Row],[Date]]</f>
        <v>42850</v>
      </c>
      <c r="I144" s="112"/>
      <c r="J144" s="112"/>
      <c r="K144" s="214"/>
      <c r="L144" s="214"/>
      <c r="M144" s="214"/>
      <c r="N144" s="214"/>
      <c r="O144" s="214"/>
      <c r="P144" s="214"/>
      <c r="Q144" s="214"/>
      <c r="R144" s="214"/>
      <c r="S144" s="214"/>
      <c r="T144" s="214"/>
      <c r="U144" s="214"/>
      <c r="V144" s="214"/>
      <c r="W144" s="214"/>
      <c r="X144" s="214"/>
      <c r="Y144" s="214">
        <v>43133</v>
      </c>
      <c r="Z144" s="214">
        <v>82.12225965184571</v>
      </c>
      <c r="AA144" s="214">
        <v>84.878040177075434</v>
      </c>
    </row>
    <row r="145" spans="1:27" x14ac:dyDescent="0.25">
      <c r="A145" s="114">
        <v>42851</v>
      </c>
      <c r="B145" s="214" t="str">
        <f t="shared" si="2"/>
        <v>Wed</v>
      </c>
      <c r="C145" s="113">
        <v>24.9</v>
      </c>
      <c r="D145" s="113">
        <v>26.25</v>
      </c>
      <c r="E145" s="129">
        <f>LME_historicals[[#This Row],[Date]]</f>
        <v>42851</v>
      </c>
      <c r="F145" s="111">
        <f>C145/$M$2</f>
        <v>54.895148062576055</v>
      </c>
      <c r="G145" s="111">
        <f>D145/$M$2</f>
        <v>57.87139102982416</v>
      </c>
      <c r="H145" s="127">
        <f>LME_historicals[[#This Row],[Date]]</f>
        <v>42851</v>
      </c>
      <c r="I145" s="111"/>
      <c r="J145" s="111"/>
      <c r="K145" s="214"/>
      <c r="L145" s="214"/>
      <c r="M145" s="214"/>
      <c r="N145" s="214"/>
      <c r="O145" s="214"/>
      <c r="P145" s="214"/>
      <c r="Q145" s="214"/>
      <c r="R145" s="214"/>
      <c r="S145" s="214"/>
      <c r="T145" s="214"/>
      <c r="U145" s="214"/>
      <c r="V145" s="214"/>
      <c r="W145" s="214"/>
      <c r="X145" s="214"/>
      <c r="Y145" s="214">
        <v>43138</v>
      </c>
      <c r="Z145" s="214">
        <v>82.673415756891657</v>
      </c>
      <c r="AA145" s="214">
        <v>84.878040177075434</v>
      </c>
    </row>
    <row r="146" spans="1:27" hidden="1" x14ac:dyDescent="0.25">
      <c r="A146" s="114">
        <v>42852</v>
      </c>
      <c r="B146" s="214" t="str">
        <f t="shared" si="2"/>
        <v>Thu</v>
      </c>
      <c r="C146" s="115"/>
      <c r="D146" s="115"/>
      <c r="E146" s="129">
        <f>LME_historicals[[#This Row],[Date]]</f>
        <v>42852</v>
      </c>
      <c r="F146" s="112"/>
      <c r="G146" s="112"/>
      <c r="H146" s="127">
        <f>LME_historicals[[#This Row],[Date]]</f>
        <v>42852</v>
      </c>
      <c r="I146" s="112"/>
      <c r="J146" s="112"/>
      <c r="K146" s="214"/>
      <c r="L146" s="214"/>
      <c r="M146" s="214"/>
      <c r="N146" s="214"/>
      <c r="O146" s="214"/>
      <c r="P146" s="214"/>
      <c r="Q146" s="214"/>
      <c r="R146" s="214"/>
      <c r="S146" s="214"/>
      <c r="T146" s="214"/>
      <c r="U146" s="214"/>
      <c r="V146" s="214"/>
      <c r="W146" s="214"/>
      <c r="X146" s="214"/>
      <c r="Y146" s="214">
        <v>43140</v>
      </c>
      <c r="Z146" s="214">
        <v>83.224571861937605</v>
      </c>
      <c r="AA146" s="214">
        <v>85.759889945148942</v>
      </c>
    </row>
    <row r="147" spans="1:27" x14ac:dyDescent="0.25">
      <c r="A147" s="114">
        <v>42853</v>
      </c>
      <c r="B147" s="214" t="str">
        <f t="shared" si="2"/>
        <v>Fri</v>
      </c>
      <c r="C147" s="113">
        <v>24.75</v>
      </c>
      <c r="D147" s="113">
        <v>26.25</v>
      </c>
      <c r="E147" s="129">
        <f>LME_historicals[[#This Row],[Date]]</f>
        <v>42853</v>
      </c>
      <c r="F147" s="111">
        <f>C147/$M$2</f>
        <v>54.564454399548495</v>
      </c>
      <c r="G147" s="111">
        <f>D147/$M$2</f>
        <v>57.87139102982416</v>
      </c>
      <c r="H147" s="127">
        <f>LME_historicals[[#This Row],[Date]]</f>
        <v>42853</v>
      </c>
      <c r="I147" s="111"/>
      <c r="J147" s="111"/>
      <c r="K147" s="214"/>
      <c r="L147" s="214"/>
      <c r="M147" s="214"/>
      <c r="N147" s="214"/>
      <c r="O147" s="214"/>
      <c r="P147" s="214"/>
      <c r="Q147" s="214"/>
      <c r="R147" s="214"/>
      <c r="S147" s="214"/>
      <c r="T147" s="214"/>
      <c r="U147" s="214"/>
      <c r="V147" s="214"/>
      <c r="W147" s="214"/>
      <c r="X147" s="214"/>
      <c r="Y147" s="214">
        <v>43145</v>
      </c>
      <c r="Z147" s="214">
        <v>83.224571861937605</v>
      </c>
      <c r="AA147" s="214">
        <v>85.759889945148942</v>
      </c>
    </row>
    <row r="148" spans="1:27" hidden="1" x14ac:dyDescent="0.25">
      <c r="A148" s="114">
        <v>42857</v>
      </c>
      <c r="B148" s="214" t="str">
        <f t="shared" si="2"/>
        <v>Tue</v>
      </c>
      <c r="C148" s="115"/>
      <c r="D148" s="115"/>
      <c r="E148" s="129">
        <f>LME_historicals[[#This Row],[Date]]</f>
        <v>42857</v>
      </c>
      <c r="F148" s="112"/>
      <c r="G148" s="112"/>
      <c r="H148" s="127">
        <f>LME_historicals[[#This Row],[Date]]</f>
        <v>42857</v>
      </c>
      <c r="I148" s="112"/>
      <c r="J148" s="112"/>
      <c r="K148" s="214"/>
      <c r="L148" s="214"/>
      <c r="M148" s="214"/>
      <c r="N148" s="214"/>
      <c r="O148" s="214"/>
      <c r="P148" s="214"/>
      <c r="Q148" s="214"/>
      <c r="R148" s="214"/>
      <c r="S148" s="214"/>
      <c r="T148" s="214"/>
      <c r="U148" s="214"/>
      <c r="V148" s="214"/>
      <c r="W148" s="214"/>
      <c r="X148" s="214"/>
      <c r="Y148" s="214">
        <v>43147</v>
      </c>
      <c r="Z148" s="214">
        <v>83.775727966983553</v>
      </c>
      <c r="AA148" s="214">
        <v>86.641739713222449</v>
      </c>
    </row>
    <row r="149" spans="1:27" x14ac:dyDescent="0.25">
      <c r="A149" s="114">
        <v>42858</v>
      </c>
      <c r="B149" s="214" t="str">
        <f t="shared" si="2"/>
        <v>Wed</v>
      </c>
      <c r="C149" s="113">
        <v>24.75</v>
      </c>
      <c r="D149" s="113">
        <v>26.25</v>
      </c>
      <c r="E149" s="129">
        <f>LME_historicals[[#This Row],[Date]]</f>
        <v>42858</v>
      </c>
      <c r="F149" s="111">
        <f>C149/$M$2</f>
        <v>54.564454399548495</v>
      </c>
      <c r="G149" s="111">
        <f>D149/$M$2</f>
        <v>57.87139102982416</v>
      </c>
      <c r="H149" s="127">
        <f>LME_historicals[[#This Row],[Date]]</f>
        <v>42858</v>
      </c>
      <c r="I149" s="111"/>
      <c r="J149" s="111"/>
      <c r="K149" s="214"/>
      <c r="L149" s="214"/>
      <c r="M149" s="214"/>
      <c r="N149" s="214"/>
      <c r="O149" s="214"/>
      <c r="P149" s="214"/>
      <c r="Q149" s="214"/>
      <c r="R149" s="214"/>
      <c r="S149" s="214"/>
      <c r="T149" s="214"/>
      <c r="U149" s="214"/>
      <c r="V149" s="214"/>
      <c r="W149" s="214"/>
      <c r="X149" s="214"/>
      <c r="Y149" s="214">
        <v>43152</v>
      </c>
      <c r="Z149" s="214">
        <v>84.106421630011113</v>
      </c>
      <c r="AA149" s="214">
        <v>86.641739713222449</v>
      </c>
    </row>
    <row r="150" spans="1:27" hidden="1" x14ac:dyDescent="0.25">
      <c r="A150" s="114">
        <v>42859</v>
      </c>
      <c r="B150" s="214" t="str">
        <f t="shared" si="2"/>
        <v>Thu</v>
      </c>
      <c r="C150" s="115"/>
      <c r="D150" s="115"/>
      <c r="E150" s="129">
        <f>LME_historicals[[#This Row],[Date]]</f>
        <v>42859</v>
      </c>
      <c r="F150" s="112"/>
      <c r="G150" s="112"/>
      <c r="H150" s="127">
        <f>LME_historicals[[#This Row],[Date]]</f>
        <v>42859</v>
      </c>
      <c r="I150" s="112"/>
      <c r="J150" s="112"/>
      <c r="K150" s="214"/>
      <c r="L150" s="214"/>
      <c r="M150" s="214"/>
      <c r="N150" s="214"/>
      <c r="O150" s="214"/>
      <c r="P150" s="214"/>
      <c r="Q150" s="214"/>
      <c r="R150" s="214"/>
      <c r="S150" s="214"/>
      <c r="T150" s="214"/>
      <c r="U150" s="214"/>
      <c r="V150" s="214"/>
      <c r="W150" s="214"/>
      <c r="X150" s="214"/>
      <c r="Y150" s="214">
        <v>43154</v>
      </c>
      <c r="Z150" s="214">
        <v>84.878040177075434</v>
      </c>
      <c r="AA150" s="214">
        <v>86.641739713222449</v>
      </c>
    </row>
    <row r="151" spans="1:27" x14ac:dyDescent="0.25">
      <c r="A151" s="114">
        <v>42860</v>
      </c>
      <c r="B151" s="214" t="str">
        <f t="shared" si="2"/>
        <v>Fri</v>
      </c>
      <c r="C151" s="113">
        <v>24.5</v>
      </c>
      <c r="D151" s="113">
        <v>26</v>
      </c>
      <c r="E151" s="129">
        <f>LME_historicals[[#This Row],[Date]]</f>
        <v>42860</v>
      </c>
      <c r="F151" s="111">
        <f>C151/$M$2</f>
        <v>54.013298294502547</v>
      </c>
      <c r="G151" s="111">
        <f>D151/$M$2</f>
        <v>57.320234924778212</v>
      </c>
      <c r="H151" s="127">
        <f>LME_historicals[[#This Row],[Date]]</f>
        <v>42860</v>
      </c>
      <c r="I151" s="111"/>
      <c r="J151" s="111"/>
      <c r="K151" s="214"/>
      <c r="L151" s="214"/>
      <c r="M151" s="214"/>
      <c r="N151" s="214"/>
      <c r="O151" s="214"/>
      <c r="P151" s="214"/>
      <c r="Q151" s="214"/>
      <c r="R151" s="214"/>
      <c r="S151" s="214"/>
      <c r="T151" s="214"/>
      <c r="U151" s="214"/>
      <c r="V151" s="214"/>
      <c r="W151" s="214"/>
      <c r="X151" s="214"/>
      <c r="Y151" s="214">
        <v>43159</v>
      </c>
      <c r="Z151" s="214">
        <v>85.429196282121382</v>
      </c>
      <c r="AA151" s="214">
        <v>87.523589481295971</v>
      </c>
    </row>
    <row r="152" spans="1:27" hidden="1" x14ac:dyDescent="0.25">
      <c r="A152" s="114">
        <v>42863</v>
      </c>
      <c r="B152" s="214" t="str">
        <f t="shared" si="2"/>
        <v>Mon</v>
      </c>
      <c r="C152" s="115"/>
      <c r="D152" s="115"/>
      <c r="E152" s="129">
        <f>LME_historicals[[#This Row],[Date]]</f>
        <v>42863</v>
      </c>
      <c r="F152" s="112"/>
      <c r="G152" s="112"/>
      <c r="H152" s="127">
        <f>LME_historicals[[#This Row],[Date]]</f>
        <v>42863</v>
      </c>
      <c r="I152" s="112"/>
      <c r="J152" s="112"/>
      <c r="K152" s="214"/>
      <c r="L152" s="214"/>
      <c r="M152" s="214"/>
      <c r="N152" s="214"/>
      <c r="O152" s="214"/>
      <c r="P152" s="214"/>
      <c r="Q152" s="214"/>
      <c r="R152" s="214"/>
      <c r="S152" s="214"/>
      <c r="T152" s="214"/>
      <c r="U152" s="214"/>
      <c r="V152" s="214"/>
      <c r="W152" s="214"/>
      <c r="X152" s="214"/>
      <c r="Y152" s="214">
        <v>43161</v>
      </c>
      <c r="Z152" s="214">
        <v>85.539427503130568</v>
      </c>
      <c r="AA152" s="214">
        <v>87.854283144323531</v>
      </c>
    </row>
    <row r="153" spans="1:27" hidden="1" x14ac:dyDescent="0.25">
      <c r="A153" s="114">
        <v>42864</v>
      </c>
      <c r="B153" s="214" t="str">
        <f t="shared" si="2"/>
        <v>Tue</v>
      </c>
      <c r="C153" s="113"/>
      <c r="D153" s="113"/>
      <c r="E153" s="129">
        <f>LME_historicals[[#This Row],[Date]]</f>
        <v>42864</v>
      </c>
      <c r="F153" s="111"/>
      <c r="G153" s="111"/>
      <c r="H153" s="127">
        <f>LME_historicals[[#This Row],[Date]]</f>
        <v>42864</v>
      </c>
      <c r="I153" s="111"/>
      <c r="J153" s="111"/>
      <c r="K153" s="214"/>
      <c r="L153" s="214"/>
      <c r="M153" s="214"/>
      <c r="N153" s="214"/>
      <c r="O153" s="214"/>
      <c r="P153" s="214"/>
      <c r="Q153" s="214"/>
      <c r="R153" s="214"/>
      <c r="S153" s="214"/>
      <c r="T153" s="214"/>
      <c r="U153" s="214"/>
      <c r="V153" s="214"/>
      <c r="W153" s="214"/>
      <c r="X153" s="214"/>
      <c r="Y153" s="214">
        <v>43166</v>
      </c>
      <c r="Z153" s="214">
        <v>86.531508492213263</v>
      </c>
      <c r="AA153" s="214">
        <v>89.066826575424614</v>
      </c>
    </row>
    <row r="154" spans="1:27" x14ac:dyDescent="0.25">
      <c r="A154" s="114">
        <v>42865</v>
      </c>
      <c r="B154" s="214" t="str">
        <f t="shared" si="2"/>
        <v>Wed</v>
      </c>
      <c r="C154" s="115">
        <v>24.5</v>
      </c>
      <c r="D154" s="115">
        <v>26</v>
      </c>
      <c r="E154" s="129">
        <f>LME_historicals[[#This Row],[Date]]</f>
        <v>42865</v>
      </c>
      <c r="F154" s="112">
        <f>C154/$M$2</f>
        <v>54.013298294502547</v>
      </c>
      <c r="G154" s="112">
        <f>D154/$M$2</f>
        <v>57.320234924778212</v>
      </c>
      <c r="H154" s="127">
        <f>LME_historicals[[#This Row],[Date]]</f>
        <v>42865</v>
      </c>
      <c r="I154" s="112"/>
      <c r="J154" s="112"/>
      <c r="K154" s="214"/>
      <c r="L154" s="214"/>
      <c r="M154" s="214"/>
      <c r="N154" s="214"/>
      <c r="O154" s="214"/>
      <c r="P154" s="214"/>
      <c r="Q154" s="214"/>
      <c r="R154" s="214"/>
      <c r="S154" s="214"/>
      <c r="T154" s="214"/>
      <c r="U154" s="214"/>
      <c r="V154" s="214"/>
      <c r="W154" s="214"/>
      <c r="X154" s="214"/>
      <c r="Y154" s="214">
        <v>43168</v>
      </c>
      <c r="Z154" s="214">
        <v>87.08266459725921</v>
      </c>
      <c r="AA154" s="214">
        <v>89.838445122488935</v>
      </c>
    </row>
    <row r="155" spans="1:27" hidden="1" x14ac:dyDescent="0.25">
      <c r="A155" s="114">
        <v>42866</v>
      </c>
      <c r="B155" s="214" t="str">
        <f t="shared" si="2"/>
        <v>Thu</v>
      </c>
      <c r="C155" s="113"/>
      <c r="D155" s="113"/>
      <c r="E155" s="129">
        <f>LME_historicals[[#This Row],[Date]]</f>
        <v>42866</v>
      </c>
      <c r="F155" s="111"/>
      <c r="G155" s="111"/>
      <c r="H155" s="127">
        <f>LME_historicals[[#This Row],[Date]]</f>
        <v>42866</v>
      </c>
      <c r="I155" s="111"/>
      <c r="J155" s="111"/>
      <c r="K155" s="214"/>
      <c r="L155" s="214"/>
      <c r="M155" s="214"/>
      <c r="N155" s="214"/>
      <c r="O155" s="214"/>
      <c r="P155" s="214"/>
      <c r="Q155" s="214"/>
      <c r="R155" s="214"/>
      <c r="S155" s="214"/>
      <c r="T155" s="214"/>
      <c r="U155" s="214"/>
      <c r="V155" s="214"/>
      <c r="W155" s="214"/>
      <c r="X155" s="214"/>
      <c r="Y155" s="214">
        <v>43173</v>
      </c>
      <c r="Z155" s="214">
        <v>89.066826575424614</v>
      </c>
      <c r="AA155" s="214">
        <v>92.483994426709472</v>
      </c>
    </row>
    <row r="156" spans="1:27" x14ac:dyDescent="0.25">
      <c r="A156" s="114">
        <v>42867</v>
      </c>
      <c r="B156" s="214" t="str">
        <f t="shared" si="2"/>
        <v>Fri</v>
      </c>
      <c r="C156" s="115">
        <v>24.1</v>
      </c>
      <c r="D156" s="115">
        <v>26</v>
      </c>
      <c r="E156" s="129">
        <f>LME_historicals[[#This Row],[Date]]</f>
        <v>42867</v>
      </c>
      <c r="F156" s="112">
        <f>C156/$M$2</f>
        <v>53.13144852642904</v>
      </c>
      <c r="G156" s="112">
        <f>D156/$M$2</f>
        <v>57.320234924778212</v>
      </c>
      <c r="H156" s="127">
        <f>LME_historicals[[#This Row],[Date]]</f>
        <v>42867</v>
      </c>
      <c r="I156" s="112"/>
      <c r="J156" s="112"/>
      <c r="K156" s="214"/>
      <c r="L156" s="214"/>
      <c r="M156" s="214"/>
      <c r="N156" s="214"/>
      <c r="O156" s="214"/>
      <c r="P156" s="214"/>
      <c r="Q156" s="214"/>
      <c r="R156" s="214"/>
      <c r="S156" s="214"/>
      <c r="T156" s="214"/>
      <c r="U156" s="214"/>
      <c r="V156" s="214"/>
      <c r="W156" s="214"/>
      <c r="X156" s="214"/>
      <c r="Y156" s="214">
        <v>43175</v>
      </c>
      <c r="Z156" s="214">
        <v>90.830526111571643</v>
      </c>
      <c r="AA156" s="214">
        <v>93.69653785781054</v>
      </c>
    </row>
    <row r="157" spans="1:27" hidden="1" x14ac:dyDescent="0.25">
      <c r="A157" s="114">
        <v>42870</v>
      </c>
      <c r="B157" s="214" t="str">
        <f t="shared" si="2"/>
        <v>Mon</v>
      </c>
      <c r="C157" s="113"/>
      <c r="D157" s="113"/>
      <c r="E157" s="129">
        <f>LME_historicals[[#This Row],[Date]]</f>
        <v>42870</v>
      </c>
      <c r="F157" s="111"/>
      <c r="G157" s="111"/>
      <c r="H157" s="127">
        <f>LME_historicals[[#This Row],[Date]]</f>
        <v>42870</v>
      </c>
      <c r="I157" s="111"/>
      <c r="J157" s="111"/>
      <c r="K157" s="214"/>
      <c r="L157" s="214"/>
      <c r="M157" s="214"/>
      <c r="N157" s="214"/>
      <c r="O157" s="214"/>
      <c r="P157" s="214"/>
      <c r="Q157" s="214"/>
      <c r="R157" s="214"/>
      <c r="S157" s="214"/>
      <c r="T157" s="214"/>
      <c r="U157" s="214"/>
      <c r="V157" s="214"/>
      <c r="W157" s="214"/>
      <c r="X157" s="214"/>
      <c r="Y157" s="214">
        <v>43180</v>
      </c>
      <c r="Z157" s="214">
        <v>91.822607100654324</v>
      </c>
      <c r="AA157" s="214">
        <v>96.452318383040264</v>
      </c>
    </row>
    <row r="158" spans="1:27" hidden="1" x14ac:dyDescent="0.25">
      <c r="A158" s="114">
        <v>42871</v>
      </c>
      <c r="B158" s="214" t="str">
        <f t="shared" si="2"/>
        <v>Tue</v>
      </c>
      <c r="C158" s="115"/>
      <c r="D158" s="115"/>
      <c r="E158" s="129">
        <f>LME_historicals[[#This Row],[Date]]</f>
        <v>42871</v>
      </c>
      <c r="F158" s="112"/>
      <c r="G158" s="112"/>
      <c r="H158" s="127">
        <f>LME_historicals[[#This Row],[Date]]</f>
        <v>42871</v>
      </c>
      <c r="I158" s="112"/>
      <c r="J158" s="112"/>
      <c r="K158" s="214"/>
      <c r="L158" s="214"/>
      <c r="M158" s="214"/>
      <c r="N158" s="214"/>
      <c r="O158" s="214"/>
      <c r="P158" s="214"/>
      <c r="Q158" s="214"/>
      <c r="R158" s="214"/>
      <c r="S158" s="214"/>
      <c r="T158" s="214"/>
      <c r="U158" s="214"/>
      <c r="V158" s="214"/>
      <c r="W158" s="214"/>
      <c r="X158" s="214"/>
      <c r="Y158" s="214">
        <v>43182</v>
      </c>
      <c r="Z158" s="214">
        <v>92.483994426709472</v>
      </c>
      <c r="AA158" s="214">
        <v>96.452318383040264</v>
      </c>
    </row>
    <row r="159" spans="1:27" x14ac:dyDescent="0.25">
      <c r="A159" s="114">
        <v>42872</v>
      </c>
      <c r="B159" s="214" t="str">
        <f t="shared" si="2"/>
        <v>Wed</v>
      </c>
      <c r="C159" s="113">
        <v>24.1</v>
      </c>
      <c r="D159" s="113">
        <v>26</v>
      </c>
      <c r="E159" s="129">
        <f>LME_historicals[[#This Row],[Date]]</f>
        <v>42872</v>
      </c>
      <c r="F159" s="111">
        <f>C159/$M$2</f>
        <v>53.13144852642904</v>
      </c>
      <c r="G159" s="111">
        <f>D159/$M$2</f>
        <v>57.320234924778212</v>
      </c>
      <c r="H159" s="127">
        <f>LME_historicals[[#This Row],[Date]]</f>
        <v>42872</v>
      </c>
      <c r="I159" s="111"/>
      <c r="J159" s="111"/>
      <c r="K159" s="214"/>
      <c r="L159" s="214"/>
      <c r="M159" s="214"/>
      <c r="N159" s="214"/>
      <c r="O159" s="214"/>
      <c r="P159" s="214"/>
      <c r="Q159" s="214"/>
      <c r="R159" s="214"/>
      <c r="S159" s="214"/>
      <c r="T159" s="214"/>
      <c r="U159" s="214"/>
      <c r="V159" s="214"/>
      <c r="W159" s="214"/>
      <c r="X159" s="214"/>
      <c r="Y159" s="214">
        <v>43187</v>
      </c>
      <c r="Z159" s="214">
        <v>93.69653785781054</v>
      </c>
      <c r="AA159" s="214">
        <v>97.55463059313216</v>
      </c>
    </row>
    <row r="160" spans="1:27" hidden="1" x14ac:dyDescent="0.25">
      <c r="A160" s="114">
        <v>42873</v>
      </c>
      <c r="B160" s="214" t="str">
        <f t="shared" si="2"/>
        <v>Thu</v>
      </c>
      <c r="C160" s="115"/>
      <c r="D160" s="115"/>
      <c r="E160" s="129">
        <f>LME_historicals[[#This Row],[Date]]</f>
        <v>42873</v>
      </c>
      <c r="F160" s="112"/>
      <c r="G160" s="112"/>
      <c r="H160" s="127">
        <f>LME_historicals[[#This Row],[Date]]</f>
        <v>42873</v>
      </c>
      <c r="I160" s="112"/>
      <c r="J160" s="112"/>
      <c r="K160" s="214"/>
      <c r="L160" s="214"/>
      <c r="M160" s="214"/>
      <c r="N160" s="214"/>
      <c r="O160" s="214"/>
      <c r="P160" s="214"/>
      <c r="Q160" s="214"/>
      <c r="R160" s="214"/>
      <c r="S160" s="214"/>
      <c r="T160" s="214"/>
      <c r="U160" s="214"/>
      <c r="V160" s="214"/>
      <c r="W160" s="214"/>
      <c r="X160" s="214"/>
      <c r="Y160" s="214">
        <v>43194</v>
      </c>
      <c r="Z160" s="214">
        <v>94.468156404874875</v>
      </c>
      <c r="AA160" s="214">
        <v>97.55463059313216</v>
      </c>
    </row>
    <row r="161" spans="1:27" x14ac:dyDescent="0.25">
      <c r="A161" s="114">
        <v>42874</v>
      </c>
      <c r="B161" s="214" t="str">
        <f t="shared" si="2"/>
        <v>Fri</v>
      </c>
      <c r="C161" s="113">
        <v>24.1</v>
      </c>
      <c r="D161" s="113">
        <v>26</v>
      </c>
      <c r="E161" s="129">
        <f>LME_historicals[[#This Row],[Date]]</f>
        <v>42874</v>
      </c>
      <c r="F161" s="111">
        <f>C161/$M$2</f>
        <v>53.13144852642904</v>
      </c>
      <c r="G161" s="111">
        <f>D161/$M$2</f>
        <v>57.320234924778212</v>
      </c>
      <c r="H161" s="127">
        <f>LME_historicals[[#This Row],[Date]]</f>
        <v>42874</v>
      </c>
      <c r="I161" s="111"/>
      <c r="J161" s="111"/>
      <c r="K161" s="214"/>
      <c r="L161" s="214"/>
      <c r="M161" s="214"/>
      <c r="N161" s="214"/>
      <c r="O161" s="214"/>
      <c r="P161" s="214"/>
      <c r="Q161" s="214"/>
      <c r="R161" s="214"/>
      <c r="S161" s="214"/>
      <c r="T161" s="214"/>
      <c r="U161" s="214"/>
      <c r="V161" s="214"/>
      <c r="W161" s="214"/>
      <c r="X161" s="214"/>
      <c r="Y161" s="214">
        <v>43196</v>
      </c>
      <c r="Z161" s="214">
        <v>95.350006172948383</v>
      </c>
      <c r="AA161" s="214">
        <v>97.55463059313216</v>
      </c>
    </row>
    <row r="162" spans="1:27" hidden="1" x14ac:dyDescent="0.25">
      <c r="A162" s="114">
        <v>42877</v>
      </c>
      <c r="B162" s="214" t="str">
        <f t="shared" si="2"/>
        <v>Mon</v>
      </c>
      <c r="C162" s="115"/>
      <c r="D162" s="115"/>
      <c r="E162" s="129">
        <f>LME_historicals[[#This Row],[Date]]</f>
        <v>42877</v>
      </c>
      <c r="F162" s="112"/>
      <c r="G162" s="112"/>
      <c r="H162" s="127">
        <f>LME_historicals[[#This Row],[Date]]</f>
        <v>42877</v>
      </c>
      <c r="I162" s="112"/>
      <c r="J162" s="112"/>
      <c r="K162" s="214"/>
      <c r="L162" s="214"/>
      <c r="M162" s="214"/>
      <c r="N162" s="214"/>
      <c r="O162" s="214"/>
      <c r="P162" s="214"/>
      <c r="Q162" s="214"/>
      <c r="R162" s="214"/>
      <c r="S162" s="214"/>
      <c r="T162" s="214"/>
      <c r="U162" s="214"/>
      <c r="V162" s="214"/>
      <c r="W162" s="214"/>
      <c r="X162" s="214"/>
      <c r="Y162" s="214">
        <v>43201</v>
      </c>
      <c r="Z162" s="214">
        <v>95.901162277994317</v>
      </c>
      <c r="AA162" s="214">
        <v>97.55463059313216</v>
      </c>
    </row>
    <row r="163" spans="1:27" hidden="1" x14ac:dyDescent="0.25">
      <c r="A163" s="114">
        <v>42878</v>
      </c>
      <c r="B163" s="214" t="str">
        <f t="shared" si="2"/>
        <v>Tue</v>
      </c>
      <c r="C163" s="113"/>
      <c r="D163" s="113"/>
      <c r="E163" s="129">
        <f>LME_historicals[[#This Row],[Date]]</f>
        <v>42878</v>
      </c>
      <c r="F163" s="111"/>
      <c r="G163" s="111"/>
      <c r="H163" s="127">
        <f>LME_historicals[[#This Row],[Date]]</f>
        <v>42878</v>
      </c>
      <c r="I163" s="111"/>
      <c r="J163" s="111"/>
      <c r="K163" s="214"/>
      <c r="L163" s="214"/>
      <c r="M163" s="214"/>
      <c r="N163" s="214"/>
      <c r="O163" s="214"/>
      <c r="P163" s="214"/>
      <c r="Q163" s="214"/>
      <c r="R163" s="214"/>
      <c r="S163" s="214"/>
      <c r="T163" s="214"/>
      <c r="U163" s="214"/>
      <c r="V163" s="214"/>
      <c r="W163" s="214"/>
      <c r="X163" s="214"/>
      <c r="Y163" s="214">
        <v>43203</v>
      </c>
      <c r="Z163" s="214">
        <v>95.901162277994317</v>
      </c>
      <c r="AA163" s="214">
        <v>97.55463059313216</v>
      </c>
    </row>
    <row r="164" spans="1:27" x14ac:dyDescent="0.25">
      <c r="A164" s="114">
        <v>42879</v>
      </c>
      <c r="B164" s="214" t="str">
        <f t="shared" si="2"/>
        <v>Wed</v>
      </c>
      <c r="C164" s="115">
        <v>24.1</v>
      </c>
      <c r="D164" s="115">
        <v>26</v>
      </c>
      <c r="E164" s="129">
        <f>LME_historicals[[#This Row],[Date]]</f>
        <v>42879</v>
      </c>
      <c r="F164" s="112">
        <f>C164/$M$2</f>
        <v>53.13144852642904</v>
      </c>
      <c r="G164" s="112">
        <f>D164/$M$2</f>
        <v>57.320234924778212</v>
      </c>
      <c r="H164" s="127">
        <f>LME_historicals[[#This Row],[Date]]</f>
        <v>42879</v>
      </c>
      <c r="I164" s="112"/>
      <c r="J164" s="112"/>
      <c r="K164" s="214"/>
      <c r="L164" s="214"/>
      <c r="M164" s="214"/>
      <c r="N164" s="214"/>
      <c r="O164" s="214"/>
      <c r="P164" s="214"/>
      <c r="Q164" s="214"/>
      <c r="R164" s="214"/>
      <c r="S164" s="214"/>
      <c r="T164" s="214"/>
      <c r="U164" s="214"/>
      <c r="V164" s="214"/>
      <c r="W164" s="214"/>
      <c r="X164" s="214"/>
      <c r="Y164" s="214">
        <v>43208</v>
      </c>
      <c r="Z164" s="214">
        <v>96.011393499003503</v>
      </c>
      <c r="AA164" s="214">
        <v>97.995555477168921</v>
      </c>
    </row>
    <row r="165" spans="1:27" hidden="1" x14ac:dyDescent="0.25">
      <c r="A165" s="114">
        <v>42880</v>
      </c>
      <c r="B165" s="214" t="str">
        <f t="shared" si="2"/>
        <v>Thu</v>
      </c>
      <c r="C165" s="113"/>
      <c r="D165" s="113"/>
      <c r="E165" s="129">
        <f>LME_historicals[[#This Row],[Date]]</f>
        <v>42880</v>
      </c>
      <c r="F165" s="111"/>
      <c r="G165" s="111"/>
      <c r="H165" s="127">
        <f>LME_historicals[[#This Row],[Date]]</f>
        <v>42880</v>
      </c>
      <c r="I165" s="111"/>
      <c r="J165" s="111"/>
      <c r="K165" s="214"/>
      <c r="L165" s="214"/>
      <c r="M165" s="214"/>
      <c r="N165" s="214"/>
      <c r="O165" s="214"/>
      <c r="P165" s="214"/>
      <c r="Q165" s="214"/>
      <c r="R165" s="214"/>
      <c r="S165" s="214"/>
      <c r="T165" s="214"/>
      <c r="U165" s="214"/>
      <c r="V165" s="214"/>
      <c r="W165" s="214"/>
      <c r="X165" s="214"/>
      <c r="Y165" s="214">
        <v>43210</v>
      </c>
      <c r="Z165" s="214">
        <v>96.011393499003503</v>
      </c>
      <c r="AA165" s="214">
        <v>97.995555477168921</v>
      </c>
    </row>
    <row r="166" spans="1:27" x14ac:dyDescent="0.25">
      <c r="A166" s="114">
        <v>42881</v>
      </c>
      <c r="B166" s="214" t="str">
        <f t="shared" si="2"/>
        <v>Fri</v>
      </c>
      <c r="C166" s="115">
        <v>24.2</v>
      </c>
      <c r="D166" s="115">
        <v>25.5</v>
      </c>
      <c r="E166" s="129">
        <f>LME_historicals[[#This Row],[Date]]</f>
        <v>42881</v>
      </c>
      <c r="F166" s="112">
        <f>C166/$M$2</f>
        <v>53.351910968447413</v>
      </c>
      <c r="G166" s="112">
        <f>D166/$M$2</f>
        <v>56.217922714686324</v>
      </c>
      <c r="H166" s="127">
        <f>LME_historicals[[#This Row],[Date]]</f>
        <v>42881</v>
      </c>
      <c r="I166" s="112"/>
      <c r="J166" s="112"/>
      <c r="K166" s="214"/>
      <c r="L166" s="214"/>
      <c r="M166" s="214"/>
      <c r="N166" s="214"/>
      <c r="O166" s="214"/>
      <c r="P166" s="214"/>
      <c r="Q166" s="214"/>
      <c r="R166" s="214"/>
      <c r="S166" s="214"/>
      <c r="T166" s="214"/>
      <c r="U166" s="214"/>
      <c r="V166" s="214"/>
      <c r="W166" s="214"/>
      <c r="X166" s="214"/>
      <c r="Y166" s="214">
        <v>43215</v>
      </c>
      <c r="Z166" s="214">
        <v>96.342087162031078</v>
      </c>
      <c r="AA166" s="214">
        <v>97.995555477168921</v>
      </c>
    </row>
    <row r="167" spans="1:27" hidden="1" x14ac:dyDescent="0.25">
      <c r="A167" s="114">
        <v>42885</v>
      </c>
      <c r="B167" s="214" t="str">
        <f t="shared" si="2"/>
        <v>Tue</v>
      </c>
      <c r="C167" s="113"/>
      <c r="D167" s="113"/>
      <c r="E167" s="129">
        <f>LME_historicals[[#This Row],[Date]]</f>
        <v>42885</v>
      </c>
      <c r="F167" s="111"/>
      <c r="G167" s="111"/>
      <c r="H167" s="127">
        <f>LME_historicals[[#This Row],[Date]]</f>
        <v>42885</v>
      </c>
      <c r="I167" s="111"/>
      <c r="J167" s="111"/>
      <c r="K167" s="214"/>
      <c r="L167" s="214"/>
      <c r="M167" s="214"/>
      <c r="N167" s="214"/>
      <c r="O167" s="214"/>
      <c r="P167" s="214"/>
      <c r="Q167" s="214"/>
      <c r="R167" s="214"/>
      <c r="S167" s="214"/>
      <c r="T167" s="214"/>
      <c r="U167" s="214"/>
      <c r="V167" s="214"/>
      <c r="W167" s="214"/>
      <c r="X167" s="214"/>
      <c r="Y167" s="214">
        <v>43217</v>
      </c>
      <c r="Z167" s="214">
        <v>96.342087162031078</v>
      </c>
      <c r="AA167" s="214">
        <v>97.995555477168921</v>
      </c>
    </row>
    <row r="168" spans="1:27" x14ac:dyDescent="0.25">
      <c r="A168" s="114">
        <v>42886</v>
      </c>
      <c r="B168" s="214" t="str">
        <f t="shared" si="2"/>
        <v>Wed</v>
      </c>
      <c r="C168" s="115">
        <v>24.2</v>
      </c>
      <c r="D168" s="115">
        <v>25.5</v>
      </c>
      <c r="E168" s="129">
        <f>LME_historicals[[#This Row],[Date]]</f>
        <v>42886</v>
      </c>
      <c r="F168" s="112">
        <f>C168/$M$2</f>
        <v>53.351910968447413</v>
      </c>
      <c r="G168" s="112">
        <f>D168/$M$2</f>
        <v>56.217922714686324</v>
      </c>
      <c r="H168" s="127">
        <f>LME_historicals[[#This Row],[Date]]</f>
        <v>42886</v>
      </c>
      <c r="I168" s="112"/>
      <c r="J168" s="112"/>
      <c r="K168" s="214"/>
      <c r="L168" s="214"/>
      <c r="M168" s="214"/>
      <c r="N168" s="214"/>
      <c r="O168" s="214"/>
      <c r="P168" s="214"/>
      <c r="Q168" s="214"/>
      <c r="R168" s="214"/>
      <c r="S168" s="214"/>
      <c r="T168" s="214"/>
      <c r="U168" s="214"/>
      <c r="V168" s="214"/>
      <c r="W168" s="214"/>
      <c r="X168" s="214"/>
      <c r="Y168" s="214">
        <v>43222</v>
      </c>
      <c r="Z168" s="214">
        <v>95.901162277994317</v>
      </c>
      <c r="AA168" s="214">
        <v>97.55463059313216</v>
      </c>
    </row>
    <row r="169" spans="1:27" hidden="1" x14ac:dyDescent="0.25">
      <c r="A169" s="114">
        <v>42887</v>
      </c>
      <c r="B169" s="214" t="str">
        <f t="shared" si="2"/>
        <v>Thu</v>
      </c>
      <c r="C169" s="113"/>
      <c r="D169" s="113"/>
      <c r="E169" s="129">
        <f>LME_historicals[[#This Row],[Date]]</f>
        <v>42887</v>
      </c>
      <c r="F169" s="111"/>
      <c r="G169" s="111"/>
      <c r="H169" s="127">
        <f>LME_historicals[[#This Row],[Date]]</f>
        <v>42887</v>
      </c>
      <c r="I169" s="111"/>
      <c r="J169" s="111"/>
      <c r="K169" s="214"/>
      <c r="L169" s="214"/>
      <c r="M169" s="214"/>
      <c r="N169" s="214"/>
      <c r="O169" s="214"/>
      <c r="P169" s="214"/>
      <c r="Q169" s="214"/>
      <c r="R169" s="214"/>
      <c r="S169" s="214"/>
      <c r="T169" s="214"/>
      <c r="U169" s="214"/>
      <c r="V169" s="214"/>
      <c r="W169" s="214"/>
      <c r="X169" s="214"/>
      <c r="Y169" s="214">
        <v>43224</v>
      </c>
      <c r="Z169" s="214">
        <v>95.901162277994317</v>
      </c>
      <c r="AA169" s="214">
        <v>97.444399372122973</v>
      </c>
    </row>
    <row r="170" spans="1:27" x14ac:dyDescent="0.25">
      <c r="A170" s="114">
        <v>42888</v>
      </c>
      <c r="B170" s="214" t="str">
        <f t="shared" si="2"/>
        <v>Fri</v>
      </c>
      <c r="C170" s="115">
        <v>24.5</v>
      </c>
      <c r="D170" s="115">
        <v>26</v>
      </c>
      <c r="E170" s="129">
        <f>LME_historicals[[#This Row],[Date]]</f>
        <v>42888</v>
      </c>
      <c r="F170" s="112">
        <f>C170/$M$2</f>
        <v>54.013298294502547</v>
      </c>
      <c r="G170" s="112">
        <f>D170/$M$2</f>
        <v>57.320234924778212</v>
      </c>
      <c r="H170" s="127">
        <f>LME_historicals[[#This Row],[Date]]</f>
        <v>42888</v>
      </c>
      <c r="I170" s="112"/>
      <c r="J170" s="112"/>
      <c r="K170" s="214"/>
      <c r="L170" s="214"/>
      <c r="M170" s="214"/>
      <c r="N170" s="214"/>
      <c r="O170" s="214"/>
      <c r="P170" s="214"/>
      <c r="Q170" s="214"/>
      <c r="R170" s="214"/>
      <c r="S170" s="214"/>
      <c r="T170" s="214"/>
      <c r="U170" s="214"/>
      <c r="V170" s="214"/>
      <c r="W170" s="214"/>
      <c r="X170" s="214"/>
      <c r="Y170" s="214">
        <v>43229</v>
      </c>
      <c r="Z170" s="214">
        <v>95.239774951939197</v>
      </c>
      <c r="AA170" s="214">
        <v>97.003474488086212</v>
      </c>
    </row>
    <row r="171" spans="1:27" hidden="1" x14ac:dyDescent="0.25">
      <c r="A171" s="114">
        <v>42891</v>
      </c>
      <c r="B171" s="214" t="str">
        <f t="shared" si="2"/>
        <v>Mon</v>
      </c>
      <c r="C171" s="113"/>
      <c r="D171" s="113"/>
      <c r="E171" s="129">
        <f>LME_historicals[[#This Row],[Date]]</f>
        <v>42891</v>
      </c>
      <c r="F171" s="111"/>
      <c r="G171" s="111"/>
      <c r="H171" s="127">
        <f>LME_historicals[[#This Row],[Date]]</f>
        <v>42891</v>
      </c>
      <c r="I171" s="111"/>
      <c r="J171" s="111"/>
      <c r="K171" s="214"/>
      <c r="L171" s="214"/>
      <c r="M171" s="214"/>
      <c r="N171" s="214"/>
      <c r="O171" s="214"/>
      <c r="P171" s="214"/>
      <c r="Q171" s="214"/>
      <c r="R171" s="214"/>
      <c r="S171" s="214"/>
      <c r="T171" s="214"/>
      <c r="U171" s="214"/>
      <c r="V171" s="214"/>
      <c r="W171" s="214"/>
      <c r="X171" s="214"/>
      <c r="Y171" s="214">
        <v>43231</v>
      </c>
      <c r="Z171" s="214">
        <v>95.239774951939197</v>
      </c>
      <c r="AA171" s="214">
        <v>97.003474488086212</v>
      </c>
    </row>
    <row r="172" spans="1:27" hidden="1" x14ac:dyDescent="0.25">
      <c r="A172" s="114">
        <v>42892</v>
      </c>
      <c r="B172" s="214" t="str">
        <f t="shared" si="2"/>
        <v>Tue</v>
      </c>
      <c r="C172" s="115"/>
      <c r="D172" s="115"/>
      <c r="E172" s="129">
        <f>LME_historicals[[#This Row],[Date]]</f>
        <v>42892</v>
      </c>
      <c r="F172" s="112"/>
      <c r="G172" s="112"/>
      <c r="H172" s="127">
        <f>LME_historicals[[#This Row],[Date]]</f>
        <v>42892</v>
      </c>
      <c r="I172" s="112"/>
      <c r="J172" s="112"/>
      <c r="K172" s="214"/>
      <c r="L172" s="214"/>
      <c r="M172" s="214"/>
      <c r="N172" s="214"/>
      <c r="O172" s="214"/>
      <c r="P172" s="214"/>
      <c r="Q172" s="214"/>
      <c r="R172" s="214"/>
      <c r="S172" s="214"/>
      <c r="T172" s="214"/>
      <c r="U172" s="214"/>
      <c r="V172" s="214"/>
      <c r="W172" s="214"/>
      <c r="X172" s="214"/>
      <c r="Y172" s="214">
        <v>43236</v>
      </c>
      <c r="Z172" s="214">
        <v>95.239774951939197</v>
      </c>
      <c r="AA172" s="214">
        <v>96.672780825058652</v>
      </c>
    </row>
    <row r="173" spans="1:27" x14ac:dyDescent="0.25">
      <c r="A173" s="114">
        <v>42893</v>
      </c>
      <c r="B173" s="214" t="str">
        <f t="shared" si="2"/>
        <v>Wed</v>
      </c>
      <c r="C173" s="113">
        <v>25</v>
      </c>
      <c r="D173" s="113">
        <v>26.4</v>
      </c>
      <c r="E173" s="129">
        <f>LME_historicals[[#This Row],[Date]]</f>
        <v>42893</v>
      </c>
      <c r="F173" s="111">
        <f>C173/$M$2</f>
        <v>55.115610504594436</v>
      </c>
      <c r="G173" s="111">
        <f>D173/$M$2</f>
        <v>58.20208469285172</v>
      </c>
      <c r="H173" s="127">
        <f>LME_historicals[[#This Row],[Date]]</f>
        <v>42893</v>
      </c>
      <c r="I173" s="111"/>
      <c r="J173" s="111"/>
      <c r="K173" s="214"/>
      <c r="L173" s="214"/>
      <c r="M173" s="214"/>
      <c r="N173" s="214"/>
      <c r="O173" s="214"/>
      <c r="P173" s="214"/>
      <c r="Q173" s="214"/>
      <c r="R173" s="214"/>
      <c r="S173" s="214"/>
      <c r="T173" s="214"/>
      <c r="U173" s="214"/>
      <c r="V173" s="214"/>
      <c r="W173" s="214"/>
      <c r="X173" s="214"/>
      <c r="Y173" s="214">
        <v>43238</v>
      </c>
      <c r="Z173" s="214">
        <v>94.468156404874875</v>
      </c>
      <c r="AA173" s="214">
        <v>96.672780825058652</v>
      </c>
    </row>
    <row r="174" spans="1:27" hidden="1" x14ac:dyDescent="0.25">
      <c r="A174" s="114">
        <v>42894</v>
      </c>
      <c r="B174" s="214" t="str">
        <f t="shared" si="2"/>
        <v>Thu</v>
      </c>
      <c r="C174" s="115"/>
      <c r="D174" s="115"/>
      <c r="E174" s="129">
        <f>LME_historicals[[#This Row],[Date]]</f>
        <v>42894</v>
      </c>
      <c r="F174" s="112"/>
      <c r="G174" s="112"/>
      <c r="H174" s="127">
        <f>LME_historicals[[#This Row],[Date]]</f>
        <v>42894</v>
      </c>
      <c r="I174" s="112"/>
      <c r="J174" s="112"/>
      <c r="K174" s="214"/>
      <c r="L174" s="214"/>
      <c r="M174" s="214"/>
      <c r="N174" s="214"/>
      <c r="O174" s="214"/>
      <c r="P174" s="214"/>
      <c r="Q174" s="214"/>
      <c r="R174" s="214"/>
      <c r="S174" s="214"/>
      <c r="T174" s="214"/>
      <c r="U174" s="214"/>
      <c r="V174" s="214"/>
      <c r="W174" s="214"/>
      <c r="X174" s="214"/>
      <c r="Y174" s="214">
        <v>43243</v>
      </c>
      <c r="Z174" s="214">
        <v>94.468156404874875</v>
      </c>
      <c r="AA174" s="214">
        <v>96.672780825058652</v>
      </c>
    </row>
    <row r="175" spans="1:27" x14ac:dyDescent="0.25">
      <c r="A175" s="114">
        <v>42895</v>
      </c>
      <c r="B175" s="214" t="str">
        <f t="shared" si="2"/>
        <v>Fri</v>
      </c>
      <c r="C175" s="113">
        <v>25.4</v>
      </c>
      <c r="D175" s="113">
        <v>26.75</v>
      </c>
      <c r="E175" s="129">
        <f>LME_historicals[[#This Row],[Date]]</f>
        <v>42895</v>
      </c>
      <c r="F175" s="111">
        <f>C175/$M$2</f>
        <v>55.997460272667944</v>
      </c>
      <c r="G175" s="111">
        <f>D175/$M$2</f>
        <v>58.973703239916048</v>
      </c>
      <c r="H175" s="127">
        <f>LME_historicals[[#This Row],[Date]]</f>
        <v>42895</v>
      </c>
      <c r="I175" s="111"/>
      <c r="J175" s="111"/>
      <c r="K175" s="214"/>
      <c r="L175" s="214"/>
      <c r="M175" s="214"/>
      <c r="N175" s="214"/>
      <c r="O175" s="214"/>
      <c r="P175" s="214"/>
      <c r="Q175" s="214"/>
      <c r="R175" s="214"/>
      <c r="S175" s="214"/>
      <c r="T175" s="214"/>
      <c r="U175" s="214"/>
      <c r="V175" s="214"/>
      <c r="W175" s="214"/>
      <c r="X175" s="214"/>
      <c r="Y175" s="214">
        <v>43245</v>
      </c>
      <c r="Z175" s="214">
        <v>94.247693962856488</v>
      </c>
      <c r="AA175" s="214">
        <v>96.452318383040264</v>
      </c>
    </row>
    <row r="176" spans="1:27" hidden="1" x14ac:dyDescent="0.25">
      <c r="A176" s="114">
        <v>42898</v>
      </c>
      <c r="B176" s="214" t="str">
        <f t="shared" si="2"/>
        <v>Mon</v>
      </c>
      <c r="C176" s="115"/>
      <c r="D176" s="115"/>
      <c r="E176" s="129">
        <f>LME_historicals[[#This Row],[Date]]</f>
        <v>42898</v>
      </c>
      <c r="F176" s="112"/>
      <c r="G176" s="112"/>
      <c r="H176" s="127">
        <f>LME_historicals[[#This Row],[Date]]</f>
        <v>42898</v>
      </c>
      <c r="I176" s="112"/>
      <c r="J176" s="112"/>
      <c r="K176" s="214"/>
      <c r="L176" s="214"/>
      <c r="M176" s="214"/>
      <c r="N176" s="214"/>
      <c r="O176" s="214"/>
      <c r="P176" s="214"/>
      <c r="Q176" s="214"/>
      <c r="R176" s="214"/>
      <c r="S176" s="214"/>
      <c r="T176" s="214"/>
      <c r="U176" s="214"/>
      <c r="V176" s="214"/>
      <c r="W176" s="214"/>
      <c r="X176" s="214"/>
      <c r="Y176" s="214">
        <v>43250</v>
      </c>
      <c r="Z176" s="214">
        <v>93.145381752764607</v>
      </c>
      <c r="AA176" s="214">
        <v>95.680699835975943</v>
      </c>
    </row>
    <row r="177" spans="1:27" hidden="1" x14ac:dyDescent="0.25">
      <c r="A177" s="114">
        <v>42899</v>
      </c>
      <c r="B177" s="214" t="str">
        <f t="shared" si="2"/>
        <v>Tue</v>
      </c>
      <c r="C177" s="113"/>
      <c r="D177" s="113"/>
      <c r="E177" s="129">
        <f>LME_historicals[[#This Row],[Date]]</f>
        <v>42899</v>
      </c>
      <c r="F177" s="111"/>
      <c r="G177" s="111"/>
      <c r="H177" s="127">
        <f>LME_historicals[[#This Row],[Date]]</f>
        <v>42899</v>
      </c>
      <c r="I177" s="111"/>
      <c r="J177" s="111"/>
      <c r="K177" s="214"/>
      <c r="L177" s="214"/>
      <c r="M177" s="214"/>
      <c r="N177" s="214"/>
      <c r="O177" s="214"/>
      <c r="P177" s="214"/>
      <c r="Q177" s="214"/>
      <c r="R177" s="214"/>
      <c r="S177" s="214"/>
      <c r="T177" s="214"/>
      <c r="U177" s="214"/>
      <c r="V177" s="214"/>
      <c r="W177" s="214"/>
      <c r="X177" s="214"/>
      <c r="Y177" s="214">
        <v>43252</v>
      </c>
      <c r="Z177" s="214">
        <v>92.594225647718659</v>
      </c>
      <c r="AA177" s="214">
        <v>94.798850067902436</v>
      </c>
    </row>
    <row r="178" spans="1:27" x14ac:dyDescent="0.25">
      <c r="A178" s="114">
        <v>42900</v>
      </c>
      <c r="B178" s="214" t="str">
        <f t="shared" si="2"/>
        <v>Wed</v>
      </c>
      <c r="C178" s="115">
        <v>26.25</v>
      </c>
      <c r="D178" s="115">
        <v>27.45</v>
      </c>
      <c r="E178" s="129">
        <f>LME_historicals[[#This Row],[Date]]</f>
        <v>42900</v>
      </c>
      <c r="F178" s="112">
        <f>C178/$M$2</f>
        <v>57.87139102982416</v>
      </c>
      <c r="G178" s="112">
        <f>D178/$M$2</f>
        <v>60.516940334044691</v>
      </c>
      <c r="H178" s="127">
        <f>LME_historicals[[#This Row],[Date]]</f>
        <v>42900</v>
      </c>
      <c r="I178" s="112"/>
      <c r="J178" s="112"/>
      <c r="K178" s="214"/>
      <c r="L178" s="214"/>
      <c r="M178" s="214"/>
      <c r="N178" s="214"/>
      <c r="O178" s="214"/>
      <c r="P178" s="214"/>
      <c r="Q178" s="214"/>
      <c r="R178" s="214"/>
      <c r="S178" s="214"/>
      <c r="T178" s="214"/>
      <c r="U178" s="214"/>
      <c r="V178" s="214"/>
      <c r="W178" s="214"/>
      <c r="X178" s="214"/>
      <c r="Y178" s="214">
        <v>43257</v>
      </c>
      <c r="Z178" s="214">
        <v>92.594225647718659</v>
      </c>
      <c r="AA178" s="214">
        <v>94.798850067902436</v>
      </c>
    </row>
    <row r="179" spans="1:27" hidden="1" x14ac:dyDescent="0.25">
      <c r="A179" s="114">
        <v>42901</v>
      </c>
      <c r="B179" s="214" t="str">
        <f t="shared" si="2"/>
        <v>Thu</v>
      </c>
      <c r="C179" s="113"/>
      <c r="D179" s="113"/>
      <c r="E179" s="129">
        <f>LME_historicals[[#This Row],[Date]]</f>
        <v>42901</v>
      </c>
      <c r="F179" s="111"/>
      <c r="G179" s="111"/>
      <c r="H179" s="127">
        <f>LME_historicals[[#This Row],[Date]]</f>
        <v>42901</v>
      </c>
      <c r="I179" s="111"/>
      <c r="J179" s="111"/>
      <c r="K179" s="214"/>
      <c r="L179" s="214"/>
      <c r="M179" s="214"/>
      <c r="N179" s="214"/>
      <c r="O179" s="214"/>
      <c r="P179" s="214"/>
      <c r="Q179" s="214"/>
      <c r="R179" s="214"/>
      <c r="S179" s="214"/>
      <c r="T179" s="214"/>
      <c r="U179" s="214"/>
      <c r="V179" s="214"/>
      <c r="W179" s="214"/>
      <c r="X179" s="214"/>
      <c r="Y179" s="214">
        <v>43259</v>
      </c>
      <c r="Z179" s="214">
        <v>91.822607100654324</v>
      </c>
      <c r="AA179" s="214">
        <v>94.688618846893249</v>
      </c>
    </row>
    <row r="180" spans="1:27" x14ac:dyDescent="0.25">
      <c r="A180" s="114">
        <v>42902</v>
      </c>
      <c r="B180" s="214" t="str">
        <f t="shared" si="2"/>
        <v>Fri</v>
      </c>
      <c r="C180" s="115">
        <v>26.75</v>
      </c>
      <c r="D180" s="115">
        <v>27.7</v>
      </c>
      <c r="E180" s="129">
        <f>LME_historicals[[#This Row],[Date]]</f>
        <v>42902</v>
      </c>
      <c r="F180" s="112">
        <f>C180/$M$2</f>
        <v>58.973703239916048</v>
      </c>
      <c r="G180" s="112">
        <f>D180/$M$2</f>
        <v>61.068096439090638</v>
      </c>
      <c r="H180" s="127">
        <f>LME_historicals[[#This Row],[Date]]</f>
        <v>42902</v>
      </c>
      <c r="I180" s="112"/>
      <c r="J180" s="112"/>
      <c r="K180" s="214"/>
      <c r="L180" s="214"/>
      <c r="M180" s="214"/>
      <c r="N180" s="214"/>
      <c r="O180" s="214"/>
      <c r="P180" s="214"/>
      <c r="Q180" s="214"/>
      <c r="R180" s="214"/>
      <c r="S180" s="214"/>
      <c r="T180" s="214"/>
      <c r="U180" s="214"/>
      <c r="V180" s="214"/>
      <c r="W180" s="214"/>
      <c r="X180" s="214"/>
      <c r="Y180" s="214">
        <v>43264</v>
      </c>
      <c r="Z180" s="214">
        <v>90.389601227534882</v>
      </c>
      <c r="AA180" s="214">
        <v>92.594225647718659</v>
      </c>
    </row>
    <row r="181" spans="1:27" hidden="1" x14ac:dyDescent="0.25">
      <c r="A181" s="114">
        <v>42905</v>
      </c>
      <c r="B181" s="214" t="str">
        <f t="shared" si="2"/>
        <v>Mon</v>
      </c>
      <c r="C181" s="113"/>
      <c r="D181" s="113"/>
      <c r="E181" s="129">
        <f>LME_historicals[[#This Row],[Date]]</f>
        <v>42905</v>
      </c>
      <c r="F181" s="111"/>
      <c r="G181" s="111"/>
      <c r="H181" s="127">
        <f>LME_historicals[[#This Row],[Date]]</f>
        <v>42905</v>
      </c>
      <c r="I181" s="111"/>
      <c r="J181" s="111"/>
      <c r="K181" s="214"/>
      <c r="L181" s="214"/>
      <c r="M181" s="214"/>
      <c r="N181" s="214"/>
      <c r="O181" s="214"/>
      <c r="P181" s="214"/>
      <c r="Q181" s="214"/>
      <c r="R181" s="214"/>
      <c r="S181" s="214"/>
      <c r="T181" s="214"/>
      <c r="U181" s="214"/>
      <c r="V181" s="214"/>
      <c r="W181" s="214"/>
      <c r="X181" s="214"/>
      <c r="Y181" s="214">
        <v>43266</v>
      </c>
      <c r="Z181" s="214">
        <v>89.287289017442987</v>
      </c>
      <c r="AA181" s="214">
        <v>91.712375879645151</v>
      </c>
    </row>
    <row r="182" spans="1:27" hidden="1" x14ac:dyDescent="0.25">
      <c r="A182" s="114">
        <v>42906</v>
      </c>
      <c r="B182" s="214" t="str">
        <f t="shared" si="2"/>
        <v>Tue</v>
      </c>
      <c r="C182" s="115"/>
      <c r="D182" s="115"/>
      <c r="E182" s="129">
        <f>LME_historicals[[#This Row],[Date]]</f>
        <v>42906</v>
      </c>
      <c r="F182" s="112"/>
      <c r="G182" s="112"/>
      <c r="H182" s="127">
        <f>LME_historicals[[#This Row],[Date]]</f>
        <v>42906</v>
      </c>
      <c r="I182" s="112"/>
      <c r="J182" s="112"/>
      <c r="K182" s="214"/>
      <c r="L182" s="214"/>
      <c r="M182" s="214"/>
      <c r="N182" s="214"/>
      <c r="O182" s="214"/>
      <c r="P182" s="214"/>
      <c r="Q182" s="214"/>
      <c r="R182" s="214"/>
      <c r="S182" s="214"/>
      <c r="T182" s="214"/>
      <c r="U182" s="214"/>
      <c r="V182" s="214"/>
      <c r="W182" s="214"/>
      <c r="X182" s="214"/>
      <c r="Y182" s="214">
        <v>43271</v>
      </c>
      <c r="Z182" s="214">
        <v>89.287289017442987</v>
      </c>
      <c r="AA182" s="214">
        <v>91.712375879645151</v>
      </c>
    </row>
    <row r="183" spans="1:27" x14ac:dyDescent="0.25">
      <c r="A183" s="114">
        <v>42907</v>
      </c>
      <c r="B183" s="214" t="str">
        <f t="shared" si="2"/>
        <v>Wed</v>
      </c>
      <c r="C183" s="113">
        <v>27</v>
      </c>
      <c r="D183" s="113">
        <v>28</v>
      </c>
      <c r="E183" s="129">
        <f>LME_historicals[[#This Row],[Date]]</f>
        <v>42907</v>
      </c>
      <c r="F183" s="111">
        <f>C183/$M$2</f>
        <v>59.524859344961996</v>
      </c>
      <c r="G183" s="111">
        <f>D183/$M$2</f>
        <v>61.729483765145773</v>
      </c>
      <c r="H183" s="127">
        <f>LME_historicals[[#This Row],[Date]]</f>
        <v>42907</v>
      </c>
      <c r="I183" s="111"/>
      <c r="J183" s="111"/>
      <c r="K183" s="214"/>
      <c r="L183" s="214"/>
      <c r="M183" s="214"/>
      <c r="N183" s="214"/>
      <c r="O183" s="214"/>
      <c r="P183" s="214"/>
      <c r="Q183" s="214"/>
      <c r="R183" s="214"/>
      <c r="S183" s="214"/>
      <c r="T183" s="214"/>
      <c r="U183" s="214"/>
      <c r="V183" s="214"/>
      <c r="W183" s="214"/>
      <c r="X183" s="214"/>
      <c r="Y183" s="214">
        <v>43273</v>
      </c>
      <c r="Z183" s="214">
        <v>88.956595354415427</v>
      </c>
      <c r="AA183" s="214">
        <v>90.940757332580816</v>
      </c>
    </row>
    <row r="184" spans="1:27" hidden="1" x14ac:dyDescent="0.25">
      <c r="A184" s="114">
        <v>42908</v>
      </c>
      <c r="B184" s="214" t="str">
        <f t="shared" si="2"/>
        <v>Thu</v>
      </c>
      <c r="C184" s="115"/>
      <c r="D184" s="115"/>
      <c r="E184" s="129">
        <f>LME_historicals[[#This Row],[Date]]</f>
        <v>42908</v>
      </c>
      <c r="F184" s="112"/>
      <c r="G184" s="112"/>
      <c r="H184" s="127">
        <f>LME_historicals[[#This Row],[Date]]</f>
        <v>42908</v>
      </c>
      <c r="I184" s="112"/>
      <c r="J184" s="112"/>
      <c r="K184" s="214"/>
      <c r="L184" s="214"/>
      <c r="M184" s="214"/>
      <c r="N184" s="214"/>
      <c r="O184" s="214"/>
      <c r="P184" s="214"/>
      <c r="Q184" s="214"/>
      <c r="R184" s="214"/>
      <c r="S184" s="214"/>
      <c r="T184" s="214"/>
      <c r="U184" s="214"/>
      <c r="V184" s="214"/>
      <c r="W184" s="214"/>
      <c r="X184" s="214"/>
      <c r="Y184" s="214">
        <v>43278</v>
      </c>
      <c r="Z184" s="214">
        <v>88.184976807351106</v>
      </c>
      <c r="AA184" s="214">
        <v>90.940757332580816</v>
      </c>
    </row>
    <row r="185" spans="1:27" x14ac:dyDescent="0.25">
      <c r="A185" s="114">
        <v>42909</v>
      </c>
      <c r="B185" s="214" t="str">
        <f t="shared" si="2"/>
        <v>Fri</v>
      </c>
      <c r="C185" s="113">
        <v>27.1</v>
      </c>
      <c r="D185" s="113">
        <v>28.15</v>
      </c>
      <c r="E185" s="129">
        <f>LME_historicals[[#This Row],[Date]]</f>
        <v>42909</v>
      </c>
      <c r="F185" s="111">
        <f>C185/$M$2</f>
        <v>59.745321786980377</v>
      </c>
      <c r="G185" s="111">
        <f>D185/$M$2</f>
        <v>62.060177428173333</v>
      </c>
      <c r="H185" s="127">
        <f>LME_historicals[[#This Row],[Date]]</f>
        <v>42909</v>
      </c>
      <c r="I185" s="111"/>
      <c r="J185" s="111"/>
      <c r="K185" s="214"/>
      <c r="L185" s="214"/>
      <c r="M185" s="214"/>
      <c r="N185" s="214"/>
      <c r="O185" s="214"/>
      <c r="P185" s="214"/>
      <c r="Q185" s="214"/>
      <c r="R185" s="214"/>
      <c r="S185" s="214"/>
      <c r="T185" s="214"/>
      <c r="U185" s="214"/>
      <c r="V185" s="214"/>
      <c r="W185" s="214"/>
      <c r="X185" s="214"/>
      <c r="Y185" s="214">
        <v>43280</v>
      </c>
      <c r="Z185" s="214">
        <v>87.523589481295971</v>
      </c>
      <c r="AA185" s="214">
        <v>90.389601227534882</v>
      </c>
    </row>
    <row r="186" spans="1:27" hidden="1" x14ac:dyDescent="0.25">
      <c r="A186" s="114">
        <v>42912</v>
      </c>
      <c r="B186" s="214" t="str">
        <f t="shared" si="2"/>
        <v>Mon</v>
      </c>
      <c r="C186" s="115"/>
      <c r="D186" s="115"/>
      <c r="E186" s="129">
        <f>LME_historicals[[#This Row],[Date]]</f>
        <v>42912</v>
      </c>
      <c r="F186" s="112"/>
      <c r="G186" s="112"/>
      <c r="H186" s="127">
        <f>LME_historicals[[#This Row],[Date]]</f>
        <v>42912</v>
      </c>
      <c r="I186" s="112"/>
      <c r="J186" s="112"/>
      <c r="K186" s="214"/>
      <c r="L186" s="214"/>
      <c r="M186" s="214"/>
      <c r="N186" s="214"/>
      <c r="O186" s="214"/>
      <c r="P186" s="214"/>
      <c r="Q186" s="214"/>
      <c r="R186" s="214"/>
      <c r="S186" s="214"/>
      <c r="T186" s="214"/>
      <c r="U186" s="214"/>
      <c r="V186" s="214"/>
      <c r="W186" s="214"/>
      <c r="X186" s="214"/>
      <c r="Y186" s="214">
        <v>43285</v>
      </c>
      <c r="Z186" s="214">
        <v>85.980352387167329</v>
      </c>
      <c r="AA186" s="214">
        <v>90.058907564507308</v>
      </c>
    </row>
    <row r="187" spans="1:27" hidden="1" x14ac:dyDescent="0.25">
      <c r="A187" s="114">
        <v>42913</v>
      </c>
      <c r="B187" s="214" t="str">
        <f t="shared" si="2"/>
        <v>Tue</v>
      </c>
      <c r="C187" s="113"/>
      <c r="D187" s="113"/>
      <c r="E187" s="129">
        <f>LME_historicals[[#This Row],[Date]]</f>
        <v>42913</v>
      </c>
      <c r="F187" s="111"/>
      <c r="G187" s="111"/>
      <c r="H187" s="127">
        <f>LME_historicals[[#This Row],[Date]]</f>
        <v>42913</v>
      </c>
      <c r="I187" s="111"/>
      <c r="J187" s="111"/>
      <c r="K187" s="214"/>
      <c r="L187" s="214"/>
      <c r="M187" s="214"/>
      <c r="N187" s="214"/>
      <c r="O187" s="214"/>
      <c r="P187" s="214"/>
      <c r="Q187" s="214"/>
      <c r="R187" s="214"/>
      <c r="S187" s="214"/>
      <c r="T187" s="214"/>
      <c r="U187" s="214"/>
      <c r="V187" s="214"/>
      <c r="W187" s="214"/>
      <c r="X187" s="214"/>
      <c r="Y187" s="214">
        <v>43287</v>
      </c>
      <c r="Z187" s="214">
        <v>85.649658724139755</v>
      </c>
      <c r="AA187" s="214">
        <v>88.184976807351106</v>
      </c>
    </row>
    <row r="188" spans="1:27" x14ac:dyDescent="0.25">
      <c r="A188" s="114">
        <v>42914</v>
      </c>
      <c r="B188" s="214" t="str">
        <f t="shared" si="2"/>
        <v>Wed</v>
      </c>
      <c r="C188" s="115">
        <v>27.5</v>
      </c>
      <c r="D188" s="115">
        <v>28.2</v>
      </c>
      <c r="E188" s="129">
        <f>LME_historicals[[#This Row],[Date]]</f>
        <v>42914</v>
      </c>
      <c r="F188" s="112">
        <f>C188/$M$2</f>
        <v>60.627171555053884</v>
      </c>
      <c r="G188" s="112">
        <f>D188/$M$2</f>
        <v>62.170408649182527</v>
      </c>
      <c r="H188" s="127">
        <f>LME_historicals[[#This Row],[Date]]</f>
        <v>42914</v>
      </c>
      <c r="I188" s="112"/>
      <c r="J188" s="112"/>
      <c r="K188" s="214"/>
      <c r="L188" s="214"/>
      <c r="M188" s="214"/>
      <c r="N188" s="214"/>
      <c r="O188" s="214"/>
      <c r="P188" s="214"/>
      <c r="Q188" s="214"/>
      <c r="R188" s="214"/>
      <c r="S188" s="214"/>
      <c r="T188" s="214"/>
      <c r="U188" s="214"/>
      <c r="V188" s="214"/>
      <c r="W188" s="214"/>
      <c r="X188" s="214"/>
      <c r="Y188" s="214">
        <v>43292</v>
      </c>
      <c r="Z188" s="214">
        <v>84.437115293038673</v>
      </c>
      <c r="AA188" s="214">
        <v>87.41335826028677</v>
      </c>
    </row>
    <row r="189" spans="1:27" hidden="1" x14ac:dyDescent="0.25">
      <c r="A189" s="114">
        <v>42915</v>
      </c>
      <c r="B189" s="214" t="str">
        <f t="shared" si="2"/>
        <v>Thu</v>
      </c>
      <c r="C189" s="113"/>
      <c r="D189" s="113"/>
      <c r="E189" s="129">
        <f>LME_historicals[[#This Row],[Date]]</f>
        <v>42915</v>
      </c>
      <c r="F189" s="111"/>
      <c r="G189" s="111"/>
      <c r="H189" s="127">
        <f>LME_historicals[[#This Row],[Date]]</f>
        <v>42915</v>
      </c>
      <c r="I189" s="111"/>
      <c r="J189" s="111"/>
      <c r="K189" s="214"/>
      <c r="L189" s="214"/>
      <c r="M189" s="214"/>
      <c r="N189" s="214"/>
      <c r="O189" s="214"/>
      <c r="P189" s="214"/>
      <c r="Q189" s="214"/>
      <c r="R189" s="214"/>
      <c r="S189" s="214"/>
      <c r="T189" s="214"/>
      <c r="U189" s="214"/>
      <c r="V189" s="214"/>
      <c r="W189" s="214"/>
      <c r="X189" s="214"/>
      <c r="Y189" s="214">
        <v>43294</v>
      </c>
      <c r="Z189" s="214">
        <v>81.571103546799762</v>
      </c>
      <c r="AA189" s="214">
        <v>84.437115293038673</v>
      </c>
    </row>
    <row r="190" spans="1:27" x14ac:dyDescent="0.25">
      <c r="A190" s="114">
        <v>42916</v>
      </c>
      <c r="B190" s="214" t="str">
        <f t="shared" si="2"/>
        <v>Fri</v>
      </c>
      <c r="C190" s="115">
        <v>27.5</v>
      </c>
      <c r="D190" s="115">
        <v>29</v>
      </c>
      <c r="E190" s="129">
        <f>LME_historicals[[#This Row],[Date]]</f>
        <v>42916</v>
      </c>
      <c r="F190" s="112">
        <f>C190/$M$2</f>
        <v>60.627171555053884</v>
      </c>
      <c r="G190" s="112">
        <f>D190/$M$2</f>
        <v>63.934108185329549</v>
      </c>
      <c r="H190" s="127">
        <f>LME_historicals[[#This Row],[Date]]</f>
        <v>42916</v>
      </c>
      <c r="I190" s="112"/>
      <c r="J190" s="112"/>
      <c r="K190" s="214"/>
      <c r="L190" s="214"/>
      <c r="M190" s="214"/>
      <c r="N190" s="214"/>
      <c r="O190" s="214"/>
      <c r="P190" s="214"/>
      <c r="Q190" s="214"/>
      <c r="R190" s="214"/>
      <c r="S190" s="214"/>
      <c r="T190" s="214"/>
      <c r="U190" s="214"/>
      <c r="V190" s="214"/>
      <c r="W190" s="214"/>
      <c r="X190" s="214"/>
      <c r="Y190" s="214">
        <v>43299</v>
      </c>
      <c r="Z190" s="214">
        <v>80.909716220744642</v>
      </c>
      <c r="AA190" s="214">
        <v>84.437115293038673</v>
      </c>
    </row>
    <row r="191" spans="1:27" hidden="1" x14ac:dyDescent="0.25">
      <c r="A191" s="114">
        <v>42919</v>
      </c>
      <c r="B191" s="214" t="str">
        <f t="shared" si="2"/>
        <v>Mon</v>
      </c>
      <c r="C191" s="113"/>
      <c r="D191" s="113"/>
      <c r="E191" s="129">
        <f>LME_historicals[[#This Row],[Date]]</f>
        <v>42919</v>
      </c>
      <c r="F191" s="111"/>
      <c r="G191" s="111"/>
      <c r="H191" s="127">
        <f>LME_historicals[[#This Row],[Date]]</f>
        <v>42919</v>
      </c>
      <c r="I191" s="111"/>
      <c r="J191" s="111"/>
      <c r="K191" s="214"/>
      <c r="L191" s="214"/>
      <c r="M191" s="214"/>
      <c r="N191" s="214"/>
      <c r="O191" s="214"/>
      <c r="P191" s="214"/>
      <c r="Q191" s="214"/>
      <c r="R191" s="214"/>
      <c r="S191" s="214"/>
      <c r="T191" s="214"/>
      <c r="U191" s="214"/>
      <c r="V191" s="214"/>
      <c r="W191" s="214"/>
      <c r="X191" s="214"/>
      <c r="Y191" s="214">
        <v>43301</v>
      </c>
      <c r="Z191" s="214">
        <v>80.02786645267112</v>
      </c>
      <c r="AA191" s="214">
        <v>83.775727966983553</v>
      </c>
    </row>
    <row r="192" spans="1:27" hidden="1" x14ac:dyDescent="0.25">
      <c r="A192" s="114">
        <v>42920</v>
      </c>
      <c r="B192" s="214" t="str">
        <f t="shared" si="2"/>
        <v>Tue</v>
      </c>
      <c r="C192" s="115"/>
      <c r="D192" s="115"/>
      <c r="E192" s="129">
        <f>LME_historicals[[#This Row],[Date]]</f>
        <v>42920</v>
      </c>
      <c r="F192" s="112"/>
      <c r="G192" s="112"/>
      <c r="H192" s="127">
        <f>LME_historicals[[#This Row],[Date]]</f>
        <v>42920</v>
      </c>
      <c r="I192" s="112"/>
      <c r="J192" s="112"/>
      <c r="K192" s="214"/>
      <c r="L192" s="214"/>
      <c r="M192" s="214"/>
      <c r="N192" s="214"/>
      <c r="O192" s="214"/>
      <c r="P192" s="214"/>
      <c r="Q192" s="214"/>
      <c r="R192" s="214"/>
      <c r="S192" s="214"/>
      <c r="T192" s="214"/>
      <c r="U192" s="214"/>
      <c r="V192" s="214"/>
      <c r="W192" s="214"/>
      <c r="X192" s="214"/>
      <c r="Y192" s="214">
        <v>43306</v>
      </c>
      <c r="Z192" s="214">
        <v>78.043704474505716</v>
      </c>
      <c r="AA192" s="214">
        <v>83.114340640928418</v>
      </c>
    </row>
    <row r="193" spans="1:27" x14ac:dyDescent="0.25">
      <c r="A193" s="114">
        <v>42921</v>
      </c>
      <c r="B193" s="214" t="str">
        <f t="shared" si="2"/>
        <v>Wed</v>
      </c>
      <c r="C193" s="113">
        <v>27.5</v>
      </c>
      <c r="D193" s="113">
        <v>29</v>
      </c>
      <c r="E193" s="129">
        <f>LME_historicals[[#This Row],[Date]]</f>
        <v>42921</v>
      </c>
      <c r="F193" s="111">
        <f>C193/$M$2</f>
        <v>60.627171555053884</v>
      </c>
      <c r="G193" s="111">
        <f>D193/$M$2</f>
        <v>63.934108185329549</v>
      </c>
      <c r="H193" s="127">
        <f>LME_historicals[[#This Row],[Date]]</f>
        <v>42921</v>
      </c>
      <c r="I193" s="111"/>
      <c r="J193" s="111"/>
      <c r="K193" s="214"/>
      <c r="L193" s="214"/>
      <c r="M193" s="214"/>
      <c r="N193" s="214"/>
      <c r="O193" s="214"/>
      <c r="P193" s="214"/>
      <c r="Q193" s="214"/>
      <c r="R193" s="214"/>
      <c r="S193" s="214"/>
      <c r="T193" s="214"/>
      <c r="U193" s="214"/>
      <c r="V193" s="214"/>
      <c r="W193" s="214"/>
      <c r="X193" s="214"/>
      <c r="Y193" s="214">
        <v>43308</v>
      </c>
      <c r="Z193" s="214">
        <v>77.051623485423036</v>
      </c>
      <c r="AA193" s="214">
        <v>81.571103546799762</v>
      </c>
    </row>
    <row r="194" spans="1:27" hidden="1" x14ac:dyDescent="0.25">
      <c r="A194" s="114">
        <v>42922</v>
      </c>
      <c r="B194" s="214" t="str">
        <f t="shared" si="2"/>
        <v>Thu</v>
      </c>
      <c r="C194" s="115"/>
      <c r="D194" s="115"/>
      <c r="E194" s="129">
        <f>LME_historicals[[#This Row],[Date]]</f>
        <v>42922</v>
      </c>
      <c r="F194" s="112"/>
      <c r="G194" s="112"/>
      <c r="H194" s="127">
        <f>LME_historicals[[#This Row],[Date]]</f>
        <v>42922</v>
      </c>
      <c r="I194" s="112"/>
      <c r="J194" s="112"/>
      <c r="K194" s="214"/>
      <c r="L194" s="214"/>
      <c r="M194" s="214"/>
      <c r="N194" s="214"/>
      <c r="O194" s="214"/>
      <c r="P194" s="214"/>
      <c r="Q194" s="214"/>
      <c r="R194" s="214"/>
      <c r="S194" s="214"/>
      <c r="T194" s="214"/>
      <c r="U194" s="214"/>
      <c r="V194" s="214"/>
      <c r="W194" s="214"/>
      <c r="X194" s="214"/>
      <c r="Y194" s="214">
        <v>43313</v>
      </c>
      <c r="Z194" s="214">
        <v>76.610698601386275</v>
      </c>
      <c r="AA194" s="214">
        <v>79.366479126615985</v>
      </c>
    </row>
    <row r="195" spans="1:27" x14ac:dyDescent="0.25">
      <c r="A195" s="114">
        <v>42923</v>
      </c>
      <c r="B195" s="214" t="str">
        <f t="shared" ref="B195:B258" si="3">TEXT($A195,"ddd")</f>
        <v>Fri</v>
      </c>
      <c r="C195" s="113">
        <v>27.75</v>
      </c>
      <c r="D195" s="113">
        <v>29</v>
      </c>
      <c r="E195" s="129">
        <f>LME_historicals[[#This Row],[Date]]</f>
        <v>42923</v>
      </c>
      <c r="F195" s="111">
        <f>C195/$M$2</f>
        <v>61.178327660099825</v>
      </c>
      <c r="G195" s="111">
        <f>D195/$M$2</f>
        <v>63.934108185329549</v>
      </c>
      <c r="H195" s="127">
        <f>LME_historicals[[#This Row],[Date]]</f>
        <v>42923</v>
      </c>
      <c r="I195" s="111"/>
      <c r="J195" s="111"/>
      <c r="K195" s="214"/>
      <c r="L195" s="214"/>
      <c r="M195" s="214"/>
      <c r="N195" s="214"/>
      <c r="O195" s="214"/>
      <c r="P195" s="214"/>
      <c r="Q195" s="214"/>
      <c r="R195" s="214"/>
      <c r="S195" s="214"/>
      <c r="T195" s="214"/>
      <c r="U195" s="214"/>
      <c r="V195" s="214"/>
      <c r="W195" s="214"/>
      <c r="X195" s="214"/>
      <c r="Y195" s="214">
        <v>43315</v>
      </c>
      <c r="Z195" s="214">
        <v>75.83908005432194</v>
      </c>
      <c r="AA195" s="214">
        <v>78.374398137533291</v>
      </c>
    </row>
    <row r="196" spans="1:27" hidden="1" x14ac:dyDescent="0.25">
      <c r="A196" s="114">
        <v>42926</v>
      </c>
      <c r="B196" s="214" t="str">
        <f t="shared" si="3"/>
        <v>Mon</v>
      </c>
      <c r="C196" s="115"/>
      <c r="D196" s="115"/>
      <c r="E196" s="129">
        <f>LME_historicals[[#This Row],[Date]]</f>
        <v>42926</v>
      </c>
      <c r="F196" s="112"/>
      <c r="G196" s="112"/>
      <c r="H196" s="127">
        <f>LME_historicals[[#This Row],[Date]]</f>
        <v>42926</v>
      </c>
      <c r="I196" s="112"/>
      <c r="J196" s="112"/>
      <c r="K196" s="214"/>
      <c r="L196" s="214"/>
      <c r="M196" s="214"/>
      <c r="N196" s="214"/>
      <c r="O196" s="214"/>
      <c r="P196" s="214"/>
      <c r="Q196" s="214"/>
      <c r="R196" s="214"/>
      <c r="S196" s="214"/>
      <c r="T196" s="214"/>
      <c r="U196" s="214"/>
      <c r="V196" s="214"/>
      <c r="W196" s="214"/>
      <c r="X196" s="214"/>
      <c r="Y196" s="214">
        <v>43320</v>
      </c>
      <c r="Z196" s="214">
        <v>74.626536623220872</v>
      </c>
      <c r="AA196" s="214">
        <v>77.492548369459783</v>
      </c>
    </row>
    <row r="197" spans="1:27" hidden="1" x14ac:dyDescent="0.25">
      <c r="A197" s="114">
        <v>42927</v>
      </c>
      <c r="B197" s="214" t="str">
        <f t="shared" si="3"/>
        <v>Tue</v>
      </c>
      <c r="C197" s="113"/>
      <c r="D197" s="113"/>
      <c r="E197" s="129">
        <f>LME_historicals[[#This Row],[Date]]</f>
        <v>42927</v>
      </c>
      <c r="F197" s="111"/>
      <c r="G197" s="111"/>
      <c r="H197" s="127">
        <f>LME_historicals[[#This Row],[Date]]</f>
        <v>42927</v>
      </c>
      <c r="I197" s="111"/>
      <c r="J197" s="111"/>
      <c r="K197" s="214"/>
      <c r="L197" s="214"/>
      <c r="M197" s="214"/>
      <c r="N197" s="214"/>
      <c r="O197" s="214"/>
      <c r="P197" s="214"/>
      <c r="Q197" s="214"/>
      <c r="R197" s="214"/>
      <c r="S197" s="214"/>
      <c r="T197" s="214"/>
      <c r="U197" s="214"/>
      <c r="V197" s="214"/>
      <c r="W197" s="214"/>
      <c r="X197" s="214"/>
      <c r="Y197" s="214">
        <v>43322</v>
      </c>
      <c r="Z197" s="214">
        <v>73.854918076156551</v>
      </c>
      <c r="AA197" s="214">
        <v>77.272085927441395</v>
      </c>
    </row>
    <row r="198" spans="1:27" x14ac:dyDescent="0.25">
      <c r="A198" s="114">
        <v>42928</v>
      </c>
      <c r="B198" s="214" t="str">
        <f t="shared" si="3"/>
        <v>Wed</v>
      </c>
      <c r="C198" s="115">
        <v>27.7</v>
      </c>
      <c r="D198" s="115">
        <v>29.2</v>
      </c>
      <c r="E198" s="129">
        <f>LME_historicals[[#This Row],[Date]]</f>
        <v>42928</v>
      </c>
      <c r="F198" s="112">
        <f>C198/$M$2</f>
        <v>61.068096439090638</v>
      </c>
      <c r="G198" s="112">
        <f>D198/$M$2</f>
        <v>64.375033069366296</v>
      </c>
      <c r="H198" s="127">
        <f>LME_historicals[[#This Row],[Date]]</f>
        <v>42928</v>
      </c>
      <c r="I198" s="112"/>
      <c r="J198" s="112"/>
      <c r="K198" s="214"/>
      <c r="L198" s="214"/>
      <c r="M198" s="214"/>
      <c r="N198" s="214"/>
      <c r="O198" s="214"/>
      <c r="P198" s="214"/>
      <c r="Q198" s="214"/>
      <c r="R198" s="214"/>
      <c r="S198" s="214"/>
      <c r="T198" s="214"/>
      <c r="U198" s="214"/>
      <c r="V198" s="214"/>
      <c r="W198" s="214"/>
      <c r="X198" s="214"/>
      <c r="Y198" s="214">
        <v>43327</v>
      </c>
      <c r="Z198" s="214">
        <v>73.193530750101417</v>
      </c>
      <c r="AA198" s="214">
        <v>76.059542496340327</v>
      </c>
    </row>
    <row r="199" spans="1:27" hidden="1" x14ac:dyDescent="0.25">
      <c r="A199" s="114">
        <v>42929</v>
      </c>
      <c r="B199" s="214" t="str">
        <f t="shared" si="3"/>
        <v>Thu</v>
      </c>
      <c r="C199" s="113"/>
      <c r="D199" s="113"/>
      <c r="E199" s="129">
        <f>LME_historicals[[#This Row],[Date]]</f>
        <v>42929</v>
      </c>
      <c r="F199" s="111"/>
      <c r="G199" s="111"/>
      <c r="H199" s="127">
        <f>LME_historicals[[#This Row],[Date]]</f>
        <v>42929</v>
      </c>
      <c r="I199" s="111"/>
      <c r="J199" s="111"/>
      <c r="K199" s="214"/>
      <c r="L199" s="214"/>
      <c r="M199" s="214"/>
      <c r="N199" s="214"/>
      <c r="O199" s="214"/>
      <c r="P199" s="214"/>
      <c r="Q199" s="214"/>
      <c r="R199" s="214"/>
      <c r="S199" s="214"/>
      <c r="T199" s="214"/>
      <c r="U199" s="214"/>
      <c r="V199" s="214"/>
      <c r="W199" s="214"/>
      <c r="X199" s="214"/>
      <c r="Y199" s="214">
        <v>43329</v>
      </c>
      <c r="Z199" s="214">
        <v>73.193530750101417</v>
      </c>
      <c r="AA199" s="214">
        <v>74.957230286248432</v>
      </c>
    </row>
    <row r="200" spans="1:27" x14ac:dyDescent="0.25">
      <c r="A200" s="114">
        <v>42930</v>
      </c>
      <c r="B200" s="214" t="str">
        <f t="shared" si="3"/>
        <v>Fri</v>
      </c>
      <c r="C200" s="115">
        <v>27.7</v>
      </c>
      <c r="D200" s="115">
        <v>29.2</v>
      </c>
      <c r="E200" s="129">
        <f>LME_historicals[[#This Row],[Date]]</f>
        <v>42930</v>
      </c>
      <c r="F200" s="112">
        <f>C200/$M$2</f>
        <v>61.068096439090638</v>
      </c>
      <c r="G200" s="112">
        <f>D200/$M$2</f>
        <v>64.375033069366296</v>
      </c>
      <c r="H200" s="127">
        <f>LME_historicals[[#This Row],[Date]]</f>
        <v>42930</v>
      </c>
      <c r="I200" s="112"/>
      <c r="J200" s="112"/>
      <c r="K200" s="214"/>
      <c r="L200" s="214"/>
      <c r="M200" s="214"/>
      <c r="N200" s="214"/>
      <c r="O200" s="214"/>
      <c r="P200" s="214"/>
      <c r="Q200" s="214"/>
      <c r="R200" s="214"/>
      <c r="S200" s="214"/>
      <c r="T200" s="214"/>
      <c r="U200" s="214"/>
      <c r="V200" s="214"/>
      <c r="W200" s="214"/>
      <c r="X200" s="214"/>
      <c r="Y200" s="214">
        <v>43334</v>
      </c>
      <c r="Z200" s="214">
        <v>73.193530750101417</v>
      </c>
      <c r="AA200" s="214">
        <v>74.295842960193312</v>
      </c>
    </row>
    <row r="201" spans="1:27" hidden="1" x14ac:dyDescent="0.25">
      <c r="A201" s="114">
        <v>42933</v>
      </c>
      <c r="B201" s="214" t="str">
        <f t="shared" si="3"/>
        <v>Mon</v>
      </c>
      <c r="C201" s="113"/>
      <c r="D201" s="113"/>
      <c r="E201" s="129">
        <f>LME_historicals[[#This Row],[Date]]</f>
        <v>42933</v>
      </c>
      <c r="F201" s="111"/>
      <c r="G201" s="111"/>
      <c r="H201" s="127">
        <f>LME_historicals[[#This Row],[Date]]</f>
        <v>42933</v>
      </c>
      <c r="I201" s="111"/>
      <c r="J201" s="111"/>
      <c r="K201" s="214"/>
      <c r="L201" s="214"/>
      <c r="M201" s="214"/>
      <c r="N201" s="214"/>
      <c r="O201" s="214"/>
      <c r="P201" s="214"/>
      <c r="Q201" s="214"/>
      <c r="R201" s="214"/>
      <c r="S201" s="214"/>
      <c r="T201" s="214"/>
      <c r="U201" s="214"/>
      <c r="V201" s="214"/>
      <c r="W201" s="214"/>
      <c r="X201" s="214"/>
      <c r="Y201" s="214">
        <v>43336</v>
      </c>
      <c r="Z201" s="214">
        <v>72.752605866064656</v>
      </c>
      <c r="AA201" s="214">
        <v>74.295842960193312</v>
      </c>
    </row>
    <row r="202" spans="1:27" hidden="1" x14ac:dyDescent="0.25">
      <c r="A202" s="114">
        <v>42934</v>
      </c>
      <c r="B202" s="214" t="str">
        <f t="shared" si="3"/>
        <v>Tue</v>
      </c>
      <c r="C202" s="115"/>
      <c r="D202" s="115"/>
      <c r="E202" s="129">
        <f>LME_historicals[[#This Row],[Date]]</f>
        <v>42934</v>
      </c>
      <c r="F202" s="112"/>
      <c r="G202" s="112"/>
      <c r="H202" s="127">
        <f>LME_historicals[[#This Row],[Date]]</f>
        <v>42934</v>
      </c>
      <c r="I202" s="112"/>
      <c r="J202" s="112"/>
      <c r="K202" s="214"/>
      <c r="L202" s="214"/>
      <c r="M202" s="214"/>
      <c r="N202" s="214"/>
      <c r="O202" s="214"/>
      <c r="P202" s="214"/>
      <c r="Q202" s="214"/>
      <c r="R202" s="214"/>
      <c r="S202" s="214"/>
      <c r="T202" s="214"/>
      <c r="U202" s="214"/>
      <c r="V202" s="214"/>
      <c r="W202" s="214"/>
      <c r="X202" s="214"/>
      <c r="Y202" s="214">
        <v>43341</v>
      </c>
      <c r="Z202" s="214">
        <v>72.752605866064656</v>
      </c>
      <c r="AA202" s="214">
        <v>74.075380518174924</v>
      </c>
    </row>
    <row r="203" spans="1:27" x14ac:dyDescent="0.25">
      <c r="A203" s="114">
        <v>42935</v>
      </c>
      <c r="B203" s="214" t="str">
        <f t="shared" si="3"/>
        <v>Wed</v>
      </c>
      <c r="C203" s="113">
        <v>27.7</v>
      </c>
      <c r="D203" s="113">
        <v>29.4</v>
      </c>
      <c r="E203" s="129">
        <f>LME_historicals[[#This Row],[Date]]</f>
        <v>42935</v>
      </c>
      <c r="F203" s="111">
        <f>C203/$M$2</f>
        <v>61.068096439090638</v>
      </c>
      <c r="G203" s="111">
        <f>D203/$M$2</f>
        <v>64.815957953403057</v>
      </c>
      <c r="H203" s="127">
        <f>LME_historicals[[#This Row],[Date]]</f>
        <v>42935</v>
      </c>
      <c r="I203" s="111"/>
      <c r="J203" s="111"/>
      <c r="K203" s="214"/>
      <c r="L203" s="214"/>
      <c r="M203" s="214"/>
      <c r="N203" s="214"/>
      <c r="O203" s="214"/>
      <c r="P203" s="214"/>
      <c r="Q203" s="214"/>
      <c r="R203" s="214"/>
      <c r="S203" s="214"/>
      <c r="T203" s="214"/>
      <c r="U203" s="214"/>
      <c r="V203" s="214"/>
      <c r="W203" s="214"/>
      <c r="X203" s="214"/>
      <c r="Y203" s="214">
        <v>43343</v>
      </c>
      <c r="Z203" s="214">
        <v>72.752605866064656</v>
      </c>
      <c r="AA203" s="214">
        <v>74.075380518174924</v>
      </c>
    </row>
    <row r="204" spans="1:27" hidden="1" x14ac:dyDescent="0.25">
      <c r="A204" s="114">
        <v>42936</v>
      </c>
      <c r="B204" s="214" t="str">
        <f t="shared" si="3"/>
        <v>Thu</v>
      </c>
      <c r="C204" s="115"/>
      <c r="D204" s="115"/>
      <c r="E204" s="129">
        <f>LME_historicals[[#This Row],[Date]]</f>
        <v>42936</v>
      </c>
      <c r="F204" s="112"/>
      <c r="G204" s="112"/>
      <c r="H204" s="127">
        <f>LME_historicals[[#This Row],[Date]]</f>
        <v>42936</v>
      </c>
      <c r="I204" s="112"/>
      <c r="J204" s="112"/>
      <c r="K204" s="214"/>
      <c r="L204" s="214"/>
      <c r="M204" s="214"/>
      <c r="N204" s="214"/>
      <c r="O204" s="214"/>
      <c r="P204" s="214"/>
      <c r="Q204" s="214"/>
      <c r="R204" s="214"/>
      <c r="S204" s="214"/>
      <c r="T204" s="214"/>
      <c r="U204" s="214"/>
      <c r="V204" s="214"/>
      <c r="W204" s="214"/>
      <c r="X204" s="214"/>
      <c r="Y204" s="214">
        <v>43348</v>
      </c>
      <c r="Z204" s="214">
        <v>72.752605866064656</v>
      </c>
      <c r="AA204" s="214">
        <v>74.516305402211671</v>
      </c>
    </row>
    <row r="205" spans="1:27" x14ac:dyDescent="0.25">
      <c r="A205" s="114">
        <v>42937</v>
      </c>
      <c r="B205" s="214" t="str">
        <f t="shared" si="3"/>
        <v>Fri</v>
      </c>
      <c r="C205" s="113">
        <v>27.7</v>
      </c>
      <c r="D205" s="113">
        <v>29.15</v>
      </c>
      <c r="E205" s="129">
        <f>LME_historicals[[#This Row],[Date]]</f>
        <v>42937</v>
      </c>
      <c r="F205" s="111">
        <f>C205/$M$2</f>
        <v>61.068096439090638</v>
      </c>
      <c r="G205" s="111">
        <f>D205/$M$2</f>
        <v>64.264801848357109</v>
      </c>
      <c r="H205" s="127">
        <f>LME_historicals[[#This Row],[Date]]</f>
        <v>42937</v>
      </c>
      <c r="I205" s="111"/>
      <c r="J205" s="111"/>
      <c r="K205" s="214"/>
      <c r="L205" s="214"/>
      <c r="M205" s="214"/>
      <c r="N205" s="214"/>
      <c r="O205" s="214"/>
      <c r="P205" s="214"/>
      <c r="Q205" s="214"/>
      <c r="R205" s="214"/>
      <c r="S205" s="214"/>
      <c r="T205" s="214"/>
      <c r="U205" s="214"/>
      <c r="V205" s="214"/>
      <c r="W205" s="214"/>
      <c r="X205" s="214"/>
      <c r="Y205" s="214">
        <v>43350</v>
      </c>
      <c r="Z205" s="214">
        <v>73.524224413128977</v>
      </c>
      <c r="AA205" s="214">
        <v>74.84699906523926</v>
      </c>
    </row>
    <row r="206" spans="1:27" hidden="1" x14ac:dyDescent="0.25">
      <c r="A206" s="114">
        <v>42940</v>
      </c>
      <c r="B206" s="214" t="str">
        <f t="shared" si="3"/>
        <v>Mon</v>
      </c>
      <c r="C206" s="115"/>
      <c r="D206" s="115"/>
      <c r="E206" s="129">
        <f>LME_historicals[[#This Row],[Date]]</f>
        <v>42940</v>
      </c>
      <c r="F206" s="112"/>
      <c r="G206" s="112"/>
      <c r="H206" s="127">
        <f>LME_historicals[[#This Row],[Date]]</f>
        <v>42940</v>
      </c>
      <c r="I206" s="112"/>
      <c r="J206" s="112"/>
      <c r="K206" s="214"/>
      <c r="L206" s="214"/>
      <c r="M206" s="214"/>
      <c r="N206" s="214"/>
      <c r="O206" s="214"/>
      <c r="P206" s="214"/>
      <c r="Q206" s="214"/>
      <c r="R206" s="214"/>
      <c r="S206" s="214"/>
      <c r="T206" s="214"/>
      <c r="U206" s="214"/>
      <c r="V206" s="214"/>
      <c r="W206" s="214"/>
      <c r="X206" s="214"/>
      <c r="Y206" s="214">
        <v>43355</v>
      </c>
      <c r="Z206" s="214">
        <v>73.524224413128977</v>
      </c>
      <c r="AA206" s="214">
        <v>74.957230286248432</v>
      </c>
    </row>
    <row r="207" spans="1:27" hidden="1" x14ac:dyDescent="0.25">
      <c r="A207" s="114">
        <v>42941</v>
      </c>
      <c r="B207" s="214" t="str">
        <f t="shared" si="3"/>
        <v>Tue</v>
      </c>
      <c r="C207" s="113"/>
      <c r="D207" s="113"/>
      <c r="E207" s="129">
        <f>LME_historicals[[#This Row],[Date]]</f>
        <v>42941</v>
      </c>
      <c r="F207" s="111"/>
      <c r="G207" s="111"/>
      <c r="H207" s="127">
        <f>LME_historicals[[#This Row],[Date]]</f>
        <v>42941</v>
      </c>
      <c r="I207" s="111"/>
      <c r="J207" s="111"/>
      <c r="K207" s="214"/>
      <c r="L207" s="214"/>
      <c r="M207" s="214"/>
      <c r="N207" s="214"/>
      <c r="O207" s="214"/>
      <c r="P207" s="214"/>
      <c r="Q207" s="214"/>
      <c r="R207" s="214"/>
      <c r="S207" s="214"/>
      <c r="T207" s="214"/>
      <c r="U207" s="214"/>
      <c r="V207" s="214"/>
      <c r="W207" s="214"/>
      <c r="X207" s="214"/>
      <c r="Y207" s="214">
        <v>43357</v>
      </c>
      <c r="Z207" s="214">
        <v>73.524224413128977</v>
      </c>
      <c r="AA207" s="214">
        <v>75.17769272826682</v>
      </c>
    </row>
    <row r="208" spans="1:27" x14ac:dyDescent="0.25">
      <c r="A208" s="114">
        <v>42942</v>
      </c>
      <c r="B208" s="214" t="str">
        <f t="shared" si="3"/>
        <v>Wed</v>
      </c>
      <c r="C208" s="115">
        <v>27.7</v>
      </c>
      <c r="D208" s="115">
        <v>29</v>
      </c>
      <c r="E208" s="129">
        <f>LME_historicals[[#This Row],[Date]]</f>
        <v>42942</v>
      </c>
      <c r="F208" s="112">
        <f>C208/$M$2</f>
        <v>61.068096439090638</v>
      </c>
      <c r="G208" s="112">
        <f>D208/$M$2</f>
        <v>63.934108185329549</v>
      </c>
      <c r="H208" s="127">
        <f>LME_historicals[[#This Row],[Date]]</f>
        <v>42942</v>
      </c>
      <c r="I208" s="112"/>
      <c r="J208" s="112"/>
      <c r="K208" s="214"/>
      <c r="L208" s="214"/>
      <c r="M208" s="214"/>
      <c r="N208" s="214"/>
      <c r="O208" s="214"/>
      <c r="P208" s="214"/>
      <c r="Q208" s="214"/>
      <c r="R208" s="214"/>
      <c r="S208" s="214"/>
      <c r="T208" s="214"/>
      <c r="U208" s="214"/>
      <c r="V208" s="214"/>
      <c r="W208" s="214"/>
      <c r="X208" s="214"/>
      <c r="Y208" s="214">
        <v>43362</v>
      </c>
      <c r="Z208" s="214">
        <v>73.854918076156551</v>
      </c>
      <c r="AA208" s="214">
        <v>75.50838639129438</v>
      </c>
    </row>
    <row r="209" spans="1:27" hidden="1" x14ac:dyDescent="0.25">
      <c r="A209" s="114">
        <v>42943</v>
      </c>
      <c r="B209" s="214" t="str">
        <f t="shared" si="3"/>
        <v>Thu</v>
      </c>
      <c r="C209" s="113"/>
      <c r="D209" s="113"/>
      <c r="E209" s="129">
        <f>LME_historicals[[#This Row],[Date]]</f>
        <v>42943</v>
      </c>
      <c r="F209" s="111"/>
      <c r="G209" s="111"/>
      <c r="H209" s="127">
        <f>LME_historicals[[#This Row],[Date]]</f>
        <v>42943</v>
      </c>
      <c r="I209" s="111"/>
      <c r="J209" s="111"/>
      <c r="K209" s="214"/>
      <c r="L209" s="214"/>
      <c r="M209" s="214"/>
      <c r="N209" s="214"/>
      <c r="O209" s="214"/>
      <c r="P209" s="214"/>
      <c r="Q209" s="214"/>
      <c r="R209" s="214"/>
      <c r="S209" s="214"/>
      <c r="T209" s="214"/>
      <c r="U209" s="214"/>
      <c r="V209" s="214"/>
      <c r="W209" s="214"/>
      <c r="X209" s="214"/>
      <c r="Y209" s="214">
        <v>43364</v>
      </c>
      <c r="Z209" s="214">
        <v>73.854918076156551</v>
      </c>
      <c r="AA209" s="214">
        <v>75.50838639129438</v>
      </c>
    </row>
    <row r="210" spans="1:27" x14ac:dyDescent="0.25">
      <c r="A210" s="114">
        <v>42944</v>
      </c>
      <c r="B210" s="214" t="str">
        <f t="shared" si="3"/>
        <v>Fri</v>
      </c>
      <c r="C210" s="115">
        <v>27.7</v>
      </c>
      <c r="D210" s="115">
        <v>29</v>
      </c>
      <c r="E210" s="129">
        <f>LME_historicals[[#This Row],[Date]]</f>
        <v>42944</v>
      </c>
      <c r="F210" s="112">
        <f>C210/$M$2</f>
        <v>61.068096439090638</v>
      </c>
      <c r="G210" s="112">
        <f>D210/$M$2</f>
        <v>63.934108185329549</v>
      </c>
      <c r="H210" s="127">
        <f>LME_historicals[[#This Row],[Date]]</f>
        <v>42944</v>
      </c>
      <c r="I210" s="112"/>
      <c r="J210" s="112"/>
      <c r="K210" s="214"/>
      <c r="L210" s="214"/>
      <c r="M210" s="214"/>
      <c r="N210" s="214"/>
      <c r="O210" s="214"/>
      <c r="P210" s="214"/>
      <c r="Q210" s="214"/>
      <c r="R210" s="214"/>
      <c r="S210" s="214"/>
      <c r="T210" s="214"/>
      <c r="U210" s="214"/>
      <c r="V210" s="214"/>
      <c r="W210" s="214"/>
      <c r="X210" s="214"/>
      <c r="Y210" s="214">
        <v>43369</v>
      </c>
      <c r="Z210" s="214">
        <v>73.854918076156551</v>
      </c>
      <c r="AA210" s="214">
        <v>75.50838639129438</v>
      </c>
    </row>
    <row r="211" spans="1:27" hidden="1" x14ac:dyDescent="0.25">
      <c r="A211" s="114">
        <v>42947</v>
      </c>
      <c r="B211" s="214" t="str">
        <f t="shared" si="3"/>
        <v>Mon</v>
      </c>
      <c r="C211" s="113"/>
      <c r="D211" s="113"/>
      <c r="E211" s="129">
        <f>LME_historicals[[#This Row],[Date]]</f>
        <v>42947</v>
      </c>
      <c r="F211" s="111"/>
      <c r="G211" s="111"/>
      <c r="H211" s="127">
        <f>LME_historicals[[#This Row],[Date]]</f>
        <v>42947</v>
      </c>
      <c r="I211" s="111"/>
      <c r="J211" s="111"/>
      <c r="K211" s="214"/>
      <c r="L211" s="214"/>
      <c r="M211" s="214"/>
      <c r="N211" s="214"/>
      <c r="O211" s="214"/>
      <c r="P211" s="214"/>
      <c r="Q211" s="214"/>
      <c r="R211" s="214"/>
      <c r="S211" s="214"/>
      <c r="T211" s="214"/>
      <c r="U211" s="214"/>
      <c r="V211" s="214"/>
      <c r="W211" s="214"/>
      <c r="X211" s="214"/>
      <c r="Y211" s="214">
        <v>43371</v>
      </c>
      <c r="Z211" s="214">
        <v>73.854918076156551</v>
      </c>
      <c r="AA211" s="214">
        <v>75.50838639129438</v>
      </c>
    </row>
    <row r="212" spans="1:27" hidden="1" x14ac:dyDescent="0.25">
      <c r="A212" s="114">
        <v>42948</v>
      </c>
      <c r="B212" s="214" t="str">
        <f t="shared" si="3"/>
        <v>Tue</v>
      </c>
      <c r="C212" s="115"/>
      <c r="D212" s="115"/>
      <c r="E212" s="129">
        <f>LME_historicals[[#This Row],[Date]]</f>
        <v>42948</v>
      </c>
      <c r="F212" s="112"/>
      <c r="G212" s="112"/>
      <c r="H212" s="127">
        <f>LME_historicals[[#This Row],[Date]]</f>
        <v>42948</v>
      </c>
      <c r="I212" s="112"/>
      <c r="J212" s="112"/>
      <c r="K212" s="214"/>
      <c r="L212" s="214"/>
      <c r="M212" s="214"/>
      <c r="N212" s="214"/>
      <c r="O212" s="214"/>
      <c r="P212" s="214"/>
      <c r="Q212" s="214"/>
      <c r="R212" s="214"/>
      <c r="S212" s="214"/>
      <c r="T212" s="214"/>
      <c r="U212" s="214"/>
      <c r="V212" s="214"/>
      <c r="W212" s="214"/>
      <c r="X212" s="214"/>
      <c r="Y212" s="214">
        <v>43376</v>
      </c>
      <c r="Z212" s="214">
        <v>73.854918076156551</v>
      </c>
      <c r="AA212" s="214">
        <v>75.50838639129438</v>
      </c>
    </row>
    <row r="213" spans="1:27" x14ac:dyDescent="0.25">
      <c r="A213" s="114">
        <v>42949</v>
      </c>
      <c r="B213" s="214" t="str">
        <f t="shared" si="3"/>
        <v>Wed</v>
      </c>
      <c r="C213" s="113">
        <v>28.25</v>
      </c>
      <c r="D213" s="113">
        <v>29.75</v>
      </c>
      <c r="E213" s="129">
        <f>LME_historicals[[#This Row],[Date]]</f>
        <v>42949</v>
      </c>
      <c r="F213" s="111">
        <f>C213/$M$2</f>
        <v>62.280639870191713</v>
      </c>
      <c r="G213" s="111">
        <f>D213/$M$2</f>
        <v>65.587576500467378</v>
      </c>
      <c r="H213" s="127">
        <f>LME_historicals[[#This Row],[Date]]</f>
        <v>42949</v>
      </c>
      <c r="I213" s="111"/>
      <c r="J213" s="111"/>
      <c r="K213" s="214"/>
      <c r="L213" s="214"/>
      <c r="M213" s="214"/>
      <c r="N213" s="214"/>
      <c r="O213" s="214"/>
      <c r="P213" s="214"/>
      <c r="Q213" s="214"/>
      <c r="R213" s="214"/>
      <c r="S213" s="214"/>
      <c r="T213" s="214"/>
      <c r="U213" s="214"/>
      <c r="V213" s="214"/>
      <c r="W213" s="214"/>
      <c r="X213" s="214"/>
      <c r="Y213" s="214">
        <v>43378</v>
      </c>
      <c r="Z213" s="214">
        <v>73.854918076156551</v>
      </c>
      <c r="AA213" s="214">
        <v>75.83908005432194</v>
      </c>
    </row>
    <row r="214" spans="1:27" hidden="1" x14ac:dyDescent="0.25">
      <c r="A214" s="114">
        <v>42950</v>
      </c>
      <c r="B214" s="214" t="str">
        <f t="shared" si="3"/>
        <v>Thu</v>
      </c>
      <c r="C214" s="115"/>
      <c r="D214" s="115"/>
      <c r="E214" s="129">
        <f>LME_historicals[[#This Row],[Date]]</f>
        <v>42950</v>
      </c>
      <c r="F214" s="112"/>
      <c r="G214" s="112"/>
      <c r="H214" s="127">
        <f>LME_historicals[[#This Row],[Date]]</f>
        <v>42950</v>
      </c>
      <c r="I214" s="112"/>
      <c r="J214" s="112"/>
      <c r="K214" s="214"/>
      <c r="L214" s="214"/>
      <c r="M214" s="214"/>
      <c r="N214" s="214"/>
      <c r="O214" s="214"/>
      <c r="P214" s="214"/>
      <c r="Q214" s="214"/>
      <c r="R214" s="214"/>
      <c r="S214" s="214"/>
      <c r="T214" s="214"/>
      <c r="U214" s="214"/>
      <c r="V214" s="214"/>
      <c r="W214" s="214"/>
      <c r="X214" s="214"/>
      <c r="Y214" s="214">
        <v>43383</v>
      </c>
      <c r="Z214" s="214">
        <v>73.854918076156551</v>
      </c>
      <c r="AA214" s="214">
        <v>75.83908005432194</v>
      </c>
    </row>
    <row r="215" spans="1:27" x14ac:dyDescent="0.25">
      <c r="A215" s="114">
        <v>42951</v>
      </c>
      <c r="B215" s="214" t="str">
        <f t="shared" si="3"/>
        <v>Fri</v>
      </c>
      <c r="C215" s="113">
        <v>28.25</v>
      </c>
      <c r="D215" s="113">
        <v>29.75</v>
      </c>
      <c r="E215" s="129">
        <f>LME_historicals[[#This Row],[Date]]</f>
        <v>42951</v>
      </c>
      <c r="F215" s="111">
        <f>C215/$M$2</f>
        <v>62.280639870191713</v>
      </c>
      <c r="G215" s="111">
        <f>D215/$M$2</f>
        <v>65.587576500467378</v>
      </c>
      <c r="H215" s="127">
        <f>LME_historicals[[#This Row],[Date]]</f>
        <v>42951</v>
      </c>
      <c r="I215" s="111"/>
      <c r="J215" s="111"/>
      <c r="K215" s="214"/>
      <c r="L215" s="214"/>
      <c r="M215" s="214"/>
      <c r="N215" s="214"/>
      <c r="O215" s="214"/>
      <c r="P215" s="214"/>
      <c r="Q215" s="214"/>
      <c r="R215" s="214"/>
      <c r="S215" s="214"/>
      <c r="T215" s="214"/>
      <c r="U215" s="214"/>
      <c r="V215" s="214"/>
      <c r="W215" s="214"/>
      <c r="X215" s="214"/>
      <c r="Y215" s="214">
        <v>43385</v>
      </c>
      <c r="Z215" s="214">
        <v>73.854918076156551</v>
      </c>
      <c r="AA215" s="214">
        <v>75.83908005432194</v>
      </c>
    </row>
    <row r="216" spans="1:27" hidden="1" x14ac:dyDescent="0.25">
      <c r="A216" s="114">
        <v>42954</v>
      </c>
      <c r="B216" s="214" t="str">
        <f t="shared" si="3"/>
        <v>Mon</v>
      </c>
      <c r="C216" s="115"/>
      <c r="D216" s="115"/>
      <c r="E216" s="129">
        <f>LME_historicals[[#This Row],[Date]]</f>
        <v>42954</v>
      </c>
      <c r="F216" s="112"/>
      <c r="G216" s="112"/>
      <c r="H216" s="127">
        <f>LME_historicals[[#This Row],[Date]]</f>
        <v>42954</v>
      </c>
      <c r="I216" s="112"/>
      <c r="J216" s="112"/>
      <c r="K216" s="214"/>
      <c r="L216" s="214"/>
      <c r="M216" s="214"/>
      <c r="N216" s="214"/>
      <c r="O216" s="214"/>
      <c r="P216" s="214"/>
      <c r="Q216" s="214"/>
      <c r="R216" s="214"/>
      <c r="S216" s="214"/>
      <c r="T216" s="214"/>
      <c r="U216" s="214"/>
      <c r="V216" s="214"/>
      <c r="W216" s="214"/>
      <c r="X216" s="214"/>
      <c r="Y216" s="214">
        <v>43390</v>
      </c>
      <c r="Z216" s="214">
        <v>73.854918076156551</v>
      </c>
      <c r="AA216" s="214">
        <v>75.83908005432194</v>
      </c>
    </row>
    <row r="217" spans="1:27" hidden="1" x14ac:dyDescent="0.25">
      <c r="A217" s="114">
        <v>42955</v>
      </c>
      <c r="B217" s="214" t="str">
        <f t="shared" si="3"/>
        <v>Tue</v>
      </c>
      <c r="C217" s="113"/>
      <c r="D217" s="113"/>
      <c r="E217" s="129">
        <f>LME_historicals[[#This Row],[Date]]</f>
        <v>42955</v>
      </c>
      <c r="F217" s="111"/>
      <c r="G217" s="111"/>
      <c r="H217" s="127">
        <f>LME_historicals[[#This Row],[Date]]</f>
        <v>42955</v>
      </c>
      <c r="I217" s="111"/>
      <c r="J217" s="111"/>
      <c r="K217" s="214"/>
      <c r="L217" s="214"/>
      <c r="M217" s="214"/>
      <c r="N217" s="214"/>
      <c r="O217" s="214"/>
      <c r="P217" s="214"/>
      <c r="Q217" s="214"/>
      <c r="R217" s="214"/>
      <c r="S217" s="214"/>
      <c r="T217" s="214"/>
      <c r="U217" s="214"/>
      <c r="V217" s="214"/>
      <c r="W217" s="214"/>
      <c r="X217" s="214"/>
      <c r="Y217" s="214">
        <v>43392</v>
      </c>
      <c r="Z217" s="214">
        <v>73.854918076156551</v>
      </c>
      <c r="AA217" s="214">
        <v>75.83908005432194</v>
      </c>
    </row>
    <row r="218" spans="1:27" x14ac:dyDescent="0.25">
      <c r="A218" s="114">
        <v>42956</v>
      </c>
      <c r="B218" s="214" t="str">
        <f t="shared" si="3"/>
        <v>Wed</v>
      </c>
      <c r="C218" s="115">
        <v>28.25</v>
      </c>
      <c r="D218" s="115">
        <v>29.75</v>
      </c>
      <c r="E218" s="129">
        <f>LME_historicals[[#This Row],[Date]]</f>
        <v>42956</v>
      </c>
      <c r="F218" s="112">
        <f>C218/$M$2</f>
        <v>62.280639870191713</v>
      </c>
      <c r="G218" s="112">
        <f>D218/$M$2</f>
        <v>65.587576500467378</v>
      </c>
      <c r="H218" s="127">
        <f>LME_historicals[[#This Row],[Date]]</f>
        <v>42956</v>
      </c>
      <c r="I218" s="112"/>
      <c r="J218" s="112"/>
      <c r="K218" s="214"/>
      <c r="L218" s="214"/>
      <c r="M218" s="214"/>
      <c r="N218" s="214"/>
      <c r="O218" s="214"/>
      <c r="P218" s="214"/>
      <c r="Q218" s="214"/>
      <c r="R218" s="214"/>
      <c r="S218" s="214"/>
      <c r="T218" s="214"/>
      <c r="U218" s="214"/>
      <c r="V218" s="214"/>
      <c r="W218" s="214"/>
      <c r="X218" s="214"/>
      <c r="Y218" s="214">
        <v>43397</v>
      </c>
      <c r="Z218" s="214">
        <v>73.854918076156551</v>
      </c>
      <c r="AA218" s="214">
        <v>75.949311275331141</v>
      </c>
    </row>
    <row r="219" spans="1:27" hidden="1" x14ac:dyDescent="0.25">
      <c r="A219" s="114">
        <v>42957</v>
      </c>
      <c r="B219" s="214" t="str">
        <f t="shared" si="3"/>
        <v>Thu</v>
      </c>
      <c r="C219" s="113"/>
      <c r="D219" s="113"/>
      <c r="E219" s="129">
        <f>LME_historicals[[#This Row],[Date]]</f>
        <v>42957</v>
      </c>
      <c r="F219" s="111"/>
      <c r="G219" s="111"/>
      <c r="H219" s="127">
        <f>LME_historicals[[#This Row],[Date]]</f>
        <v>42957</v>
      </c>
      <c r="I219" s="111"/>
      <c r="J219" s="111"/>
      <c r="K219" s="214"/>
      <c r="L219" s="214"/>
      <c r="M219" s="214"/>
      <c r="N219" s="214"/>
      <c r="O219" s="214"/>
      <c r="P219" s="214"/>
      <c r="Q219" s="214"/>
      <c r="R219" s="214"/>
      <c r="S219" s="214"/>
      <c r="T219" s="214"/>
      <c r="U219" s="214"/>
      <c r="V219" s="214"/>
      <c r="W219" s="214"/>
      <c r="X219" s="214"/>
      <c r="Y219" s="214">
        <v>43399</v>
      </c>
      <c r="Z219" s="214">
        <v>73.854918076156551</v>
      </c>
      <c r="AA219" s="214">
        <v>75.949311275331141</v>
      </c>
    </row>
    <row r="220" spans="1:27" x14ac:dyDescent="0.25">
      <c r="A220" s="114">
        <v>42958</v>
      </c>
      <c r="B220" s="214" t="str">
        <f t="shared" si="3"/>
        <v>Fri</v>
      </c>
      <c r="C220" s="115">
        <v>28.25</v>
      </c>
      <c r="D220" s="115">
        <v>29.75</v>
      </c>
      <c r="E220" s="129">
        <f>LME_historicals[[#This Row],[Date]]</f>
        <v>42958</v>
      </c>
      <c r="F220" s="112">
        <f>C220/$M$2</f>
        <v>62.280639870191713</v>
      </c>
      <c r="G220" s="112">
        <f>D220/$M$2</f>
        <v>65.587576500467378</v>
      </c>
      <c r="H220" s="127">
        <f>LME_historicals[[#This Row],[Date]]</f>
        <v>42958</v>
      </c>
      <c r="I220" s="112"/>
      <c r="J220" s="112"/>
      <c r="K220" s="214"/>
      <c r="L220" s="214"/>
      <c r="M220" s="214"/>
      <c r="N220" s="214"/>
      <c r="O220" s="214"/>
      <c r="P220" s="214"/>
      <c r="Q220" s="214"/>
      <c r="R220" s="214"/>
      <c r="S220" s="214"/>
      <c r="T220" s="214"/>
      <c r="U220" s="214"/>
      <c r="V220" s="214"/>
      <c r="W220" s="214"/>
      <c r="X220" s="214"/>
      <c r="Y220" s="214">
        <v>43404</v>
      </c>
      <c r="Z220" s="214">
        <v>73.854918076156551</v>
      </c>
      <c r="AA220" s="214">
        <v>75.949311275331141</v>
      </c>
    </row>
    <row r="221" spans="1:27" hidden="1" x14ac:dyDescent="0.25">
      <c r="A221" s="114">
        <v>42961</v>
      </c>
      <c r="B221" s="214" t="str">
        <f t="shared" si="3"/>
        <v>Mon</v>
      </c>
      <c r="C221" s="113"/>
      <c r="D221" s="113"/>
      <c r="E221" s="129">
        <f>LME_historicals[[#This Row],[Date]]</f>
        <v>42961</v>
      </c>
      <c r="F221" s="111"/>
      <c r="G221" s="111"/>
      <c r="H221" s="127">
        <f>LME_historicals[[#This Row],[Date]]</f>
        <v>42961</v>
      </c>
      <c r="I221" s="111"/>
      <c r="J221" s="111"/>
      <c r="K221" s="214"/>
      <c r="L221" s="214"/>
      <c r="M221" s="214"/>
      <c r="N221" s="214"/>
      <c r="O221" s="214"/>
      <c r="P221" s="214"/>
      <c r="Q221" s="214"/>
      <c r="R221" s="214"/>
      <c r="S221" s="214"/>
      <c r="T221" s="214"/>
      <c r="U221" s="214"/>
      <c r="V221" s="214"/>
      <c r="W221" s="214"/>
      <c r="X221" s="214"/>
      <c r="Y221" s="214">
        <v>43406</v>
      </c>
      <c r="Z221" s="214">
        <v>73.854918076156551</v>
      </c>
      <c r="AA221" s="214">
        <v>75.949311275331141</v>
      </c>
    </row>
    <row r="222" spans="1:27" hidden="1" x14ac:dyDescent="0.25">
      <c r="A222" s="114">
        <v>42962</v>
      </c>
      <c r="B222" s="214" t="str">
        <f t="shared" si="3"/>
        <v>Tue</v>
      </c>
      <c r="C222" s="115"/>
      <c r="D222" s="115"/>
      <c r="E222" s="129">
        <f>LME_historicals[[#This Row],[Date]]</f>
        <v>42962</v>
      </c>
      <c r="F222" s="112"/>
      <c r="G222" s="112"/>
      <c r="H222" s="127">
        <f>LME_historicals[[#This Row],[Date]]</f>
        <v>42962</v>
      </c>
      <c r="I222" s="112"/>
      <c r="J222" s="112"/>
      <c r="K222" s="214"/>
      <c r="L222" s="214"/>
      <c r="M222" s="214"/>
      <c r="N222" s="214"/>
      <c r="O222" s="214"/>
      <c r="P222" s="214"/>
      <c r="Q222" s="214"/>
      <c r="R222" s="214"/>
      <c r="S222" s="214"/>
      <c r="T222" s="214"/>
      <c r="U222" s="214"/>
      <c r="V222" s="214"/>
      <c r="W222" s="214"/>
      <c r="X222" s="214"/>
      <c r="Y222" s="214">
        <v>43411</v>
      </c>
      <c r="Z222" s="214">
        <v>73.854918076156551</v>
      </c>
      <c r="AA222" s="214">
        <v>75.949311275331141</v>
      </c>
    </row>
    <row r="223" spans="1:27" x14ac:dyDescent="0.25">
      <c r="A223" s="114">
        <v>42963</v>
      </c>
      <c r="B223" s="214" t="str">
        <f t="shared" si="3"/>
        <v>Wed</v>
      </c>
      <c r="C223" s="113">
        <v>28.25</v>
      </c>
      <c r="D223" s="113">
        <v>29.75</v>
      </c>
      <c r="E223" s="129">
        <f>LME_historicals[[#This Row],[Date]]</f>
        <v>42963</v>
      </c>
      <c r="F223" s="111">
        <f>C223/$M$2</f>
        <v>62.280639870191713</v>
      </c>
      <c r="G223" s="111">
        <f>D223/$M$2</f>
        <v>65.587576500467378</v>
      </c>
      <c r="H223" s="127">
        <f>LME_historicals[[#This Row],[Date]]</f>
        <v>42963</v>
      </c>
      <c r="I223" s="111"/>
      <c r="J223" s="111"/>
      <c r="K223" s="214"/>
      <c r="L223" s="214"/>
      <c r="M223" s="214"/>
      <c r="N223" s="214"/>
      <c r="O223" s="214"/>
      <c r="P223" s="214"/>
      <c r="Q223" s="214"/>
      <c r="R223" s="214"/>
      <c r="S223" s="214"/>
      <c r="T223" s="214"/>
      <c r="U223" s="214"/>
      <c r="V223" s="214"/>
      <c r="W223" s="214"/>
      <c r="X223" s="214"/>
      <c r="Y223" s="214">
        <v>43413</v>
      </c>
      <c r="Z223" s="214">
        <v>73.854918076156551</v>
      </c>
      <c r="AA223" s="214">
        <v>75.949311275331141</v>
      </c>
    </row>
    <row r="224" spans="1:27" hidden="1" x14ac:dyDescent="0.25">
      <c r="A224" s="114">
        <v>42964</v>
      </c>
      <c r="B224" s="214" t="str">
        <f t="shared" si="3"/>
        <v>Thu</v>
      </c>
      <c r="C224" s="115"/>
      <c r="D224" s="115"/>
      <c r="E224" s="129">
        <f>LME_historicals[[#This Row],[Date]]</f>
        <v>42964</v>
      </c>
      <c r="F224" s="112"/>
      <c r="G224" s="112"/>
      <c r="H224" s="127">
        <f>LME_historicals[[#This Row],[Date]]</f>
        <v>42964</v>
      </c>
      <c r="I224" s="112"/>
      <c r="J224" s="112"/>
      <c r="K224" s="214"/>
      <c r="L224" s="214"/>
      <c r="M224" s="214"/>
      <c r="N224" s="214"/>
      <c r="O224" s="214"/>
      <c r="P224" s="214"/>
      <c r="Q224" s="214"/>
      <c r="R224" s="214"/>
      <c r="S224" s="214"/>
      <c r="T224" s="214"/>
      <c r="U224" s="214"/>
      <c r="V224" s="214"/>
      <c r="W224" s="214"/>
      <c r="X224" s="214"/>
      <c r="Y224" s="214">
        <v>43418</v>
      </c>
      <c r="Z224" s="214">
        <v>73.854918076156551</v>
      </c>
      <c r="AA224" s="214">
        <v>75.949311275331141</v>
      </c>
    </row>
    <row r="225" spans="1:27" x14ac:dyDescent="0.25">
      <c r="A225" s="114">
        <v>42965</v>
      </c>
      <c r="B225" s="214" t="str">
        <f t="shared" si="3"/>
        <v>Fri</v>
      </c>
      <c r="C225" s="113">
        <v>28.25</v>
      </c>
      <c r="D225" s="113">
        <v>29.75</v>
      </c>
      <c r="E225" s="129">
        <f>LME_historicals[[#This Row],[Date]]</f>
        <v>42965</v>
      </c>
      <c r="F225" s="111">
        <f>C225/$M$2</f>
        <v>62.280639870191713</v>
      </c>
      <c r="G225" s="111">
        <f>D225/$M$2</f>
        <v>65.587576500467378</v>
      </c>
      <c r="H225" s="127">
        <f>LME_historicals[[#This Row],[Date]]</f>
        <v>42965</v>
      </c>
      <c r="I225" s="111"/>
      <c r="J225" s="111"/>
      <c r="K225" s="214"/>
      <c r="L225" s="214"/>
      <c r="M225" s="214"/>
      <c r="N225" s="214"/>
      <c r="O225" s="214"/>
      <c r="P225" s="214"/>
      <c r="Q225" s="214"/>
      <c r="R225" s="214"/>
      <c r="S225" s="214"/>
      <c r="T225" s="214"/>
      <c r="U225" s="214"/>
      <c r="V225" s="214"/>
      <c r="W225" s="214"/>
      <c r="X225" s="214"/>
      <c r="Y225" s="214">
        <v>43420</v>
      </c>
      <c r="Z225" s="214">
        <v>73.854918076156551</v>
      </c>
      <c r="AA225" s="214">
        <v>75.398155170285193</v>
      </c>
    </row>
    <row r="226" spans="1:27" hidden="1" x14ac:dyDescent="0.25">
      <c r="A226" s="114">
        <v>42968</v>
      </c>
      <c r="B226" s="214" t="str">
        <f t="shared" si="3"/>
        <v>Mon</v>
      </c>
      <c r="C226" s="115"/>
      <c r="D226" s="115"/>
      <c r="E226" s="129">
        <f>LME_historicals[[#This Row],[Date]]</f>
        <v>42968</v>
      </c>
      <c r="F226" s="112"/>
      <c r="G226" s="112"/>
      <c r="H226" s="127">
        <f>LME_historicals[[#This Row],[Date]]</f>
        <v>42968</v>
      </c>
      <c r="I226" s="112"/>
      <c r="J226" s="112"/>
      <c r="K226" s="214"/>
      <c r="L226" s="214"/>
      <c r="M226" s="214"/>
      <c r="N226" s="214"/>
      <c r="O226" s="214"/>
      <c r="P226" s="214"/>
      <c r="Q226" s="214"/>
      <c r="R226" s="214"/>
      <c r="S226" s="214"/>
      <c r="T226" s="214"/>
      <c r="U226" s="214"/>
      <c r="V226" s="214"/>
      <c r="W226" s="214"/>
      <c r="X226" s="214"/>
      <c r="Y226" s="214">
        <v>43425</v>
      </c>
      <c r="Z226" s="214">
        <v>73.303761971110603</v>
      </c>
      <c r="AA226" s="214">
        <v>74.84699906523926</v>
      </c>
    </row>
    <row r="227" spans="1:27" hidden="1" x14ac:dyDescent="0.25">
      <c r="A227" s="114">
        <v>42969</v>
      </c>
      <c r="B227" s="214" t="str">
        <f t="shared" si="3"/>
        <v>Tue</v>
      </c>
      <c r="C227" s="113"/>
      <c r="D227" s="113"/>
      <c r="E227" s="129">
        <f>LME_historicals[[#This Row],[Date]]</f>
        <v>42969</v>
      </c>
      <c r="F227" s="111"/>
      <c r="G227" s="111"/>
      <c r="H227" s="127">
        <f>LME_historicals[[#This Row],[Date]]</f>
        <v>42969</v>
      </c>
      <c r="I227" s="111"/>
      <c r="J227" s="111"/>
      <c r="K227" s="214"/>
      <c r="L227" s="214"/>
      <c r="M227" s="214"/>
      <c r="N227" s="214"/>
      <c r="O227" s="214"/>
      <c r="P227" s="214"/>
      <c r="Q227" s="214"/>
      <c r="R227" s="214"/>
      <c r="S227" s="214"/>
      <c r="T227" s="214"/>
      <c r="U227" s="214"/>
      <c r="V227" s="214"/>
      <c r="W227" s="214"/>
      <c r="X227" s="214"/>
      <c r="Y227" s="214">
        <v>43427</v>
      </c>
      <c r="Z227" s="214">
        <v>72.752605866064656</v>
      </c>
      <c r="AA227" s="214">
        <v>73.854918076156551</v>
      </c>
    </row>
    <row r="228" spans="1:27" x14ac:dyDescent="0.25">
      <c r="A228" s="114">
        <v>42970</v>
      </c>
      <c r="B228" s="214" t="str">
        <f t="shared" si="3"/>
        <v>Wed</v>
      </c>
      <c r="C228" s="115">
        <v>27.85</v>
      </c>
      <c r="D228" s="115">
        <v>29.45</v>
      </c>
      <c r="E228" s="129">
        <f>LME_historicals[[#This Row],[Date]]</f>
        <v>42970</v>
      </c>
      <c r="F228" s="112">
        <f>C228/$M$2</f>
        <v>61.398790102118205</v>
      </c>
      <c r="G228" s="112">
        <f>D228/$M$2</f>
        <v>64.926189174412244</v>
      </c>
      <c r="H228" s="127">
        <f>LME_historicals[[#This Row],[Date]]</f>
        <v>42970</v>
      </c>
      <c r="I228" s="112"/>
      <c r="J228" s="112"/>
      <c r="K228" s="214"/>
      <c r="L228" s="214"/>
      <c r="M228" s="214"/>
      <c r="N228" s="214"/>
      <c r="O228" s="214"/>
      <c r="P228" s="214"/>
      <c r="Q228" s="214"/>
      <c r="R228" s="214"/>
      <c r="S228" s="214"/>
      <c r="T228" s="214"/>
      <c r="U228" s="214"/>
      <c r="V228" s="214"/>
      <c r="W228" s="214"/>
      <c r="X228" s="214"/>
      <c r="Y228" s="214">
        <v>43432</v>
      </c>
      <c r="Z228" s="214">
        <v>71.429831213954387</v>
      </c>
      <c r="AA228" s="214">
        <v>73.524224413128977</v>
      </c>
    </row>
    <row r="229" spans="1:27" hidden="1" x14ac:dyDescent="0.25">
      <c r="A229" s="114">
        <v>42971</v>
      </c>
      <c r="B229" s="214" t="str">
        <f t="shared" si="3"/>
        <v>Thu</v>
      </c>
      <c r="C229" s="113"/>
      <c r="D229" s="113"/>
      <c r="E229" s="129">
        <f>LME_historicals[[#This Row],[Date]]</f>
        <v>42971</v>
      </c>
      <c r="F229" s="111"/>
      <c r="G229" s="111"/>
      <c r="H229" s="127">
        <f>LME_historicals[[#This Row],[Date]]</f>
        <v>42971</v>
      </c>
      <c r="I229" s="111"/>
      <c r="J229" s="111"/>
      <c r="K229" s="214"/>
      <c r="L229" s="214"/>
      <c r="M229" s="214"/>
      <c r="N229" s="214"/>
      <c r="O229" s="214"/>
      <c r="P229" s="214"/>
      <c r="Q229" s="214"/>
      <c r="R229" s="214"/>
      <c r="S229" s="214"/>
      <c r="T229" s="214"/>
      <c r="U229" s="214"/>
      <c r="V229" s="214"/>
      <c r="W229" s="214"/>
      <c r="X229" s="214"/>
      <c r="Y229" s="214">
        <v>43434</v>
      </c>
      <c r="Z229" s="214">
        <v>70.547981445880879</v>
      </c>
      <c r="AA229" s="214">
        <v>71.870756097991148</v>
      </c>
    </row>
    <row r="230" spans="1:27" x14ac:dyDescent="0.25">
      <c r="A230" s="114">
        <v>42972</v>
      </c>
      <c r="B230" s="214" t="str">
        <f t="shared" si="3"/>
        <v>Fri</v>
      </c>
      <c r="C230" s="115">
        <v>28</v>
      </c>
      <c r="D230" s="115">
        <v>29.75</v>
      </c>
      <c r="E230" s="129">
        <f>LME_historicals[[#This Row],[Date]]</f>
        <v>42972</v>
      </c>
      <c r="F230" s="112">
        <f>C230/$M$2</f>
        <v>61.729483765145773</v>
      </c>
      <c r="G230" s="112">
        <f>D230/$M$2</f>
        <v>65.587576500467378</v>
      </c>
      <c r="H230" s="127">
        <f>LME_historicals[[#This Row],[Date]]</f>
        <v>42972</v>
      </c>
      <c r="I230" s="112"/>
      <c r="J230" s="112"/>
      <c r="K230" s="214"/>
      <c r="L230" s="214"/>
      <c r="M230" s="214"/>
      <c r="N230" s="214"/>
      <c r="O230" s="214"/>
      <c r="P230" s="214"/>
      <c r="Q230" s="214"/>
      <c r="R230" s="214"/>
      <c r="S230" s="214"/>
      <c r="T230" s="214"/>
      <c r="U230" s="214"/>
      <c r="V230" s="214"/>
      <c r="W230" s="214"/>
      <c r="X230" s="214"/>
      <c r="Y230" s="214">
        <v>43439</v>
      </c>
      <c r="Z230" s="214">
        <v>70.107056561844132</v>
      </c>
      <c r="AA230" s="214">
        <v>71.870756097991148</v>
      </c>
    </row>
    <row r="231" spans="1:27" hidden="1" x14ac:dyDescent="0.25">
      <c r="A231" s="114">
        <v>42976</v>
      </c>
      <c r="B231" s="214" t="str">
        <f t="shared" si="3"/>
        <v>Tue</v>
      </c>
      <c r="C231" s="113"/>
      <c r="D231" s="113"/>
      <c r="E231" s="129">
        <f>LME_historicals[[#This Row],[Date]]</f>
        <v>42976</v>
      </c>
      <c r="F231" s="111"/>
      <c r="G231" s="111"/>
      <c r="H231" s="127">
        <f>LME_historicals[[#This Row],[Date]]</f>
        <v>42976</v>
      </c>
      <c r="I231" s="111"/>
      <c r="J231" s="111"/>
      <c r="K231" s="214"/>
      <c r="L231" s="214"/>
      <c r="M231" s="214"/>
      <c r="N231" s="214"/>
      <c r="O231" s="214"/>
      <c r="P231" s="214"/>
      <c r="Q231" s="214"/>
      <c r="R231" s="214"/>
      <c r="S231" s="214"/>
      <c r="T231" s="214"/>
      <c r="U231" s="214"/>
      <c r="V231" s="214"/>
      <c r="W231" s="214"/>
      <c r="X231" s="214"/>
      <c r="Y231" s="214">
        <v>43441</v>
      </c>
      <c r="Z231" s="214">
        <v>66.80011993156846</v>
      </c>
      <c r="AA231" s="214">
        <v>70.547981445880879</v>
      </c>
    </row>
    <row r="232" spans="1:27" x14ac:dyDescent="0.25">
      <c r="A232" s="114">
        <v>42977</v>
      </c>
      <c r="B232" s="214" t="str">
        <f t="shared" si="3"/>
        <v>Wed</v>
      </c>
      <c r="C232" s="115">
        <v>28.25</v>
      </c>
      <c r="D232" s="115">
        <v>29.5</v>
      </c>
      <c r="E232" s="129">
        <f>LME_historicals[[#This Row],[Date]]</f>
        <v>42977</v>
      </c>
      <c r="F232" s="112">
        <f>C232/$M$2</f>
        <v>62.280639870191713</v>
      </c>
      <c r="G232" s="112">
        <f>D232/$M$2</f>
        <v>65.03642039542143</v>
      </c>
      <c r="H232" s="127">
        <f>LME_historicals[[#This Row],[Date]]</f>
        <v>42977</v>
      </c>
      <c r="I232" s="112"/>
      <c r="J232" s="112"/>
      <c r="K232" s="214"/>
      <c r="L232" s="214"/>
      <c r="M232" s="214"/>
      <c r="N232" s="214"/>
      <c r="O232" s="214"/>
      <c r="P232" s="214"/>
      <c r="Q232" s="214"/>
      <c r="R232" s="214"/>
      <c r="S232" s="214"/>
      <c r="T232" s="214"/>
      <c r="U232" s="214"/>
      <c r="V232" s="214"/>
      <c r="W232" s="214"/>
      <c r="X232" s="214"/>
      <c r="Y232" s="214">
        <v>43446</v>
      </c>
      <c r="Z232" s="214">
        <v>65.697807721476565</v>
      </c>
      <c r="AA232" s="214">
        <v>69.445669235788998</v>
      </c>
    </row>
    <row r="233" spans="1:27" hidden="1" x14ac:dyDescent="0.25">
      <c r="A233" s="114">
        <v>42978</v>
      </c>
      <c r="B233" s="214" t="str">
        <f t="shared" si="3"/>
        <v>Thu</v>
      </c>
      <c r="C233" s="113"/>
      <c r="D233" s="113"/>
      <c r="E233" s="129">
        <f>LME_historicals[[#This Row],[Date]]</f>
        <v>42978</v>
      </c>
      <c r="F233" s="111"/>
      <c r="G233" s="111"/>
      <c r="H233" s="127">
        <f>LME_historicals[[#This Row],[Date]]</f>
        <v>42978</v>
      </c>
      <c r="I233" s="111"/>
      <c r="J233" s="111"/>
      <c r="K233" s="214"/>
      <c r="L233" s="214"/>
      <c r="M233" s="214"/>
      <c r="N233" s="214"/>
      <c r="O233" s="214"/>
      <c r="P233" s="214"/>
      <c r="Q233" s="214"/>
      <c r="R233" s="214"/>
      <c r="S233" s="214"/>
      <c r="T233" s="214"/>
      <c r="U233" s="214"/>
      <c r="V233" s="214"/>
      <c r="W233" s="214"/>
      <c r="X233" s="214"/>
      <c r="Y233" s="214">
        <v>43448</v>
      </c>
      <c r="Z233" s="214">
        <v>62.831795975237661</v>
      </c>
      <c r="AA233" s="214">
        <v>67.241044815605221</v>
      </c>
    </row>
    <row r="234" spans="1:27" x14ac:dyDescent="0.25">
      <c r="A234" s="114">
        <v>42979</v>
      </c>
      <c r="B234" s="214" t="str">
        <f t="shared" si="3"/>
        <v>Fri</v>
      </c>
      <c r="C234" s="115">
        <v>27.9</v>
      </c>
      <c r="D234" s="115">
        <v>29.6</v>
      </c>
      <c r="E234" s="129">
        <f>LME_historicals[[#This Row],[Date]]</f>
        <v>42979</v>
      </c>
      <c r="F234" s="112">
        <f>C234/$M$2</f>
        <v>61.509021323127392</v>
      </c>
      <c r="G234" s="112">
        <f>D234/$M$2</f>
        <v>65.256882837439818</v>
      </c>
      <c r="H234" s="127">
        <f>LME_historicals[[#This Row],[Date]]</f>
        <v>42979</v>
      </c>
      <c r="I234" s="112"/>
      <c r="J234" s="112"/>
      <c r="K234" s="214"/>
      <c r="L234" s="214"/>
      <c r="M234" s="214"/>
      <c r="N234" s="214"/>
      <c r="O234" s="214"/>
      <c r="P234" s="214"/>
      <c r="Q234" s="214"/>
      <c r="R234" s="214"/>
      <c r="S234" s="214"/>
      <c r="T234" s="214"/>
      <c r="U234" s="214"/>
      <c r="V234" s="214"/>
      <c r="W234" s="214"/>
      <c r="X234" s="214"/>
      <c r="Y234" s="214">
        <v>43453</v>
      </c>
      <c r="Z234" s="214">
        <v>60.627171555053884</v>
      </c>
      <c r="AA234" s="214">
        <v>65.03642039542143</v>
      </c>
    </row>
    <row r="235" spans="1:27" hidden="1" x14ac:dyDescent="0.25">
      <c r="A235" s="114">
        <v>42982</v>
      </c>
      <c r="B235" s="214" t="str">
        <f t="shared" si="3"/>
        <v>Mon</v>
      </c>
      <c r="C235" s="113"/>
      <c r="D235" s="113"/>
      <c r="E235" s="129">
        <f>LME_historicals[[#This Row],[Date]]</f>
        <v>42982</v>
      </c>
      <c r="F235" s="111"/>
      <c r="G235" s="111"/>
      <c r="H235" s="127">
        <f>LME_historicals[[#This Row],[Date]]</f>
        <v>42982</v>
      </c>
      <c r="I235" s="111"/>
      <c r="J235" s="111"/>
      <c r="K235" s="214"/>
      <c r="L235" s="214"/>
      <c r="M235" s="214"/>
      <c r="N235" s="214"/>
      <c r="O235" s="214"/>
      <c r="P235" s="214"/>
      <c r="Q235" s="214"/>
      <c r="R235" s="214"/>
      <c r="S235" s="214"/>
      <c r="T235" s="214"/>
      <c r="U235" s="214"/>
      <c r="V235" s="214"/>
      <c r="W235" s="214"/>
      <c r="X235" s="214"/>
      <c r="Y235" s="214">
        <v>43455</v>
      </c>
      <c r="Z235" s="214">
        <v>58.422547134870101</v>
      </c>
      <c r="AA235" s="214">
        <v>61.729483765145773</v>
      </c>
    </row>
    <row r="236" spans="1:27" hidden="1" x14ac:dyDescent="0.25">
      <c r="A236" s="114">
        <v>42983</v>
      </c>
      <c r="B236" s="214" t="str">
        <f t="shared" si="3"/>
        <v>Tue</v>
      </c>
      <c r="C236" s="115"/>
      <c r="D236" s="115"/>
      <c r="E236" s="129">
        <f>LME_historicals[[#This Row],[Date]]</f>
        <v>42983</v>
      </c>
      <c r="F236" s="112"/>
      <c r="G236" s="112"/>
      <c r="H236" s="127">
        <f>LME_historicals[[#This Row],[Date]]</f>
        <v>42983</v>
      </c>
      <c r="I236" s="112"/>
      <c r="J236" s="112"/>
      <c r="K236" s="214"/>
      <c r="L236" s="214"/>
      <c r="M236" s="214"/>
      <c r="N236" s="214"/>
      <c r="O236" s="214"/>
      <c r="P236" s="214"/>
      <c r="Q236" s="214"/>
      <c r="R236" s="214"/>
      <c r="S236" s="214"/>
      <c r="T236" s="214"/>
      <c r="U236" s="214"/>
      <c r="V236" s="214"/>
      <c r="W236" s="214"/>
      <c r="X236" s="214"/>
      <c r="Y236" s="214">
        <v>43460</v>
      </c>
      <c r="Z236" s="214">
        <v>58.422547134870101</v>
      </c>
      <c r="AA236" s="214">
        <v>61.729483765145773</v>
      </c>
    </row>
    <row r="237" spans="1:27" x14ac:dyDescent="0.25">
      <c r="A237" s="114">
        <v>42984</v>
      </c>
      <c r="B237" s="214" t="str">
        <f t="shared" si="3"/>
        <v>Wed</v>
      </c>
      <c r="C237" s="113">
        <v>28.05</v>
      </c>
      <c r="D237" s="113">
        <v>29.25</v>
      </c>
      <c r="E237" s="129">
        <f>LME_historicals[[#This Row],[Date]]</f>
        <v>42984</v>
      </c>
      <c r="F237" s="111">
        <f>C237/$M$2</f>
        <v>61.839714986154959</v>
      </c>
      <c r="G237" s="111">
        <f>D237/$M$2</f>
        <v>64.485264290375497</v>
      </c>
      <c r="H237" s="127">
        <f>LME_historicals[[#This Row],[Date]]</f>
        <v>42984</v>
      </c>
      <c r="I237" s="111"/>
      <c r="J237" s="111"/>
      <c r="K237" s="214"/>
      <c r="L237" s="214"/>
      <c r="M237" s="214"/>
      <c r="N237" s="214"/>
      <c r="O237" s="214"/>
      <c r="P237" s="214"/>
      <c r="Q237" s="214"/>
      <c r="R237" s="214"/>
      <c r="S237" s="214"/>
      <c r="T237" s="214"/>
      <c r="U237" s="214"/>
      <c r="V237" s="214"/>
      <c r="W237" s="214"/>
      <c r="X237" s="214"/>
      <c r="Y237" s="214">
        <v>43462</v>
      </c>
      <c r="Z237" s="214">
        <v>58.422547134870101</v>
      </c>
      <c r="AA237" s="214">
        <v>61.729483765145773</v>
      </c>
    </row>
    <row r="238" spans="1:27" hidden="1" x14ac:dyDescent="0.25">
      <c r="A238" s="114">
        <v>42985</v>
      </c>
      <c r="B238" s="214" t="str">
        <f t="shared" si="3"/>
        <v>Thu</v>
      </c>
      <c r="C238" s="115"/>
      <c r="D238" s="115"/>
      <c r="E238" s="129">
        <f>LME_historicals[[#This Row],[Date]]</f>
        <v>42985</v>
      </c>
      <c r="F238" s="112"/>
      <c r="G238" s="112"/>
      <c r="H238" s="127">
        <f>LME_historicals[[#This Row],[Date]]</f>
        <v>42985</v>
      </c>
      <c r="I238" s="112"/>
      <c r="J238" s="112"/>
      <c r="K238" s="214"/>
      <c r="L238" s="214"/>
      <c r="M238" s="214"/>
      <c r="N238" s="214"/>
      <c r="O238" s="214"/>
      <c r="P238" s="214"/>
      <c r="Q238" s="214"/>
      <c r="R238" s="214"/>
      <c r="S238" s="214"/>
      <c r="T238" s="214"/>
      <c r="U238" s="214"/>
      <c r="V238" s="214"/>
      <c r="W238" s="214"/>
      <c r="X238" s="214"/>
      <c r="Y238" s="214">
        <v>43469</v>
      </c>
      <c r="Z238" s="214">
        <v>56.769078819732272</v>
      </c>
      <c r="AA238" s="214">
        <v>60.076015450007937</v>
      </c>
    </row>
    <row r="239" spans="1:27" x14ac:dyDescent="0.25">
      <c r="A239" s="114">
        <v>42986</v>
      </c>
      <c r="B239" s="214" t="str">
        <f t="shared" si="3"/>
        <v>Fri</v>
      </c>
      <c r="C239" s="113">
        <v>28.4</v>
      </c>
      <c r="D239" s="113">
        <v>29.25</v>
      </c>
      <c r="E239" s="129">
        <f>LME_historicals[[#This Row],[Date]]</f>
        <v>42986</v>
      </c>
      <c r="F239" s="111">
        <f>C239/$M$2</f>
        <v>62.61133353321928</v>
      </c>
      <c r="G239" s="111">
        <f>D239/$M$2</f>
        <v>64.485264290375497</v>
      </c>
      <c r="H239" s="127">
        <f>LME_historicals[[#This Row],[Date]]</f>
        <v>42986</v>
      </c>
      <c r="I239" s="111"/>
      <c r="J239" s="111"/>
      <c r="K239" s="214"/>
      <c r="L239" s="214"/>
      <c r="M239" s="214"/>
      <c r="N239" s="214"/>
      <c r="O239" s="214"/>
      <c r="P239" s="214"/>
      <c r="Q239" s="214"/>
      <c r="R239" s="214"/>
      <c r="S239" s="214"/>
      <c r="T239" s="214"/>
      <c r="U239" s="214"/>
      <c r="V239" s="214"/>
      <c r="W239" s="214"/>
      <c r="X239" s="214"/>
      <c r="Y239" s="214">
        <v>43474</v>
      </c>
      <c r="Z239" s="214">
        <v>54.564454399548495</v>
      </c>
      <c r="AA239" s="214">
        <v>57.87139102982416</v>
      </c>
    </row>
    <row r="240" spans="1:27" hidden="1" x14ac:dyDescent="0.25">
      <c r="A240" s="114">
        <v>42989</v>
      </c>
      <c r="B240" s="214" t="str">
        <f t="shared" si="3"/>
        <v>Mon</v>
      </c>
      <c r="C240" s="115"/>
      <c r="D240" s="115"/>
      <c r="E240" s="129">
        <f>LME_historicals[[#This Row],[Date]]</f>
        <v>42989</v>
      </c>
      <c r="F240" s="112"/>
      <c r="G240" s="112"/>
      <c r="H240" s="127">
        <f>LME_historicals[[#This Row],[Date]]</f>
        <v>42989</v>
      </c>
      <c r="I240" s="112"/>
      <c r="J240" s="112"/>
      <c r="K240" s="214"/>
      <c r="L240" s="214"/>
      <c r="M240" s="214"/>
      <c r="N240" s="214"/>
      <c r="O240" s="214"/>
      <c r="P240" s="214"/>
      <c r="Q240" s="214"/>
      <c r="R240" s="214"/>
      <c r="S240" s="214"/>
      <c r="T240" s="214"/>
      <c r="U240" s="214"/>
      <c r="V240" s="214"/>
      <c r="W240" s="214"/>
      <c r="X240" s="214"/>
      <c r="Y240" s="214">
        <v>43476</v>
      </c>
      <c r="Z240" s="214">
        <v>51.808673874318771</v>
      </c>
      <c r="AA240" s="214">
        <v>55.666766609640383</v>
      </c>
    </row>
    <row r="241" spans="1:27" hidden="1" x14ac:dyDescent="0.25">
      <c r="A241" s="114">
        <v>42990</v>
      </c>
      <c r="B241" s="214" t="str">
        <f t="shared" si="3"/>
        <v>Tue</v>
      </c>
      <c r="C241" s="113"/>
      <c r="D241" s="113"/>
      <c r="E241" s="129">
        <f>LME_historicals[[#This Row],[Date]]</f>
        <v>42990</v>
      </c>
      <c r="F241" s="111"/>
      <c r="G241" s="111"/>
      <c r="H241" s="127">
        <f>LME_historicals[[#This Row],[Date]]</f>
        <v>42990</v>
      </c>
      <c r="I241" s="111"/>
      <c r="J241" s="111"/>
      <c r="K241" s="214"/>
      <c r="L241" s="214"/>
      <c r="M241" s="214"/>
      <c r="N241" s="214"/>
      <c r="O241" s="214"/>
      <c r="P241" s="214"/>
      <c r="Q241" s="214"/>
      <c r="R241" s="214"/>
      <c r="S241" s="214"/>
      <c r="T241" s="214"/>
      <c r="U241" s="214"/>
      <c r="V241" s="214"/>
      <c r="W241" s="214"/>
      <c r="X241" s="214"/>
      <c r="Y241" s="214">
        <v>43481</v>
      </c>
      <c r="Z241" s="214">
        <v>49.604049454134994</v>
      </c>
      <c r="AA241" s="214">
        <v>54.123529515511741</v>
      </c>
    </row>
    <row r="242" spans="1:27" x14ac:dyDescent="0.25">
      <c r="A242" s="114">
        <v>42991</v>
      </c>
      <c r="B242" s="214" t="str">
        <f t="shared" si="3"/>
        <v>Wed</v>
      </c>
      <c r="C242" s="115">
        <v>28.5</v>
      </c>
      <c r="D242" s="115">
        <v>29.7</v>
      </c>
      <c r="E242" s="129">
        <f>LME_historicals[[#This Row],[Date]]</f>
        <v>42991</v>
      </c>
      <c r="F242" s="112">
        <f>C242/$M$2</f>
        <v>62.831795975237661</v>
      </c>
      <c r="G242" s="112">
        <f>D242/$M$2</f>
        <v>65.477345279458191</v>
      </c>
      <c r="H242" s="127">
        <f>LME_historicals[[#This Row],[Date]]</f>
        <v>42991</v>
      </c>
      <c r="I242" s="112"/>
      <c r="J242" s="112"/>
      <c r="K242" s="214"/>
      <c r="L242" s="214"/>
      <c r="M242" s="214"/>
      <c r="N242" s="214"/>
      <c r="O242" s="214"/>
      <c r="P242" s="214"/>
      <c r="Q242" s="214"/>
      <c r="R242" s="214"/>
      <c r="S242" s="214"/>
      <c r="T242" s="214"/>
      <c r="U242" s="214"/>
      <c r="V242" s="214"/>
      <c r="W242" s="214"/>
      <c r="X242" s="214"/>
      <c r="Y242" s="214">
        <v>43483</v>
      </c>
      <c r="Z242" s="214">
        <v>46.297112823859329</v>
      </c>
      <c r="AA242" s="214">
        <v>49.604049454134994</v>
      </c>
    </row>
    <row r="243" spans="1:27" hidden="1" x14ac:dyDescent="0.25">
      <c r="A243" s="114">
        <v>42992</v>
      </c>
      <c r="B243" s="214" t="str">
        <f t="shared" si="3"/>
        <v>Thu</v>
      </c>
      <c r="C243" s="113"/>
      <c r="D243" s="113"/>
      <c r="E243" s="129">
        <f>LME_historicals[[#This Row],[Date]]</f>
        <v>42992</v>
      </c>
      <c r="F243" s="111"/>
      <c r="G243" s="111"/>
      <c r="H243" s="127">
        <f>LME_historicals[[#This Row],[Date]]</f>
        <v>42992</v>
      </c>
      <c r="I243" s="111"/>
      <c r="J243" s="111"/>
      <c r="K243" s="214"/>
      <c r="L243" s="214"/>
      <c r="M243" s="214"/>
      <c r="N243" s="214"/>
      <c r="O243" s="214"/>
      <c r="P243" s="214"/>
      <c r="Q243" s="214"/>
      <c r="R243" s="214"/>
      <c r="S243" s="214"/>
      <c r="T243" s="214"/>
      <c r="U243" s="214"/>
      <c r="V243" s="214"/>
      <c r="W243" s="214"/>
      <c r="X243" s="214"/>
      <c r="Y243" s="214">
        <v>43488</v>
      </c>
      <c r="Z243" s="214">
        <v>41.887863983491776</v>
      </c>
      <c r="AA243" s="214">
        <v>47.178962591932837</v>
      </c>
    </row>
    <row r="244" spans="1:27" x14ac:dyDescent="0.25">
      <c r="A244" s="114">
        <v>42993</v>
      </c>
      <c r="B244" s="214" t="str">
        <f t="shared" si="3"/>
        <v>Fri</v>
      </c>
      <c r="C244" s="115">
        <v>28.7</v>
      </c>
      <c r="D244" s="115">
        <v>29.9</v>
      </c>
      <c r="E244" s="129">
        <f>LME_historicals[[#This Row],[Date]]</f>
        <v>42993</v>
      </c>
      <c r="F244" s="112">
        <f>C244/$M$2</f>
        <v>63.272720859274415</v>
      </c>
      <c r="G244" s="112">
        <f>D244/$M$2</f>
        <v>65.918270163494938</v>
      </c>
      <c r="H244" s="127">
        <f>LME_historicals[[#This Row],[Date]]</f>
        <v>42993</v>
      </c>
      <c r="I244" s="112"/>
      <c r="J244" s="112"/>
      <c r="K244" s="214"/>
      <c r="L244" s="214"/>
      <c r="M244" s="214"/>
      <c r="N244" s="214"/>
      <c r="O244" s="214"/>
      <c r="P244" s="214"/>
      <c r="Q244" s="214"/>
      <c r="R244" s="214"/>
      <c r="S244" s="214"/>
      <c r="T244" s="214"/>
      <c r="U244" s="214"/>
      <c r="V244" s="214"/>
      <c r="W244" s="214"/>
      <c r="X244" s="214"/>
      <c r="Y244" s="214">
        <v>43490</v>
      </c>
      <c r="Z244" s="214">
        <v>41.887863983491776</v>
      </c>
      <c r="AA244" s="214">
        <v>46.62780648688689</v>
      </c>
    </row>
    <row r="245" spans="1:27" hidden="1" x14ac:dyDescent="0.25">
      <c r="A245" s="114">
        <v>42996</v>
      </c>
      <c r="B245" s="214" t="str">
        <f t="shared" si="3"/>
        <v>Mon</v>
      </c>
      <c r="C245" s="113"/>
      <c r="D245" s="113"/>
      <c r="E245" s="129">
        <f>LME_historicals[[#This Row],[Date]]</f>
        <v>42996</v>
      </c>
      <c r="F245" s="111"/>
      <c r="G245" s="111"/>
      <c r="H245" s="127">
        <f>LME_historicals[[#This Row],[Date]]</f>
        <v>42996</v>
      </c>
      <c r="I245" s="111"/>
      <c r="J245" s="111"/>
      <c r="K245" s="214"/>
      <c r="L245" s="214"/>
      <c r="M245" s="214"/>
      <c r="N245" s="214"/>
      <c r="O245" s="214"/>
      <c r="P245" s="214"/>
      <c r="Q245" s="214"/>
      <c r="R245" s="214"/>
      <c r="S245" s="214"/>
      <c r="T245" s="214"/>
      <c r="U245" s="214"/>
      <c r="V245" s="214"/>
      <c r="W245" s="214"/>
      <c r="X245" s="214"/>
      <c r="Y245" s="214">
        <v>43495</v>
      </c>
      <c r="Z245" s="214">
        <v>41.336707878445829</v>
      </c>
      <c r="AA245" s="214">
        <v>45.745956718813382</v>
      </c>
    </row>
    <row r="246" spans="1:27" hidden="1" x14ac:dyDescent="0.25">
      <c r="A246" s="114">
        <v>42997</v>
      </c>
      <c r="B246" s="214" t="str">
        <f t="shared" si="3"/>
        <v>Tue</v>
      </c>
      <c r="C246" s="115"/>
      <c r="D246" s="115"/>
      <c r="E246" s="129">
        <f>LME_historicals[[#This Row],[Date]]</f>
        <v>42997</v>
      </c>
      <c r="F246" s="112"/>
      <c r="G246" s="112"/>
      <c r="H246" s="127">
        <f>LME_historicals[[#This Row],[Date]]</f>
        <v>42997</v>
      </c>
      <c r="I246" s="112"/>
      <c r="J246" s="112"/>
      <c r="K246" s="214"/>
      <c r="L246" s="214"/>
      <c r="M246" s="214"/>
      <c r="N246" s="214"/>
      <c r="O246" s="214"/>
      <c r="P246" s="214"/>
      <c r="Q246" s="214"/>
      <c r="R246" s="214"/>
      <c r="S246" s="214"/>
      <c r="T246" s="214"/>
      <c r="U246" s="214"/>
      <c r="V246" s="214"/>
      <c r="W246" s="214"/>
      <c r="X246" s="214"/>
      <c r="Y246" s="214">
        <v>43497</v>
      </c>
      <c r="Z246" s="214">
        <v>41.336707878445829</v>
      </c>
      <c r="AA246" s="214">
        <v>44.864106950739874</v>
      </c>
    </row>
    <row r="247" spans="1:27" x14ac:dyDescent="0.25">
      <c r="A247" s="114">
        <v>42998</v>
      </c>
      <c r="B247" s="214" t="str">
        <f t="shared" si="3"/>
        <v>Wed</v>
      </c>
      <c r="C247" s="113">
        <v>28.7</v>
      </c>
      <c r="D247" s="113">
        <v>29.9</v>
      </c>
      <c r="E247" s="129">
        <f>LME_historicals[[#This Row],[Date]]</f>
        <v>42998</v>
      </c>
      <c r="F247" s="111">
        <f>C247/$M$2</f>
        <v>63.272720859274415</v>
      </c>
      <c r="G247" s="111">
        <f>D247/$M$2</f>
        <v>65.918270163494938</v>
      </c>
      <c r="H247" s="127">
        <f>LME_historicals[[#This Row],[Date]]</f>
        <v>42998</v>
      </c>
      <c r="I247" s="111"/>
      <c r="J247" s="111"/>
      <c r="K247" s="214"/>
      <c r="L247" s="214"/>
      <c r="M247" s="214"/>
      <c r="N247" s="214"/>
      <c r="O247" s="214"/>
      <c r="P247" s="214"/>
      <c r="Q247" s="214"/>
      <c r="R247" s="214"/>
      <c r="S247" s="214"/>
      <c r="T247" s="214"/>
      <c r="U247" s="214"/>
      <c r="V247" s="214"/>
      <c r="W247" s="214"/>
      <c r="X247" s="214"/>
      <c r="Y247" s="214">
        <v>43502</v>
      </c>
      <c r="Z247" s="214">
        <v>39.352545900280433</v>
      </c>
      <c r="AA247" s="214">
        <v>43.982257182666359</v>
      </c>
    </row>
    <row r="248" spans="1:27" hidden="1" x14ac:dyDescent="0.25">
      <c r="A248" s="114">
        <v>42999</v>
      </c>
      <c r="B248" s="214" t="str">
        <f t="shared" si="3"/>
        <v>Thu</v>
      </c>
      <c r="C248" s="115"/>
      <c r="D248" s="115"/>
      <c r="E248" s="129">
        <f>LME_historicals[[#This Row],[Date]]</f>
        <v>42999</v>
      </c>
      <c r="F248" s="112"/>
      <c r="G248" s="112"/>
      <c r="H248" s="127">
        <f>LME_historicals[[#This Row],[Date]]</f>
        <v>42999</v>
      </c>
      <c r="I248" s="112"/>
      <c r="J248" s="112"/>
      <c r="K248" s="214"/>
      <c r="L248" s="214"/>
      <c r="M248" s="214"/>
      <c r="N248" s="214"/>
      <c r="O248" s="214"/>
      <c r="P248" s="214"/>
      <c r="Q248" s="214"/>
      <c r="R248" s="214"/>
      <c r="S248" s="214"/>
      <c r="T248" s="214"/>
      <c r="U248" s="214"/>
      <c r="V248" s="214"/>
      <c r="W248" s="214"/>
      <c r="X248" s="214"/>
      <c r="Y248" s="214">
        <v>43504</v>
      </c>
      <c r="Z248" s="214">
        <v>39.021852237252858</v>
      </c>
      <c r="AA248" s="214">
        <v>43.541332298629605</v>
      </c>
    </row>
    <row r="249" spans="1:27" x14ac:dyDescent="0.25">
      <c r="A249" s="114">
        <v>43000</v>
      </c>
      <c r="B249" s="214" t="str">
        <f t="shared" si="3"/>
        <v>Fri</v>
      </c>
      <c r="C249" s="113">
        <v>28.95</v>
      </c>
      <c r="D249" s="113">
        <v>30.05</v>
      </c>
      <c r="E249" s="129">
        <f>LME_historicals[[#This Row],[Date]]</f>
        <v>43000</v>
      </c>
      <c r="F249" s="111">
        <f>C249/$M$2</f>
        <v>63.823876964320355</v>
      </c>
      <c r="G249" s="111">
        <f>D249/$M$2</f>
        <v>66.248963826522512</v>
      </c>
      <c r="H249" s="127">
        <f>LME_historicals[[#This Row],[Date]]</f>
        <v>43000</v>
      </c>
      <c r="I249" s="111"/>
      <c r="J249" s="111"/>
      <c r="K249" s="214"/>
      <c r="L249" s="214"/>
      <c r="M249" s="214"/>
      <c r="N249" s="214"/>
      <c r="O249" s="214"/>
      <c r="P249" s="214"/>
      <c r="Q249" s="214"/>
      <c r="R249" s="214"/>
      <c r="S249" s="214"/>
      <c r="T249" s="214"/>
      <c r="U249" s="214"/>
      <c r="V249" s="214"/>
      <c r="W249" s="214"/>
      <c r="X249" s="214"/>
      <c r="Y249" s="214">
        <v>43509</v>
      </c>
      <c r="Z249" s="214">
        <v>38.14000246917935</v>
      </c>
      <c r="AA249" s="214">
        <v>42.879944972574471</v>
      </c>
    </row>
    <row r="250" spans="1:27" hidden="1" x14ac:dyDescent="0.25">
      <c r="A250" s="114">
        <v>43003</v>
      </c>
      <c r="B250" s="214" t="str">
        <f t="shared" si="3"/>
        <v>Mon</v>
      </c>
      <c r="C250" s="115"/>
      <c r="D250" s="115"/>
      <c r="E250" s="129">
        <f>LME_historicals[[#This Row],[Date]]</f>
        <v>43003</v>
      </c>
      <c r="F250" s="112"/>
      <c r="G250" s="112"/>
      <c r="H250" s="127">
        <f>LME_historicals[[#This Row],[Date]]</f>
        <v>43003</v>
      </c>
      <c r="I250" s="112"/>
      <c r="J250" s="112"/>
      <c r="K250" s="214"/>
      <c r="L250" s="214"/>
      <c r="M250" s="214"/>
      <c r="N250" s="214"/>
      <c r="O250" s="214"/>
      <c r="P250" s="214"/>
      <c r="Q250" s="214"/>
      <c r="R250" s="214"/>
      <c r="S250" s="214"/>
      <c r="T250" s="214"/>
      <c r="U250" s="214"/>
      <c r="V250" s="214"/>
      <c r="W250" s="214"/>
      <c r="X250" s="214"/>
      <c r="Y250" s="214">
        <v>43511</v>
      </c>
      <c r="Z250" s="214">
        <v>37.478615143124216</v>
      </c>
      <c r="AA250" s="214">
        <v>42.549251309546911</v>
      </c>
    </row>
    <row r="251" spans="1:27" hidden="1" x14ac:dyDescent="0.25">
      <c r="A251" s="114">
        <v>43004</v>
      </c>
      <c r="B251" s="214" t="str">
        <f t="shared" si="3"/>
        <v>Tue</v>
      </c>
      <c r="C251" s="113"/>
      <c r="D251" s="113"/>
      <c r="E251" s="129">
        <f>LME_historicals[[#This Row],[Date]]</f>
        <v>43004</v>
      </c>
      <c r="F251" s="111"/>
      <c r="G251" s="111"/>
      <c r="H251" s="127">
        <f>LME_historicals[[#This Row],[Date]]</f>
        <v>43004</v>
      </c>
      <c r="I251" s="111"/>
      <c r="J251" s="111"/>
      <c r="K251" s="214"/>
      <c r="L251" s="214"/>
      <c r="M251" s="214"/>
      <c r="N251" s="214"/>
      <c r="O251" s="214"/>
      <c r="P251" s="214"/>
      <c r="Q251" s="214"/>
      <c r="R251" s="214"/>
      <c r="S251" s="214"/>
      <c r="T251" s="214"/>
      <c r="U251" s="214"/>
      <c r="V251" s="214"/>
      <c r="W251" s="214"/>
      <c r="X251" s="214"/>
      <c r="Y251" s="214">
        <v>43516</v>
      </c>
      <c r="Z251" s="214">
        <v>35.384221943949633</v>
      </c>
      <c r="AA251" s="214">
        <v>39.683239563307993</v>
      </c>
    </row>
    <row r="252" spans="1:27" x14ac:dyDescent="0.25">
      <c r="A252" s="114">
        <v>43005</v>
      </c>
      <c r="B252" s="214" t="str">
        <f t="shared" si="3"/>
        <v>Wed</v>
      </c>
      <c r="C252" s="115">
        <v>29</v>
      </c>
      <c r="D252" s="115">
        <v>30.05</v>
      </c>
      <c r="E252" s="129">
        <f>LME_historicals[[#This Row],[Date]]</f>
        <v>43005</v>
      </c>
      <c r="F252" s="112">
        <f>C252/$M$2</f>
        <v>63.934108185329549</v>
      </c>
      <c r="G252" s="112">
        <f>D252/$M$2</f>
        <v>66.248963826522512</v>
      </c>
      <c r="H252" s="127">
        <f>LME_historicals[[#This Row],[Date]]</f>
        <v>43005</v>
      </c>
      <c r="I252" s="112"/>
      <c r="J252" s="112"/>
      <c r="K252" s="214"/>
      <c r="L252" s="214"/>
      <c r="M252" s="214"/>
      <c r="N252" s="214"/>
      <c r="O252" s="214"/>
      <c r="P252" s="214"/>
      <c r="Q252" s="214"/>
      <c r="R252" s="214"/>
      <c r="S252" s="214"/>
      <c r="T252" s="214"/>
      <c r="U252" s="214"/>
      <c r="V252" s="214"/>
      <c r="W252" s="214"/>
      <c r="X252" s="214"/>
      <c r="Y252" s="214">
        <v>43518</v>
      </c>
      <c r="Z252" s="214">
        <v>34.722834617894499</v>
      </c>
      <c r="AA252" s="214">
        <v>38.580927353216104</v>
      </c>
    </row>
    <row r="253" spans="1:27" hidden="1" x14ac:dyDescent="0.25">
      <c r="A253" s="114">
        <v>43006</v>
      </c>
      <c r="B253" s="214" t="str">
        <f t="shared" si="3"/>
        <v>Thu</v>
      </c>
      <c r="C253" s="113"/>
      <c r="D253" s="113"/>
      <c r="E253" s="129">
        <f>LME_historicals[[#This Row],[Date]]</f>
        <v>43006</v>
      </c>
      <c r="F253" s="111"/>
      <c r="G253" s="111"/>
      <c r="H253" s="127">
        <f>LME_historicals[[#This Row],[Date]]</f>
        <v>43006</v>
      </c>
      <c r="I253" s="111"/>
      <c r="J253" s="111"/>
      <c r="K253" s="214"/>
      <c r="L253" s="214"/>
      <c r="M253" s="214"/>
      <c r="N253" s="214"/>
      <c r="O253" s="214"/>
      <c r="P253" s="214"/>
      <c r="Q253" s="214"/>
      <c r="R253" s="214"/>
      <c r="S253" s="214"/>
      <c r="T253" s="214"/>
      <c r="U253" s="214"/>
      <c r="V253" s="214"/>
      <c r="W253" s="214"/>
      <c r="X253" s="214"/>
      <c r="Y253" s="214">
        <v>43523</v>
      </c>
      <c r="Z253" s="214">
        <v>33.840984849820984</v>
      </c>
      <c r="AA253" s="214">
        <v>36.155840491013947</v>
      </c>
    </row>
    <row r="254" spans="1:27" x14ac:dyDescent="0.25">
      <c r="A254" s="114">
        <v>43007</v>
      </c>
      <c r="B254" s="214" t="str">
        <f t="shared" si="3"/>
        <v>Fri</v>
      </c>
      <c r="C254" s="115">
        <v>29.2</v>
      </c>
      <c r="D254" s="115">
        <v>30.2</v>
      </c>
      <c r="E254" s="129">
        <f>LME_historicals[[#This Row],[Date]]</f>
        <v>43007</v>
      </c>
      <c r="F254" s="112">
        <f>C254/$M$2</f>
        <v>64.375033069366296</v>
      </c>
      <c r="G254" s="112">
        <f>D254/$M$2</f>
        <v>66.579657489550073</v>
      </c>
      <c r="H254" s="127">
        <f>LME_historicals[[#This Row],[Date]]</f>
        <v>43007</v>
      </c>
      <c r="I254" s="112"/>
      <c r="J254" s="112"/>
      <c r="K254" s="214"/>
      <c r="L254" s="214"/>
      <c r="M254" s="214"/>
      <c r="N254" s="214"/>
      <c r="O254" s="214"/>
      <c r="P254" s="214"/>
      <c r="Q254" s="214"/>
      <c r="R254" s="214"/>
      <c r="S254" s="214"/>
      <c r="T254" s="214"/>
      <c r="U254" s="214"/>
      <c r="V254" s="214"/>
      <c r="W254" s="214"/>
      <c r="X254" s="214"/>
      <c r="Y254" s="214">
        <v>43525</v>
      </c>
      <c r="Z254" s="214">
        <v>33.40005996578423</v>
      </c>
      <c r="AA254" s="214">
        <v>35.273990722940439</v>
      </c>
    </row>
    <row r="255" spans="1:27" hidden="1" x14ac:dyDescent="0.25">
      <c r="A255" s="114">
        <v>43010</v>
      </c>
      <c r="B255" s="214" t="str">
        <f t="shared" si="3"/>
        <v>Mon</v>
      </c>
      <c r="C255" s="113"/>
      <c r="D255" s="113"/>
      <c r="E255" s="129">
        <f>LME_historicals[[#This Row],[Date]]</f>
        <v>43010</v>
      </c>
      <c r="F255" s="111"/>
      <c r="G255" s="111"/>
      <c r="H255" s="127">
        <f>LME_historicals[[#This Row],[Date]]</f>
        <v>43010</v>
      </c>
      <c r="I255" s="111"/>
      <c r="J255" s="111"/>
      <c r="K255" s="214"/>
      <c r="L255" s="214"/>
      <c r="M255" s="214"/>
      <c r="N255" s="214"/>
      <c r="O255" s="214"/>
      <c r="P255" s="214"/>
      <c r="Q255" s="214"/>
      <c r="R255" s="214"/>
      <c r="S255" s="214"/>
      <c r="T255" s="214"/>
      <c r="U255" s="214"/>
      <c r="V255" s="214"/>
      <c r="W255" s="214"/>
      <c r="X255" s="214"/>
      <c r="Y255" s="214">
        <v>43530</v>
      </c>
      <c r="Z255" s="214">
        <v>32.848903860738282</v>
      </c>
      <c r="AA255" s="214">
        <v>34.392140954866932</v>
      </c>
    </row>
    <row r="256" spans="1:27" hidden="1" x14ac:dyDescent="0.25">
      <c r="A256" s="114">
        <v>43011</v>
      </c>
      <c r="B256" s="214" t="str">
        <f t="shared" si="3"/>
        <v>Tue</v>
      </c>
      <c r="C256" s="115"/>
      <c r="D256" s="115"/>
      <c r="E256" s="129">
        <f>LME_historicals[[#This Row],[Date]]</f>
        <v>43011</v>
      </c>
      <c r="F256" s="112"/>
      <c r="G256" s="112"/>
      <c r="H256" s="127">
        <f>LME_historicals[[#This Row],[Date]]</f>
        <v>43011</v>
      </c>
      <c r="I256" s="112"/>
      <c r="J256" s="112"/>
      <c r="K256" s="214"/>
      <c r="L256" s="214"/>
      <c r="M256" s="214"/>
      <c r="N256" s="214"/>
      <c r="O256" s="214"/>
      <c r="P256" s="214"/>
      <c r="Q256" s="214"/>
      <c r="R256" s="214"/>
      <c r="S256" s="214"/>
      <c r="T256" s="214"/>
      <c r="U256" s="214"/>
      <c r="V256" s="214"/>
      <c r="W256" s="214"/>
      <c r="X256" s="214"/>
      <c r="Y256" s="214">
        <v>43532</v>
      </c>
      <c r="Z256" s="214">
        <v>32.407978976701528</v>
      </c>
      <c r="AA256" s="214">
        <v>34.171678512848551</v>
      </c>
    </row>
    <row r="257" spans="1:27" x14ac:dyDescent="0.25">
      <c r="A257" s="114">
        <v>43012</v>
      </c>
      <c r="B257" s="214" t="str">
        <f t="shared" si="3"/>
        <v>Wed</v>
      </c>
      <c r="C257" s="113">
        <v>29.2</v>
      </c>
      <c r="D257" s="113">
        <v>30.2</v>
      </c>
      <c r="E257" s="129">
        <f>LME_historicals[[#This Row],[Date]]</f>
        <v>43012</v>
      </c>
      <c r="F257" s="111">
        <f>C257/$M$2</f>
        <v>64.375033069366296</v>
      </c>
      <c r="G257" s="111">
        <f>D257/$M$2</f>
        <v>66.579657489550073</v>
      </c>
      <c r="H257" s="127">
        <f>LME_historicals[[#This Row],[Date]]</f>
        <v>43012</v>
      </c>
      <c r="I257" s="111"/>
      <c r="J257" s="111"/>
      <c r="K257" s="214"/>
      <c r="L257" s="214"/>
      <c r="M257" s="214"/>
      <c r="N257" s="214"/>
      <c r="O257" s="214"/>
      <c r="P257" s="214"/>
      <c r="Q257" s="214"/>
      <c r="R257" s="214"/>
      <c r="S257" s="214"/>
      <c r="T257" s="214"/>
      <c r="U257" s="214"/>
      <c r="V257" s="214"/>
      <c r="W257" s="214"/>
      <c r="X257" s="214"/>
      <c r="Y257" s="214">
        <v>43537</v>
      </c>
      <c r="Z257" s="214">
        <v>30.974973103582077</v>
      </c>
      <c r="AA257" s="214">
        <v>32.738672639729096</v>
      </c>
    </row>
    <row r="258" spans="1:27" hidden="1" x14ac:dyDescent="0.25">
      <c r="A258" s="114">
        <v>43013</v>
      </c>
      <c r="B258" s="214" t="str">
        <f t="shared" si="3"/>
        <v>Thu</v>
      </c>
      <c r="C258" s="115"/>
      <c r="D258" s="115"/>
      <c r="E258" s="129">
        <f>LME_historicals[[#This Row],[Date]]</f>
        <v>43013</v>
      </c>
      <c r="F258" s="112"/>
      <c r="G258" s="112"/>
      <c r="H258" s="127">
        <f>LME_historicals[[#This Row],[Date]]</f>
        <v>43013</v>
      </c>
      <c r="I258" s="112"/>
      <c r="J258" s="112"/>
      <c r="K258" s="214"/>
      <c r="L258" s="214"/>
      <c r="M258" s="214"/>
      <c r="N258" s="214"/>
      <c r="O258" s="214"/>
      <c r="P258" s="214"/>
      <c r="Q258" s="214"/>
      <c r="R258" s="214"/>
      <c r="S258" s="214"/>
      <c r="T258" s="214"/>
      <c r="U258" s="214"/>
      <c r="V258" s="214"/>
      <c r="W258" s="214"/>
      <c r="X258" s="214"/>
      <c r="Y258" s="214">
        <v>43539</v>
      </c>
      <c r="Z258" s="214">
        <v>30.644279440554509</v>
      </c>
      <c r="AA258" s="214">
        <v>32.738672639729096</v>
      </c>
    </row>
    <row r="259" spans="1:27" x14ac:dyDescent="0.25">
      <c r="A259" s="114">
        <v>43014</v>
      </c>
      <c r="B259" s="214" t="str">
        <f t="shared" ref="B259:B322" si="4">TEXT($A259,"ddd")</f>
        <v>Fri</v>
      </c>
      <c r="C259" s="113">
        <v>29</v>
      </c>
      <c r="D259" s="113">
        <v>30.2</v>
      </c>
      <c r="E259" s="129">
        <f>LME_historicals[[#This Row],[Date]]</f>
        <v>43014</v>
      </c>
      <c r="F259" s="111">
        <f>C259/$M$2</f>
        <v>63.934108185329549</v>
      </c>
      <c r="G259" s="111">
        <f>D259/$M$2</f>
        <v>66.579657489550073</v>
      </c>
      <c r="H259" s="127">
        <f>LME_historicals[[#This Row],[Date]]</f>
        <v>43014</v>
      </c>
      <c r="I259" s="111"/>
      <c r="J259" s="111"/>
      <c r="K259" s="214"/>
      <c r="L259" s="214"/>
      <c r="M259" s="214"/>
      <c r="N259" s="214"/>
      <c r="O259" s="214"/>
      <c r="P259" s="214"/>
      <c r="Q259" s="214"/>
      <c r="R259" s="214"/>
      <c r="S259" s="214"/>
      <c r="T259" s="214"/>
      <c r="U259" s="214"/>
      <c r="V259" s="214"/>
      <c r="W259" s="214"/>
      <c r="X259" s="214"/>
      <c r="Y259" s="214">
        <v>43544</v>
      </c>
      <c r="Z259" s="214">
        <v>29.321504788444244</v>
      </c>
      <c r="AA259" s="214">
        <v>31.41589798761883</v>
      </c>
    </row>
    <row r="260" spans="1:27" hidden="1" x14ac:dyDescent="0.25">
      <c r="A260" s="114">
        <v>43017</v>
      </c>
      <c r="B260" s="214" t="str">
        <f t="shared" si="4"/>
        <v>Mon</v>
      </c>
      <c r="C260" s="115"/>
      <c r="D260" s="115"/>
      <c r="E260" s="129">
        <f>LME_historicals[[#This Row],[Date]]</f>
        <v>43017</v>
      </c>
      <c r="F260" s="112"/>
      <c r="G260" s="112"/>
      <c r="H260" s="127">
        <f>LME_historicals[[#This Row],[Date]]</f>
        <v>43017</v>
      </c>
      <c r="I260" s="112"/>
      <c r="J260" s="112"/>
      <c r="K260" s="214"/>
      <c r="L260" s="214"/>
      <c r="M260" s="214"/>
      <c r="N260" s="214"/>
      <c r="O260" s="214"/>
      <c r="P260" s="214"/>
      <c r="Q260" s="214"/>
      <c r="R260" s="214"/>
      <c r="S260" s="214"/>
      <c r="T260" s="214"/>
      <c r="U260" s="214"/>
      <c r="V260" s="214"/>
      <c r="W260" s="214"/>
      <c r="X260" s="214"/>
      <c r="Y260" s="214">
        <v>43546</v>
      </c>
      <c r="Z260" s="214">
        <v>29.321504788444244</v>
      </c>
      <c r="AA260" s="214">
        <v>31.30566676660964</v>
      </c>
    </row>
    <row r="261" spans="1:27" hidden="1" x14ac:dyDescent="0.25">
      <c r="A261" s="114">
        <v>43018</v>
      </c>
      <c r="B261" s="214" t="str">
        <f t="shared" si="4"/>
        <v>Tue</v>
      </c>
      <c r="C261" s="113"/>
      <c r="D261" s="113"/>
      <c r="E261" s="129">
        <f>LME_historicals[[#This Row],[Date]]</f>
        <v>43018</v>
      </c>
      <c r="F261" s="111"/>
      <c r="G261" s="111"/>
      <c r="H261" s="127">
        <f>LME_historicals[[#This Row],[Date]]</f>
        <v>43018</v>
      </c>
      <c r="I261" s="111"/>
      <c r="J261" s="111"/>
      <c r="K261" s="214"/>
      <c r="L261" s="214"/>
      <c r="M261" s="214"/>
      <c r="N261" s="214"/>
      <c r="O261" s="214"/>
      <c r="P261" s="214"/>
      <c r="Q261" s="214"/>
      <c r="R261" s="214"/>
      <c r="S261" s="214"/>
      <c r="T261" s="214"/>
      <c r="U261" s="214"/>
      <c r="V261" s="214"/>
      <c r="W261" s="214"/>
      <c r="X261" s="214"/>
      <c r="Y261" s="214">
        <v>43551</v>
      </c>
      <c r="Z261" s="214">
        <v>29.321504788444244</v>
      </c>
      <c r="AA261" s="214">
        <v>31.41589798761883</v>
      </c>
    </row>
    <row r="262" spans="1:27" x14ac:dyDescent="0.25">
      <c r="A262" s="114">
        <v>43019</v>
      </c>
      <c r="B262" s="214" t="str">
        <f t="shared" si="4"/>
        <v>Wed</v>
      </c>
      <c r="C262" s="115">
        <v>29.25</v>
      </c>
      <c r="D262" s="115">
        <v>30.2</v>
      </c>
      <c r="E262" s="129">
        <f>LME_historicals[[#This Row],[Date]]</f>
        <v>43019</v>
      </c>
      <c r="F262" s="112">
        <f>C262/$M$2</f>
        <v>64.485264290375497</v>
      </c>
      <c r="G262" s="112">
        <f>D262/$M$2</f>
        <v>66.579657489550073</v>
      </c>
      <c r="H262" s="127">
        <f>LME_historicals[[#This Row],[Date]]</f>
        <v>43019</v>
      </c>
      <c r="I262" s="112"/>
      <c r="J262" s="112"/>
      <c r="K262" s="214"/>
      <c r="L262" s="214"/>
      <c r="M262" s="214"/>
      <c r="N262" s="214"/>
      <c r="O262" s="214"/>
      <c r="P262" s="214"/>
      <c r="Q262" s="214"/>
      <c r="R262" s="214"/>
      <c r="S262" s="214"/>
      <c r="T262" s="214"/>
      <c r="U262" s="214"/>
      <c r="V262" s="214"/>
      <c r="W262" s="214"/>
      <c r="X262" s="214"/>
      <c r="Y262" s="214">
        <v>43553</v>
      </c>
      <c r="Z262" s="214">
        <v>30.313585777526942</v>
      </c>
      <c r="AA262" s="214">
        <v>31.746591650646398</v>
      </c>
    </row>
    <row r="263" spans="1:27" hidden="1" x14ac:dyDescent="0.25">
      <c r="A263" s="114">
        <v>43020</v>
      </c>
      <c r="B263" s="214" t="str">
        <f t="shared" si="4"/>
        <v>Thu</v>
      </c>
      <c r="C263" s="113"/>
      <c r="D263" s="113"/>
      <c r="E263" s="129">
        <f>LME_historicals[[#This Row],[Date]]</f>
        <v>43020</v>
      </c>
      <c r="F263" s="111"/>
      <c r="G263" s="111"/>
      <c r="H263" s="127">
        <f>LME_historicals[[#This Row],[Date]]</f>
        <v>43020</v>
      </c>
      <c r="I263" s="111"/>
      <c r="J263" s="111"/>
      <c r="K263" s="214"/>
      <c r="L263" s="214"/>
      <c r="M263" s="214"/>
      <c r="N263" s="214"/>
      <c r="O263" s="214"/>
      <c r="P263" s="214"/>
      <c r="Q263" s="214"/>
      <c r="R263" s="214"/>
      <c r="S263" s="214"/>
      <c r="T263" s="214"/>
      <c r="U263" s="214"/>
      <c r="V263" s="214"/>
      <c r="W263" s="214"/>
      <c r="X263" s="214"/>
      <c r="Y263" s="214">
        <v>43558</v>
      </c>
      <c r="Z263" s="214">
        <v>31.41589798761883</v>
      </c>
      <c r="AA263" s="214">
        <v>33.951216070830178</v>
      </c>
    </row>
    <row r="264" spans="1:27" x14ac:dyDescent="0.25">
      <c r="A264" s="114">
        <v>43021</v>
      </c>
      <c r="B264" s="214" t="str">
        <f t="shared" si="4"/>
        <v>Fri</v>
      </c>
      <c r="C264" s="115">
        <v>29.3</v>
      </c>
      <c r="D264" s="115">
        <v>30.2</v>
      </c>
      <c r="E264" s="129">
        <f>LME_historicals[[#This Row],[Date]]</f>
        <v>43021</v>
      </c>
      <c r="F264" s="112">
        <f>C264/$M$2</f>
        <v>64.595495511384684</v>
      </c>
      <c r="G264" s="112">
        <f>D264/$M$2</f>
        <v>66.579657489550073</v>
      </c>
      <c r="H264" s="127">
        <f>LME_historicals[[#This Row],[Date]]</f>
        <v>43021</v>
      </c>
      <c r="I264" s="112"/>
      <c r="J264" s="112"/>
      <c r="K264" s="214"/>
      <c r="L264" s="214"/>
      <c r="M264" s="214"/>
      <c r="N264" s="214"/>
      <c r="O264" s="214"/>
      <c r="P264" s="214"/>
      <c r="Q264" s="214"/>
      <c r="R264" s="214"/>
      <c r="S264" s="214"/>
      <c r="T264" s="214"/>
      <c r="U264" s="214"/>
      <c r="V264" s="214"/>
      <c r="W264" s="214"/>
      <c r="X264" s="214"/>
      <c r="Y264" s="214">
        <v>43560</v>
      </c>
      <c r="Z264" s="214">
        <v>31.967054092664775</v>
      </c>
      <c r="AA264" s="214">
        <v>35.714915606977193</v>
      </c>
    </row>
    <row r="265" spans="1:27" hidden="1" x14ac:dyDescent="0.25">
      <c r="A265" s="114">
        <v>43024</v>
      </c>
      <c r="B265" s="214" t="str">
        <f t="shared" si="4"/>
        <v>Mon</v>
      </c>
      <c r="C265" s="113"/>
      <c r="D265" s="113"/>
      <c r="E265" s="129">
        <f>LME_historicals[[#This Row],[Date]]</f>
        <v>43024</v>
      </c>
      <c r="F265" s="111"/>
      <c r="G265" s="111"/>
      <c r="H265" s="127">
        <f>LME_historicals[[#This Row],[Date]]</f>
        <v>43024</v>
      </c>
      <c r="I265" s="111"/>
      <c r="J265" s="111"/>
      <c r="K265" s="214"/>
      <c r="L265" s="214"/>
      <c r="M265" s="214"/>
      <c r="N265" s="214"/>
      <c r="O265" s="214"/>
      <c r="P265" s="214"/>
      <c r="Q265" s="214"/>
      <c r="R265" s="214"/>
      <c r="S265" s="214"/>
      <c r="T265" s="214"/>
      <c r="U265" s="214"/>
      <c r="V265" s="214"/>
      <c r="W265" s="214"/>
      <c r="X265" s="214"/>
      <c r="Y265" s="214">
        <v>43565</v>
      </c>
      <c r="Z265" s="214">
        <v>33.730753628811797</v>
      </c>
      <c r="AA265" s="214">
        <v>36.927459038078275</v>
      </c>
    </row>
    <row r="266" spans="1:27" hidden="1" x14ac:dyDescent="0.25">
      <c r="A266" s="114">
        <v>43025</v>
      </c>
      <c r="B266" s="214" t="str">
        <f t="shared" si="4"/>
        <v>Tue</v>
      </c>
      <c r="C266" s="115"/>
      <c r="D266" s="115"/>
      <c r="E266" s="129">
        <f>LME_historicals[[#This Row],[Date]]</f>
        <v>43025</v>
      </c>
      <c r="F266" s="112"/>
      <c r="G266" s="112"/>
      <c r="H266" s="127">
        <f>LME_historicals[[#This Row],[Date]]</f>
        <v>43025</v>
      </c>
      <c r="I266" s="112"/>
      <c r="J266" s="112"/>
      <c r="K266" s="214"/>
      <c r="L266" s="214"/>
      <c r="M266" s="214"/>
      <c r="N266" s="214"/>
      <c r="O266" s="214"/>
      <c r="P266" s="214"/>
      <c r="Q266" s="214"/>
      <c r="R266" s="214"/>
      <c r="S266" s="214"/>
      <c r="T266" s="214"/>
      <c r="U266" s="214"/>
      <c r="V266" s="214"/>
      <c r="W266" s="214"/>
      <c r="X266" s="214"/>
      <c r="Y266" s="214">
        <v>43567</v>
      </c>
      <c r="Z266" s="214">
        <v>33.840984849820984</v>
      </c>
      <c r="AA266" s="214">
        <v>36.927459038078275</v>
      </c>
    </row>
    <row r="267" spans="1:27" x14ac:dyDescent="0.25">
      <c r="A267" s="114">
        <v>43026</v>
      </c>
      <c r="B267" s="214" t="str">
        <f t="shared" si="4"/>
        <v>Wed</v>
      </c>
      <c r="C267" s="113">
        <v>29.45</v>
      </c>
      <c r="D267" s="113">
        <v>30.35</v>
      </c>
      <c r="E267" s="129">
        <f>LME_historicals[[#This Row],[Date]]</f>
        <v>43026</v>
      </c>
      <c r="F267" s="111">
        <f>C267/$M$2</f>
        <v>64.926189174412244</v>
      </c>
      <c r="G267" s="111">
        <f>D267/$M$2</f>
        <v>66.910351152577647</v>
      </c>
      <c r="H267" s="127">
        <f>LME_historicals[[#This Row],[Date]]</f>
        <v>43026</v>
      </c>
      <c r="I267" s="111"/>
      <c r="J267" s="111"/>
      <c r="K267" s="214"/>
      <c r="L267" s="214"/>
      <c r="M267" s="214"/>
      <c r="N267" s="214"/>
      <c r="O267" s="214"/>
      <c r="P267" s="214"/>
      <c r="Q267" s="214"/>
      <c r="R267" s="214"/>
      <c r="S267" s="214"/>
      <c r="T267" s="214"/>
      <c r="U267" s="214"/>
      <c r="V267" s="214"/>
      <c r="W267" s="214"/>
      <c r="X267" s="214"/>
      <c r="Y267" s="214">
        <v>43574</v>
      </c>
      <c r="Z267" s="214">
        <v>34.392140954866932</v>
      </c>
      <c r="AA267" s="214">
        <v>36.927459038078275</v>
      </c>
    </row>
    <row r="268" spans="1:27" hidden="1" x14ac:dyDescent="0.25">
      <c r="A268" s="114">
        <v>43027</v>
      </c>
      <c r="B268" s="214" t="str">
        <f t="shared" si="4"/>
        <v>Thu</v>
      </c>
      <c r="C268" s="115"/>
      <c r="D268" s="115"/>
      <c r="E268" s="129">
        <f>LME_historicals[[#This Row],[Date]]</f>
        <v>43027</v>
      </c>
      <c r="F268" s="112"/>
      <c r="G268" s="112"/>
      <c r="H268" s="127">
        <f>LME_historicals[[#This Row],[Date]]</f>
        <v>43027</v>
      </c>
      <c r="I268" s="112"/>
      <c r="J268" s="112"/>
      <c r="K268" s="214"/>
      <c r="L268" s="214"/>
      <c r="M268" s="214"/>
      <c r="N268" s="214"/>
      <c r="O268" s="214"/>
      <c r="P268" s="214"/>
      <c r="Q268" s="214"/>
      <c r="R268" s="214"/>
      <c r="S268" s="214"/>
      <c r="T268" s="214"/>
      <c r="U268" s="214"/>
      <c r="V268" s="214"/>
      <c r="W268" s="214"/>
      <c r="X268" s="214"/>
      <c r="Y268" s="214">
        <v>43581</v>
      </c>
      <c r="Z268" s="214">
        <v>36.045609270004768</v>
      </c>
      <c r="AA268" s="214">
        <v>37.58884636413341</v>
      </c>
    </row>
    <row r="269" spans="1:27" x14ac:dyDescent="0.25">
      <c r="A269" s="114">
        <v>43028</v>
      </c>
      <c r="B269" s="214" t="str">
        <f t="shared" si="4"/>
        <v>Fri</v>
      </c>
      <c r="C269" s="113">
        <v>29.45</v>
      </c>
      <c r="D269" s="113">
        <v>30.35</v>
      </c>
      <c r="E269" s="129">
        <f>LME_historicals[[#This Row],[Date]]</f>
        <v>43028</v>
      </c>
      <c r="F269" s="111">
        <f>C269/$M$2</f>
        <v>64.926189174412244</v>
      </c>
      <c r="G269" s="111">
        <f>D269/$M$2</f>
        <v>66.910351152577647</v>
      </c>
      <c r="H269" s="127">
        <f>LME_historicals[[#This Row],[Date]]</f>
        <v>43028</v>
      </c>
      <c r="I269" s="111"/>
      <c r="J269" s="111"/>
      <c r="K269" s="214"/>
      <c r="L269" s="214"/>
      <c r="M269" s="214"/>
      <c r="N269" s="214"/>
      <c r="O269" s="214"/>
      <c r="P269" s="214"/>
      <c r="Q269" s="214"/>
      <c r="R269" s="214"/>
      <c r="S269" s="214"/>
      <c r="T269" s="214"/>
      <c r="U269" s="214"/>
      <c r="V269" s="214"/>
      <c r="W269" s="214"/>
      <c r="X269" s="214"/>
      <c r="Y269" s="214">
        <v>43595</v>
      </c>
      <c r="Z269" s="214">
        <v>35.825146827986387</v>
      </c>
      <c r="AA269" s="214">
        <v>37.58884636413341</v>
      </c>
    </row>
    <row r="270" spans="1:27" hidden="1" x14ac:dyDescent="0.25">
      <c r="A270" s="114">
        <v>43031</v>
      </c>
      <c r="B270" s="214" t="str">
        <f t="shared" si="4"/>
        <v>Mon</v>
      </c>
      <c r="C270" s="115"/>
      <c r="D270" s="115"/>
      <c r="E270" s="129">
        <f>LME_historicals[[#This Row],[Date]]</f>
        <v>43031</v>
      </c>
      <c r="F270" s="112"/>
      <c r="G270" s="112"/>
      <c r="H270" s="127">
        <f>LME_historicals[[#This Row],[Date]]</f>
        <v>43031</v>
      </c>
      <c r="I270" s="112"/>
      <c r="J270" s="112"/>
      <c r="K270" s="214"/>
      <c r="L270" s="214"/>
      <c r="M270" s="214"/>
      <c r="N270" s="214"/>
      <c r="O270" s="214"/>
      <c r="P270" s="214"/>
      <c r="Q270" s="214"/>
      <c r="R270" s="214"/>
      <c r="S270" s="214"/>
      <c r="T270" s="214"/>
      <c r="U270" s="214"/>
      <c r="V270" s="214"/>
      <c r="W270" s="214"/>
      <c r="X270" s="214"/>
      <c r="Y270" s="214">
        <v>43602</v>
      </c>
      <c r="Z270" s="214">
        <v>35.825146827986387</v>
      </c>
      <c r="AA270" s="214">
        <v>37.037690259087462</v>
      </c>
    </row>
    <row r="271" spans="1:27" hidden="1" x14ac:dyDescent="0.25">
      <c r="A271" s="114">
        <v>43032</v>
      </c>
      <c r="B271" s="214" t="str">
        <f t="shared" si="4"/>
        <v>Tue</v>
      </c>
      <c r="C271" s="113"/>
      <c r="D271" s="113"/>
      <c r="E271" s="129">
        <f>LME_historicals[[#This Row],[Date]]</f>
        <v>43032</v>
      </c>
      <c r="F271" s="111"/>
      <c r="G271" s="111"/>
      <c r="H271" s="127">
        <f>LME_historicals[[#This Row],[Date]]</f>
        <v>43032</v>
      </c>
      <c r="I271" s="111"/>
      <c r="J271" s="111"/>
      <c r="K271" s="214"/>
      <c r="L271" s="214"/>
      <c r="M271" s="214"/>
      <c r="N271" s="214"/>
      <c r="O271" s="214"/>
      <c r="P271" s="214"/>
      <c r="Q271" s="214"/>
      <c r="R271" s="214"/>
      <c r="S271" s="214"/>
      <c r="T271" s="214"/>
      <c r="U271" s="214"/>
      <c r="V271" s="214"/>
      <c r="W271" s="214"/>
      <c r="X271" s="214"/>
      <c r="Y271" s="214">
        <v>43609</v>
      </c>
      <c r="Z271" s="214">
        <v>35.273990722940439</v>
      </c>
      <c r="AA271" s="214">
        <v>36.486534154041522</v>
      </c>
    </row>
    <row r="272" spans="1:27" x14ac:dyDescent="0.25">
      <c r="A272" s="114">
        <v>43033</v>
      </c>
      <c r="B272" s="214" t="str">
        <f t="shared" si="4"/>
        <v>Wed</v>
      </c>
      <c r="C272" s="115">
        <v>29.45</v>
      </c>
      <c r="D272" s="115">
        <v>30.35</v>
      </c>
      <c r="E272" s="129">
        <f>LME_historicals[[#This Row],[Date]]</f>
        <v>43033</v>
      </c>
      <c r="F272" s="112">
        <f>C272/$M$2</f>
        <v>64.926189174412244</v>
      </c>
      <c r="G272" s="112">
        <f>D272/$M$2</f>
        <v>66.910351152577647</v>
      </c>
      <c r="H272" s="127">
        <f>LME_historicals[[#This Row],[Date]]</f>
        <v>43033</v>
      </c>
      <c r="I272" s="112"/>
      <c r="J272" s="112"/>
      <c r="K272" s="214"/>
      <c r="L272" s="214"/>
      <c r="M272" s="214"/>
      <c r="N272" s="214"/>
      <c r="O272" s="214"/>
      <c r="P272" s="214"/>
      <c r="Q272" s="214"/>
      <c r="R272" s="214"/>
      <c r="S272" s="214"/>
      <c r="T272" s="214"/>
      <c r="U272" s="214"/>
      <c r="V272" s="214"/>
      <c r="W272" s="214"/>
      <c r="X272" s="214"/>
      <c r="Y272" s="214">
        <v>43614</v>
      </c>
      <c r="Z272" s="214">
        <v>33.840984849820984</v>
      </c>
      <c r="AA272" s="214">
        <v>35.49445316495882</v>
      </c>
    </row>
    <row r="273" spans="1:27" hidden="1" x14ac:dyDescent="0.25">
      <c r="A273" s="114">
        <v>43034</v>
      </c>
      <c r="B273" s="214" t="str">
        <f t="shared" si="4"/>
        <v>Thu</v>
      </c>
      <c r="C273" s="113"/>
      <c r="D273" s="113"/>
      <c r="E273" s="129">
        <f>LME_historicals[[#This Row],[Date]]</f>
        <v>43034</v>
      </c>
      <c r="F273" s="111"/>
      <c r="G273" s="111"/>
      <c r="H273" s="127">
        <f>LME_historicals[[#This Row],[Date]]</f>
        <v>43034</v>
      </c>
      <c r="I273" s="111"/>
      <c r="J273" s="111"/>
      <c r="K273" s="214"/>
      <c r="L273" s="214"/>
      <c r="M273" s="214"/>
      <c r="N273" s="214"/>
      <c r="O273" s="214"/>
      <c r="P273" s="214"/>
      <c r="Q273" s="214"/>
      <c r="R273" s="214"/>
      <c r="S273" s="214"/>
      <c r="T273" s="214"/>
      <c r="U273" s="214"/>
      <c r="V273" s="214"/>
      <c r="W273" s="214"/>
      <c r="X273" s="214"/>
      <c r="Y273" s="214">
        <v>43616</v>
      </c>
      <c r="Z273" s="214">
        <v>33.840984849820984</v>
      </c>
      <c r="AA273" s="214">
        <v>35.49445316495882</v>
      </c>
    </row>
    <row r="274" spans="1:27" x14ac:dyDescent="0.25">
      <c r="A274" s="114">
        <v>43035</v>
      </c>
      <c r="B274" s="214" t="str">
        <f t="shared" si="4"/>
        <v>Fri</v>
      </c>
      <c r="C274" s="115">
        <v>29.45</v>
      </c>
      <c r="D274" s="115">
        <v>30.35</v>
      </c>
      <c r="E274" s="129">
        <f>LME_historicals[[#This Row],[Date]]</f>
        <v>43035</v>
      </c>
      <c r="F274" s="112">
        <f>C274/$M$2</f>
        <v>64.926189174412244</v>
      </c>
      <c r="G274" s="112">
        <f>D274/$M$2</f>
        <v>66.910351152577647</v>
      </c>
      <c r="H274" s="127">
        <f>LME_historicals[[#This Row],[Date]]</f>
        <v>43035</v>
      </c>
      <c r="I274" s="112"/>
      <c r="J274" s="112"/>
      <c r="K274" s="214"/>
      <c r="L274" s="214"/>
      <c r="M274" s="214"/>
      <c r="N274" s="214"/>
      <c r="O274" s="214"/>
      <c r="P274" s="214"/>
      <c r="Q274" s="214"/>
      <c r="R274" s="214"/>
      <c r="S274" s="214"/>
      <c r="T274" s="214"/>
      <c r="U274" s="214"/>
      <c r="V274" s="214"/>
      <c r="W274" s="214"/>
      <c r="X274" s="214"/>
      <c r="Y274" s="214">
        <v>43621</v>
      </c>
      <c r="Z274" s="214">
        <v>32.959135081747469</v>
      </c>
      <c r="AA274" s="214">
        <v>34.171678512848551</v>
      </c>
    </row>
    <row r="275" spans="1:27" hidden="1" x14ac:dyDescent="0.25">
      <c r="A275" s="114">
        <v>43038</v>
      </c>
      <c r="B275" s="214" t="str">
        <f t="shared" si="4"/>
        <v>Mon</v>
      </c>
      <c r="C275" s="113"/>
      <c r="D275" s="113"/>
      <c r="E275" s="129">
        <f>LME_historicals[[#This Row],[Date]]</f>
        <v>43038</v>
      </c>
      <c r="F275" s="111"/>
      <c r="G275" s="111"/>
      <c r="H275" s="127">
        <f>LME_historicals[[#This Row],[Date]]</f>
        <v>43038</v>
      </c>
      <c r="I275" s="111"/>
      <c r="J275" s="111"/>
      <c r="K275" s="214"/>
      <c r="L275" s="214"/>
      <c r="M275" s="214"/>
      <c r="N275" s="214"/>
      <c r="O275" s="214"/>
      <c r="P275" s="214"/>
      <c r="Q275" s="214"/>
      <c r="R275" s="214"/>
      <c r="S275" s="214"/>
      <c r="T275" s="214"/>
      <c r="U275" s="214"/>
      <c r="V275" s="214"/>
      <c r="W275" s="214"/>
      <c r="X275" s="214"/>
      <c r="Y275" s="214">
        <v>43623</v>
      </c>
      <c r="Z275" s="214">
        <v>32.628441418719909</v>
      </c>
      <c r="AA275" s="214">
        <v>33.620522407802611</v>
      </c>
    </row>
    <row r="276" spans="1:27" hidden="1" x14ac:dyDescent="0.25">
      <c r="A276" s="114">
        <v>43039</v>
      </c>
      <c r="B276" s="214" t="str">
        <f t="shared" si="4"/>
        <v>Tue</v>
      </c>
      <c r="C276" s="115"/>
      <c r="D276" s="115"/>
      <c r="E276" s="129">
        <f>LME_historicals[[#This Row],[Date]]</f>
        <v>43039</v>
      </c>
      <c r="F276" s="112"/>
      <c r="G276" s="112"/>
      <c r="H276" s="127">
        <f>LME_historicals[[#This Row],[Date]]</f>
        <v>43039</v>
      </c>
      <c r="I276" s="112"/>
      <c r="J276" s="112"/>
      <c r="K276" s="214"/>
      <c r="L276" s="214"/>
      <c r="M276" s="214"/>
      <c r="N276" s="214"/>
      <c r="O276" s="214"/>
      <c r="P276" s="214"/>
      <c r="Q276" s="214"/>
      <c r="R276" s="214"/>
      <c r="S276" s="214"/>
      <c r="T276" s="214"/>
      <c r="U276" s="214"/>
      <c r="V276" s="214"/>
      <c r="W276" s="214"/>
      <c r="X276" s="214"/>
      <c r="Y276" s="214">
        <v>43628</v>
      </c>
      <c r="Z276" s="214">
        <v>31.967054092664775</v>
      </c>
      <c r="AA276" s="214">
        <v>33.40005996578423</v>
      </c>
    </row>
    <row r="277" spans="1:27" x14ac:dyDescent="0.25">
      <c r="A277" s="114">
        <v>43040</v>
      </c>
      <c r="B277" s="214" t="str">
        <f t="shared" si="4"/>
        <v>Wed</v>
      </c>
      <c r="C277" s="113">
        <v>29.45</v>
      </c>
      <c r="D277" s="113">
        <v>30.5</v>
      </c>
      <c r="E277" s="129">
        <f>LME_historicals[[#This Row],[Date]]</f>
        <v>43040</v>
      </c>
      <c r="F277" s="111">
        <f>C277/$M$2</f>
        <v>64.926189174412244</v>
      </c>
      <c r="G277" s="111">
        <f>D277/$M$2</f>
        <v>67.241044815605221</v>
      </c>
      <c r="H277" s="127">
        <f>LME_historicals[[#This Row],[Date]]</f>
        <v>43040</v>
      </c>
      <c r="I277" s="111"/>
      <c r="J277" s="111"/>
      <c r="K277" s="214"/>
      <c r="L277" s="214"/>
      <c r="M277" s="214"/>
      <c r="N277" s="214"/>
      <c r="O277" s="214"/>
      <c r="P277" s="214"/>
      <c r="Q277" s="214"/>
      <c r="R277" s="214"/>
      <c r="S277" s="214"/>
      <c r="T277" s="214"/>
      <c r="U277" s="214"/>
      <c r="V277" s="214"/>
      <c r="W277" s="214"/>
      <c r="X277" s="214"/>
      <c r="Y277" s="214">
        <v>43630</v>
      </c>
      <c r="Z277" s="214">
        <v>31.746591650646398</v>
      </c>
      <c r="AA277" s="214">
        <v>33.40005996578423</v>
      </c>
    </row>
    <row r="278" spans="1:27" hidden="1" x14ac:dyDescent="0.25">
      <c r="A278" s="114">
        <v>43041</v>
      </c>
      <c r="B278" s="214" t="str">
        <f t="shared" si="4"/>
        <v>Thu</v>
      </c>
      <c r="C278" s="115"/>
      <c r="D278" s="115"/>
      <c r="E278" s="129">
        <f>LME_historicals[[#This Row],[Date]]</f>
        <v>43041</v>
      </c>
      <c r="F278" s="112"/>
      <c r="G278" s="112"/>
      <c r="H278" s="127">
        <f>LME_historicals[[#This Row],[Date]]</f>
        <v>43041</v>
      </c>
      <c r="I278" s="112"/>
      <c r="J278" s="112"/>
      <c r="K278" s="214"/>
      <c r="L278" s="214"/>
      <c r="M278" s="214"/>
      <c r="N278" s="214"/>
      <c r="O278" s="214"/>
      <c r="P278" s="214"/>
      <c r="Q278" s="214"/>
      <c r="R278" s="214"/>
      <c r="S278" s="214"/>
      <c r="T278" s="214"/>
      <c r="U278" s="214"/>
      <c r="V278" s="214"/>
      <c r="W278" s="214"/>
      <c r="X278" s="214"/>
      <c r="Y278" s="214">
        <v>43635</v>
      </c>
      <c r="Z278" s="214">
        <v>31.41589798761883</v>
      </c>
      <c r="AA278" s="214">
        <v>33.069366302756663</v>
      </c>
    </row>
    <row r="279" spans="1:27" x14ac:dyDescent="0.25">
      <c r="A279" s="114">
        <v>43042</v>
      </c>
      <c r="B279" s="214" t="str">
        <f t="shared" si="4"/>
        <v>Fri</v>
      </c>
      <c r="C279" s="113">
        <v>29.55</v>
      </c>
      <c r="D279" s="113">
        <v>30.5</v>
      </c>
      <c r="E279" s="129">
        <f>LME_historicals[[#This Row],[Date]]</f>
        <v>43042</v>
      </c>
      <c r="F279" s="111">
        <f>C279/$M$2</f>
        <v>65.146651616430631</v>
      </c>
      <c r="G279" s="111">
        <f>D279/$M$2</f>
        <v>67.241044815605221</v>
      </c>
      <c r="H279" s="127">
        <f>LME_historicals[[#This Row],[Date]]</f>
        <v>43042</v>
      </c>
      <c r="I279" s="111"/>
      <c r="J279" s="111"/>
      <c r="K279" s="214"/>
      <c r="L279" s="214"/>
      <c r="M279" s="214"/>
      <c r="N279" s="214"/>
      <c r="O279" s="214"/>
      <c r="P279" s="214"/>
      <c r="Q279" s="214"/>
      <c r="R279" s="214"/>
      <c r="S279" s="214"/>
      <c r="T279" s="214"/>
      <c r="U279" s="214"/>
      <c r="V279" s="214"/>
      <c r="W279" s="214"/>
      <c r="X279" s="214"/>
      <c r="Y279" s="214">
        <v>43637</v>
      </c>
      <c r="Z279" s="214">
        <v>30.534048219545319</v>
      </c>
      <c r="AA279" s="214">
        <v>31.967054092664775</v>
      </c>
    </row>
    <row r="280" spans="1:27" hidden="1" x14ac:dyDescent="0.25">
      <c r="A280" s="114">
        <v>43045</v>
      </c>
      <c r="B280" s="214" t="str">
        <f t="shared" si="4"/>
        <v>Mon</v>
      </c>
      <c r="C280" s="115"/>
      <c r="D280" s="115"/>
      <c r="E280" s="129">
        <f>LME_historicals[[#This Row],[Date]]</f>
        <v>43045</v>
      </c>
      <c r="F280" s="112"/>
      <c r="G280" s="112"/>
      <c r="H280" s="127">
        <f>LME_historicals[[#This Row],[Date]]</f>
        <v>43045</v>
      </c>
      <c r="I280" s="112"/>
      <c r="J280" s="112"/>
      <c r="K280" s="214"/>
      <c r="L280" s="214"/>
      <c r="M280" s="214"/>
      <c r="N280" s="214"/>
      <c r="O280" s="214"/>
      <c r="P280" s="214"/>
      <c r="Q280" s="214"/>
      <c r="R280" s="214"/>
      <c r="S280" s="214"/>
      <c r="T280" s="214"/>
      <c r="U280" s="214"/>
      <c r="V280" s="214"/>
      <c r="W280" s="214"/>
      <c r="X280" s="214"/>
      <c r="Y280" s="214">
        <v>43642</v>
      </c>
      <c r="Z280" s="214">
        <v>30.313585777526942</v>
      </c>
      <c r="AA280" s="214">
        <v>31.636360429637207</v>
      </c>
    </row>
    <row r="281" spans="1:27" hidden="1" x14ac:dyDescent="0.25">
      <c r="A281" s="114">
        <v>43046</v>
      </c>
      <c r="B281" s="214" t="str">
        <f t="shared" si="4"/>
        <v>Tue</v>
      </c>
      <c r="C281" s="113"/>
      <c r="D281" s="113"/>
      <c r="E281" s="129">
        <f>LME_historicals[[#This Row],[Date]]</f>
        <v>43046</v>
      </c>
      <c r="F281" s="111"/>
      <c r="G281" s="111"/>
      <c r="H281" s="127">
        <f>LME_historicals[[#This Row],[Date]]</f>
        <v>43046</v>
      </c>
      <c r="I281" s="111"/>
      <c r="J281" s="111"/>
      <c r="K281" s="214"/>
      <c r="L281" s="214"/>
      <c r="M281" s="214"/>
      <c r="N281" s="214"/>
      <c r="O281" s="214"/>
      <c r="P281" s="214"/>
      <c r="Q281" s="214"/>
      <c r="R281" s="214"/>
      <c r="S281" s="214"/>
      <c r="T281" s="214"/>
      <c r="U281" s="214"/>
      <c r="V281" s="214"/>
      <c r="W281" s="214"/>
      <c r="X281" s="214"/>
      <c r="Y281" s="214">
        <v>43644</v>
      </c>
      <c r="Z281" s="214">
        <v>29.431736009453427</v>
      </c>
      <c r="AA281" s="214">
        <v>30.754510661563696</v>
      </c>
    </row>
    <row r="282" spans="1:27" x14ac:dyDescent="0.25">
      <c r="A282" s="114">
        <v>43047</v>
      </c>
      <c r="B282" s="214" t="str">
        <f t="shared" si="4"/>
        <v>Wed</v>
      </c>
      <c r="C282" s="115">
        <v>29.7</v>
      </c>
      <c r="D282" s="115">
        <v>31</v>
      </c>
      <c r="E282" s="129">
        <f>LME_historicals[[#This Row],[Date]]</f>
        <v>43047</v>
      </c>
      <c r="F282" s="112">
        <f>C282/$M$2</f>
        <v>65.477345279458191</v>
      </c>
      <c r="G282" s="112">
        <f>D282/$M$2</f>
        <v>68.343357025697102</v>
      </c>
      <c r="H282" s="127">
        <f>LME_historicals[[#This Row],[Date]]</f>
        <v>43047</v>
      </c>
      <c r="I282" s="112"/>
      <c r="J282" s="112"/>
      <c r="K282" s="214"/>
      <c r="L282" s="214"/>
      <c r="M282" s="214"/>
      <c r="N282" s="214"/>
      <c r="O282" s="214"/>
      <c r="P282" s="214"/>
      <c r="Q282" s="214"/>
      <c r="R282" s="214"/>
      <c r="S282" s="214"/>
      <c r="T282" s="214"/>
      <c r="U282" s="214"/>
      <c r="V282" s="214"/>
      <c r="W282" s="214"/>
      <c r="X282" s="214"/>
      <c r="Y282" s="214"/>
      <c r="Z282" s="214"/>
      <c r="AA282" s="214"/>
    </row>
    <row r="283" spans="1:27" hidden="1" x14ac:dyDescent="0.25">
      <c r="A283" s="114">
        <v>43048</v>
      </c>
      <c r="B283" s="214" t="str">
        <f t="shared" si="4"/>
        <v>Thu</v>
      </c>
      <c r="C283" s="113"/>
      <c r="D283" s="113"/>
      <c r="E283" s="129">
        <f>LME_historicals[[#This Row],[Date]]</f>
        <v>43048</v>
      </c>
      <c r="F283" s="111"/>
      <c r="G283" s="111"/>
      <c r="H283" s="127">
        <f>LME_historicals[[#This Row],[Date]]</f>
        <v>43048</v>
      </c>
      <c r="I283" s="111"/>
      <c r="J283" s="111"/>
      <c r="K283" s="214"/>
      <c r="L283" s="214"/>
      <c r="M283" s="214"/>
      <c r="N283" s="214"/>
      <c r="O283" s="214"/>
      <c r="P283" s="214"/>
      <c r="Q283" s="214"/>
      <c r="R283" s="214"/>
      <c r="S283" s="214"/>
      <c r="T283" s="214"/>
      <c r="U283" s="214"/>
      <c r="V283" s="214"/>
      <c r="W283" s="214"/>
      <c r="X283" s="214"/>
      <c r="Y283" s="214"/>
      <c r="Z283" s="214"/>
      <c r="AA283" s="214"/>
    </row>
    <row r="284" spans="1:27" x14ac:dyDescent="0.25">
      <c r="A284" s="114">
        <v>43049</v>
      </c>
      <c r="B284" s="214" t="str">
        <f t="shared" si="4"/>
        <v>Fri</v>
      </c>
      <c r="C284" s="115">
        <v>29.7</v>
      </c>
      <c r="D284" s="115">
        <v>31</v>
      </c>
      <c r="E284" s="129">
        <f>LME_historicals[[#This Row],[Date]]</f>
        <v>43049</v>
      </c>
      <c r="F284" s="112">
        <f>C284/$M$2</f>
        <v>65.477345279458191</v>
      </c>
      <c r="G284" s="112">
        <f>D284/$M$2</f>
        <v>68.343357025697102</v>
      </c>
      <c r="H284" s="127">
        <f>LME_historicals[[#This Row],[Date]]</f>
        <v>43049</v>
      </c>
      <c r="I284" s="112"/>
      <c r="J284" s="112"/>
      <c r="K284" s="214"/>
      <c r="L284" s="214"/>
      <c r="M284" s="214"/>
      <c r="N284" s="214"/>
      <c r="O284" s="214"/>
      <c r="P284" s="214"/>
      <c r="Q284" s="214"/>
      <c r="R284" s="214"/>
      <c r="S284" s="214"/>
      <c r="T284" s="214"/>
      <c r="U284" s="214"/>
      <c r="V284" s="214"/>
      <c r="W284" s="214"/>
      <c r="X284" s="214"/>
      <c r="Y284" s="214"/>
      <c r="Z284" s="214"/>
      <c r="AA284" s="214"/>
    </row>
    <row r="285" spans="1:27" hidden="1" x14ac:dyDescent="0.25">
      <c r="A285" s="114">
        <v>43052</v>
      </c>
      <c r="B285" s="214" t="str">
        <f t="shared" si="4"/>
        <v>Mon</v>
      </c>
      <c r="C285" s="113"/>
      <c r="D285" s="113"/>
      <c r="E285" s="129">
        <f>LME_historicals[[#This Row],[Date]]</f>
        <v>43052</v>
      </c>
      <c r="F285" s="111"/>
      <c r="G285" s="111"/>
      <c r="H285" s="127">
        <f>LME_historicals[[#This Row],[Date]]</f>
        <v>43052</v>
      </c>
      <c r="I285" s="111"/>
      <c r="J285" s="111"/>
      <c r="K285" s="214"/>
      <c r="L285" s="214"/>
      <c r="M285" s="214"/>
      <c r="N285" s="214"/>
      <c r="O285" s="214"/>
      <c r="P285" s="214"/>
      <c r="Q285" s="214"/>
      <c r="R285" s="214"/>
      <c r="S285" s="214"/>
      <c r="T285" s="214"/>
      <c r="U285" s="214"/>
      <c r="V285" s="214"/>
      <c r="W285" s="214"/>
      <c r="X285" s="214"/>
      <c r="Y285" s="214"/>
      <c r="Z285" s="214"/>
      <c r="AA285" s="214"/>
    </row>
    <row r="286" spans="1:27" hidden="1" x14ac:dyDescent="0.25">
      <c r="A286" s="114">
        <v>43053</v>
      </c>
      <c r="B286" s="214" t="str">
        <f t="shared" si="4"/>
        <v>Tue</v>
      </c>
      <c r="C286" s="115"/>
      <c r="D286" s="115"/>
      <c r="E286" s="129">
        <f>LME_historicals[[#This Row],[Date]]</f>
        <v>43053</v>
      </c>
      <c r="F286" s="112"/>
      <c r="G286" s="112"/>
      <c r="H286" s="127">
        <f>LME_historicals[[#This Row],[Date]]</f>
        <v>43053</v>
      </c>
      <c r="I286" s="112"/>
      <c r="J286" s="112"/>
      <c r="K286" s="214"/>
      <c r="L286" s="214"/>
      <c r="M286" s="214"/>
      <c r="N286" s="214"/>
      <c r="O286" s="214"/>
      <c r="P286" s="214"/>
      <c r="Q286" s="214"/>
      <c r="R286" s="214"/>
      <c r="S286" s="214"/>
      <c r="T286" s="214"/>
      <c r="U286" s="214"/>
      <c r="V286" s="214"/>
      <c r="W286" s="214"/>
      <c r="X286" s="214"/>
      <c r="Y286" s="214"/>
      <c r="Z286" s="214"/>
      <c r="AA286" s="214"/>
    </row>
    <row r="287" spans="1:27" x14ac:dyDescent="0.25">
      <c r="A287" s="114">
        <v>43054</v>
      </c>
      <c r="B287" s="214" t="str">
        <f t="shared" si="4"/>
        <v>Wed</v>
      </c>
      <c r="C287" s="113">
        <v>29.8</v>
      </c>
      <c r="D287" s="113">
        <v>31.35</v>
      </c>
      <c r="E287" s="129">
        <f>LME_historicals[[#This Row],[Date]]</f>
        <v>43054</v>
      </c>
      <c r="F287" s="111">
        <f>C287/$M$2</f>
        <v>65.697807721476565</v>
      </c>
      <c r="G287" s="111">
        <f>D287/$M$2</f>
        <v>69.114975572761423</v>
      </c>
      <c r="H287" s="127">
        <f>LME_historicals[[#This Row],[Date]]</f>
        <v>43054</v>
      </c>
      <c r="I287" s="111"/>
      <c r="J287" s="111"/>
      <c r="K287" s="214"/>
      <c r="L287" s="214"/>
      <c r="M287" s="214"/>
      <c r="N287" s="214"/>
      <c r="O287" s="214"/>
      <c r="P287" s="214"/>
      <c r="Q287" s="214"/>
      <c r="R287" s="214"/>
      <c r="S287" s="214"/>
      <c r="T287" s="214"/>
      <c r="U287" s="214"/>
      <c r="V287" s="214"/>
      <c r="W287" s="214"/>
      <c r="X287" s="214"/>
      <c r="Y287" s="214"/>
      <c r="Z287" s="214"/>
      <c r="AA287" s="214"/>
    </row>
    <row r="288" spans="1:27" hidden="1" x14ac:dyDescent="0.25">
      <c r="A288" s="114">
        <v>43055</v>
      </c>
      <c r="B288" s="214" t="str">
        <f t="shared" si="4"/>
        <v>Thu</v>
      </c>
      <c r="C288" s="115"/>
      <c r="D288" s="115"/>
      <c r="E288" s="129">
        <f>LME_historicals[[#This Row],[Date]]</f>
        <v>43055</v>
      </c>
      <c r="F288" s="112"/>
      <c r="G288" s="112"/>
      <c r="H288" s="127">
        <f>LME_historicals[[#This Row],[Date]]</f>
        <v>43055</v>
      </c>
      <c r="I288" s="112"/>
      <c r="J288" s="112"/>
      <c r="K288" s="214"/>
      <c r="L288" s="214"/>
      <c r="M288" s="214"/>
      <c r="N288" s="214"/>
      <c r="O288" s="214"/>
      <c r="P288" s="214"/>
      <c r="Q288" s="214"/>
      <c r="R288" s="214"/>
      <c r="S288" s="214"/>
      <c r="T288" s="214"/>
      <c r="U288" s="214"/>
      <c r="V288" s="214"/>
      <c r="W288" s="214"/>
      <c r="X288" s="214"/>
      <c r="Y288" s="214"/>
      <c r="Z288" s="214"/>
      <c r="AA288" s="214"/>
    </row>
    <row r="289" spans="1:10" x14ac:dyDescent="0.25">
      <c r="A289" s="114">
        <v>43056</v>
      </c>
      <c r="B289" s="214" t="str">
        <f t="shared" si="4"/>
        <v>Fri</v>
      </c>
      <c r="C289" s="113">
        <v>29.9</v>
      </c>
      <c r="D289" s="113">
        <v>31.45</v>
      </c>
      <c r="E289" s="129">
        <f>LME_historicals[[#This Row],[Date]]</f>
        <v>43056</v>
      </c>
      <c r="F289" s="111">
        <f>C289/$M$2</f>
        <v>65.918270163494938</v>
      </c>
      <c r="G289" s="111">
        <f>D289/$M$2</f>
        <v>69.335438014779797</v>
      </c>
      <c r="H289" s="127">
        <f>LME_historicals[[#This Row],[Date]]</f>
        <v>43056</v>
      </c>
      <c r="I289" s="111"/>
      <c r="J289" s="111"/>
    </row>
    <row r="290" spans="1:10" hidden="1" x14ac:dyDescent="0.25">
      <c r="A290" s="114">
        <v>43059</v>
      </c>
      <c r="B290" s="214" t="str">
        <f t="shared" si="4"/>
        <v>Mon</v>
      </c>
      <c r="C290" s="115"/>
      <c r="D290" s="115"/>
      <c r="E290" s="129">
        <f>LME_historicals[[#This Row],[Date]]</f>
        <v>43059</v>
      </c>
      <c r="F290" s="112"/>
      <c r="G290" s="112"/>
      <c r="H290" s="127">
        <f>LME_historicals[[#This Row],[Date]]</f>
        <v>43059</v>
      </c>
      <c r="I290" s="112"/>
      <c r="J290" s="112"/>
    </row>
    <row r="291" spans="1:10" hidden="1" x14ac:dyDescent="0.25">
      <c r="A291" s="114">
        <v>43060</v>
      </c>
      <c r="B291" s="214" t="str">
        <f t="shared" si="4"/>
        <v>Tue</v>
      </c>
      <c r="C291" s="113"/>
      <c r="D291" s="113"/>
      <c r="E291" s="129">
        <f>LME_historicals[[#This Row],[Date]]</f>
        <v>43060</v>
      </c>
      <c r="F291" s="111"/>
      <c r="G291" s="111"/>
      <c r="H291" s="127">
        <f>LME_historicals[[#This Row],[Date]]</f>
        <v>43060</v>
      </c>
      <c r="I291" s="111"/>
      <c r="J291" s="111"/>
    </row>
    <row r="292" spans="1:10" x14ac:dyDescent="0.25">
      <c r="A292" s="114">
        <v>43061</v>
      </c>
      <c r="B292" s="214" t="str">
        <f t="shared" si="4"/>
        <v>Wed</v>
      </c>
      <c r="C292" s="115">
        <v>30.2</v>
      </c>
      <c r="D292" s="115">
        <v>31.45</v>
      </c>
      <c r="E292" s="129">
        <f>LME_historicals[[#This Row],[Date]]</f>
        <v>43061</v>
      </c>
      <c r="F292" s="112">
        <f>C292/$M$2</f>
        <v>66.579657489550073</v>
      </c>
      <c r="G292" s="112">
        <f>D292/$M$2</f>
        <v>69.335438014779797</v>
      </c>
      <c r="H292" s="127">
        <f>LME_historicals[[#This Row],[Date]]</f>
        <v>43061</v>
      </c>
      <c r="I292" s="112"/>
      <c r="J292" s="112"/>
    </row>
    <row r="293" spans="1:10" hidden="1" x14ac:dyDescent="0.25">
      <c r="A293" s="114">
        <v>43062</v>
      </c>
      <c r="B293" s="214" t="str">
        <f t="shared" si="4"/>
        <v>Thu</v>
      </c>
      <c r="C293" s="113"/>
      <c r="D293" s="113"/>
      <c r="E293" s="129">
        <f>LME_historicals[[#This Row],[Date]]</f>
        <v>43062</v>
      </c>
      <c r="F293" s="111"/>
      <c r="G293" s="111"/>
      <c r="H293" s="127">
        <f>LME_historicals[[#This Row],[Date]]</f>
        <v>43062</v>
      </c>
      <c r="I293" s="111"/>
      <c r="J293" s="111"/>
    </row>
    <row r="294" spans="1:10" x14ac:dyDescent="0.25">
      <c r="A294" s="114">
        <v>43063</v>
      </c>
      <c r="B294" s="214" t="str">
        <f t="shared" si="4"/>
        <v>Fri</v>
      </c>
      <c r="C294" s="115">
        <v>30.2</v>
      </c>
      <c r="D294" s="115">
        <v>31.5</v>
      </c>
      <c r="E294" s="129">
        <f>LME_historicals[[#This Row],[Date]]</f>
        <v>43063</v>
      </c>
      <c r="F294" s="112">
        <f>C294/$M$2</f>
        <v>66.579657489550073</v>
      </c>
      <c r="G294" s="112">
        <f>D294/$M$2</f>
        <v>69.445669235788998</v>
      </c>
      <c r="H294" s="127">
        <f>LME_historicals[[#This Row],[Date]]</f>
        <v>43063</v>
      </c>
      <c r="I294" s="112"/>
      <c r="J294" s="112"/>
    </row>
    <row r="295" spans="1:10" hidden="1" x14ac:dyDescent="0.25">
      <c r="A295" s="114">
        <v>43066</v>
      </c>
      <c r="B295" s="214" t="str">
        <f t="shared" si="4"/>
        <v>Mon</v>
      </c>
      <c r="C295" s="113"/>
      <c r="D295" s="113"/>
      <c r="E295" s="129">
        <f>LME_historicals[[#This Row],[Date]]</f>
        <v>43066</v>
      </c>
      <c r="F295" s="111"/>
      <c r="G295" s="111"/>
      <c r="H295" s="127">
        <f>LME_historicals[[#This Row],[Date]]</f>
        <v>43066</v>
      </c>
      <c r="I295" s="111"/>
      <c r="J295" s="111"/>
    </row>
    <row r="296" spans="1:10" hidden="1" x14ac:dyDescent="0.25">
      <c r="A296" s="114">
        <v>43067</v>
      </c>
      <c r="B296" s="214" t="str">
        <f t="shared" si="4"/>
        <v>Tue</v>
      </c>
      <c r="C296" s="115"/>
      <c r="D296" s="115"/>
      <c r="E296" s="129">
        <f>LME_historicals[[#This Row],[Date]]</f>
        <v>43067</v>
      </c>
      <c r="F296" s="112"/>
      <c r="G296" s="112"/>
      <c r="H296" s="127">
        <f>LME_historicals[[#This Row],[Date]]</f>
        <v>43067</v>
      </c>
      <c r="I296" s="112"/>
      <c r="J296" s="112"/>
    </row>
    <row r="297" spans="1:10" x14ac:dyDescent="0.25">
      <c r="A297" s="114">
        <v>43068</v>
      </c>
      <c r="B297" s="214" t="str">
        <f t="shared" si="4"/>
        <v>Wed</v>
      </c>
      <c r="C297" s="113">
        <v>30.95</v>
      </c>
      <c r="D297" s="113">
        <v>32</v>
      </c>
      <c r="E297" s="129">
        <f>LME_historicals[[#This Row],[Date]]</f>
        <v>43068</v>
      </c>
      <c r="F297" s="111">
        <f>C297/$M$2</f>
        <v>68.233125804687916</v>
      </c>
      <c r="G297" s="111">
        <f>D297/$M$2</f>
        <v>70.547981445880879</v>
      </c>
      <c r="H297" s="127">
        <f>LME_historicals[[#This Row],[Date]]</f>
        <v>43068</v>
      </c>
      <c r="I297" s="111"/>
      <c r="J297" s="111"/>
    </row>
    <row r="298" spans="1:10" hidden="1" x14ac:dyDescent="0.25">
      <c r="A298" s="114">
        <v>43069</v>
      </c>
      <c r="B298" s="214" t="str">
        <f t="shared" si="4"/>
        <v>Thu</v>
      </c>
      <c r="C298" s="115"/>
      <c r="D298" s="115"/>
      <c r="E298" s="129">
        <f>LME_historicals[[#This Row],[Date]]</f>
        <v>43069</v>
      </c>
      <c r="F298" s="112"/>
      <c r="G298" s="112"/>
      <c r="H298" s="127">
        <f>LME_historicals[[#This Row],[Date]]</f>
        <v>43069</v>
      </c>
      <c r="I298" s="112"/>
      <c r="J298" s="112"/>
    </row>
    <row r="299" spans="1:10" x14ac:dyDescent="0.25">
      <c r="A299" s="114">
        <v>43070</v>
      </c>
      <c r="B299" s="214" t="str">
        <f t="shared" si="4"/>
        <v>Fri</v>
      </c>
      <c r="C299" s="113">
        <v>31.2</v>
      </c>
      <c r="D299" s="113">
        <v>32.5</v>
      </c>
      <c r="E299" s="129">
        <f>LME_historicals[[#This Row],[Date]]</f>
        <v>43070</v>
      </c>
      <c r="F299" s="111">
        <f>C299/$M$2</f>
        <v>68.784281909733863</v>
      </c>
      <c r="G299" s="111">
        <f>D299/$M$2</f>
        <v>71.650293655972774</v>
      </c>
      <c r="H299" s="127">
        <f>LME_historicals[[#This Row],[Date]]</f>
        <v>43070</v>
      </c>
      <c r="I299" s="111"/>
      <c r="J299" s="111"/>
    </row>
    <row r="300" spans="1:10" hidden="1" x14ac:dyDescent="0.25">
      <c r="A300" s="114">
        <v>43073</v>
      </c>
      <c r="B300" s="214" t="str">
        <f t="shared" si="4"/>
        <v>Mon</v>
      </c>
      <c r="C300" s="115"/>
      <c r="D300" s="115"/>
      <c r="E300" s="129">
        <f>LME_historicals[[#This Row],[Date]]</f>
        <v>43073</v>
      </c>
      <c r="F300" s="112"/>
      <c r="G300" s="112"/>
      <c r="H300" s="127">
        <f>LME_historicals[[#This Row],[Date]]</f>
        <v>43073</v>
      </c>
      <c r="I300" s="112"/>
      <c r="J300" s="112"/>
    </row>
    <row r="301" spans="1:10" hidden="1" x14ac:dyDescent="0.25">
      <c r="A301" s="114">
        <v>43074</v>
      </c>
      <c r="B301" s="214" t="str">
        <f t="shared" si="4"/>
        <v>Tue</v>
      </c>
      <c r="C301" s="113"/>
      <c r="D301" s="113"/>
      <c r="E301" s="129">
        <f>LME_historicals[[#This Row],[Date]]</f>
        <v>43074</v>
      </c>
      <c r="F301" s="111"/>
      <c r="G301" s="111"/>
      <c r="H301" s="127">
        <f>LME_historicals[[#This Row],[Date]]</f>
        <v>43074</v>
      </c>
      <c r="I301" s="111"/>
      <c r="J301" s="111"/>
    </row>
    <row r="302" spans="1:10" x14ac:dyDescent="0.25">
      <c r="A302" s="114">
        <v>43075</v>
      </c>
      <c r="B302" s="214" t="str">
        <f t="shared" si="4"/>
        <v>Wed</v>
      </c>
      <c r="C302" s="115">
        <v>31.5</v>
      </c>
      <c r="D302" s="115">
        <v>32.5</v>
      </c>
      <c r="E302" s="129">
        <f>LME_historicals[[#This Row],[Date]]</f>
        <v>43075</v>
      </c>
      <c r="F302" s="112">
        <f>C302/$M$2</f>
        <v>69.445669235788998</v>
      </c>
      <c r="G302" s="112">
        <f>D302/$M$2</f>
        <v>71.650293655972774</v>
      </c>
      <c r="H302" s="127">
        <f>LME_historicals[[#This Row],[Date]]</f>
        <v>43075</v>
      </c>
      <c r="I302" s="112"/>
      <c r="J302" s="112"/>
    </row>
    <row r="303" spans="1:10" hidden="1" x14ac:dyDescent="0.25">
      <c r="A303" s="114">
        <v>43076</v>
      </c>
      <c r="B303" s="214" t="str">
        <f t="shared" si="4"/>
        <v>Thu</v>
      </c>
      <c r="C303" s="113"/>
      <c r="D303" s="113"/>
      <c r="E303" s="129">
        <f>LME_historicals[[#This Row],[Date]]</f>
        <v>43076</v>
      </c>
      <c r="F303" s="111"/>
      <c r="G303" s="111"/>
      <c r="H303" s="127">
        <f>LME_historicals[[#This Row],[Date]]</f>
        <v>43076</v>
      </c>
      <c r="I303" s="111"/>
      <c r="J303" s="111"/>
    </row>
    <row r="304" spans="1:10" x14ac:dyDescent="0.25">
      <c r="A304" s="114">
        <v>43077</v>
      </c>
      <c r="B304" s="214" t="str">
        <f t="shared" si="4"/>
        <v>Fri</v>
      </c>
      <c r="C304" s="115">
        <v>31.85</v>
      </c>
      <c r="D304" s="115">
        <v>32.75</v>
      </c>
      <c r="E304" s="129">
        <f>LME_historicals[[#This Row],[Date]]</f>
        <v>43077</v>
      </c>
      <c r="F304" s="112">
        <f>C304/$M$2</f>
        <v>70.217287782853319</v>
      </c>
      <c r="G304" s="112">
        <f>D304/$M$2</f>
        <v>72.201449761018708</v>
      </c>
      <c r="H304" s="127">
        <f>LME_historicals[[#This Row],[Date]]</f>
        <v>43077</v>
      </c>
      <c r="I304" s="112"/>
      <c r="J304" s="112"/>
    </row>
    <row r="305" spans="1:10" hidden="1" x14ac:dyDescent="0.25">
      <c r="A305" s="114">
        <v>43080</v>
      </c>
      <c r="B305" s="214" t="str">
        <f t="shared" si="4"/>
        <v>Mon</v>
      </c>
      <c r="C305" s="113"/>
      <c r="D305" s="113"/>
      <c r="E305" s="129">
        <f>LME_historicals[[#This Row],[Date]]</f>
        <v>43080</v>
      </c>
      <c r="F305" s="111"/>
      <c r="G305" s="111"/>
      <c r="H305" s="127">
        <f>LME_historicals[[#This Row],[Date]]</f>
        <v>43080</v>
      </c>
      <c r="I305" s="111"/>
      <c r="J305" s="111"/>
    </row>
    <row r="306" spans="1:10" hidden="1" x14ac:dyDescent="0.25">
      <c r="A306" s="114">
        <v>43081</v>
      </c>
      <c r="B306" s="214" t="str">
        <f t="shared" si="4"/>
        <v>Tue</v>
      </c>
      <c r="C306" s="115"/>
      <c r="D306" s="115"/>
      <c r="E306" s="129">
        <f>LME_historicals[[#This Row],[Date]]</f>
        <v>43081</v>
      </c>
      <c r="F306" s="112"/>
      <c r="G306" s="112"/>
      <c r="H306" s="127">
        <f>LME_historicals[[#This Row],[Date]]</f>
        <v>43081</v>
      </c>
      <c r="I306" s="112"/>
      <c r="J306" s="112"/>
    </row>
    <row r="307" spans="1:10" x14ac:dyDescent="0.25">
      <c r="A307" s="114">
        <v>43082</v>
      </c>
      <c r="B307" s="214" t="str">
        <f t="shared" si="4"/>
        <v>Wed</v>
      </c>
      <c r="C307" s="113">
        <v>32.85</v>
      </c>
      <c r="D307" s="113">
        <v>36</v>
      </c>
      <c r="E307" s="129">
        <f>LME_historicals[[#This Row],[Date]]</f>
        <v>43082</v>
      </c>
      <c r="F307" s="111">
        <f>C307/$M$2</f>
        <v>72.421912203037095</v>
      </c>
      <c r="G307" s="111">
        <f>D307/$M$2</f>
        <v>79.366479126615985</v>
      </c>
      <c r="H307" s="127">
        <f>LME_historicals[[#This Row],[Date]]</f>
        <v>43082</v>
      </c>
      <c r="I307" s="111"/>
      <c r="J307" s="111"/>
    </row>
    <row r="308" spans="1:10" hidden="1" x14ac:dyDescent="0.25">
      <c r="A308" s="114">
        <v>43083</v>
      </c>
      <c r="B308" s="214" t="str">
        <f t="shared" si="4"/>
        <v>Thu</v>
      </c>
      <c r="C308" s="115"/>
      <c r="D308" s="115"/>
      <c r="E308" s="129">
        <f>LME_historicals[[#This Row],[Date]]</f>
        <v>43083</v>
      </c>
      <c r="F308" s="112"/>
      <c r="G308" s="112"/>
      <c r="H308" s="127">
        <f>LME_historicals[[#This Row],[Date]]</f>
        <v>43083</v>
      </c>
      <c r="I308" s="112"/>
      <c r="J308" s="112"/>
    </row>
    <row r="309" spans="1:10" x14ac:dyDescent="0.25">
      <c r="A309" s="114">
        <v>43084</v>
      </c>
      <c r="B309" s="214" t="str">
        <f t="shared" si="4"/>
        <v>Fri</v>
      </c>
      <c r="C309" s="113">
        <v>34.5</v>
      </c>
      <c r="D309" s="113">
        <v>36.6</v>
      </c>
      <c r="E309" s="129">
        <f>LME_historicals[[#This Row],[Date]]</f>
        <v>43084</v>
      </c>
      <c r="F309" s="111">
        <f>C309/$M$2</f>
        <v>76.059542496340327</v>
      </c>
      <c r="G309" s="111">
        <f>D309/$M$2</f>
        <v>80.689253778726254</v>
      </c>
      <c r="H309" s="127">
        <f>LME_historicals[[#This Row],[Date]]</f>
        <v>43084</v>
      </c>
      <c r="I309" s="111"/>
      <c r="J309" s="111"/>
    </row>
    <row r="310" spans="1:10" hidden="1" x14ac:dyDescent="0.25">
      <c r="A310" s="114">
        <v>43087</v>
      </c>
      <c r="B310" s="214" t="str">
        <f t="shared" si="4"/>
        <v>Mon</v>
      </c>
      <c r="C310" s="115"/>
      <c r="D310" s="115"/>
      <c r="E310" s="129">
        <f>LME_historicals[[#This Row],[Date]]</f>
        <v>43087</v>
      </c>
      <c r="F310" s="112"/>
      <c r="G310" s="112"/>
      <c r="H310" s="127">
        <f>LME_historicals[[#This Row],[Date]]</f>
        <v>43087</v>
      </c>
      <c r="I310" s="112"/>
      <c r="J310" s="112"/>
    </row>
    <row r="311" spans="1:10" hidden="1" x14ac:dyDescent="0.25">
      <c r="A311" s="114">
        <v>43088</v>
      </c>
      <c r="B311" s="214" t="str">
        <f t="shared" si="4"/>
        <v>Tue</v>
      </c>
      <c r="C311" s="113"/>
      <c r="D311" s="113"/>
      <c r="E311" s="129">
        <f>LME_historicals[[#This Row],[Date]]</f>
        <v>43088</v>
      </c>
      <c r="F311" s="111"/>
      <c r="G311" s="111"/>
      <c r="H311" s="127">
        <f>LME_historicals[[#This Row],[Date]]</f>
        <v>43088</v>
      </c>
      <c r="I311" s="111"/>
      <c r="J311" s="111"/>
    </row>
    <row r="312" spans="1:10" x14ac:dyDescent="0.25">
      <c r="A312" s="114">
        <v>43089</v>
      </c>
      <c r="B312" s="214" t="str">
        <f t="shared" si="4"/>
        <v>Wed</v>
      </c>
      <c r="C312" s="115">
        <v>34.75</v>
      </c>
      <c r="D312" s="115">
        <v>36.6</v>
      </c>
      <c r="E312" s="129">
        <f>LME_historicals[[#This Row],[Date]]</f>
        <v>43089</v>
      </c>
      <c r="F312" s="112">
        <f>C312/$M$2</f>
        <v>76.610698601386275</v>
      </c>
      <c r="G312" s="112">
        <f>D312/$M$2</f>
        <v>80.689253778726254</v>
      </c>
      <c r="H312" s="127">
        <f>LME_historicals[[#This Row],[Date]]</f>
        <v>43089</v>
      </c>
      <c r="I312" s="112"/>
      <c r="J312" s="112"/>
    </row>
    <row r="313" spans="1:10" hidden="1" x14ac:dyDescent="0.25">
      <c r="A313" s="114">
        <v>43090</v>
      </c>
      <c r="B313" s="214" t="str">
        <f t="shared" si="4"/>
        <v>Thu</v>
      </c>
      <c r="C313" s="113"/>
      <c r="D313" s="113"/>
      <c r="E313" s="129">
        <f>LME_historicals[[#This Row],[Date]]</f>
        <v>43090</v>
      </c>
      <c r="F313" s="111"/>
      <c r="G313" s="111"/>
      <c r="H313" s="127">
        <f>LME_historicals[[#This Row],[Date]]</f>
        <v>43090</v>
      </c>
      <c r="I313" s="111"/>
      <c r="J313" s="111"/>
    </row>
    <row r="314" spans="1:10" x14ac:dyDescent="0.25">
      <c r="A314" s="114">
        <v>43091</v>
      </c>
      <c r="B314" s="214" t="str">
        <f t="shared" si="4"/>
        <v>Fri</v>
      </c>
      <c r="C314" s="115">
        <v>35</v>
      </c>
      <c r="D314" s="115">
        <v>37</v>
      </c>
      <c r="E314" s="129">
        <f>LME_historicals[[#This Row],[Date]]</f>
        <v>43091</v>
      </c>
      <c r="F314" s="112">
        <f>C314/$M$2</f>
        <v>77.161854706432209</v>
      </c>
      <c r="G314" s="112">
        <f>D314/$M$2</f>
        <v>81.571103546799762</v>
      </c>
      <c r="H314" s="127">
        <f>LME_historicals[[#This Row],[Date]]</f>
        <v>43091</v>
      </c>
      <c r="I314" s="112"/>
      <c r="J314" s="112"/>
    </row>
    <row r="315" spans="1:10" x14ac:dyDescent="0.25">
      <c r="A315" s="114">
        <v>43096</v>
      </c>
      <c r="B315" s="214" t="str">
        <f t="shared" si="4"/>
        <v>Wed</v>
      </c>
      <c r="C315" s="113">
        <v>35</v>
      </c>
      <c r="D315" s="113">
        <v>37</v>
      </c>
      <c r="E315" s="129">
        <f>LME_historicals[[#This Row],[Date]]</f>
        <v>43096</v>
      </c>
      <c r="F315" s="111">
        <f>C315/$M$2</f>
        <v>77.161854706432209</v>
      </c>
      <c r="G315" s="111">
        <f>D315/$M$2</f>
        <v>81.571103546799762</v>
      </c>
      <c r="H315" s="127">
        <f>LME_historicals[[#This Row],[Date]]</f>
        <v>43096</v>
      </c>
      <c r="I315" s="111"/>
      <c r="J315" s="111"/>
    </row>
    <row r="316" spans="1:10" hidden="1" x14ac:dyDescent="0.25">
      <c r="A316" s="114">
        <v>43097</v>
      </c>
      <c r="B316" s="214" t="str">
        <f t="shared" si="4"/>
        <v>Thu</v>
      </c>
      <c r="C316" s="115"/>
      <c r="D316" s="115"/>
      <c r="E316" s="129">
        <f>LME_historicals[[#This Row],[Date]]</f>
        <v>43097</v>
      </c>
      <c r="F316" s="112"/>
      <c r="G316" s="112"/>
      <c r="H316" s="127">
        <f>LME_historicals[[#This Row],[Date]]</f>
        <v>43097</v>
      </c>
      <c r="I316" s="112"/>
      <c r="J316" s="112"/>
    </row>
    <row r="317" spans="1:10" x14ac:dyDescent="0.25">
      <c r="A317" s="114">
        <v>43098</v>
      </c>
      <c r="B317" s="214" t="str">
        <f t="shared" si="4"/>
        <v>Fri</v>
      </c>
      <c r="C317" s="113">
        <v>35</v>
      </c>
      <c r="D317" s="113">
        <v>37</v>
      </c>
      <c r="E317" s="129">
        <f>LME_historicals[[#This Row],[Date]]</f>
        <v>43098</v>
      </c>
      <c r="F317" s="111">
        <f>C317/$M$2</f>
        <v>77.161854706432209</v>
      </c>
      <c r="G317" s="111">
        <f>D317/$M$2</f>
        <v>81.571103546799762</v>
      </c>
      <c r="H317" s="127">
        <f>LME_historicals[[#This Row],[Date]]</f>
        <v>43098</v>
      </c>
      <c r="I317" s="111"/>
      <c r="J317" s="111"/>
    </row>
    <row r="318" spans="1:10" hidden="1" x14ac:dyDescent="0.25">
      <c r="A318" s="114">
        <v>43102</v>
      </c>
      <c r="B318" s="214" t="str">
        <f t="shared" si="4"/>
        <v>Tue</v>
      </c>
      <c r="C318" s="115"/>
      <c r="D318" s="115"/>
      <c r="E318" s="129">
        <f>LME_historicals[[#This Row],[Date]]</f>
        <v>43102</v>
      </c>
      <c r="F318" s="112"/>
      <c r="G318" s="112"/>
      <c r="H318" s="127">
        <f>LME_historicals[[#This Row],[Date]]</f>
        <v>43102</v>
      </c>
      <c r="I318" s="112"/>
      <c r="J318" s="112"/>
    </row>
    <row r="319" spans="1:10" x14ac:dyDescent="0.25">
      <c r="A319" s="114">
        <v>43103</v>
      </c>
      <c r="B319" s="214" t="str">
        <f t="shared" si="4"/>
        <v>Wed</v>
      </c>
      <c r="C319" s="113">
        <v>35</v>
      </c>
      <c r="D319" s="113">
        <v>37</v>
      </c>
      <c r="E319" s="129">
        <f>LME_historicals[[#This Row],[Date]]</f>
        <v>43103</v>
      </c>
      <c r="F319" s="111">
        <f>C319/$M$2</f>
        <v>77.161854706432209</v>
      </c>
      <c r="G319" s="111">
        <f>D319/$M$2</f>
        <v>81.571103546799762</v>
      </c>
      <c r="H319" s="127">
        <f>LME_historicals[[#This Row],[Date]]</f>
        <v>43103</v>
      </c>
      <c r="I319" s="111"/>
      <c r="J319" s="111"/>
    </row>
    <row r="320" spans="1:10" hidden="1" x14ac:dyDescent="0.25">
      <c r="A320" s="114">
        <v>43104</v>
      </c>
      <c r="B320" s="214" t="str">
        <f t="shared" si="4"/>
        <v>Thu</v>
      </c>
      <c r="C320" s="115"/>
      <c r="D320" s="115"/>
      <c r="E320" s="129">
        <f>LME_historicals[[#This Row],[Date]]</f>
        <v>43104</v>
      </c>
      <c r="F320" s="112"/>
      <c r="G320" s="112"/>
      <c r="H320" s="127">
        <f>LME_historicals[[#This Row],[Date]]</f>
        <v>43104</v>
      </c>
      <c r="I320" s="112"/>
      <c r="J320" s="112"/>
    </row>
    <row r="321" spans="1:10" x14ac:dyDescent="0.25">
      <c r="A321" s="114">
        <v>43105</v>
      </c>
      <c r="B321" s="214" t="str">
        <f t="shared" si="4"/>
        <v>Fri</v>
      </c>
      <c r="C321" s="113">
        <v>35.5</v>
      </c>
      <c r="D321" s="113">
        <v>37</v>
      </c>
      <c r="E321" s="129">
        <f>LME_historicals[[#This Row],[Date]]</f>
        <v>43105</v>
      </c>
      <c r="F321" s="111">
        <f>C321/$M$2</f>
        <v>78.264166916524104</v>
      </c>
      <c r="G321" s="111">
        <f>D321/$M$2</f>
        <v>81.571103546799762</v>
      </c>
      <c r="H321" s="127">
        <f>LME_historicals[[#This Row],[Date]]</f>
        <v>43105</v>
      </c>
      <c r="I321" s="111"/>
      <c r="J321" s="111"/>
    </row>
    <row r="322" spans="1:10" hidden="1" x14ac:dyDescent="0.25">
      <c r="A322" s="114">
        <v>43108</v>
      </c>
      <c r="B322" s="214" t="str">
        <f t="shared" si="4"/>
        <v>Mon</v>
      </c>
      <c r="C322" s="115"/>
      <c r="D322" s="115"/>
      <c r="E322" s="129">
        <f>LME_historicals[[#This Row],[Date]]</f>
        <v>43108</v>
      </c>
      <c r="F322" s="112"/>
      <c r="G322" s="112"/>
      <c r="H322" s="127">
        <f>LME_historicals[[#This Row],[Date]]</f>
        <v>43108</v>
      </c>
      <c r="I322" s="112"/>
      <c r="J322" s="112"/>
    </row>
    <row r="323" spans="1:10" hidden="1" x14ac:dyDescent="0.25">
      <c r="A323" s="114">
        <v>43109</v>
      </c>
      <c r="B323" s="214" t="str">
        <f t="shared" ref="B323:B386" si="5">TEXT($A323,"ddd")</f>
        <v>Tue</v>
      </c>
      <c r="C323" s="113"/>
      <c r="D323" s="113"/>
      <c r="E323" s="129">
        <f>LME_historicals[[#This Row],[Date]]</f>
        <v>43109</v>
      </c>
      <c r="F323" s="111"/>
      <c r="G323" s="111"/>
      <c r="H323" s="127">
        <f>LME_historicals[[#This Row],[Date]]</f>
        <v>43109</v>
      </c>
      <c r="I323" s="111"/>
      <c r="J323" s="111"/>
    </row>
    <row r="324" spans="1:10" x14ac:dyDescent="0.25">
      <c r="A324" s="114">
        <v>43110</v>
      </c>
      <c r="B324" s="214" t="str">
        <f t="shared" si="5"/>
        <v>Wed</v>
      </c>
      <c r="C324" s="115">
        <v>35.75</v>
      </c>
      <c r="D324" s="115">
        <v>37.299999999999997</v>
      </c>
      <c r="E324" s="129">
        <f>LME_historicals[[#This Row],[Date]]</f>
        <v>43110</v>
      </c>
      <c r="F324" s="112">
        <f>C324/$M$2</f>
        <v>78.815323021570052</v>
      </c>
      <c r="G324" s="112">
        <f>D324/$M$2</f>
        <v>82.232490872854896</v>
      </c>
      <c r="H324" s="127">
        <f>LME_historicals[[#This Row],[Date]]</f>
        <v>43110</v>
      </c>
      <c r="I324" s="112"/>
      <c r="J324" s="112"/>
    </row>
    <row r="325" spans="1:10" hidden="1" x14ac:dyDescent="0.25">
      <c r="A325" s="114">
        <v>43111</v>
      </c>
      <c r="B325" s="214" t="str">
        <f t="shared" si="5"/>
        <v>Thu</v>
      </c>
      <c r="C325" s="113"/>
      <c r="D325" s="113"/>
      <c r="E325" s="129">
        <f>LME_historicals[[#This Row],[Date]]</f>
        <v>43111</v>
      </c>
      <c r="F325" s="111"/>
      <c r="G325" s="111"/>
      <c r="H325" s="127">
        <f>LME_historicals[[#This Row],[Date]]</f>
        <v>43111</v>
      </c>
      <c r="I325" s="111"/>
      <c r="J325" s="111"/>
    </row>
    <row r="326" spans="1:10" x14ac:dyDescent="0.25">
      <c r="A326" s="114">
        <v>43112</v>
      </c>
      <c r="B326" s="214" t="str">
        <f t="shared" si="5"/>
        <v>Fri</v>
      </c>
      <c r="C326" s="115">
        <v>36</v>
      </c>
      <c r="D326" s="115">
        <v>37.4</v>
      </c>
      <c r="E326" s="129">
        <f>LME_historicals[[#This Row],[Date]]</f>
        <v>43112</v>
      </c>
      <c r="F326" s="112">
        <f>C326/$M$2</f>
        <v>79.366479126615985</v>
      </c>
      <c r="G326" s="112">
        <f>D326/$M$2</f>
        <v>82.45295331487327</v>
      </c>
      <c r="H326" s="127">
        <f>LME_historicals[[#This Row],[Date]]</f>
        <v>43112</v>
      </c>
      <c r="I326" s="112"/>
      <c r="J326" s="112"/>
    </row>
    <row r="327" spans="1:10" hidden="1" x14ac:dyDescent="0.25">
      <c r="A327" s="114">
        <v>43115</v>
      </c>
      <c r="B327" s="214" t="str">
        <f t="shared" si="5"/>
        <v>Mon</v>
      </c>
      <c r="C327" s="113"/>
      <c r="D327" s="113"/>
      <c r="E327" s="129">
        <f>LME_historicals[[#This Row],[Date]]</f>
        <v>43115</v>
      </c>
      <c r="F327" s="111"/>
      <c r="G327" s="111"/>
      <c r="H327" s="127">
        <f>LME_historicals[[#This Row],[Date]]</f>
        <v>43115</v>
      </c>
      <c r="I327" s="111"/>
      <c r="J327" s="111"/>
    </row>
    <row r="328" spans="1:10" hidden="1" x14ac:dyDescent="0.25">
      <c r="A328" s="114">
        <v>43116</v>
      </c>
      <c r="B328" s="214" t="str">
        <f t="shared" si="5"/>
        <v>Tue</v>
      </c>
      <c r="C328" s="115"/>
      <c r="D328" s="115"/>
      <c r="E328" s="129">
        <f>LME_historicals[[#This Row],[Date]]</f>
        <v>43116</v>
      </c>
      <c r="F328" s="112"/>
      <c r="G328" s="112"/>
      <c r="H328" s="127">
        <f>LME_historicals[[#This Row],[Date]]</f>
        <v>43116</v>
      </c>
      <c r="I328" s="112"/>
      <c r="J328" s="112"/>
    </row>
    <row r="329" spans="1:10" x14ac:dyDescent="0.25">
      <c r="A329" s="114">
        <v>43117</v>
      </c>
      <c r="B329" s="214" t="str">
        <f t="shared" si="5"/>
        <v>Wed</v>
      </c>
      <c r="C329" s="113">
        <v>36.5</v>
      </c>
      <c r="D329" s="113">
        <v>37.4</v>
      </c>
      <c r="E329" s="129">
        <f>LME_historicals[[#This Row],[Date]]</f>
        <v>43117</v>
      </c>
      <c r="F329" s="111">
        <f>C329/$M$2</f>
        <v>80.468791336707881</v>
      </c>
      <c r="G329" s="111">
        <f>D329/$M$2</f>
        <v>82.45295331487327</v>
      </c>
      <c r="H329" s="127">
        <f>LME_historicals[[#This Row],[Date]]</f>
        <v>43117</v>
      </c>
      <c r="I329" s="111"/>
      <c r="J329" s="111"/>
    </row>
    <row r="330" spans="1:10" hidden="1" x14ac:dyDescent="0.25">
      <c r="A330" s="114">
        <v>43118</v>
      </c>
      <c r="B330" s="214" t="str">
        <f t="shared" si="5"/>
        <v>Thu</v>
      </c>
      <c r="C330" s="115"/>
      <c r="D330" s="115"/>
      <c r="E330" s="129">
        <f>LME_historicals[[#This Row],[Date]]</f>
        <v>43118</v>
      </c>
      <c r="F330" s="112"/>
      <c r="G330" s="112"/>
      <c r="H330" s="127">
        <f>LME_historicals[[#This Row],[Date]]</f>
        <v>43118</v>
      </c>
      <c r="I330" s="112"/>
      <c r="J330" s="112"/>
    </row>
    <row r="331" spans="1:10" x14ac:dyDescent="0.25">
      <c r="A331" s="114">
        <v>43119</v>
      </c>
      <c r="B331" s="214" t="str">
        <f t="shared" si="5"/>
        <v>Fri</v>
      </c>
      <c r="C331" s="113">
        <v>36.75</v>
      </c>
      <c r="D331" s="113">
        <v>37.4</v>
      </c>
      <c r="E331" s="129">
        <f>LME_historicals[[#This Row],[Date]]</f>
        <v>43119</v>
      </c>
      <c r="F331" s="111">
        <f>C331/$M$2</f>
        <v>81.019947441753828</v>
      </c>
      <c r="G331" s="111">
        <f>D331/$M$2</f>
        <v>82.45295331487327</v>
      </c>
      <c r="H331" s="127">
        <f>LME_historicals[[#This Row],[Date]]</f>
        <v>43119</v>
      </c>
      <c r="I331" s="111"/>
      <c r="J331" s="111"/>
    </row>
    <row r="332" spans="1:10" hidden="1" x14ac:dyDescent="0.25">
      <c r="A332" s="114">
        <v>43122</v>
      </c>
      <c r="B332" s="214" t="str">
        <f t="shared" si="5"/>
        <v>Mon</v>
      </c>
      <c r="C332" s="115"/>
      <c r="D332" s="115"/>
      <c r="E332" s="129">
        <f>LME_historicals[[#This Row],[Date]]</f>
        <v>43122</v>
      </c>
      <c r="F332" s="112"/>
      <c r="G332" s="112"/>
      <c r="H332" s="127">
        <f>LME_historicals[[#This Row],[Date]]</f>
        <v>43122</v>
      </c>
      <c r="I332" s="112"/>
      <c r="J332" s="112"/>
    </row>
    <row r="333" spans="1:10" hidden="1" x14ac:dyDescent="0.25">
      <c r="A333" s="114">
        <v>43123</v>
      </c>
      <c r="B333" s="214" t="str">
        <f t="shared" si="5"/>
        <v>Tue</v>
      </c>
      <c r="C333" s="113"/>
      <c r="D333" s="113"/>
      <c r="E333" s="129">
        <f>LME_historicals[[#This Row],[Date]]</f>
        <v>43123</v>
      </c>
      <c r="F333" s="111"/>
      <c r="G333" s="111"/>
      <c r="H333" s="127">
        <f>LME_historicals[[#This Row],[Date]]</f>
        <v>43123</v>
      </c>
      <c r="I333" s="111"/>
      <c r="J333" s="111"/>
    </row>
    <row r="334" spans="1:10" x14ac:dyDescent="0.25">
      <c r="A334" s="114">
        <v>43124</v>
      </c>
      <c r="B334" s="214" t="str">
        <f t="shared" si="5"/>
        <v>Wed</v>
      </c>
      <c r="C334" s="115">
        <v>36.9</v>
      </c>
      <c r="D334" s="115">
        <v>37.799999999999997</v>
      </c>
      <c r="E334" s="129">
        <f>LME_historicals[[#This Row],[Date]]</f>
        <v>43124</v>
      </c>
      <c r="F334" s="112">
        <f>C334/$M$2</f>
        <v>81.350641104781388</v>
      </c>
      <c r="G334" s="112">
        <f>D334/$M$2</f>
        <v>83.334803082946777</v>
      </c>
      <c r="H334" s="127">
        <f>LME_historicals[[#This Row],[Date]]</f>
        <v>43124</v>
      </c>
      <c r="I334" s="112"/>
      <c r="J334" s="112"/>
    </row>
    <row r="335" spans="1:10" hidden="1" x14ac:dyDescent="0.25">
      <c r="A335" s="114">
        <v>43125</v>
      </c>
      <c r="B335" s="214" t="str">
        <f t="shared" si="5"/>
        <v>Thu</v>
      </c>
      <c r="C335" s="113"/>
      <c r="D335" s="113"/>
      <c r="E335" s="129">
        <f>LME_historicals[[#This Row],[Date]]</f>
        <v>43125</v>
      </c>
      <c r="F335" s="111"/>
      <c r="G335" s="111"/>
      <c r="H335" s="127">
        <f>LME_historicals[[#This Row],[Date]]</f>
        <v>43125</v>
      </c>
      <c r="I335" s="111"/>
      <c r="J335" s="111"/>
    </row>
    <row r="336" spans="1:10" x14ac:dyDescent="0.25">
      <c r="A336" s="114">
        <v>43126</v>
      </c>
      <c r="B336" s="214" t="str">
        <f t="shared" si="5"/>
        <v>Fri</v>
      </c>
      <c r="C336" s="115">
        <v>36.950000000000003</v>
      </c>
      <c r="D336" s="115">
        <v>38.25</v>
      </c>
      <c r="E336" s="129">
        <f>LME_historicals[[#This Row],[Date]]</f>
        <v>43126</v>
      </c>
      <c r="F336" s="112">
        <f>C336/$M$2</f>
        <v>81.460872325790589</v>
      </c>
      <c r="G336" s="112">
        <f>D336/$M$2</f>
        <v>84.326884072029486</v>
      </c>
      <c r="H336" s="127">
        <f>LME_historicals[[#This Row],[Date]]</f>
        <v>43126</v>
      </c>
      <c r="I336" s="112"/>
      <c r="J336" s="112"/>
    </row>
    <row r="337" spans="1:10" hidden="1" x14ac:dyDescent="0.25">
      <c r="A337" s="114">
        <v>43129</v>
      </c>
      <c r="B337" s="214" t="str">
        <f t="shared" si="5"/>
        <v>Mon</v>
      </c>
      <c r="C337" s="113"/>
      <c r="D337" s="113"/>
      <c r="E337" s="129">
        <f>LME_historicals[[#This Row],[Date]]</f>
        <v>43129</v>
      </c>
      <c r="F337" s="111"/>
      <c r="G337" s="111"/>
      <c r="H337" s="127">
        <f>LME_historicals[[#This Row],[Date]]</f>
        <v>43129</v>
      </c>
      <c r="I337" s="111"/>
      <c r="J337" s="111"/>
    </row>
    <row r="338" spans="1:10" hidden="1" x14ac:dyDescent="0.25">
      <c r="A338" s="114">
        <v>43130</v>
      </c>
      <c r="B338" s="214" t="str">
        <f t="shared" si="5"/>
        <v>Tue</v>
      </c>
      <c r="C338" s="115"/>
      <c r="D338" s="115"/>
      <c r="E338" s="129">
        <f>LME_historicals[[#This Row],[Date]]</f>
        <v>43130</v>
      </c>
      <c r="F338" s="112"/>
      <c r="G338" s="112"/>
      <c r="H338" s="127">
        <f>LME_historicals[[#This Row],[Date]]</f>
        <v>43130</v>
      </c>
      <c r="I338" s="112"/>
      <c r="J338" s="112"/>
    </row>
    <row r="339" spans="1:10" x14ac:dyDescent="0.25">
      <c r="A339" s="114">
        <v>43131</v>
      </c>
      <c r="B339" s="214" t="str">
        <f t="shared" si="5"/>
        <v>Wed</v>
      </c>
      <c r="C339" s="113">
        <v>37</v>
      </c>
      <c r="D339" s="113">
        <v>38.4</v>
      </c>
      <c r="E339" s="129">
        <f>LME_historicals[[#This Row],[Date]]</f>
        <v>43131</v>
      </c>
      <c r="F339" s="111">
        <f>C339/$M$2</f>
        <v>81.571103546799762</v>
      </c>
      <c r="G339" s="111">
        <f>D339/$M$2</f>
        <v>84.65757773505706</v>
      </c>
      <c r="H339" s="127">
        <f>LME_historicals[[#This Row],[Date]]</f>
        <v>43131</v>
      </c>
      <c r="I339" s="111"/>
      <c r="J339" s="111"/>
    </row>
    <row r="340" spans="1:10" hidden="1" x14ac:dyDescent="0.25">
      <c r="A340" s="114">
        <v>43132</v>
      </c>
      <c r="B340" s="214" t="str">
        <f t="shared" si="5"/>
        <v>Thu</v>
      </c>
      <c r="C340" s="115"/>
      <c r="D340" s="115"/>
      <c r="E340" s="129">
        <f>LME_historicals[[#This Row],[Date]]</f>
        <v>43132</v>
      </c>
      <c r="F340" s="112"/>
      <c r="G340" s="112"/>
      <c r="H340" s="127">
        <f>LME_historicals[[#This Row],[Date]]</f>
        <v>43132</v>
      </c>
      <c r="I340" s="112"/>
      <c r="J340" s="112"/>
    </row>
    <row r="341" spans="1:10" x14ac:dyDescent="0.25">
      <c r="A341" s="114">
        <v>43133</v>
      </c>
      <c r="B341" s="214" t="str">
        <f t="shared" si="5"/>
        <v>Fri</v>
      </c>
      <c r="C341" s="113">
        <v>37.25</v>
      </c>
      <c r="D341" s="113">
        <v>38.5</v>
      </c>
      <c r="E341" s="129">
        <f>LME_historicals[[#This Row],[Date]]</f>
        <v>43133</v>
      </c>
      <c r="F341" s="111">
        <f>C341/$M$2</f>
        <v>82.12225965184571</v>
      </c>
      <c r="G341" s="111">
        <f>D341/$M$2</f>
        <v>84.878040177075434</v>
      </c>
      <c r="H341" s="127">
        <f>LME_historicals[[#This Row],[Date]]</f>
        <v>43133</v>
      </c>
      <c r="I341" s="111"/>
      <c r="J341" s="111"/>
    </row>
    <row r="342" spans="1:10" hidden="1" x14ac:dyDescent="0.25">
      <c r="A342" s="114">
        <v>43136</v>
      </c>
      <c r="B342" s="214" t="str">
        <f t="shared" si="5"/>
        <v>Mon</v>
      </c>
      <c r="C342" s="115"/>
      <c r="D342" s="115"/>
      <c r="E342" s="129">
        <f>LME_historicals[[#This Row],[Date]]</f>
        <v>43136</v>
      </c>
      <c r="F342" s="112"/>
      <c r="G342" s="112"/>
      <c r="H342" s="127">
        <f>LME_historicals[[#This Row],[Date]]</f>
        <v>43136</v>
      </c>
      <c r="I342" s="112"/>
      <c r="J342" s="112"/>
    </row>
    <row r="343" spans="1:10" hidden="1" x14ac:dyDescent="0.25">
      <c r="A343" s="114">
        <v>43137</v>
      </c>
      <c r="B343" s="214" t="str">
        <f t="shared" si="5"/>
        <v>Tue</v>
      </c>
      <c r="C343" s="113"/>
      <c r="D343" s="113"/>
      <c r="E343" s="129">
        <f>LME_historicals[[#This Row],[Date]]</f>
        <v>43137</v>
      </c>
      <c r="F343" s="111"/>
      <c r="G343" s="111"/>
      <c r="H343" s="127">
        <f>LME_historicals[[#This Row],[Date]]</f>
        <v>43137</v>
      </c>
      <c r="I343" s="111"/>
      <c r="J343" s="111"/>
    </row>
    <row r="344" spans="1:10" x14ac:dyDescent="0.25">
      <c r="A344" s="114">
        <v>43138</v>
      </c>
      <c r="B344" s="214" t="str">
        <f t="shared" si="5"/>
        <v>Wed</v>
      </c>
      <c r="C344" s="115">
        <v>37.5</v>
      </c>
      <c r="D344" s="115">
        <v>38.5</v>
      </c>
      <c r="E344" s="129">
        <f>LME_historicals[[#This Row],[Date]]</f>
        <v>43138</v>
      </c>
      <c r="F344" s="112">
        <f>C344/$M$2</f>
        <v>82.673415756891657</v>
      </c>
      <c r="G344" s="112">
        <f>D344/$M$2</f>
        <v>84.878040177075434</v>
      </c>
      <c r="H344" s="127">
        <f>LME_historicals[[#This Row],[Date]]</f>
        <v>43138</v>
      </c>
      <c r="I344" s="112"/>
      <c r="J344" s="112"/>
    </row>
    <row r="345" spans="1:10" hidden="1" x14ac:dyDescent="0.25">
      <c r="A345" s="114">
        <v>43139</v>
      </c>
      <c r="B345" s="214" t="str">
        <f t="shared" si="5"/>
        <v>Thu</v>
      </c>
      <c r="C345" s="113"/>
      <c r="D345" s="113"/>
      <c r="E345" s="129">
        <f>LME_historicals[[#This Row],[Date]]</f>
        <v>43139</v>
      </c>
      <c r="F345" s="111"/>
      <c r="G345" s="111"/>
      <c r="H345" s="127">
        <f>LME_historicals[[#This Row],[Date]]</f>
        <v>43139</v>
      </c>
      <c r="I345" s="111"/>
      <c r="J345" s="111"/>
    </row>
    <row r="346" spans="1:10" x14ac:dyDescent="0.25">
      <c r="A346" s="114">
        <v>43140</v>
      </c>
      <c r="B346" s="214" t="str">
        <f t="shared" si="5"/>
        <v>Fri</v>
      </c>
      <c r="C346" s="115">
        <v>37.75</v>
      </c>
      <c r="D346" s="115">
        <v>38.9</v>
      </c>
      <c r="E346" s="129">
        <f>LME_historicals[[#This Row],[Date]]</f>
        <v>43140</v>
      </c>
      <c r="F346" s="112">
        <f>C346/$M$2</f>
        <v>83.224571861937605</v>
      </c>
      <c r="G346" s="112">
        <f>D346/$M$2</f>
        <v>85.759889945148942</v>
      </c>
      <c r="H346" s="127">
        <f>LME_historicals[[#This Row],[Date]]</f>
        <v>43140</v>
      </c>
      <c r="I346" s="112"/>
      <c r="J346" s="112"/>
    </row>
    <row r="347" spans="1:10" hidden="1" x14ac:dyDescent="0.25">
      <c r="A347" s="114">
        <v>43143</v>
      </c>
      <c r="B347" s="214" t="str">
        <f t="shared" si="5"/>
        <v>Mon</v>
      </c>
      <c r="C347" s="113"/>
      <c r="D347" s="113"/>
      <c r="E347" s="129">
        <f>LME_historicals[[#This Row],[Date]]</f>
        <v>43143</v>
      </c>
      <c r="F347" s="111"/>
      <c r="G347" s="111"/>
      <c r="H347" s="127">
        <f>LME_historicals[[#This Row],[Date]]</f>
        <v>43143</v>
      </c>
      <c r="I347" s="111"/>
      <c r="J347" s="111"/>
    </row>
    <row r="348" spans="1:10" hidden="1" x14ac:dyDescent="0.25">
      <c r="A348" s="114">
        <v>43144</v>
      </c>
      <c r="B348" s="214" t="str">
        <f t="shared" si="5"/>
        <v>Tue</v>
      </c>
      <c r="C348" s="115"/>
      <c r="D348" s="115"/>
      <c r="E348" s="129">
        <f>LME_historicals[[#This Row],[Date]]</f>
        <v>43144</v>
      </c>
      <c r="F348" s="112"/>
      <c r="G348" s="112"/>
      <c r="H348" s="127">
        <f>LME_historicals[[#This Row],[Date]]</f>
        <v>43144</v>
      </c>
      <c r="I348" s="112"/>
      <c r="J348" s="112"/>
    </row>
    <row r="349" spans="1:10" x14ac:dyDescent="0.25">
      <c r="A349" s="114">
        <v>43145</v>
      </c>
      <c r="B349" s="214" t="str">
        <f t="shared" si="5"/>
        <v>Wed</v>
      </c>
      <c r="C349" s="113">
        <v>37.75</v>
      </c>
      <c r="D349" s="113">
        <v>38.9</v>
      </c>
      <c r="E349" s="129">
        <f>LME_historicals[[#This Row],[Date]]</f>
        <v>43145</v>
      </c>
      <c r="F349" s="111">
        <f>C349/$M$2</f>
        <v>83.224571861937605</v>
      </c>
      <c r="G349" s="111">
        <f>D349/$M$2</f>
        <v>85.759889945148942</v>
      </c>
      <c r="H349" s="127">
        <f>LME_historicals[[#This Row],[Date]]</f>
        <v>43145</v>
      </c>
      <c r="I349" s="111"/>
      <c r="J349" s="111"/>
    </row>
    <row r="350" spans="1:10" hidden="1" x14ac:dyDescent="0.25">
      <c r="A350" s="114">
        <v>43146</v>
      </c>
      <c r="B350" s="214" t="str">
        <f t="shared" si="5"/>
        <v>Thu</v>
      </c>
      <c r="C350" s="115"/>
      <c r="D350" s="115"/>
      <c r="E350" s="129">
        <f>LME_historicals[[#This Row],[Date]]</f>
        <v>43146</v>
      </c>
      <c r="F350" s="112"/>
      <c r="G350" s="112"/>
      <c r="H350" s="127">
        <f>LME_historicals[[#This Row],[Date]]</f>
        <v>43146</v>
      </c>
      <c r="I350" s="112"/>
      <c r="J350" s="112"/>
    </row>
    <row r="351" spans="1:10" x14ac:dyDescent="0.25">
      <c r="A351" s="114">
        <v>43147</v>
      </c>
      <c r="B351" s="214" t="str">
        <f t="shared" si="5"/>
        <v>Fri</v>
      </c>
      <c r="C351" s="113">
        <v>38</v>
      </c>
      <c r="D351" s="113">
        <v>39.299999999999997</v>
      </c>
      <c r="E351" s="129">
        <f>LME_historicals[[#This Row],[Date]]</f>
        <v>43147</v>
      </c>
      <c r="F351" s="111">
        <f>C351/$M$2</f>
        <v>83.775727966983553</v>
      </c>
      <c r="G351" s="111">
        <f>D351/$M$2</f>
        <v>86.641739713222449</v>
      </c>
      <c r="H351" s="127">
        <f>LME_historicals[[#This Row],[Date]]</f>
        <v>43147</v>
      </c>
      <c r="I351" s="111"/>
      <c r="J351" s="111"/>
    </row>
    <row r="352" spans="1:10" hidden="1" x14ac:dyDescent="0.25">
      <c r="A352" s="114">
        <v>43150</v>
      </c>
      <c r="B352" s="214" t="str">
        <f t="shared" si="5"/>
        <v>Mon</v>
      </c>
      <c r="C352" s="115"/>
      <c r="D352" s="115"/>
      <c r="E352" s="129">
        <f>LME_historicals[[#This Row],[Date]]</f>
        <v>43150</v>
      </c>
      <c r="F352" s="112"/>
      <c r="G352" s="112"/>
      <c r="H352" s="127">
        <f>LME_historicals[[#This Row],[Date]]</f>
        <v>43150</v>
      </c>
      <c r="I352" s="112"/>
      <c r="J352" s="112"/>
    </row>
    <row r="353" spans="1:10" hidden="1" x14ac:dyDescent="0.25">
      <c r="A353" s="114">
        <v>43151</v>
      </c>
      <c r="B353" s="214" t="str">
        <f t="shared" si="5"/>
        <v>Tue</v>
      </c>
      <c r="C353" s="113"/>
      <c r="D353" s="113"/>
      <c r="E353" s="129">
        <f>LME_historicals[[#This Row],[Date]]</f>
        <v>43151</v>
      </c>
      <c r="F353" s="111"/>
      <c r="G353" s="111"/>
      <c r="H353" s="127">
        <f>LME_historicals[[#This Row],[Date]]</f>
        <v>43151</v>
      </c>
      <c r="I353" s="111"/>
      <c r="J353" s="111"/>
    </row>
    <row r="354" spans="1:10" x14ac:dyDescent="0.25">
      <c r="A354" s="114">
        <v>43152</v>
      </c>
      <c r="B354" s="214" t="str">
        <f t="shared" si="5"/>
        <v>Wed</v>
      </c>
      <c r="C354" s="115">
        <v>38.15</v>
      </c>
      <c r="D354" s="115">
        <v>39.299999999999997</v>
      </c>
      <c r="E354" s="129">
        <f>LME_historicals[[#This Row],[Date]]</f>
        <v>43152</v>
      </c>
      <c r="F354" s="112">
        <f>C354/$M$2</f>
        <v>84.106421630011113</v>
      </c>
      <c r="G354" s="112">
        <f>D354/$M$2</f>
        <v>86.641739713222449</v>
      </c>
      <c r="H354" s="127">
        <f>LME_historicals[[#This Row],[Date]]</f>
        <v>43152</v>
      </c>
      <c r="I354" s="112"/>
      <c r="J354" s="112"/>
    </row>
    <row r="355" spans="1:10" hidden="1" x14ac:dyDescent="0.25">
      <c r="A355" s="114">
        <v>43153</v>
      </c>
      <c r="B355" s="214" t="str">
        <f t="shared" si="5"/>
        <v>Thu</v>
      </c>
      <c r="C355" s="113"/>
      <c r="D355" s="113"/>
      <c r="E355" s="129">
        <f>LME_historicals[[#This Row],[Date]]</f>
        <v>43153</v>
      </c>
      <c r="F355" s="111"/>
      <c r="G355" s="111"/>
      <c r="H355" s="127">
        <f>LME_historicals[[#This Row],[Date]]</f>
        <v>43153</v>
      </c>
      <c r="I355" s="111"/>
      <c r="J355" s="111"/>
    </row>
    <row r="356" spans="1:10" x14ac:dyDescent="0.25">
      <c r="A356" s="114">
        <v>43154</v>
      </c>
      <c r="B356" s="214" t="str">
        <f t="shared" si="5"/>
        <v>Fri</v>
      </c>
      <c r="C356" s="115">
        <v>38.5</v>
      </c>
      <c r="D356" s="115">
        <v>39.299999999999997</v>
      </c>
      <c r="E356" s="129">
        <f>LME_historicals[[#This Row],[Date]]</f>
        <v>43154</v>
      </c>
      <c r="F356" s="112">
        <f>C356/$M$2</f>
        <v>84.878040177075434</v>
      </c>
      <c r="G356" s="112">
        <f>D356/$M$2</f>
        <v>86.641739713222449</v>
      </c>
      <c r="H356" s="127">
        <f>LME_historicals[[#This Row],[Date]]</f>
        <v>43154</v>
      </c>
      <c r="I356" s="112"/>
      <c r="J356" s="112"/>
    </row>
    <row r="357" spans="1:10" hidden="1" x14ac:dyDescent="0.25">
      <c r="A357" s="114">
        <v>43157</v>
      </c>
      <c r="B357" s="214" t="str">
        <f t="shared" si="5"/>
        <v>Mon</v>
      </c>
      <c r="C357" s="113"/>
      <c r="D357" s="113"/>
      <c r="E357" s="129">
        <f>LME_historicals[[#This Row],[Date]]</f>
        <v>43157</v>
      </c>
      <c r="F357" s="111"/>
      <c r="G357" s="111"/>
      <c r="H357" s="127">
        <f>LME_historicals[[#This Row],[Date]]</f>
        <v>43157</v>
      </c>
      <c r="I357" s="111"/>
      <c r="J357" s="111"/>
    </row>
    <row r="358" spans="1:10" hidden="1" x14ac:dyDescent="0.25">
      <c r="A358" s="114">
        <v>43158</v>
      </c>
      <c r="B358" s="214" t="str">
        <f t="shared" si="5"/>
        <v>Tue</v>
      </c>
      <c r="C358" s="115"/>
      <c r="D358" s="115"/>
      <c r="E358" s="129">
        <f>LME_historicals[[#This Row],[Date]]</f>
        <v>43158</v>
      </c>
      <c r="F358" s="112"/>
      <c r="G358" s="112"/>
      <c r="H358" s="127">
        <f>LME_historicals[[#This Row],[Date]]</f>
        <v>43158</v>
      </c>
      <c r="I358" s="112"/>
      <c r="J358" s="112"/>
    </row>
    <row r="359" spans="1:10" x14ac:dyDescent="0.25">
      <c r="A359" s="114">
        <v>43159</v>
      </c>
      <c r="B359" s="214" t="str">
        <f t="shared" si="5"/>
        <v>Wed</v>
      </c>
      <c r="C359" s="113">
        <v>38.75</v>
      </c>
      <c r="D359" s="113">
        <v>39.700000000000003</v>
      </c>
      <c r="E359" s="129">
        <f>LME_historicals[[#This Row],[Date]]</f>
        <v>43159</v>
      </c>
      <c r="F359" s="111">
        <f>C359/$M$2</f>
        <v>85.429196282121382</v>
      </c>
      <c r="G359" s="111">
        <f>D359/$M$2</f>
        <v>87.523589481295971</v>
      </c>
      <c r="H359" s="127">
        <f>LME_historicals[[#This Row],[Date]]</f>
        <v>43159</v>
      </c>
      <c r="I359" s="111"/>
      <c r="J359" s="111"/>
    </row>
    <row r="360" spans="1:10" hidden="1" x14ac:dyDescent="0.25">
      <c r="A360" s="114">
        <v>43160</v>
      </c>
      <c r="B360" s="214" t="str">
        <f t="shared" si="5"/>
        <v>Thu</v>
      </c>
      <c r="C360" s="115"/>
      <c r="D360" s="115"/>
      <c r="E360" s="129">
        <f>LME_historicals[[#This Row],[Date]]</f>
        <v>43160</v>
      </c>
      <c r="F360" s="112"/>
      <c r="G360" s="112"/>
      <c r="H360" s="127">
        <f>LME_historicals[[#This Row],[Date]]</f>
        <v>43160</v>
      </c>
      <c r="I360" s="112"/>
      <c r="J360" s="112"/>
    </row>
    <row r="361" spans="1:10" x14ac:dyDescent="0.25">
      <c r="A361" s="114">
        <v>43161</v>
      </c>
      <c r="B361" s="214" t="str">
        <f t="shared" si="5"/>
        <v>Fri</v>
      </c>
      <c r="C361" s="113">
        <v>38.799999999999997</v>
      </c>
      <c r="D361" s="113">
        <v>39.85</v>
      </c>
      <c r="E361" s="129">
        <f>LME_historicals[[#This Row],[Date]]</f>
        <v>43161</v>
      </c>
      <c r="F361" s="111">
        <f>C361/$M$2</f>
        <v>85.539427503130568</v>
      </c>
      <c r="G361" s="111">
        <f>D361/$M$2</f>
        <v>87.854283144323531</v>
      </c>
      <c r="H361" s="127">
        <f>LME_historicals[[#This Row],[Date]]</f>
        <v>43161</v>
      </c>
      <c r="I361" s="111"/>
      <c r="J361" s="111"/>
    </row>
    <row r="362" spans="1:10" hidden="1" x14ac:dyDescent="0.25">
      <c r="A362" s="114">
        <v>43164</v>
      </c>
      <c r="B362" s="214" t="str">
        <f t="shared" si="5"/>
        <v>Mon</v>
      </c>
      <c r="C362" s="115"/>
      <c r="D362" s="115"/>
      <c r="E362" s="129">
        <f>LME_historicals[[#This Row],[Date]]</f>
        <v>43164</v>
      </c>
      <c r="F362" s="112"/>
      <c r="G362" s="112"/>
      <c r="H362" s="127">
        <f>LME_historicals[[#This Row],[Date]]</f>
        <v>43164</v>
      </c>
      <c r="I362" s="112"/>
      <c r="J362" s="112"/>
    </row>
    <row r="363" spans="1:10" hidden="1" x14ac:dyDescent="0.25">
      <c r="A363" s="114">
        <v>43165</v>
      </c>
      <c r="B363" s="214" t="str">
        <f t="shared" si="5"/>
        <v>Tue</v>
      </c>
      <c r="C363" s="113"/>
      <c r="D363" s="113"/>
      <c r="E363" s="129">
        <f>LME_historicals[[#This Row],[Date]]</f>
        <v>43165</v>
      </c>
      <c r="F363" s="111"/>
      <c r="G363" s="111"/>
      <c r="H363" s="127">
        <f>LME_historicals[[#This Row],[Date]]</f>
        <v>43165</v>
      </c>
      <c r="I363" s="111"/>
      <c r="J363" s="111"/>
    </row>
    <row r="364" spans="1:10" x14ac:dyDescent="0.25">
      <c r="A364" s="114">
        <v>43166</v>
      </c>
      <c r="B364" s="214" t="str">
        <f t="shared" si="5"/>
        <v>Wed</v>
      </c>
      <c r="C364" s="115">
        <v>39.25</v>
      </c>
      <c r="D364" s="115">
        <v>40.4</v>
      </c>
      <c r="E364" s="129">
        <f>LME_historicals[[#This Row],[Date]]</f>
        <v>43166</v>
      </c>
      <c r="F364" s="112">
        <f>C364/$M$2</f>
        <v>86.531508492213263</v>
      </c>
      <c r="G364" s="112">
        <f>D364/$M$2</f>
        <v>89.066826575424614</v>
      </c>
      <c r="H364" s="127">
        <f>LME_historicals[[#This Row],[Date]]</f>
        <v>43166</v>
      </c>
      <c r="I364" s="112"/>
      <c r="J364" s="112"/>
    </row>
    <row r="365" spans="1:10" hidden="1" x14ac:dyDescent="0.25">
      <c r="A365" s="114">
        <v>43167</v>
      </c>
      <c r="B365" s="214" t="str">
        <f t="shared" si="5"/>
        <v>Thu</v>
      </c>
      <c r="C365" s="113"/>
      <c r="D365" s="113"/>
      <c r="E365" s="129">
        <f>LME_historicals[[#This Row],[Date]]</f>
        <v>43167</v>
      </c>
      <c r="F365" s="111"/>
      <c r="G365" s="111"/>
      <c r="H365" s="127">
        <f>LME_historicals[[#This Row],[Date]]</f>
        <v>43167</v>
      </c>
      <c r="I365" s="111"/>
      <c r="J365" s="111"/>
    </row>
    <row r="366" spans="1:10" x14ac:dyDescent="0.25">
      <c r="A366" s="114">
        <v>43168</v>
      </c>
      <c r="B366" s="214" t="str">
        <f t="shared" si="5"/>
        <v>Fri</v>
      </c>
      <c r="C366" s="115">
        <v>39.5</v>
      </c>
      <c r="D366" s="115">
        <v>40.75</v>
      </c>
      <c r="E366" s="129">
        <f>LME_historicals[[#This Row],[Date]]</f>
        <v>43168</v>
      </c>
      <c r="F366" s="112">
        <f>C366/$M$2</f>
        <v>87.08266459725921</v>
      </c>
      <c r="G366" s="112">
        <f>D366/$M$2</f>
        <v>89.838445122488935</v>
      </c>
      <c r="H366" s="127">
        <f>LME_historicals[[#This Row],[Date]]</f>
        <v>43168</v>
      </c>
      <c r="I366" s="112"/>
      <c r="J366" s="112"/>
    </row>
    <row r="367" spans="1:10" hidden="1" x14ac:dyDescent="0.25">
      <c r="A367" s="114">
        <v>43171</v>
      </c>
      <c r="B367" s="214" t="str">
        <f t="shared" si="5"/>
        <v>Mon</v>
      </c>
      <c r="C367" s="113"/>
      <c r="D367" s="113"/>
      <c r="E367" s="129">
        <f>LME_historicals[[#This Row],[Date]]</f>
        <v>43171</v>
      </c>
      <c r="F367" s="111"/>
      <c r="G367" s="111"/>
      <c r="H367" s="127">
        <f>LME_historicals[[#This Row],[Date]]</f>
        <v>43171</v>
      </c>
      <c r="I367" s="111"/>
      <c r="J367" s="111"/>
    </row>
    <row r="368" spans="1:10" hidden="1" x14ac:dyDescent="0.25">
      <c r="A368" s="114">
        <v>43172</v>
      </c>
      <c r="B368" s="214" t="str">
        <f t="shared" si="5"/>
        <v>Tue</v>
      </c>
      <c r="C368" s="115"/>
      <c r="D368" s="115"/>
      <c r="E368" s="129">
        <f>LME_historicals[[#This Row],[Date]]</f>
        <v>43172</v>
      </c>
      <c r="F368" s="112"/>
      <c r="G368" s="112"/>
      <c r="H368" s="127">
        <f>LME_historicals[[#This Row],[Date]]</f>
        <v>43172</v>
      </c>
      <c r="I368" s="112"/>
      <c r="J368" s="112"/>
    </row>
    <row r="369" spans="1:10" x14ac:dyDescent="0.25">
      <c r="A369" s="114">
        <v>43173</v>
      </c>
      <c r="B369" s="214" t="str">
        <f t="shared" si="5"/>
        <v>Wed</v>
      </c>
      <c r="C369" s="113">
        <v>40.4</v>
      </c>
      <c r="D369" s="113">
        <v>41.95</v>
      </c>
      <c r="E369" s="129">
        <f>LME_historicals[[#This Row],[Date]]</f>
        <v>43173</v>
      </c>
      <c r="F369" s="111">
        <f>C369/$M$2</f>
        <v>89.066826575424614</v>
      </c>
      <c r="G369" s="111">
        <f>D369/$M$2</f>
        <v>92.483994426709472</v>
      </c>
      <c r="H369" s="127">
        <f>LME_historicals[[#This Row],[Date]]</f>
        <v>43173</v>
      </c>
      <c r="I369" s="111"/>
      <c r="J369" s="111"/>
    </row>
    <row r="370" spans="1:10" hidden="1" x14ac:dyDescent="0.25">
      <c r="A370" s="114">
        <v>43174</v>
      </c>
      <c r="B370" s="214" t="str">
        <f t="shared" si="5"/>
        <v>Thu</v>
      </c>
      <c r="C370" s="115"/>
      <c r="D370" s="115"/>
      <c r="E370" s="129">
        <f>LME_historicals[[#This Row],[Date]]</f>
        <v>43174</v>
      </c>
      <c r="F370" s="112"/>
      <c r="G370" s="112"/>
      <c r="H370" s="127">
        <f>LME_historicals[[#This Row],[Date]]</f>
        <v>43174</v>
      </c>
      <c r="I370" s="112"/>
      <c r="J370" s="112"/>
    </row>
    <row r="371" spans="1:10" x14ac:dyDescent="0.25">
      <c r="A371" s="114">
        <v>43175</v>
      </c>
      <c r="B371" s="214" t="str">
        <f t="shared" si="5"/>
        <v>Fri</v>
      </c>
      <c r="C371" s="113">
        <v>41.2</v>
      </c>
      <c r="D371" s="113">
        <v>42.5</v>
      </c>
      <c r="E371" s="129">
        <f>LME_historicals[[#This Row],[Date]]</f>
        <v>43175</v>
      </c>
      <c r="F371" s="111">
        <f>C371/$M$2</f>
        <v>90.830526111571643</v>
      </c>
      <c r="G371" s="111">
        <f>D371/$M$2</f>
        <v>93.69653785781054</v>
      </c>
      <c r="H371" s="127">
        <f>LME_historicals[[#This Row],[Date]]</f>
        <v>43175</v>
      </c>
      <c r="I371" s="111"/>
      <c r="J371" s="111"/>
    </row>
    <row r="372" spans="1:10" hidden="1" x14ac:dyDescent="0.25">
      <c r="A372" s="114">
        <v>43178</v>
      </c>
      <c r="B372" s="214" t="str">
        <f t="shared" si="5"/>
        <v>Mon</v>
      </c>
      <c r="C372" s="115"/>
      <c r="D372" s="115"/>
      <c r="E372" s="129">
        <f>LME_historicals[[#This Row],[Date]]</f>
        <v>43178</v>
      </c>
      <c r="F372" s="112"/>
      <c r="G372" s="112"/>
      <c r="H372" s="127">
        <f>LME_historicals[[#This Row],[Date]]</f>
        <v>43178</v>
      </c>
      <c r="I372" s="112"/>
      <c r="J372" s="112"/>
    </row>
    <row r="373" spans="1:10" hidden="1" x14ac:dyDescent="0.25">
      <c r="A373" s="114">
        <v>43179</v>
      </c>
      <c r="B373" s="214" t="str">
        <f t="shared" si="5"/>
        <v>Tue</v>
      </c>
      <c r="C373" s="113"/>
      <c r="D373" s="113"/>
      <c r="E373" s="129">
        <f>LME_historicals[[#This Row],[Date]]</f>
        <v>43179</v>
      </c>
      <c r="F373" s="111"/>
      <c r="G373" s="111"/>
      <c r="H373" s="127">
        <f>LME_historicals[[#This Row],[Date]]</f>
        <v>43179</v>
      </c>
      <c r="I373" s="111"/>
      <c r="J373" s="111"/>
    </row>
    <row r="374" spans="1:10" x14ac:dyDescent="0.25">
      <c r="A374" s="114">
        <v>43180</v>
      </c>
      <c r="B374" s="214" t="str">
        <f t="shared" si="5"/>
        <v>Wed</v>
      </c>
      <c r="C374" s="115">
        <v>41.65</v>
      </c>
      <c r="D374" s="115">
        <v>43.75</v>
      </c>
      <c r="E374" s="129">
        <f>LME_historicals[[#This Row],[Date]]</f>
        <v>43180</v>
      </c>
      <c r="F374" s="112">
        <f>C374/$M$2</f>
        <v>91.822607100654324</v>
      </c>
      <c r="G374" s="112">
        <f>D374/$M$2</f>
        <v>96.452318383040264</v>
      </c>
      <c r="H374" s="127">
        <f>LME_historicals[[#This Row],[Date]]</f>
        <v>43180</v>
      </c>
      <c r="I374" s="112"/>
      <c r="J374" s="112"/>
    </row>
    <row r="375" spans="1:10" hidden="1" x14ac:dyDescent="0.25">
      <c r="A375" s="114">
        <v>43181</v>
      </c>
      <c r="B375" s="214" t="str">
        <f t="shared" si="5"/>
        <v>Thu</v>
      </c>
      <c r="C375" s="113"/>
      <c r="D375" s="113"/>
      <c r="E375" s="129">
        <f>LME_historicals[[#This Row],[Date]]</f>
        <v>43181</v>
      </c>
      <c r="F375" s="111"/>
      <c r="G375" s="111"/>
      <c r="H375" s="127">
        <f>LME_historicals[[#This Row],[Date]]</f>
        <v>43181</v>
      </c>
      <c r="I375" s="111"/>
      <c r="J375" s="111"/>
    </row>
    <row r="376" spans="1:10" x14ac:dyDescent="0.25">
      <c r="A376" s="114">
        <v>43182</v>
      </c>
      <c r="B376" s="214" t="str">
        <f t="shared" si="5"/>
        <v>Fri</v>
      </c>
      <c r="C376" s="115">
        <v>41.95</v>
      </c>
      <c r="D376" s="115">
        <v>43.75</v>
      </c>
      <c r="E376" s="129">
        <f>LME_historicals[[#This Row],[Date]]</f>
        <v>43182</v>
      </c>
      <c r="F376" s="112">
        <f>C376/$M$2</f>
        <v>92.483994426709472</v>
      </c>
      <c r="G376" s="112">
        <f>D376/$M$2</f>
        <v>96.452318383040264</v>
      </c>
      <c r="H376" s="127">
        <f>LME_historicals[[#This Row],[Date]]</f>
        <v>43182</v>
      </c>
      <c r="I376" s="112"/>
      <c r="J376" s="112"/>
    </row>
    <row r="377" spans="1:10" hidden="1" x14ac:dyDescent="0.25">
      <c r="A377" s="114">
        <v>43185</v>
      </c>
      <c r="B377" s="214" t="str">
        <f t="shared" si="5"/>
        <v>Mon</v>
      </c>
      <c r="C377" s="113"/>
      <c r="D377" s="113"/>
      <c r="E377" s="129">
        <f>LME_historicals[[#This Row],[Date]]</f>
        <v>43185</v>
      </c>
      <c r="F377" s="111"/>
      <c r="G377" s="111"/>
      <c r="H377" s="127">
        <f>LME_historicals[[#This Row],[Date]]</f>
        <v>43185</v>
      </c>
      <c r="I377" s="111"/>
      <c r="J377" s="111"/>
    </row>
    <row r="378" spans="1:10" hidden="1" x14ac:dyDescent="0.25">
      <c r="A378" s="114">
        <v>43186</v>
      </c>
      <c r="B378" s="214" t="str">
        <f t="shared" si="5"/>
        <v>Tue</v>
      </c>
      <c r="C378" s="115"/>
      <c r="D378" s="115"/>
      <c r="E378" s="129">
        <f>LME_historicals[[#This Row],[Date]]</f>
        <v>43186</v>
      </c>
      <c r="F378" s="112"/>
      <c r="G378" s="112"/>
      <c r="H378" s="127">
        <f>LME_historicals[[#This Row],[Date]]</f>
        <v>43186</v>
      </c>
      <c r="I378" s="112"/>
      <c r="J378" s="112"/>
    </row>
    <row r="379" spans="1:10" x14ac:dyDescent="0.25">
      <c r="A379" s="114">
        <v>43187</v>
      </c>
      <c r="B379" s="214" t="str">
        <f t="shared" si="5"/>
        <v>Wed</v>
      </c>
      <c r="C379" s="113">
        <v>42.5</v>
      </c>
      <c r="D379" s="113">
        <v>44.25</v>
      </c>
      <c r="E379" s="129">
        <f>LME_historicals[[#This Row],[Date]]</f>
        <v>43187</v>
      </c>
      <c r="F379" s="111">
        <f>C379/$M$2</f>
        <v>93.69653785781054</v>
      </c>
      <c r="G379" s="111">
        <f>D379/$M$2</f>
        <v>97.55463059313216</v>
      </c>
      <c r="H379" s="127">
        <f>LME_historicals[[#This Row],[Date]]</f>
        <v>43187</v>
      </c>
      <c r="I379" s="111"/>
      <c r="J379" s="111"/>
    </row>
    <row r="380" spans="1:10" hidden="1" x14ac:dyDescent="0.25">
      <c r="A380" s="114">
        <v>43188</v>
      </c>
      <c r="B380" s="214" t="str">
        <f t="shared" si="5"/>
        <v>Thu</v>
      </c>
      <c r="C380" s="115"/>
      <c r="D380" s="115"/>
      <c r="E380" s="129">
        <f>LME_historicals[[#This Row],[Date]]</f>
        <v>43188</v>
      </c>
      <c r="F380" s="112"/>
      <c r="G380" s="112"/>
      <c r="H380" s="127">
        <f>LME_historicals[[#This Row],[Date]]</f>
        <v>43188</v>
      </c>
      <c r="I380" s="112"/>
      <c r="J380" s="112"/>
    </row>
    <row r="381" spans="1:10" hidden="1" x14ac:dyDescent="0.25">
      <c r="A381" s="114">
        <v>43193</v>
      </c>
      <c r="B381" s="214" t="str">
        <f t="shared" si="5"/>
        <v>Tue</v>
      </c>
      <c r="C381" s="113"/>
      <c r="D381" s="113"/>
      <c r="E381" s="129">
        <f>LME_historicals[[#This Row],[Date]]</f>
        <v>43193</v>
      </c>
      <c r="F381" s="111"/>
      <c r="G381" s="111"/>
      <c r="H381" s="127">
        <f>LME_historicals[[#This Row],[Date]]</f>
        <v>43193</v>
      </c>
      <c r="I381" s="111"/>
      <c r="J381" s="111"/>
    </row>
    <row r="382" spans="1:10" x14ac:dyDescent="0.25">
      <c r="A382" s="114">
        <v>43194</v>
      </c>
      <c r="B382" s="214" t="str">
        <f t="shared" si="5"/>
        <v>Wed</v>
      </c>
      <c r="C382" s="115">
        <v>42.85</v>
      </c>
      <c r="D382" s="115">
        <v>44.25</v>
      </c>
      <c r="E382" s="129">
        <f>LME_historicals[[#This Row],[Date]]</f>
        <v>43194</v>
      </c>
      <c r="F382" s="112">
        <f>C382/$M$2</f>
        <v>94.468156404874875</v>
      </c>
      <c r="G382" s="112">
        <f>D382/$M$2</f>
        <v>97.55463059313216</v>
      </c>
      <c r="H382" s="127">
        <f>LME_historicals[[#This Row],[Date]]</f>
        <v>43194</v>
      </c>
      <c r="I382" s="112"/>
      <c r="J382" s="112"/>
    </row>
    <row r="383" spans="1:10" hidden="1" x14ac:dyDescent="0.25">
      <c r="A383" s="114">
        <v>43195</v>
      </c>
      <c r="B383" s="214" t="str">
        <f t="shared" si="5"/>
        <v>Thu</v>
      </c>
      <c r="C383" s="113"/>
      <c r="D383" s="113"/>
      <c r="E383" s="129">
        <f>LME_historicals[[#This Row],[Date]]</f>
        <v>43195</v>
      </c>
      <c r="F383" s="111"/>
      <c r="G383" s="111"/>
      <c r="H383" s="127">
        <f>LME_historicals[[#This Row],[Date]]</f>
        <v>43195</v>
      </c>
      <c r="I383" s="111"/>
      <c r="J383" s="111"/>
    </row>
    <row r="384" spans="1:10" x14ac:dyDescent="0.25">
      <c r="A384" s="114">
        <v>43196</v>
      </c>
      <c r="B384" s="214" t="str">
        <f t="shared" si="5"/>
        <v>Fri</v>
      </c>
      <c r="C384" s="115">
        <v>43.25</v>
      </c>
      <c r="D384" s="115">
        <v>44.25</v>
      </c>
      <c r="E384" s="129">
        <f>LME_historicals[[#This Row],[Date]]</f>
        <v>43196</v>
      </c>
      <c r="F384" s="112">
        <f>C384/$M$2</f>
        <v>95.350006172948383</v>
      </c>
      <c r="G384" s="112">
        <f>D384/$M$2</f>
        <v>97.55463059313216</v>
      </c>
      <c r="H384" s="127">
        <f>LME_historicals[[#This Row],[Date]]</f>
        <v>43196</v>
      </c>
      <c r="I384" s="112"/>
      <c r="J384" s="112"/>
    </row>
    <row r="385" spans="1:10" hidden="1" x14ac:dyDescent="0.25">
      <c r="A385" s="114">
        <v>43199</v>
      </c>
      <c r="B385" s="214" t="str">
        <f t="shared" si="5"/>
        <v>Mon</v>
      </c>
      <c r="C385" s="113"/>
      <c r="D385" s="113"/>
      <c r="E385" s="129">
        <f>LME_historicals[[#This Row],[Date]]</f>
        <v>43199</v>
      </c>
      <c r="F385" s="111"/>
      <c r="G385" s="111"/>
      <c r="H385" s="127">
        <f>LME_historicals[[#This Row],[Date]]</f>
        <v>43199</v>
      </c>
      <c r="I385" s="111"/>
      <c r="J385" s="111"/>
    </row>
    <row r="386" spans="1:10" hidden="1" x14ac:dyDescent="0.25">
      <c r="A386" s="114">
        <v>43200</v>
      </c>
      <c r="B386" s="214" t="str">
        <f t="shared" si="5"/>
        <v>Tue</v>
      </c>
      <c r="C386" s="115"/>
      <c r="D386" s="115"/>
      <c r="E386" s="129">
        <f>LME_historicals[[#This Row],[Date]]</f>
        <v>43200</v>
      </c>
      <c r="F386" s="112"/>
      <c r="G386" s="112"/>
      <c r="H386" s="127">
        <f>LME_historicals[[#This Row],[Date]]</f>
        <v>43200</v>
      </c>
      <c r="I386" s="112"/>
      <c r="J386" s="112"/>
    </row>
    <row r="387" spans="1:10" x14ac:dyDescent="0.25">
      <c r="A387" s="114">
        <v>43201</v>
      </c>
      <c r="B387" s="214" t="str">
        <f t="shared" ref="B387:B450" si="6">TEXT($A387,"ddd")</f>
        <v>Wed</v>
      </c>
      <c r="C387" s="113">
        <v>43.5</v>
      </c>
      <c r="D387" s="113">
        <v>44.25</v>
      </c>
      <c r="E387" s="129">
        <f>LME_historicals[[#This Row],[Date]]</f>
        <v>43201</v>
      </c>
      <c r="F387" s="111">
        <f>C387/$M$2</f>
        <v>95.901162277994317</v>
      </c>
      <c r="G387" s="111">
        <f>D387/$M$2</f>
        <v>97.55463059313216</v>
      </c>
      <c r="H387" s="127">
        <f>LME_historicals[[#This Row],[Date]]</f>
        <v>43201</v>
      </c>
      <c r="I387" s="111"/>
      <c r="J387" s="111"/>
    </row>
    <row r="388" spans="1:10" hidden="1" x14ac:dyDescent="0.25">
      <c r="A388" s="114">
        <v>43202</v>
      </c>
      <c r="B388" s="214" t="str">
        <f t="shared" si="6"/>
        <v>Thu</v>
      </c>
      <c r="C388" s="115"/>
      <c r="D388" s="115"/>
      <c r="E388" s="129">
        <f>LME_historicals[[#This Row],[Date]]</f>
        <v>43202</v>
      </c>
      <c r="F388" s="112"/>
      <c r="G388" s="112"/>
      <c r="H388" s="127">
        <f>LME_historicals[[#This Row],[Date]]</f>
        <v>43202</v>
      </c>
      <c r="I388" s="112"/>
      <c r="J388" s="112"/>
    </row>
    <row r="389" spans="1:10" x14ac:dyDescent="0.25">
      <c r="A389" s="114">
        <v>43203</v>
      </c>
      <c r="B389" s="214" t="str">
        <f t="shared" si="6"/>
        <v>Fri</v>
      </c>
      <c r="C389" s="113">
        <v>43.5</v>
      </c>
      <c r="D389" s="113">
        <v>44.25</v>
      </c>
      <c r="E389" s="129">
        <f>LME_historicals[[#This Row],[Date]]</f>
        <v>43203</v>
      </c>
      <c r="F389" s="111">
        <f>C389/$M$2</f>
        <v>95.901162277994317</v>
      </c>
      <c r="G389" s="111">
        <f>D389/$M$2</f>
        <v>97.55463059313216</v>
      </c>
      <c r="H389" s="127">
        <f>LME_historicals[[#This Row],[Date]]</f>
        <v>43203</v>
      </c>
      <c r="I389" s="111"/>
      <c r="J389" s="111"/>
    </row>
    <row r="390" spans="1:10" hidden="1" x14ac:dyDescent="0.25">
      <c r="A390" s="114">
        <v>43206</v>
      </c>
      <c r="B390" s="214" t="str">
        <f t="shared" si="6"/>
        <v>Mon</v>
      </c>
      <c r="C390" s="115"/>
      <c r="D390" s="115"/>
      <c r="E390" s="129">
        <f>LME_historicals[[#This Row],[Date]]</f>
        <v>43206</v>
      </c>
      <c r="F390" s="112"/>
      <c r="G390" s="112"/>
      <c r="H390" s="127">
        <f>LME_historicals[[#This Row],[Date]]</f>
        <v>43206</v>
      </c>
      <c r="I390" s="112"/>
      <c r="J390" s="112"/>
    </row>
    <row r="391" spans="1:10" hidden="1" x14ac:dyDescent="0.25">
      <c r="A391" s="114">
        <v>43207</v>
      </c>
      <c r="B391" s="214" t="str">
        <f t="shared" si="6"/>
        <v>Tue</v>
      </c>
      <c r="C391" s="113"/>
      <c r="D391" s="113"/>
      <c r="E391" s="129">
        <f>LME_historicals[[#This Row],[Date]]</f>
        <v>43207</v>
      </c>
      <c r="F391" s="111"/>
      <c r="G391" s="111"/>
      <c r="H391" s="127">
        <f>LME_historicals[[#This Row],[Date]]</f>
        <v>43207</v>
      </c>
      <c r="I391" s="111"/>
      <c r="J391" s="111"/>
    </row>
    <row r="392" spans="1:10" x14ac:dyDescent="0.25">
      <c r="A392" s="114">
        <v>43208</v>
      </c>
      <c r="B392" s="214" t="str">
        <f t="shared" si="6"/>
        <v>Wed</v>
      </c>
      <c r="C392" s="115">
        <v>43.55</v>
      </c>
      <c r="D392" s="115">
        <v>44.45</v>
      </c>
      <c r="E392" s="129">
        <f>LME_historicals[[#This Row],[Date]]</f>
        <v>43208</v>
      </c>
      <c r="F392" s="112">
        <f>C392/$M$2</f>
        <v>96.011393499003503</v>
      </c>
      <c r="G392" s="112">
        <f>D392/$M$2</f>
        <v>97.995555477168921</v>
      </c>
      <c r="H392" s="127">
        <f>LME_historicals[[#This Row],[Date]]</f>
        <v>43208</v>
      </c>
      <c r="I392" s="112"/>
      <c r="J392" s="112"/>
    </row>
    <row r="393" spans="1:10" hidden="1" x14ac:dyDescent="0.25">
      <c r="A393" s="114">
        <v>43209</v>
      </c>
      <c r="B393" s="214" t="str">
        <f t="shared" si="6"/>
        <v>Thu</v>
      </c>
      <c r="C393" s="113"/>
      <c r="D393" s="113"/>
      <c r="E393" s="129">
        <f>LME_historicals[[#This Row],[Date]]</f>
        <v>43209</v>
      </c>
      <c r="F393" s="111"/>
      <c r="G393" s="111"/>
      <c r="H393" s="127">
        <f>LME_historicals[[#This Row],[Date]]</f>
        <v>43209</v>
      </c>
      <c r="I393" s="111"/>
      <c r="J393" s="111"/>
    </row>
    <row r="394" spans="1:10" x14ac:dyDescent="0.25">
      <c r="A394" s="114">
        <v>43210</v>
      </c>
      <c r="B394" s="214" t="str">
        <f t="shared" si="6"/>
        <v>Fri</v>
      </c>
      <c r="C394" s="115">
        <v>43.55</v>
      </c>
      <c r="D394" s="115">
        <v>44.45</v>
      </c>
      <c r="E394" s="129">
        <f>LME_historicals[[#This Row],[Date]]</f>
        <v>43210</v>
      </c>
      <c r="F394" s="112">
        <f>C394/$M$2</f>
        <v>96.011393499003503</v>
      </c>
      <c r="G394" s="112">
        <f>D394/$M$2</f>
        <v>97.995555477168921</v>
      </c>
      <c r="H394" s="127">
        <f>LME_historicals[[#This Row],[Date]]</f>
        <v>43210</v>
      </c>
      <c r="I394" s="112"/>
      <c r="J394" s="112"/>
    </row>
    <row r="395" spans="1:10" hidden="1" x14ac:dyDescent="0.25">
      <c r="A395" s="114">
        <v>43213</v>
      </c>
      <c r="B395" s="214" t="str">
        <f t="shared" si="6"/>
        <v>Mon</v>
      </c>
      <c r="C395" s="113"/>
      <c r="D395" s="113"/>
      <c r="E395" s="129">
        <f>LME_historicals[[#This Row],[Date]]</f>
        <v>43213</v>
      </c>
      <c r="F395" s="111"/>
      <c r="G395" s="111"/>
      <c r="H395" s="127">
        <f>LME_historicals[[#This Row],[Date]]</f>
        <v>43213</v>
      </c>
      <c r="I395" s="111"/>
      <c r="J395" s="111"/>
    </row>
    <row r="396" spans="1:10" hidden="1" x14ac:dyDescent="0.25">
      <c r="A396" s="114">
        <v>43214</v>
      </c>
      <c r="B396" s="214" t="str">
        <f t="shared" si="6"/>
        <v>Tue</v>
      </c>
      <c r="C396" s="115"/>
      <c r="D396" s="115"/>
      <c r="E396" s="129">
        <f>LME_historicals[[#This Row],[Date]]</f>
        <v>43214</v>
      </c>
      <c r="F396" s="112"/>
      <c r="G396" s="112"/>
      <c r="H396" s="127">
        <f>LME_historicals[[#This Row],[Date]]</f>
        <v>43214</v>
      </c>
      <c r="I396" s="112"/>
      <c r="J396" s="112"/>
    </row>
    <row r="397" spans="1:10" x14ac:dyDescent="0.25">
      <c r="A397" s="114">
        <v>43215</v>
      </c>
      <c r="B397" s="214" t="str">
        <f t="shared" si="6"/>
        <v>Wed</v>
      </c>
      <c r="C397" s="113">
        <v>43.7</v>
      </c>
      <c r="D397" s="113">
        <v>44.45</v>
      </c>
      <c r="E397" s="129">
        <f>LME_historicals[[#This Row],[Date]]</f>
        <v>43215</v>
      </c>
      <c r="F397" s="111">
        <f>C397/$M$2</f>
        <v>96.342087162031078</v>
      </c>
      <c r="G397" s="111">
        <f>D397/$M$2</f>
        <v>97.995555477168921</v>
      </c>
      <c r="H397" s="127">
        <f>LME_historicals[[#This Row],[Date]]</f>
        <v>43215</v>
      </c>
      <c r="I397" s="111"/>
      <c r="J397" s="111"/>
    </row>
    <row r="398" spans="1:10" hidden="1" x14ac:dyDescent="0.25">
      <c r="A398" s="114">
        <v>43216</v>
      </c>
      <c r="B398" s="214" t="str">
        <f t="shared" si="6"/>
        <v>Thu</v>
      </c>
      <c r="C398" s="115"/>
      <c r="D398" s="115"/>
      <c r="E398" s="129">
        <f>LME_historicals[[#This Row],[Date]]</f>
        <v>43216</v>
      </c>
      <c r="F398" s="112"/>
      <c r="G398" s="112"/>
      <c r="H398" s="127">
        <f>LME_historicals[[#This Row],[Date]]</f>
        <v>43216</v>
      </c>
      <c r="I398" s="112"/>
      <c r="J398" s="112"/>
    </row>
    <row r="399" spans="1:10" x14ac:dyDescent="0.25">
      <c r="A399" s="114">
        <v>43217</v>
      </c>
      <c r="B399" s="214" t="str">
        <f t="shared" si="6"/>
        <v>Fri</v>
      </c>
      <c r="C399" s="113">
        <v>43.7</v>
      </c>
      <c r="D399" s="113">
        <v>44.45</v>
      </c>
      <c r="E399" s="129">
        <f>LME_historicals[[#This Row],[Date]]</f>
        <v>43217</v>
      </c>
      <c r="F399" s="111">
        <f>C399/$M$2</f>
        <v>96.342087162031078</v>
      </c>
      <c r="G399" s="111">
        <f>D399/$M$2</f>
        <v>97.995555477168921</v>
      </c>
      <c r="H399" s="127">
        <f>LME_historicals[[#This Row],[Date]]</f>
        <v>43217</v>
      </c>
      <c r="I399" s="111"/>
      <c r="J399" s="111"/>
    </row>
    <row r="400" spans="1:10" hidden="1" x14ac:dyDescent="0.25">
      <c r="A400" s="114">
        <v>43220</v>
      </c>
      <c r="B400" s="214" t="str">
        <f t="shared" si="6"/>
        <v>Mon</v>
      </c>
      <c r="C400" s="115"/>
      <c r="D400" s="115"/>
      <c r="E400" s="129">
        <f>LME_historicals[[#This Row],[Date]]</f>
        <v>43220</v>
      </c>
      <c r="F400" s="112"/>
      <c r="G400" s="112"/>
      <c r="H400" s="127">
        <f>LME_historicals[[#This Row],[Date]]</f>
        <v>43220</v>
      </c>
      <c r="I400" s="112"/>
      <c r="J400" s="112"/>
    </row>
    <row r="401" spans="1:10" hidden="1" x14ac:dyDescent="0.25">
      <c r="A401" s="114">
        <v>43221</v>
      </c>
      <c r="B401" s="214" t="str">
        <f t="shared" si="6"/>
        <v>Tue</v>
      </c>
      <c r="C401" s="113"/>
      <c r="D401" s="113"/>
      <c r="E401" s="129">
        <f>LME_historicals[[#This Row],[Date]]</f>
        <v>43221</v>
      </c>
      <c r="F401" s="111"/>
      <c r="G401" s="111"/>
      <c r="H401" s="127">
        <f>LME_historicals[[#This Row],[Date]]</f>
        <v>43221</v>
      </c>
      <c r="I401" s="111"/>
      <c r="J401" s="111"/>
    </row>
    <row r="402" spans="1:10" x14ac:dyDescent="0.25">
      <c r="A402" s="114">
        <v>43222</v>
      </c>
      <c r="B402" s="214" t="str">
        <f t="shared" si="6"/>
        <v>Wed</v>
      </c>
      <c r="C402" s="115">
        <v>43.5</v>
      </c>
      <c r="D402" s="115">
        <v>44.25</v>
      </c>
      <c r="E402" s="129">
        <f>LME_historicals[[#This Row],[Date]]</f>
        <v>43222</v>
      </c>
      <c r="F402" s="112">
        <f>C402/$M$2</f>
        <v>95.901162277994317</v>
      </c>
      <c r="G402" s="112">
        <f>D402/$M$2</f>
        <v>97.55463059313216</v>
      </c>
      <c r="H402" s="127">
        <f>LME_historicals[[#This Row],[Date]]</f>
        <v>43222</v>
      </c>
      <c r="I402" s="112"/>
      <c r="J402" s="112"/>
    </row>
    <row r="403" spans="1:10" hidden="1" x14ac:dyDescent="0.25">
      <c r="A403" s="114">
        <v>43223</v>
      </c>
      <c r="B403" s="214" t="str">
        <f t="shared" si="6"/>
        <v>Thu</v>
      </c>
      <c r="C403" s="113"/>
      <c r="D403" s="113"/>
      <c r="E403" s="129">
        <f>LME_historicals[[#This Row],[Date]]</f>
        <v>43223</v>
      </c>
      <c r="F403" s="111"/>
      <c r="G403" s="111"/>
      <c r="H403" s="127">
        <f>LME_historicals[[#This Row],[Date]]</f>
        <v>43223</v>
      </c>
      <c r="I403" s="111"/>
      <c r="J403" s="111"/>
    </row>
    <row r="404" spans="1:10" x14ac:dyDescent="0.25">
      <c r="A404" s="114">
        <v>43224</v>
      </c>
      <c r="B404" s="214" t="str">
        <f t="shared" si="6"/>
        <v>Fri</v>
      </c>
      <c r="C404" s="115">
        <v>43.5</v>
      </c>
      <c r="D404" s="115">
        <v>44.2</v>
      </c>
      <c r="E404" s="129">
        <f>LME_historicals[[#This Row],[Date]]</f>
        <v>43224</v>
      </c>
      <c r="F404" s="112">
        <f>C404/$M$2</f>
        <v>95.901162277994317</v>
      </c>
      <c r="G404" s="112">
        <f>D404/$M$2</f>
        <v>97.444399372122973</v>
      </c>
      <c r="H404" s="127">
        <f>LME_historicals[[#This Row],[Date]]</f>
        <v>43224</v>
      </c>
      <c r="I404" s="112"/>
      <c r="J404" s="112"/>
    </row>
    <row r="405" spans="1:10" hidden="1" x14ac:dyDescent="0.25">
      <c r="A405" s="114">
        <v>43228</v>
      </c>
      <c r="B405" s="214" t="str">
        <f t="shared" si="6"/>
        <v>Tue</v>
      </c>
      <c r="C405" s="113"/>
      <c r="D405" s="113"/>
      <c r="E405" s="129">
        <f>LME_historicals[[#This Row],[Date]]</f>
        <v>43228</v>
      </c>
      <c r="F405" s="111"/>
      <c r="G405" s="111"/>
      <c r="H405" s="127">
        <f>LME_historicals[[#This Row],[Date]]</f>
        <v>43228</v>
      </c>
      <c r="I405" s="111"/>
      <c r="J405" s="111"/>
    </row>
    <row r="406" spans="1:10" x14ac:dyDescent="0.25">
      <c r="A406" s="114">
        <v>43229</v>
      </c>
      <c r="B406" s="214" t="str">
        <f t="shared" si="6"/>
        <v>Wed</v>
      </c>
      <c r="C406" s="115">
        <v>43.2</v>
      </c>
      <c r="D406" s="115">
        <v>44</v>
      </c>
      <c r="E406" s="129">
        <f>LME_historicals[[#This Row],[Date]]</f>
        <v>43229</v>
      </c>
      <c r="F406" s="112">
        <f>C406/$M$2</f>
        <v>95.239774951939197</v>
      </c>
      <c r="G406" s="112">
        <f>D406/$M$2</f>
        <v>97.003474488086212</v>
      </c>
      <c r="H406" s="127">
        <f>LME_historicals[[#This Row],[Date]]</f>
        <v>43229</v>
      </c>
      <c r="I406" s="112"/>
      <c r="J406" s="112"/>
    </row>
    <row r="407" spans="1:10" hidden="1" x14ac:dyDescent="0.25">
      <c r="A407" s="114">
        <v>43230</v>
      </c>
      <c r="B407" s="214" t="str">
        <f t="shared" si="6"/>
        <v>Thu</v>
      </c>
      <c r="C407" s="113"/>
      <c r="D407" s="113"/>
      <c r="E407" s="129">
        <f>LME_historicals[[#This Row],[Date]]</f>
        <v>43230</v>
      </c>
      <c r="F407" s="111"/>
      <c r="G407" s="111"/>
      <c r="H407" s="127">
        <f>LME_historicals[[#This Row],[Date]]</f>
        <v>43230</v>
      </c>
      <c r="I407" s="111"/>
      <c r="J407" s="111"/>
    </row>
    <row r="408" spans="1:10" x14ac:dyDescent="0.25">
      <c r="A408" s="114">
        <v>43231</v>
      </c>
      <c r="B408" s="214" t="str">
        <f t="shared" si="6"/>
        <v>Fri</v>
      </c>
      <c r="C408" s="115">
        <v>43.2</v>
      </c>
      <c r="D408" s="115">
        <v>44</v>
      </c>
      <c r="E408" s="129">
        <f>LME_historicals[[#This Row],[Date]]</f>
        <v>43231</v>
      </c>
      <c r="F408" s="112">
        <f>C408/$M$2</f>
        <v>95.239774951939197</v>
      </c>
      <c r="G408" s="112">
        <f>D408/$M$2</f>
        <v>97.003474488086212</v>
      </c>
      <c r="H408" s="127">
        <f>LME_historicals[[#This Row],[Date]]</f>
        <v>43231</v>
      </c>
      <c r="I408" s="112"/>
      <c r="J408" s="112"/>
    </row>
    <row r="409" spans="1:10" hidden="1" x14ac:dyDescent="0.25">
      <c r="A409" s="114">
        <v>43234</v>
      </c>
      <c r="B409" s="214" t="str">
        <f t="shared" si="6"/>
        <v>Mon</v>
      </c>
      <c r="C409" s="113"/>
      <c r="D409" s="113"/>
      <c r="E409" s="129">
        <f>LME_historicals[[#This Row],[Date]]</f>
        <v>43234</v>
      </c>
      <c r="F409" s="111"/>
      <c r="G409" s="111"/>
      <c r="H409" s="127">
        <f>LME_historicals[[#This Row],[Date]]</f>
        <v>43234</v>
      </c>
      <c r="I409" s="111"/>
      <c r="J409" s="111"/>
    </row>
    <row r="410" spans="1:10" hidden="1" x14ac:dyDescent="0.25">
      <c r="A410" s="114">
        <v>43235</v>
      </c>
      <c r="B410" s="214" t="str">
        <f t="shared" si="6"/>
        <v>Tue</v>
      </c>
      <c r="C410" s="115"/>
      <c r="D410" s="115"/>
      <c r="E410" s="129">
        <f>LME_historicals[[#This Row],[Date]]</f>
        <v>43235</v>
      </c>
      <c r="F410" s="112"/>
      <c r="G410" s="112"/>
      <c r="H410" s="127">
        <f>LME_historicals[[#This Row],[Date]]</f>
        <v>43235</v>
      </c>
      <c r="I410" s="112"/>
      <c r="J410" s="112"/>
    </row>
    <row r="411" spans="1:10" x14ac:dyDescent="0.25">
      <c r="A411" s="114">
        <v>43236</v>
      </c>
      <c r="B411" s="214" t="str">
        <f t="shared" si="6"/>
        <v>Wed</v>
      </c>
      <c r="C411" s="113">
        <v>43.2</v>
      </c>
      <c r="D411" s="113">
        <v>43.85</v>
      </c>
      <c r="E411" s="129">
        <f>LME_historicals[[#This Row],[Date]]</f>
        <v>43236</v>
      </c>
      <c r="F411" s="111">
        <f>C411/$M$2</f>
        <v>95.239774951939197</v>
      </c>
      <c r="G411" s="111">
        <f>D411/$M$2</f>
        <v>96.672780825058652</v>
      </c>
      <c r="H411" s="127">
        <f>LME_historicals[[#This Row],[Date]]</f>
        <v>43236</v>
      </c>
      <c r="I411" s="111"/>
      <c r="J411" s="111"/>
    </row>
    <row r="412" spans="1:10" hidden="1" x14ac:dyDescent="0.25">
      <c r="A412" s="114">
        <v>43237</v>
      </c>
      <c r="B412" s="214" t="str">
        <f t="shared" si="6"/>
        <v>Thu</v>
      </c>
      <c r="C412" s="115"/>
      <c r="D412" s="115"/>
      <c r="E412" s="129">
        <f>LME_historicals[[#This Row],[Date]]</f>
        <v>43237</v>
      </c>
      <c r="F412" s="112"/>
      <c r="G412" s="112"/>
      <c r="H412" s="127">
        <f>LME_historicals[[#This Row],[Date]]</f>
        <v>43237</v>
      </c>
      <c r="I412" s="112"/>
      <c r="J412" s="112"/>
    </row>
    <row r="413" spans="1:10" x14ac:dyDescent="0.25">
      <c r="A413" s="114">
        <v>43238</v>
      </c>
      <c r="B413" s="214" t="str">
        <f t="shared" si="6"/>
        <v>Fri</v>
      </c>
      <c r="C413" s="113">
        <v>42.85</v>
      </c>
      <c r="D413" s="113">
        <v>43.85</v>
      </c>
      <c r="E413" s="129">
        <f>LME_historicals[[#This Row],[Date]]</f>
        <v>43238</v>
      </c>
      <c r="F413" s="111">
        <f>C413/$M$2</f>
        <v>94.468156404874875</v>
      </c>
      <c r="G413" s="111">
        <f>D413/$M$2</f>
        <v>96.672780825058652</v>
      </c>
      <c r="H413" s="127">
        <f>LME_historicals[[#This Row],[Date]]</f>
        <v>43238</v>
      </c>
      <c r="I413" s="111"/>
      <c r="J413" s="111"/>
    </row>
    <row r="414" spans="1:10" hidden="1" x14ac:dyDescent="0.25">
      <c r="A414" s="114">
        <v>43241</v>
      </c>
      <c r="B414" s="214" t="str">
        <f t="shared" si="6"/>
        <v>Mon</v>
      </c>
      <c r="C414" s="115"/>
      <c r="D414" s="115"/>
      <c r="E414" s="129">
        <f>LME_historicals[[#This Row],[Date]]</f>
        <v>43241</v>
      </c>
      <c r="F414" s="112"/>
      <c r="G414" s="112"/>
      <c r="H414" s="127">
        <f>LME_historicals[[#This Row],[Date]]</f>
        <v>43241</v>
      </c>
      <c r="I414" s="112"/>
      <c r="J414" s="112"/>
    </row>
    <row r="415" spans="1:10" hidden="1" x14ac:dyDescent="0.25">
      <c r="A415" s="114">
        <v>43242</v>
      </c>
      <c r="B415" s="214" t="str">
        <f t="shared" si="6"/>
        <v>Tue</v>
      </c>
      <c r="C415" s="113"/>
      <c r="D415" s="113"/>
      <c r="E415" s="129">
        <f>LME_historicals[[#This Row],[Date]]</f>
        <v>43242</v>
      </c>
      <c r="F415" s="111"/>
      <c r="G415" s="111"/>
      <c r="H415" s="127">
        <f>LME_historicals[[#This Row],[Date]]</f>
        <v>43242</v>
      </c>
      <c r="I415" s="111"/>
      <c r="J415" s="111"/>
    </row>
    <row r="416" spans="1:10" x14ac:dyDescent="0.25">
      <c r="A416" s="114">
        <v>43243</v>
      </c>
      <c r="B416" s="214" t="str">
        <f t="shared" si="6"/>
        <v>Wed</v>
      </c>
      <c r="C416" s="115">
        <v>42.85</v>
      </c>
      <c r="D416" s="115">
        <v>43.85</v>
      </c>
      <c r="E416" s="129">
        <f>LME_historicals[[#This Row],[Date]]</f>
        <v>43243</v>
      </c>
      <c r="F416" s="112">
        <f>C416/$M$2</f>
        <v>94.468156404874875</v>
      </c>
      <c r="G416" s="112">
        <f>D416/$M$2</f>
        <v>96.672780825058652</v>
      </c>
      <c r="H416" s="127">
        <f>LME_historicals[[#This Row],[Date]]</f>
        <v>43243</v>
      </c>
      <c r="I416" s="112"/>
      <c r="J416" s="112"/>
    </row>
    <row r="417" spans="1:10" hidden="1" x14ac:dyDescent="0.25">
      <c r="A417" s="114">
        <v>43244</v>
      </c>
      <c r="B417" s="214" t="str">
        <f t="shared" si="6"/>
        <v>Thu</v>
      </c>
      <c r="C417" s="113"/>
      <c r="D417" s="113"/>
      <c r="E417" s="129">
        <f>LME_historicals[[#This Row],[Date]]</f>
        <v>43244</v>
      </c>
      <c r="F417" s="111"/>
      <c r="G417" s="111"/>
      <c r="H417" s="127">
        <f>LME_historicals[[#This Row],[Date]]</f>
        <v>43244</v>
      </c>
      <c r="I417" s="111"/>
      <c r="J417" s="111"/>
    </row>
    <row r="418" spans="1:10" x14ac:dyDescent="0.25">
      <c r="A418" s="114">
        <v>43245</v>
      </c>
      <c r="B418" s="214" t="str">
        <f t="shared" si="6"/>
        <v>Fri</v>
      </c>
      <c r="C418" s="115">
        <v>42.75</v>
      </c>
      <c r="D418" s="115">
        <v>43.75</v>
      </c>
      <c r="E418" s="129">
        <f>LME_historicals[[#This Row],[Date]]</f>
        <v>43245</v>
      </c>
      <c r="F418" s="112">
        <f>C418/$M$2</f>
        <v>94.247693962856488</v>
      </c>
      <c r="G418" s="112">
        <f>D418/$M$2</f>
        <v>96.452318383040264</v>
      </c>
      <c r="H418" s="127">
        <f>LME_historicals[[#This Row],[Date]]</f>
        <v>43245</v>
      </c>
      <c r="I418" s="112"/>
      <c r="J418" s="112"/>
    </row>
    <row r="419" spans="1:10" hidden="1" x14ac:dyDescent="0.25">
      <c r="A419" s="114">
        <v>43249</v>
      </c>
      <c r="B419" s="214" t="str">
        <f t="shared" si="6"/>
        <v>Tue</v>
      </c>
      <c r="C419" s="113"/>
      <c r="D419" s="113"/>
      <c r="E419" s="129">
        <f>LME_historicals[[#This Row],[Date]]</f>
        <v>43249</v>
      </c>
      <c r="F419" s="111"/>
      <c r="G419" s="111"/>
      <c r="H419" s="127">
        <f>LME_historicals[[#This Row],[Date]]</f>
        <v>43249</v>
      </c>
      <c r="I419" s="111"/>
      <c r="J419" s="111"/>
    </row>
    <row r="420" spans="1:10" x14ac:dyDescent="0.25">
      <c r="A420" s="114">
        <v>43250</v>
      </c>
      <c r="B420" s="214" t="str">
        <f t="shared" si="6"/>
        <v>Wed</v>
      </c>
      <c r="C420" s="115">
        <v>42.25</v>
      </c>
      <c r="D420" s="115">
        <v>43.4</v>
      </c>
      <c r="E420" s="129">
        <f>LME_historicals[[#This Row],[Date]]</f>
        <v>43250</v>
      </c>
      <c r="F420" s="112">
        <f>C420/$M$2</f>
        <v>93.145381752764607</v>
      </c>
      <c r="G420" s="112">
        <f>D420/$M$2</f>
        <v>95.680699835975943</v>
      </c>
      <c r="H420" s="127">
        <f>LME_historicals[[#This Row],[Date]]</f>
        <v>43250</v>
      </c>
      <c r="I420" s="112"/>
      <c r="J420" s="112"/>
    </row>
    <row r="421" spans="1:10" hidden="1" x14ac:dyDescent="0.25">
      <c r="A421" s="114">
        <v>43251</v>
      </c>
      <c r="B421" s="214" t="str">
        <f t="shared" si="6"/>
        <v>Thu</v>
      </c>
      <c r="C421" s="113"/>
      <c r="D421" s="113"/>
      <c r="E421" s="129">
        <f>LME_historicals[[#This Row],[Date]]</f>
        <v>43251</v>
      </c>
      <c r="F421" s="111"/>
      <c r="G421" s="111"/>
      <c r="H421" s="127">
        <f>LME_historicals[[#This Row],[Date]]</f>
        <v>43251</v>
      </c>
      <c r="I421" s="111"/>
      <c r="J421" s="111"/>
    </row>
    <row r="422" spans="1:10" x14ac:dyDescent="0.25">
      <c r="A422" s="114">
        <v>43252</v>
      </c>
      <c r="B422" s="214" t="str">
        <f t="shared" si="6"/>
        <v>Fri</v>
      </c>
      <c r="C422" s="115">
        <v>42</v>
      </c>
      <c r="D422" s="115">
        <v>43</v>
      </c>
      <c r="E422" s="129">
        <f>LME_historicals[[#This Row],[Date]]</f>
        <v>43252</v>
      </c>
      <c r="F422" s="112">
        <f>C422/$M$2</f>
        <v>92.594225647718659</v>
      </c>
      <c r="G422" s="112">
        <f>D422/$M$2</f>
        <v>94.798850067902436</v>
      </c>
      <c r="H422" s="127">
        <f>LME_historicals[[#This Row],[Date]]</f>
        <v>43252</v>
      </c>
      <c r="I422" s="112"/>
      <c r="J422" s="112"/>
    </row>
    <row r="423" spans="1:10" hidden="1" x14ac:dyDescent="0.25">
      <c r="A423" s="114">
        <v>43255</v>
      </c>
      <c r="B423" s="214" t="str">
        <f t="shared" si="6"/>
        <v>Mon</v>
      </c>
      <c r="C423" s="113"/>
      <c r="D423" s="113"/>
      <c r="E423" s="129">
        <f>LME_historicals[[#This Row],[Date]]</f>
        <v>43255</v>
      </c>
      <c r="F423" s="111"/>
      <c r="G423" s="111"/>
      <c r="H423" s="127">
        <f>LME_historicals[[#This Row],[Date]]</f>
        <v>43255</v>
      </c>
      <c r="I423" s="111"/>
      <c r="J423" s="111"/>
    </row>
    <row r="424" spans="1:10" hidden="1" x14ac:dyDescent="0.25">
      <c r="A424" s="114">
        <v>43256</v>
      </c>
      <c r="B424" s="214" t="str">
        <f t="shared" si="6"/>
        <v>Tue</v>
      </c>
      <c r="C424" s="115"/>
      <c r="D424" s="115"/>
      <c r="E424" s="129">
        <f>LME_historicals[[#This Row],[Date]]</f>
        <v>43256</v>
      </c>
      <c r="F424" s="112"/>
      <c r="G424" s="112"/>
      <c r="H424" s="127">
        <f>LME_historicals[[#This Row],[Date]]</f>
        <v>43256</v>
      </c>
      <c r="I424" s="112"/>
      <c r="J424" s="112"/>
    </row>
    <row r="425" spans="1:10" x14ac:dyDescent="0.25">
      <c r="A425" s="114">
        <v>43257</v>
      </c>
      <c r="B425" s="214" t="str">
        <f t="shared" si="6"/>
        <v>Wed</v>
      </c>
      <c r="C425" s="113">
        <v>42</v>
      </c>
      <c r="D425" s="113">
        <v>43</v>
      </c>
      <c r="E425" s="129">
        <f>LME_historicals[[#This Row],[Date]]</f>
        <v>43257</v>
      </c>
      <c r="F425" s="111">
        <f>C425/$M$2</f>
        <v>92.594225647718659</v>
      </c>
      <c r="G425" s="111">
        <f>D425/$M$2</f>
        <v>94.798850067902436</v>
      </c>
      <c r="H425" s="127">
        <f>LME_historicals[[#This Row],[Date]]</f>
        <v>43257</v>
      </c>
      <c r="I425" s="111"/>
      <c r="J425" s="111"/>
    </row>
    <row r="426" spans="1:10" hidden="1" x14ac:dyDescent="0.25">
      <c r="A426" s="114">
        <v>43258</v>
      </c>
      <c r="B426" s="214" t="str">
        <f t="shared" si="6"/>
        <v>Thu</v>
      </c>
      <c r="C426" s="115"/>
      <c r="D426" s="115"/>
      <c r="E426" s="129">
        <f>LME_historicals[[#This Row],[Date]]</f>
        <v>43258</v>
      </c>
      <c r="F426" s="112"/>
      <c r="G426" s="112"/>
      <c r="H426" s="127">
        <f>LME_historicals[[#This Row],[Date]]</f>
        <v>43258</v>
      </c>
      <c r="I426" s="112"/>
      <c r="J426" s="112"/>
    </row>
    <row r="427" spans="1:10" x14ac:dyDescent="0.25">
      <c r="A427" s="114">
        <v>43259</v>
      </c>
      <c r="B427" s="214" t="str">
        <f t="shared" si="6"/>
        <v>Fri</v>
      </c>
      <c r="C427" s="113">
        <v>41.65</v>
      </c>
      <c r="D427" s="113">
        <v>42.95</v>
      </c>
      <c r="E427" s="129">
        <f>LME_historicals[[#This Row],[Date]]</f>
        <v>43259</v>
      </c>
      <c r="F427" s="111">
        <f>C427/$M$2</f>
        <v>91.822607100654324</v>
      </c>
      <c r="G427" s="111">
        <f>D427/$M$2</f>
        <v>94.688618846893249</v>
      </c>
      <c r="H427" s="127">
        <f>LME_historicals[[#This Row],[Date]]</f>
        <v>43259</v>
      </c>
      <c r="I427" s="111"/>
      <c r="J427" s="111"/>
    </row>
    <row r="428" spans="1:10" hidden="1" x14ac:dyDescent="0.25">
      <c r="A428" s="114">
        <v>43262</v>
      </c>
      <c r="B428" s="214" t="str">
        <f t="shared" si="6"/>
        <v>Mon</v>
      </c>
      <c r="C428" s="115"/>
      <c r="D428" s="115"/>
      <c r="E428" s="129">
        <f>LME_historicals[[#This Row],[Date]]</f>
        <v>43262</v>
      </c>
      <c r="F428" s="112"/>
      <c r="G428" s="112"/>
      <c r="H428" s="127">
        <f>LME_historicals[[#This Row],[Date]]</f>
        <v>43262</v>
      </c>
      <c r="I428" s="112"/>
      <c r="J428" s="112"/>
    </row>
    <row r="429" spans="1:10" hidden="1" x14ac:dyDescent="0.25">
      <c r="A429" s="114">
        <v>43263</v>
      </c>
      <c r="B429" s="214" t="str">
        <f t="shared" si="6"/>
        <v>Tue</v>
      </c>
      <c r="C429" s="113"/>
      <c r="D429" s="113"/>
      <c r="E429" s="129">
        <f>LME_historicals[[#This Row],[Date]]</f>
        <v>43263</v>
      </c>
      <c r="F429" s="111"/>
      <c r="G429" s="111"/>
      <c r="H429" s="127">
        <f>LME_historicals[[#This Row],[Date]]</f>
        <v>43263</v>
      </c>
      <c r="I429" s="111"/>
      <c r="J429" s="111"/>
    </row>
    <row r="430" spans="1:10" x14ac:dyDescent="0.25">
      <c r="A430" s="114">
        <v>43264</v>
      </c>
      <c r="B430" s="214" t="str">
        <f t="shared" si="6"/>
        <v>Wed</v>
      </c>
      <c r="C430" s="115">
        <v>41</v>
      </c>
      <c r="D430" s="115">
        <v>42</v>
      </c>
      <c r="E430" s="129">
        <f>LME_historicals[[#This Row],[Date]]</f>
        <v>43264</v>
      </c>
      <c r="F430" s="112">
        <f>C430/$M$2</f>
        <v>90.389601227534882</v>
      </c>
      <c r="G430" s="112">
        <f>D430/$M$2</f>
        <v>92.594225647718659</v>
      </c>
      <c r="H430" s="127">
        <f>LME_historicals[[#This Row],[Date]]</f>
        <v>43264</v>
      </c>
      <c r="I430" s="112"/>
      <c r="J430" s="112"/>
    </row>
    <row r="431" spans="1:10" hidden="1" x14ac:dyDescent="0.25">
      <c r="A431" s="114">
        <v>43265</v>
      </c>
      <c r="B431" s="214" t="str">
        <f t="shared" si="6"/>
        <v>Thu</v>
      </c>
      <c r="C431" s="113"/>
      <c r="D431" s="113"/>
      <c r="E431" s="129">
        <f>LME_historicals[[#This Row],[Date]]</f>
        <v>43265</v>
      </c>
      <c r="F431" s="111"/>
      <c r="G431" s="111"/>
      <c r="H431" s="127">
        <f>LME_historicals[[#This Row],[Date]]</f>
        <v>43265</v>
      </c>
      <c r="I431" s="111"/>
      <c r="J431" s="111"/>
    </row>
    <row r="432" spans="1:10" x14ac:dyDescent="0.25">
      <c r="A432" s="114">
        <v>43266</v>
      </c>
      <c r="B432" s="214" t="str">
        <f t="shared" si="6"/>
        <v>Fri</v>
      </c>
      <c r="C432" s="115">
        <v>40.5</v>
      </c>
      <c r="D432" s="115">
        <v>41.6</v>
      </c>
      <c r="E432" s="129">
        <f>LME_historicals[[#This Row],[Date]]</f>
        <v>43266</v>
      </c>
      <c r="F432" s="112">
        <f>C432/$M$2</f>
        <v>89.287289017442987</v>
      </c>
      <c r="G432" s="112">
        <f>D432/$M$2</f>
        <v>91.712375879645151</v>
      </c>
      <c r="H432" s="127">
        <f>LME_historicals[[#This Row],[Date]]</f>
        <v>43266</v>
      </c>
      <c r="I432" s="112"/>
      <c r="J432" s="112"/>
    </row>
    <row r="433" spans="1:10" hidden="1" x14ac:dyDescent="0.25">
      <c r="A433" s="114">
        <v>43269</v>
      </c>
      <c r="B433" s="214" t="str">
        <f t="shared" si="6"/>
        <v>Mon</v>
      </c>
      <c r="C433" s="113"/>
      <c r="D433" s="113"/>
      <c r="E433" s="129">
        <f>LME_historicals[[#This Row],[Date]]</f>
        <v>43269</v>
      </c>
      <c r="F433" s="111"/>
      <c r="G433" s="111"/>
      <c r="H433" s="127">
        <f>LME_historicals[[#This Row],[Date]]</f>
        <v>43269</v>
      </c>
      <c r="I433" s="111"/>
      <c r="J433" s="111"/>
    </row>
    <row r="434" spans="1:10" hidden="1" x14ac:dyDescent="0.25">
      <c r="A434" s="114">
        <v>43270</v>
      </c>
      <c r="B434" s="214" t="str">
        <f t="shared" si="6"/>
        <v>Tue</v>
      </c>
      <c r="C434" s="115"/>
      <c r="D434" s="115"/>
      <c r="E434" s="129">
        <f>LME_historicals[[#This Row],[Date]]</f>
        <v>43270</v>
      </c>
      <c r="F434" s="112"/>
      <c r="G434" s="112"/>
      <c r="H434" s="127">
        <f>LME_historicals[[#This Row],[Date]]</f>
        <v>43270</v>
      </c>
      <c r="I434" s="112"/>
      <c r="J434" s="112"/>
    </row>
    <row r="435" spans="1:10" x14ac:dyDescent="0.25">
      <c r="A435" s="114">
        <v>43271</v>
      </c>
      <c r="B435" s="214" t="str">
        <f t="shared" si="6"/>
        <v>Wed</v>
      </c>
      <c r="C435" s="113">
        <v>40.5</v>
      </c>
      <c r="D435" s="113">
        <v>41.6</v>
      </c>
      <c r="E435" s="129">
        <f>LME_historicals[[#This Row],[Date]]</f>
        <v>43271</v>
      </c>
      <c r="F435" s="111">
        <f>C435/$M$2</f>
        <v>89.287289017442987</v>
      </c>
      <c r="G435" s="111">
        <f>D435/$M$2</f>
        <v>91.712375879645151</v>
      </c>
      <c r="H435" s="127">
        <f>LME_historicals[[#This Row],[Date]]</f>
        <v>43271</v>
      </c>
      <c r="I435" s="111"/>
      <c r="J435" s="111"/>
    </row>
    <row r="436" spans="1:10" hidden="1" x14ac:dyDescent="0.25">
      <c r="A436" s="114">
        <v>43272</v>
      </c>
      <c r="B436" s="214" t="str">
        <f t="shared" si="6"/>
        <v>Thu</v>
      </c>
      <c r="C436" s="115"/>
      <c r="D436" s="115"/>
      <c r="E436" s="129">
        <f>LME_historicals[[#This Row],[Date]]</f>
        <v>43272</v>
      </c>
      <c r="F436" s="112"/>
      <c r="G436" s="112"/>
      <c r="H436" s="127">
        <f>LME_historicals[[#This Row],[Date]]</f>
        <v>43272</v>
      </c>
      <c r="I436" s="112"/>
      <c r="J436" s="112"/>
    </row>
    <row r="437" spans="1:10" x14ac:dyDescent="0.25">
      <c r="A437" s="114">
        <v>43273</v>
      </c>
      <c r="B437" s="214" t="str">
        <f t="shared" si="6"/>
        <v>Fri</v>
      </c>
      <c r="C437" s="113">
        <v>40.35</v>
      </c>
      <c r="D437" s="113">
        <v>41.25</v>
      </c>
      <c r="E437" s="129">
        <f>LME_historicals[[#This Row],[Date]]</f>
        <v>43273</v>
      </c>
      <c r="F437" s="111">
        <f>C437/$M$2</f>
        <v>88.956595354415427</v>
      </c>
      <c r="G437" s="111">
        <f>D437/$M$2</f>
        <v>90.940757332580816</v>
      </c>
      <c r="H437" s="127">
        <f>LME_historicals[[#This Row],[Date]]</f>
        <v>43273</v>
      </c>
      <c r="I437" s="111"/>
      <c r="J437" s="111"/>
    </row>
    <row r="438" spans="1:10" hidden="1" x14ac:dyDescent="0.25">
      <c r="A438" s="114">
        <v>43276</v>
      </c>
      <c r="B438" s="214" t="str">
        <f t="shared" si="6"/>
        <v>Mon</v>
      </c>
      <c r="C438" s="115"/>
      <c r="D438" s="115"/>
      <c r="E438" s="129">
        <f>LME_historicals[[#This Row],[Date]]</f>
        <v>43276</v>
      </c>
      <c r="F438" s="112"/>
      <c r="G438" s="112"/>
      <c r="H438" s="127">
        <f>LME_historicals[[#This Row],[Date]]</f>
        <v>43276</v>
      </c>
      <c r="I438" s="112"/>
      <c r="J438" s="112"/>
    </row>
    <row r="439" spans="1:10" hidden="1" x14ac:dyDescent="0.25">
      <c r="A439" s="114">
        <v>43277</v>
      </c>
      <c r="B439" s="214" t="str">
        <f t="shared" si="6"/>
        <v>Tue</v>
      </c>
      <c r="C439" s="113"/>
      <c r="D439" s="113"/>
      <c r="E439" s="129">
        <f>LME_historicals[[#This Row],[Date]]</f>
        <v>43277</v>
      </c>
      <c r="F439" s="111"/>
      <c r="G439" s="111"/>
      <c r="H439" s="127">
        <f>LME_historicals[[#This Row],[Date]]</f>
        <v>43277</v>
      </c>
      <c r="I439" s="111"/>
      <c r="J439" s="111"/>
    </row>
    <row r="440" spans="1:10" x14ac:dyDescent="0.25">
      <c r="A440" s="114">
        <v>43278</v>
      </c>
      <c r="B440" s="214" t="str">
        <f t="shared" si="6"/>
        <v>Wed</v>
      </c>
      <c r="C440" s="115">
        <v>40</v>
      </c>
      <c r="D440" s="115">
        <v>41.25</v>
      </c>
      <c r="E440" s="129">
        <f>LME_historicals[[#This Row],[Date]]</f>
        <v>43278</v>
      </c>
      <c r="F440" s="112">
        <f>C440/$M$2</f>
        <v>88.184976807351106</v>
      </c>
      <c r="G440" s="112">
        <f>D440/$M$2</f>
        <v>90.940757332580816</v>
      </c>
      <c r="H440" s="127">
        <f>LME_historicals[[#This Row],[Date]]</f>
        <v>43278</v>
      </c>
      <c r="I440" s="112"/>
      <c r="J440" s="112"/>
    </row>
    <row r="441" spans="1:10" hidden="1" x14ac:dyDescent="0.25">
      <c r="A441" s="114">
        <v>43279</v>
      </c>
      <c r="B441" s="214" t="str">
        <f t="shared" si="6"/>
        <v>Thu</v>
      </c>
      <c r="C441" s="113"/>
      <c r="D441" s="113"/>
      <c r="E441" s="129">
        <f>LME_historicals[[#This Row],[Date]]</f>
        <v>43279</v>
      </c>
      <c r="F441" s="111"/>
      <c r="G441" s="111"/>
      <c r="H441" s="127">
        <f>LME_historicals[[#This Row],[Date]]</f>
        <v>43279</v>
      </c>
      <c r="I441" s="111"/>
      <c r="J441" s="111"/>
    </row>
    <row r="442" spans="1:10" x14ac:dyDescent="0.25">
      <c r="A442" s="114">
        <v>43280</v>
      </c>
      <c r="B442" s="214" t="str">
        <f t="shared" si="6"/>
        <v>Fri</v>
      </c>
      <c r="C442" s="115">
        <v>39.700000000000003</v>
      </c>
      <c r="D442" s="115">
        <v>41</v>
      </c>
      <c r="E442" s="129">
        <f>LME_historicals[[#This Row],[Date]]</f>
        <v>43280</v>
      </c>
      <c r="F442" s="112">
        <f>C442/$M$2</f>
        <v>87.523589481295971</v>
      </c>
      <c r="G442" s="112">
        <f>D442/$M$2</f>
        <v>90.389601227534882</v>
      </c>
      <c r="H442" s="127">
        <f>LME_historicals[[#This Row],[Date]]</f>
        <v>43280</v>
      </c>
      <c r="I442" s="112"/>
      <c r="J442" s="112"/>
    </row>
    <row r="443" spans="1:10" hidden="1" x14ac:dyDescent="0.25">
      <c r="A443" s="114">
        <v>43283</v>
      </c>
      <c r="B443" s="214" t="str">
        <f t="shared" si="6"/>
        <v>Mon</v>
      </c>
      <c r="C443" s="113"/>
      <c r="D443" s="113"/>
      <c r="E443" s="129">
        <f>LME_historicals[[#This Row],[Date]]</f>
        <v>43283</v>
      </c>
      <c r="F443" s="111"/>
      <c r="G443" s="111"/>
      <c r="H443" s="127">
        <f>LME_historicals[[#This Row],[Date]]</f>
        <v>43283</v>
      </c>
      <c r="I443" s="111"/>
      <c r="J443" s="111"/>
    </row>
    <row r="444" spans="1:10" hidden="1" x14ac:dyDescent="0.25">
      <c r="A444" s="114">
        <v>43284</v>
      </c>
      <c r="B444" s="214" t="str">
        <f t="shared" si="6"/>
        <v>Tue</v>
      </c>
      <c r="C444" s="115"/>
      <c r="D444" s="115"/>
      <c r="E444" s="129">
        <f>LME_historicals[[#This Row],[Date]]</f>
        <v>43284</v>
      </c>
      <c r="F444" s="112"/>
      <c r="G444" s="112"/>
      <c r="H444" s="127">
        <f>LME_historicals[[#This Row],[Date]]</f>
        <v>43284</v>
      </c>
      <c r="I444" s="112"/>
      <c r="J444" s="112"/>
    </row>
    <row r="445" spans="1:10" x14ac:dyDescent="0.25">
      <c r="A445" s="114">
        <v>43285</v>
      </c>
      <c r="B445" s="214" t="str">
        <f t="shared" si="6"/>
        <v>Wed</v>
      </c>
      <c r="C445" s="113">
        <v>39</v>
      </c>
      <c r="D445" s="113">
        <v>40.85</v>
      </c>
      <c r="E445" s="129">
        <f>LME_historicals[[#This Row],[Date]]</f>
        <v>43285</v>
      </c>
      <c r="F445" s="111">
        <f>C445/$M$2</f>
        <v>85.980352387167329</v>
      </c>
      <c r="G445" s="111">
        <f>D445/$M$2</f>
        <v>90.058907564507308</v>
      </c>
      <c r="H445" s="127">
        <f>LME_historicals[[#This Row],[Date]]</f>
        <v>43285</v>
      </c>
      <c r="I445" s="111"/>
      <c r="J445" s="111"/>
    </row>
    <row r="446" spans="1:10" hidden="1" x14ac:dyDescent="0.25">
      <c r="A446" s="114">
        <v>43286</v>
      </c>
      <c r="B446" s="214" t="str">
        <f t="shared" si="6"/>
        <v>Thu</v>
      </c>
      <c r="C446" s="115"/>
      <c r="D446" s="115"/>
      <c r="E446" s="129">
        <f>LME_historicals[[#This Row],[Date]]</f>
        <v>43286</v>
      </c>
      <c r="F446" s="112"/>
      <c r="G446" s="112"/>
      <c r="H446" s="127">
        <f>LME_historicals[[#This Row],[Date]]</f>
        <v>43286</v>
      </c>
      <c r="I446" s="112"/>
      <c r="J446" s="112"/>
    </row>
    <row r="447" spans="1:10" x14ac:dyDescent="0.25">
      <c r="A447" s="114">
        <v>43287</v>
      </c>
      <c r="B447" s="214" t="str">
        <f t="shared" si="6"/>
        <v>Fri</v>
      </c>
      <c r="C447" s="113">
        <v>38.85</v>
      </c>
      <c r="D447" s="113">
        <v>40</v>
      </c>
      <c r="E447" s="129">
        <f>LME_historicals[[#This Row],[Date]]</f>
        <v>43287</v>
      </c>
      <c r="F447" s="111">
        <f>C447/$M$2</f>
        <v>85.649658724139755</v>
      </c>
      <c r="G447" s="111">
        <f>D447/$M$2</f>
        <v>88.184976807351106</v>
      </c>
      <c r="H447" s="127">
        <f>LME_historicals[[#This Row],[Date]]</f>
        <v>43287</v>
      </c>
      <c r="I447" s="111"/>
      <c r="J447" s="111"/>
    </row>
    <row r="448" spans="1:10" hidden="1" x14ac:dyDescent="0.25">
      <c r="A448" s="114">
        <v>43290</v>
      </c>
      <c r="B448" s="214" t="str">
        <f t="shared" si="6"/>
        <v>Mon</v>
      </c>
      <c r="C448" s="115"/>
      <c r="D448" s="115"/>
      <c r="E448" s="129">
        <f>LME_historicals[[#This Row],[Date]]</f>
        <v>43290</v>
      </c>
      <c r="F448" s="112"/>
      <c r="G448" s="112"/>
      <c r="H448" s="127">
        <f>LME_historicals[[#This Row],[Date]]</f>
        <v>43290</v>
      </c>
      <c r="I448" s="112"/>
      <c r="J448" s="112"/>
    </row>
    <row r="449" spans="1:10" hidden="1" x14ac:dyDescent="0.25">
      <c r="A449" s="114">
        <v>43291</v>
      </c>
      <c r="B449" s="214" t="str">
        <f t="shared" si="6"/>
        <v>Tue</v>
      </c>
      <c r="C449" s="113"/>
      <c r="D449" s="113"/>
      <c r="E449" s="129">
        <f>LME_historicals[[#This Row],[Date]]</f>
        <v>43291</v>
      </c>
      <c r="F449" s="111"/>
      <c r="G449" s="111"/>
      <c r="H449" s="127">
        <f>LME_historicals[[#This Row],[Date]]</f>
        <v>43291</v>
      </c>
      <c r="I449" s="111"/>
      <c r="J449" s="111"/>
    </row>
    <row r="450" spans="1:10" x14ac:dyDescent="0.25">
      <c r="A450" s="114">
        <v>43292</v>
      </c>
      <c r="B450" s="214" t="str">
        <f t="shared" si="6"/>
        <v>Wed</v>
      </c>
      <c r="C450" s="115">
        <v>38.299999999999997</v>
      </c>
      <c r="D450" s="115">
        <v>39.65</v>
      </c>
      <c r="E450" s="129">
        <f>LME_historicals[[#This Row],[Date]]</f>
        <v>43292</v>
      </c>
      <c r="F450" s="112">
        <f>C450/$M$2</f>
        <v>84.437115293038673</v>
      </c>
      <c r="G450" s="112">
        <f>D450/$M$2</f>
        <v>87.41335826028677</v>
      </c>
      <c r="H450" s="127">
        <f>LME_historicals[[#This Row],[Date]]</f>
        <v>43292</v>
      </c>
      <c r="I450" s="112"/>
      <c r="J450" s="112"/>
    </row>
    <row r="451" spans="1:10" hidden="1" x14ac:dyDescent="0.25">
      <c r="A451" s="114">
        <v>43293</v>
      </c>
      <c r="B451" s="214" t="str">
        <f t="shared" ref="B451:B514" si="7">TEXT($A451,"ddd")</f>
        <v>Thu</v>
      </c>
      <c r="C451" s="113"/>
      <c r="D451" s="113"/>
      <c r="E451" s="129">
        <f>LME_historicals[[#This Row],[Date]]</f>
        <v>43293</v>
      </c>
      <c r="F451" s="111"/>
      <c r="G451" s="111"/>
      <c r="H451" s="127">
        <f>LME_historicals[[#This Row],[Date]]</f>
        <v>43293</v>
      </c>
      <c r="I451" s="111"/>
      <c r="J451" s="111"/>
    </row>
    <row r="452" spans="1:10" x14ac:dyDescent="0.25">
      <c r="A452" s="114">
        <v>43294</v>
      </c>
      <c r="B452" s="214" t="str">
        <f t="shared" si="7"/>
        <v>Fri</v>
      </c>
      <c r="C452" s="115">
        <v>37</v>
      </c>
      <c r="D452" s="115">
        <v>38.299999999999997</v>
      </c>
      <c r="E452" s="129">
        <f>LME_historicals[[#This Row],[Date]]</f>
        <v>43294</v>
      </c>
      <c r="F452" s="112">
        <f>C452/$M$2</f>
        <v>81.571103546799762</v>
      </c>
      <c r="G452" s="112">
        <f>D452/$M$2</f>
        <v>84.437115293038673</v>
      </c>
      <c r="H452" s="127">
        <f>LME_historicals[[#This Row],[Date]]</f>
        <v>43294</v>
      </c>
      <c r="I452" s="112"/>
      <c r="J452" s="112"/>
    </row>
    <row r="453" spans="1:10" hidden="1" x14ac:dyDescent="0.25">
      <c r="A453" s="114">
        <v>43297</v>
      </c>
      <c r="B453" s="214" t="str">
        <f t="shared" si="7"/>
        <v>Mon</v>
      </c>
      <c r="C453" s="113"/>
      <c r="D453" s="113"/>
      <c r="E453" s="129">
        <f>LME_historicals[[#This Row],[Date]]</f>
        <v>43297</v>
      </c>
      <c r="F453" s="111"/>
      <c r="G453" s="111"/>
      <c r="H453" s="127">
        <f>LME_historicals[[#This Row],[Date]]</f>
        <v>43297</v>
      </c>
      <c r="I453" s="111"/>
      <c r="J453" s="111"/>
    </row>
    <row r="454" spans="1:10" hidden="1" x14ac:dyDescent="0.25">
      <c r="A454" s="114">
        <v>43298</v>
      </c>
      <c r="B454" s="214" t="str">
        <f t="shared" si="7"/>
        <v>Tue</v>
      </c>
      <c r="C454" s="115"/>
      <c r="D454" s="115"/>
      <c r="E454" s="129">
        <f>LME_historicals[[#This Row],[Date]]</f>
        <v>43298</v>
      </c>
      <c r="F454" s="112"/>
      <c r="G454" s="112"/>
      <c r="H454" s="127">
        <f>LME_historicals[[#This Row],[Date]]</f>
        <v>43298</v>
      </c>
      <c r="I454" s="112"/>
      <c r="J454" s="112"/>
    </row>
    <row r="455" spans="1:10" x14ac:dyDescent="0.25">
      <c r="A455" s="114">
        <v>43299</v>
      </c>
      <c r="B455" s="214" t="str">
        <f t="shared" si="7"/>
        <v>Wed</v>
      </c>
      <c r="C455" s="113">
        <v>36.700000000000003</v>
      </c>
      <c r="D455" s="113">
        <v>38.299999999999997</v>
      </c>
      <c r="E455" s="129">
        <f>LME_historicals[[#This Row],[Date]]</f>
        <v>43299</v>
      </c>
      <c r="F455" s="111">
        <f>C455/$M$2</f>
        <v>80.909716220744642</v>
      </c>
      <c r="G455" s="111">
        <f>D455/$M$2</f>
        <v>84.437115293038673</v>
      </c>
      <c r="H455" s="127">
        <f>LME_historicals[[#This Row],[Date]]</f>
        <v>43299</v>
      </c>
      <c r="I455" s="111"/>
      <c r="J455" s="111"/>
    </row>
    <row r="456" spans="1:10" hidden="1" x14ac:dyDescent="0.25">
      <c r="A456" s="114">
        <v>43300</v>
      </c>
      <c r="B456" s="214" t="str">
        <f t="shared" si="7"/>
        <v>Thu</v>
      </c>
      <c r="C456" s="115"/>
      <c r="D456" s="115"/>
      <c r="E456" s="129">
        <f>LME_historicals[[#This Row],[Date]]</f>
        <v>43300</v>
      </c>
      <c r="F456" s="112"/>
      <c r="G456" s="112"/>
      <c r="H456" s="127">
        <f>LME_historicals[[#This Row],[Date]]</f>
        <v>43300</v>
      </c>
      <c r="I456" s="112"/>
      <c r="J456" s="112"/>
    </row>
    <row r="457" spans="1:10" x14ac:dyDescent="0.25">
      <c r="A457" s="114">
        <v>43301</v>
      </c>
      <c r="B457" s="214" t="str">
        <f t="shared" si="7"/>
        <v>Fri</v>
      </c>
      <c r="C457" s="113">
        <v>36.299999999999997</v>
      </c>
      <c r="D457" s="113">
        <v>38</v>
      </c>
      <c r="E457" s="129">
        <f>LME_historicals[[#This Row],[Date]]</f>
        <v>43301</v>
      </c>
      <c r="F457" s="111">
        <f>C457/$M$2</f>
        <v>80.02786645267112</v>
      </c>
      <c r="G457" s="111">
        <f>D457/$M$2</f>
        <v>83.775727966983553</v>
      </c>
      <c r="H457" s="127">
        <f>LME_historicals[[#This Row],[Date]]</f>
        <v>43301</v>
      </c>
      <c r="I457" s="111"/>
      <c r="J457" s="111"/>
    </row>
    <row r="458" spans="1:10" hidden="1" x14ac:dyDescent="0.25">
      <c r="A458" s="114">
        <v>43304</v>
      </c>
      <c r="B458" s="214" t="str">
        <f t="shared" si="7"/>
        <v>Mon</v>
      </c>
      <c r="C458" s="115"/>
      <c r="D458" s="115"/>
      <c r="E458" s="129">
        <f>LME_historicals[[#This Row],[Date]]</f>
        <v>43304</v>
      </c>
      <c r="F458" s="112"/>
      <c r="G458" s="112"/>
      <c r="H458" s="127">
        <f>LME_historicals[[#This Row],[Date]]</f>
        <v>43304</v>
      </c>
      <c r="I458" s="112"/>
      <c r="J458" s="112"/>
    </row>
    <row r="459" spans="1:10" hidden="1" x14ac:dyDescent="0.25">
      <c r="A459" s="114">
        <v>43305</v>
      </c>
      <c r="B459" s="214" t="str">
        <f t="shared" si="7"/>
        <v>Tue</v>
      </c>
      <c r="C459" s="113"/>
      <c r="D459" s="113"/>
      <c r="E459" s="129">
        <f>LME_historicals[[#This Row],[Date]]</f>
        <v>43305</v>
      </c>
      <c r="F459" s="111"/>
      <c r="G459" s="111"/>
      <c r="H459" s="127">
        <f>LME_historicals[[#This Row],[Date]]</f>
        <v>43305</v>
      </c>
      <c r="I459" s="111"/>
      <c r="J459" s="111"/>
    </row>
    <row r="460" spans="1:10" x14ac:dyDescent="0.25">
      <c r="A460" s="114">
        <v>43306</v>
      </c>
      <c r="B460" s="214" t="str">
        <f t="shared" si="7"/>
        <v>Wed</v>
      </c>
      <c r="C460" s="115">
        <v>35.4</v>
      </c>
      <c r="D460" s="115">
        <v>37.700000000000003</v>
      </c>
      <c r="E460" s="129">
        <f>LME_historicals[[#This Row],[Date]]</f>
        <v>43306</v>
      </c>
      <c r="F460" s="112">
        <f>C460/$M$2</f>
        <v>78.043704474505716</v>
      </c>
      <c r="G460" s="112">
        <f>D460/$M$2</f>
        <v>83.114340640928418</v>
      </c>
      <c r="H460" s="127">
        <f>LME_historicals[[#This Row],[Date]]</f>
        <v>43306</v>
      </c>
      <c r="I460" s="112"/>
      <c r="J460" s="112"/>
    </row>
    <row r="461" spans="1:10" hidden="1" x14ac:dyDescent="0.25">
      <c r="A461" s="114">
        <v>43307</v>
      </c>
      <c r="B461" s="214" t="str">
        <f t="shared" si="7"/>
        <v>Thu</v>
      </c>
      <c r="C461" s="113"/>
      <c r="D461" s="113"/>
      <c r="E461" s="129">
        <f>LME_historicals[[#This Row],[Date]]</f>
        <v>43307</v>
      </c>
      <c r="F461" s="111"/>
      <c r="G461" s="111"/>
      <c r="H461" s="127">
        <f>LME_historicals[[#This Row],[Date]]</f>
        <v>43307</v>
      </c>
      <c r="I461" s="111"/>
      <c r="J461" s="111"/>
    </row>
    <row r="462" spans="1:10" x14ac:dyDescent="0.25">
      <c r="A462" s="114">
        <v>43308</v>
      </c>
      <c r="B462" s="214" t="str">
        <f t="shared" si="7"/>
        <v>Fri</v>
      </c>
      <c r="C462" s="115">
        <v>34.950000000000003</v>
      </c>
      <c r="D462" s="115">
        <v>37</v>
      </c>
      <c r="E462" s="129">
        <f>LME_historicals[[#This Row],[Date]]</f>
        <v>43308</v>
      </c>
      <c r="F462" s="112">
        <f>C462/$M$2</f>
        <v>77.051623485423036</v>
      </c>
      <c r="G462" s="112">
        <f>D462/$M$2</f>
        <v>81.571103546799762</v>
      </c>
      <c r="H462" s="127">
        <f>LME_historicals[[#This Row],[Date]]</f>
        <v>43308</v>
      </c>
      <c r="I462" s="112"/>
      <c r="J462" s="112"/>
    </row>
    <row r="463" spans="1:10" hidden="1" x14ac:dyDescent="0.25">
      <c r="A463" s="114">
        <v>43311</v>
      </c>
      <c r="B463" s="214" t="str">
        <f t="shared" si="7"/>
        <v>Mon</v>
      </c>
      <c r="C463" s="113"/>
      <c r="D463" s="113"/>
      <c r="E463" s="129">
        <f>LME_historicals[[#This Row],[Date]]</f>
        <v>43311</v>
      </c>
      <c r="F463" s="111"/>
      <c r="G463" s="111"/>
      <c r="H463" s="127">
        <f>LME_historicals[[#This Row],[Date]]</f>
        <v>43311</v>
      </c>
      <c r="I463" s="111"/>
      <c r="J463" s="111"/>
    </row>
    <row r="464" spans="1:10" hidden="1" x14ac:dyDescent="0.25">
      <c r="A464" s="114">
        <v>43312</v>
      </c>
      <c r="B464" s="214" t="str">
        <f t="shared" si="7"/>
        <v>Tue</v>
      </c>
      <c r="C464" s="115"/>
      <c r="D464" s="115"/>
      <c r="E464" s="129">
        <f>LME_historicals[[#This Row],[Date]]</f>
        <v>43312</v>
      </c>
      <c r="F464" s="112"/>
      <c r="G464" s="112"/>
      <c r="H464" s="127">
        <f>LME_historicals[[#This Row],[Date]]</f>
        <v>43312</v>
      </c>
      <c r="I464" s="112"/>
      <c r="J464" s="112"/>
    </row>
    <row r="465" spans="1:10" x14ac:dyDescent="0.25">
      <c r="A465" s="114">
        <v>43313</v>
      </c>
      <c r="B465" s="214" t="str">
        <f t="shared" si="7"/>
        <v>Wed</v>
      </c>
      <c r="C465" s="113">
        <v>34.75</v>
      </c>
      <c r="D465" s="113">
        <v>36</v>
      </c>
      <c r="E465" s="129">
        <f>LME_historicals[[#This Row],[Date]]</f>
        <v>43313</v>
      </c>
      <c r="F465" s="111">
        <f>C465/$M$2</f>
        <v>76.610698601386275</v>
      </c>
      <c r="G465" s="111">
        <f>D465/$M$2</f>
        <v>79.366479126615985</v>
      </c>
      <c r="H465" s="127">
        <f>LME_historicals[[#This Row],[Date]]</f>
        <v>43313</v>
      </c>
      <c r="I465" s="111"/>
      <c r="J465" s="111"/>
    </row>
    <row r="466" spans="1:10" hidden="1" x14ac:dyDescent="0.25">
      <c r="A466" s="114">
        <v>43314</v>
      </c>
      <c r="B466" s="214" t="str">
        <f t="shared" si="7"/>
        <v>Thu</v>
      </c>
      <c r="C466" s="115"/>
      <c r="D466" s="115"/>
      <c r="E466" s="129">
        <f>LME_historicals[[#This Row],[Date]]</f>
        <v>43314</v>
      </c>
      <c r="F466" s="112"/>
      <c r="G466" s="112"/>
      <c r="H466" s="127">
        <f>LME_historicals[[#This Row],[Date]]</f>
        <v>43314</v>
      </c>
      <c r="I466" s="112"/>
      <c r="J466" s="112"/>
    </row>
    <row r="467" spans="1:10" x14ac:dyDescent="0.25">
      <c r="A467" s="114">
        <v>43315</v>
      </c>
      <c r="B467" s="214" t="str">
        <f t="shared" si="7"/>
        <v>Fri</v>
      </c>
      <c r="C467" s="113">
        <v>34.4</v>
      </c>
      <c r="D467" s="113">
        <v>35.549999999999997</v>
      </c>
      <c r="E467" s="129">
        <f>LME_historicals[[#This Row],[Date]]</f>
        <v>43315</v>
      </c>
      <c r="F467" s="111">
        <f>C467/$M$2</f>
        <v>75.83908005432194</v>
      </c>
      <c r="G467" s="111">
        <f>D467/$M$2</f>
        <v>78.374398137533291</v>
      </c>
      <c r="H467" s="127">
        <f>LME_historicals[[#This Row],[Date]]</f>
        <v>43315</v>
      </c>
      <c r="I467" s="111"/>
      <c r="J467" s="111"/>
    </row>
    <row r="468" spans="1:10" hidden="1" x14ac:dyDescent="0.25">
      <c r="A468" s="114">
        <v>43318</v>
      </c>
      <c r="B468" s="214" t="str">
        <f t="shared" si="7"/>
        <v>Mon</v>
      </c>
      <c r="C468" s="115"/>
      <c r="D468" s="115"/>
      <c r="E468" s="129">
        <f>LME_historicals[[#This Row],[Date]]</f>
        <v>43318</v>
      </c>
      <c r="F468" s="112"/>
      <c r="G468" s="112"/>
      <c r="H468" s="127">
        <f>LME_historicals[[#This Row],[Date]]</f>
        <v>43318</v>
      </c>
      <c r="I468" s="112"/>
      <c r="J468" s="112"/>
    </row>
    <row r="469" spans="1:10" hidden="1" x14ac:dyDescent="0.25">
      <c r="A469" s="114">
        <v>43319</v>
      </c>
      <c r="B469" s="214" t="str">
        <f t="shared" si="7"/>
        <v>Tue</v>
      </c>
      <c r="C469" s="113"/>
      <c r="D469" s="113"/>
      <c r="E469" s="129">
        <f>LME_historicals[[#This Row],[Date]]</f>
        <v>43319</v>
      </c>
      <c r="F469" s="111"/>
      <c r="G469" s="111"/>
      <c r="H469" s="127">
        <f>LME_historicals[[#This Row],[Date]]</f>
        <v>43319</v>
      </c>
      <c r="I469" s="111"/>
      <c r="J469" s="111"/>
    </row>
    <row r="470" spans="1:10" x14ac:dyDescent="0.25">
      <c r="A470" s="114">
        <v>43320</v>
      </c>
      <c r="B470" s="214" t="str">
        <f t="shared" si="7"/>
        <v>Wed</v>
      </c>
      <c r="C470" s="115">
        <v>33.85</v>
      </c>
      <c r="D470" s="115">
        <v>35.15</v>
      </c>
      <c r="E470" s="129">
        <f>LME_historicals[[#This Row],[Date]]</f>
        <v>43320</v>
      </c>
      <c r="F470" s="112">
        <f>C470/$M$2</f>
        <v>74.626536623220872</v>
      </c>
      <c r="G470" s="112">
        <f>D470/$M$2</f>
        <v>77.492548369459783</v>
      </c>
      <c r="H470" s="127">
        <f>LME_historicals[[#This Row],[Date]]</f>
        <v>43320</v>
      </c>
      <c r="I470" s="112"/>
      <c r="J470" s="112"/>
    </row>
    <row r="471" spans="1:10" hidden="1" x14ac:dyDescent="0.25">
      <c r="A471" s="114">
        <v>43321</v>
      </c>
      <c r="B471" s="214" t="str">
        <f t="shared" si="7"/>
        <v>Thu</v>
      </c>
      <c r="C471" s="113"/>
      <c r="D471" s="113"/>
      <c r="E471" s="129">
        <f>LME_historicals[[#This Row],[Date]]</f>
        <v>43321</v>
      </c>
      <c r="F471" s="111"/>
      <c r="G471" s="111"/>
      <c r="H471" s="127">
        <f>LME_historicals[[#This Row],[Date]]</f>
        <v>43321</v>
      </c>
      <c r="I471" s="111"/>
      <c r="J471" s="111"/>
    </row>
    <row r="472" spans="1:10" x14ac:dyDescent="0.25">
      <c r="A472" s="114">
        <v>43322</v>
      </c>
      <c r="B472" s="214" t="str">
        <f t="shared" si="7"/>
        <v>Fri</v>
      </c>
      <c r="C472" s="115">
        <v>33.5</v>
      </c>
      <c r="D472" s="115">
        <v>35.049999999999997</v>
      </c>
      <c r="E472" s="129">
        <f>LME_historicals[[#This Row],[Date]]</f>
        <v>43322</v>
      </c>
      <c r="F472" s="112">
        <f>C472/$M$2</f>
        <v>73.854918076156551</v>
      </c>
      <c r="G472" s="112">
        <f>D472/$M$2</f>
        <v>77.272085927441395</v>
      </c>
      <c r="H472" s="127">
        <f>LME_historicals[[#This Row],[Date]]</f>
        <v>43322</v>
      </c>
      <c r="I472" s="112"/>
      <c r="J472" s="112"/>
    </row>
    <row r="473" spans="1:10" hidden="1" x14ac:dyDescent="0.25">
      <c r="A473" s="114">
        <v>43325</v>
      </c>
      <c r="B473" s="214" t="str">
        <f t="shared" si="7"/>
        <v>Mon</v>
      </c>
      <c r="C473" s="113"/>
      <c r="D473" s="113"/>
      <c r="E473" s="129">
        <f>LME_historicals[[#This Row],[Date]]</f>
        <v>43325</v>
      </c>
      <c r="F473" s="111"/>
      <c r="G473" s="111"/>
      <c r="H473" s="127">
        <f>LME_historicals[[#This Row],[Date]]</f>
        <v>43325</v>
      </c>
      <c r="I473" s="111"/>
      <c r="J473" s="111"/>
    </row>
    <row r="474" spans="1:10" hidden="1" x14ac:dyDescent="0.25">
      <c r="A474" s="114">
        <v>43326</v>
      </c>
      <c r="B474" s="214" t="str">
        <f t="shared" si="7"/>
        <v>Tue</v>
      </c>
      <c r="C474" s="115"/>
      <c r="D474" s="115"/>
      <c r="E474" s="129">
        <f>LME_historicals[[#This Row],[Date]]</f>
        <v>43326</v>
      </c>
      <c r="F474" s="112"/>
      <c r="G474" s="112"/>
      <c r="H474" s="127">
        <f>LME_historicals[[#This Row],[Date]]</f>
        <v>43326</v>
      </c>
      <c r="I474" s="112"/>
      <c r="J474" s="112"/>
    </row>
    <row r="475" spans="1:10" x14ac:dyDescent="0.25">
      <c r="A475" s="114">
        <v>43327</v>
      </c>
      <c r="B475" s="214" t="str">
        <f t="shared" si="7"/>
        <v>Wed</v>
      </c>
      <c r="C475" s="113">
        <v>33.200000000000003</v>
      </c>
      <c r="D475" s="113">
        <v>34.5</v>
      </c>
      <c r="E475" s="129">
        <f>LME_historicals[[#This Row],[Date]]</f>
        <v>43327</v>
      </c>
      <c r="F475" s="111">
        <f>C475/$M$2</f>
        <v>73.193530750101417</v>
      </c>
      <c r="G475" s="111">
        <f>D475/$M$2</f>
        <v>76.059542496340327</v>
      </c>
      <c r="H475" s="127">
        <f>LME_historicals[[#This Row],[Date]]</f>
        <v>43327</v>
      </c>
      <c r="I475" s="111"/>
      <c r="J475" s="111"/>
    </row>
    <row r="476" spans="1:10" hidden="1" x14ac:dyDescent="0.25">
      <c r="A476" s="114">
        <v>43328</v>
      </c>
      <c r="B476" s="214" t="str">
        <f t="shared" si="7"/>
        <v>Thu</v>
      </c>
      <c r="C476" s="115"/>
      <c r="D476" s="115"/>
      <c r="E476" s="129">
        <f>LME_historicals[[#This Row],[Date]]</f>
        <v>43328</v>
      </c>
      <c r="F476" s="112"/>
      <c r="G476" s="112"/>
      <c r="H476" s="127">
        <f>LME_historicals[[#This Row],[Date]]</f>
        <v>43328</v>
      </c>
      <c r="I476" s="112"/>
      <c r="J476" s="112"/>
    </row>
    <row r="477" spans="1:10" x14ac:dyDescent="0.25">
      <c r="A477" s="114">
        <v>43329</v>
      </c>
      <c r="B477" s="214" t="str">
        <f t="shared" si="7"/>
        <v>Fri</v>
      </c>
      <c r="C477" s="113">
        <v>33.200000000000003</v>
      </c>
      <c r="D477" s="113">
        <v>34</v>
      </c>
      <c r="E477" s="129">
        <f>LME_historicals[[#This Row],[Date]]</f>
        <v>43329</v>
      </c>
      <c r="F477" s="111">
        <f>C477/$M$2</f>
        <v>73.193530750101417</v>
      </c>
      <c r="G477" s="111">
        <f>D477/$M$2</f>
        <v>74.957230286248432</v>
      </c>
      <c r="H477" s="127">
        <f>LME_historicals[[#This Row],[Date]]</f>
        <v>43329</v>
      </c>
      <c r="I477" s="111"/>
      <c r="J477" s="111"/>
    </row>
    <row r="478" spans="1:10" hidden="1" x14ac:dyDescent="0.25">
      <c r="A478" s="114">
        <v>43332</v>
      </c>
      <c r="B478" s="214" t="str">
        <f t="shared" si="7"/>
        <v>Mon</v>
      </c>
      <c r="C478" s="115"/>
      <c r="D478" s="115"/>
      <c r="E478" s="129">
        <f>LME_historicals[[#This Row],[Date]]</f>
        <v>43332</v>
      </c>
      <c r="F478" s="112"/>
      <c r="G478" s="112"/>
      <c r="H478" s="127">
        <f>LME_historicals[[#This Row],[Date]]</f>
        <v>43332</v>
      </c>
      <c r="I478" s="112"/>
      <c r="J478" s="112"/>
    </row>
    <row r="479" spans="1:10" hidden="1" x14ac:dyDescent="0.25">
      <c r="A479" s="114">
        <v>43333</v>
      </c>
      <c r="B479" s="214" t="str">
        <f t="shared" si="7"/>
        <v>Tue</v>
      </c>
      <c r="C479" s="113"/>
      <c r="D479" s="113"/>
      <c r="E479" s="129">
        <f>LME_historicals[[#This Row],[Date]]</f>
        <v>43333</v>
      </c>
      <c r="F479" s="111"/>
      <c r="G479" s="111"/>
      <c r="H479" s="127">
        <f>LME_historicals[[#This Row],[Date]]</f>
        <v>43333</v>
      </c>
      <c r="I479" s="111"/>
      <c r="J479" s="111"/>
    </row>
    <row r="480" spans="1:10" x14ac:dyDescent="0.25">
      <c r="A480" s="114">
        <v>43334</v>
      </c>
      <c r="B480" s="214" t="str">
        <f t="shared" si="7"/>
        <v>Wed</v>
      </c>
      <c r="C480" s="115">
        <v>33.200000000000003</v>
      </c>
      <c r="D480" s="115">
        <v>33.700000000000003</v>
      </c>
      <c r="E480" s="129">
        <f>LME_historicals[[#This Row],[Date]]</f>
        <v>43334</v>
      </c>
      <c r="F480" s="112">
        <f>C480/$M$2</f>
        <v>73.193530750101417</v>
      </c>
      <c r="G480" s="112">
        <f>D480/$M$2</f>
        <v>74.295842960193312</v>
      </c>
      <c r="H480" s="127">
        <f>LME_historicals[[#This Row],[Date]]</f>
        <v>43334</v>
      </c>
      <c r="I480" s="112"/>
      <c r="J480" s="112"/>
    </row>
    <row r="481" spans="1:10" hidden="1" x14ac:dyDescent="0.25">
      <c r="A481" s="114">
        <v>43335</v>
      </c>
      <c r="B481" s="214" t="str">
        <f t="shared" si="7"/>
        <v>Thu</v>
      </c>
      <c r="C481" s="113"/>
      <c r="D481" s="113"/>
      <c r="E481" s="129">
        <f>LME_historicals[[#This Row],[Date]]</f>
        <v>43335</v>
      </c>
      <c r="F481" s="111"/>
      <c r="G481" s="111"/>
      <c r="H481" s="127">
        <f>LME_historicals[[#This Row],[Date]]</f>
        <v>43335</v>
      </c>
      <c r="I481" s="111"/>
      <c r="J481" s="111"/>
    </row>
    <row r="482" spans="1:10" x14ac:dyDescent="0.25">
      <c r="A482" s="114">
        <v>43336</v>
      </c>
      <c r="B482" s="214" t="str">
        <f t="shared" si="7"/>
        <v>Fri</v>
      </c>
      <c r="C482" s="115">
        <v>33</v>
      </c>
      <c r="D482" s="115">
        <v>33.700000000000003</v>
      </c>
      <c r="E482" s="129">
        <f>LME_historicals[[#This Row],[Date]]</f>
        <v>43336</v>
      </c>
      <c r="F482" s="112">
        <f>C482/$M$2</f>
        <v>72.752605866064656</v>
      </c>
      <c r="G482" s="112">
        <f>D482/$M$2</f>
        <v>74.295842960193312</v>
      </c>
      <c r="H482" s="127">
        <f>LME_historicals[[#This Row],[Date]]</f>
        <v>43336</v>
      </c>
      <c r="I482" s="112"/>
      <c r="J482" s="112"/>
    </row>
    <row r="483" spans="1:10" hidden="1" x14ac:dyDescent="0.25">
      <c r="A483" s="114">
        <v>43340</v>
      </c>
      <c r="B483" s="214" t="str">
        <f t="shared" si="7"/>
        <v>Tue</v>
      </c>
      <c r="C483" s="113"/>
      <c r="D483" s="113"/>
      <c r="E483" s="129">
        <f>LME_historicals[[#This Row],[Date]]</f>
        <v>43340</v>
      </c>
      <c r="F483" s="111"/>
      <c r="G483" s="111"/>
      <c r="H483" s="127">
        <f>LME_historicals[[#This Row],[Date]]</f>
        <v>43340</v>
      </c>
      <c r="I483" s="111"/>
      <c r="J483" s="111"/>
    </row>
    <row r="484" spans="1:10" x14ac:dyDescent="0.25">
      <c r="A484" s="114">
        <v>43341</v>
      </c>
      <c r="B484" s="214" t="str">
        <f t="shared" si="7"/>
        <v>Wed</v>
      </c>
      <c r="C484" s="115">
        <v>33</v>
      </c>
      <c r="D484" s="115">
        <v>33.6</v>
      </c>
      <c r="E484" s="129">
        <f>LME_historicals[[#This Row],[Date]]</f>
        <v>43341</v>
      </c>
      <c r="F484" s="112">
        <f>C484/$M$2</f>
        <v>72.752605866064656</v>
      </c>
      <c r="G484" s="112">
        <f>D484/$M$2</f>
        <v>74.075380518174924</v>
      </c>
      <c r="H484" s="127">
        <f>LME_historicals[[#This Row],[Date]]</f>
        <v>43341</v>
      </c>
      <c r="I484" s="112"/>
      <c r="J484" s="112"/>
    </row>
    <row r="485" spans="1:10" hidden="1" x14ac:dyDescent="0.25">
      <c r="A485" s="114">
        <v>43342</v>
      </c>
      <c r="B485" s="214" t="str">
        <f t="shared" si="7"/>
        <v>Thu</v>
      </c>
      <c r="C485" s="113"/>
      <c r="D485" s="113"/>
      <c r="E485" s="129">
        <f>LME_historicals[[#This Row],[Date]]</f>
        <v>43342</v>
      </c>
      <c r="F485" s="111"/>
      <c r="G485" s="111"/>
      <c r="H485" s="127">
        <f>LME_historicals[[#This Row],[Date]]</f>
        <v>43342</v>
      </c>
      <c r="I485" s="111"/>
      <c r="J485" s="111"/>
    </row>
    <row r="486" spans="1:10" x14ac:dyDescent="0.25">
      <c r="A486" s="114">
        <v>43343</v>
      </c>
      <c r="B486" s="214" t="str">
        <f t="shared" si="7"/>
        <v>Fri</v>
      </c>
      <c r="C486" s="115">
        <v>33</v>
      </c>
      <c r="D486" s="115">
        <v>33.6</v>
      </c>
      <c r="E486" s="129">
        <f>LME_historicals[[#This Row],[Date]]</f>
        <v>43343</v>
      </c>
      <c r="F486" s="112">
        <f>C486/$M$2</f>
        <v>72.752605866064656</v>
      </c>
      <c r="G486" s="112">
        <f>D486/$M$2</f>
        <v>74.075380518174924</v>
      </c>
      <c r="H486" s="127">
        <f>LME_historicals[[#This Row],[Date]]</f>
        <v>43343</v>
      </c>
      <c r="I486" s="112"/>
      <c r="J486" s="112"/>
    </row>
    <row r="487" spans="1:10" hidden="1" x14ac:dyDescent="0.25">
      <c r="A487" s="114">
        <v>43346</v>
      </c>
      <c r="B487" s="214" t="str">
        <f t="shared" si="7"/>
        <v>Mon</v>
      </c>
      <c r="C487" s="113"/>
      <c r="D487" s="113"/>
      <c r="E487" s="129">
        <f>LME_historicals[[#This Row],[Date]]</f>
        <v>43346</v>
      </c>
      <c r="F487" s="111"/>
      <c r="G487" s="111"/>
      <c r="H487" s="127">
        <f>LME_historicals[[#This Row],[Date]]</f>
        <v>43346</v>
      </c>
      <c r="I487" s="111"/>
      <c r="J487" s="111"/>
    </row>
    <row r="488" spans="1:10" hidden="1" x14ac:dyDescent="0.25">
      <c r="A488" s="114">
        <v>43347</v>
      </c>
      <c r="B488" s="214" t="str">
        <f t="shared" si="7"/>
        <v>Tue</v>
      </c>
      <c r="C488" s="115"/>
      <c r="D488" s="115"/>
      <c r="E488" s="129">
        <f>LME_historicals[[#This Row],[Date]]</f>
        <v>43347</v>
      </c>
      <c r="F488" s="112"/>
      <c r="G488" s="112"/>
      <c r="H488" s="127">
        <f>LME_historicals[[#This Row],[Date]]</f>
        <v>43347</v>
      </c>
      <c r="I488" s="112"/>
      <c r="J488" s="112"/>
    </row>
    <row r="489" spans="1:10" x14ac:dyDescent="0.25">
      <c r="A489" s="120">
        <v>43348</v>
      </c>
      <c r="B489" s="214" t="str">
        <f t="shared" si="7"/>
        <v>Wed</v>
      </c>
      <c r="C489" s="113">
        <v>33</v>
      </c>
      <c r="D489" s="113">
        <v>33.799999999999997</v>
      </c>
      <c r="E489" s="129">
        <f>LME_historicals[[#This Row],[Date]]</f>
        <v>43348</v>
      </c>
      <c r="F489" s="111">
        <f>C489/$M$2</f>
        <v>72.752605866064656</v>
      </c>
      <c r="G489" s="111">
        <f>D489/$M$2</f>
        <v>74.516305402211671</v>
      </c>
      <c r="H489" s="127">
        <f>LME_historicals[[#This Row],[Date]]</f>
        <v>43348</v>
      </c>
      <c r="I489" s="111"/>
      <c r="J489" s="111"/>
    </row>
    <row r="490" spans="1:10" hidden="1" x14ac:dyDescent="0.25">
      <c r="A490" s="119">
        <v>43349</v>
      </c>
      <c r="B490" s="214" t="str">
        <f t="shared" si="7"/>
        <v>Thu</v>
      </c>
      <c r="C490" s="115"/>
      <c r="D490" s="115"/>
      <c r="E490" s="129">
        <f>LME_historicals[[#This Row],[Date]]</f>
        <v>43349</v>
      </c>
      <c r="F490" s="112"/>
      <c r="G490" s="112"/>
      <c r="H490" s="127">
        <f>LME_historicals[[#This Row],[Date]]</f>
        <v>43349</v>
      </c>
      <c r="I490" s="112"/>
      <c r="J490" s="112"/>
    </row>
    <row r="491" spans="1:10" x14ac:dyDescent="0.25">
      <c r="A491" s="120">
        <v>43350</v>
      </c>
      <c r="B491" s="214" t="str">
        <f t="shared" si="7"/>
        <v>Fri</v>
      </c>
      <c r="C491" s="113">
        <v>33.35</v>
      </c>
      <c r="D491" s="113">
        <v>33.950000000000003</v>
      </c>
      <c r="E491" s="129">
        <f>LME_historicals[[#This Row],[Date]]</f>
        <v>43350</v>
      </c>
      <c r="F491" s="111">
        <f>C491/$M$2</f>
        <v>73.524224413128977</v>
      </c>
      <c r="G491" s="111">
        <f>D491/$M$2</f>
        <v>74.84699906523926</v>
      </c>
      <c r="H491" s="127">
        <f>LME_historicals[[#This Row],[Date]]</f>
        <v>43350</v>
      </c>
      <c r="I491" s="111"/>
      <c r="J491" s="111"/>
    </row>
    <row r="492" spans="1:10" hidden="1" x14ac:dyDescent="0.25">
      <c r="A492" s="119">
        <v>43353</v>
      </c>
      <c r="B492" s="214" t="str">
        <f t="shared" si="7"/>
        <v>Mon</v>
      </c>
      <c r="C492" s="115"/>
      <c r="D492" s="115"/>
      <c r="E492" s="129">
        <f>LME_historicals[[#This Row],[Date]]</f>
        <v>43353</v>
      </c>
      <c r="F492" s="112"/>
      <c r="G492" s="112"/>
      <c r="H492" s="127">
        <f>LME_historicals[[#This Row],[Date]]</f>
        <v>43353</v>
      </c>
      <c r="I492" s="112"/>
      <c r="J492" s="112"/>
    </row>
    <row r="493" spans="1:10" hidden="1" x14ac:dyDescent="0.25">
      <c r="A493" s="120">
        <v>43354</v>
      </c>
      <c r="B493" s="214" t="str">
        <f t="shared" si="7"/>
        <v>Tue</v>
      </c>
      <c r="C493" s="113"/>
      <c r="D493" s="113"/>
      <c r="E493" s="129">
        <f>LME_historicals[[#This Row],[Date]]</f>
        <v>43354</v>
      </c>
      <c r="F493" s="111"/>
      <c r="G493" s="111"/>
      <c r="H493" s="127">
        <f>LME_historicals[[#This Row],[Date]]</f>
        <v>43354</v>
      </c>
      <c r="I493" s="111"/>
      <c r="J493" s="111"/>
    </row>
    <row r="494" spans="1:10" x14ac:dyDescent="0.25">
      <c r="A494" s="119">
        <v>43355</v>
      </c>
      <c r="B494" s="214" t="str">
        <f t="shared" si="7"/>
        <v>Wed</v>
      </c>
      <c r="C494" s="115">
        <v>33.35</v>
      </c>
      <c r="D494" s="115">
        <v>34</v>
      </c>
      <c r="E494" s="129">
        <f>LME_historicals[[#This Row],[Date]]</f>
        <v>43355</v>
      </c>
      <c r="F494" s="112">
        <f>C494/$M$2</f>
        <v>73.524224413128977</v>
      </c>
      <c r="G494" s="112">
        <f>D494/$M$2</f>
        <v>74.957230286248432</v>
      </c>
      <c r="H494" s="127">
        <f>LME_historicals[[#This Row],[Date]]</f>
        <v>43355</v>
      </c>
      <c r="I494" s="112"/>
      <c r="J494" s="112"/>
    </row>
    <row r="495" spans="1:10" hidden="1" x14ac:dyDescent="0.25">
      <c r="A495" s="120">
        <v>43356</v>
      </c>
      <c r="B495" s="214" t="str">
        <f t="shared" si="7"/>
        <v>Thu</v>
      </c>
      <c r="C495" s="113"/>
      <c r="D495" s="113"/>
      <c r="E495" s="129">
        <f>LME_historicals[[#This Row],[Date]]</f>
        <v>43356</v>
      </c>
      <c r="F495" s="111"/>
      <c r="G495" s="111"/>
      <c r="H495" s="127">
        <f>LME_historicals[[#This Row],[Date]]</f>
        <v>43356</v>
      </c>
      <c r="I495" s="111"/>
      <c r="J495" s="111"/>
    </row>
    <row r="496" spans="1:10" x14ac:dyDescent="0.25">
      <c r="A496" s="119">
        <v>43357</v>
      </c>
      <c r="B496" s="214" t="str">
        <f t="shared" si="7"/>
        <v>Fri</v>
      </c>
      <c r="C496" s="115">
        <v>33.35</v>
      </c>
      <c r="D496" s="115">
        <v>34.1</v>
      </c>
      <c r="E496" s="129">
        <f>LME_historicals[[#This Row],[Date]]</f>
        <v>43357</v>
      </c>
      <c r="F496" s="112">
        <f>C496/$M$2</f>
        <v>73.524224413128977</v>
      </c>
      <c r="G496" s="112">
        <f>D496/$M$2</f>
        <v>75.17769272826682</v>
      </c>
      <c r="H496" s="127">
        <f>LME_historicals[[#This Row],[Date]]</f>
        <v>43357</v>
      </c>
      <c r="I496" s="112"/>
      <c r="J496" s="112"/>
    </row>
    <row r="497" spans="1:10" hidden="1" x14ac:dyDescent="0.25">
      <c r="A497" s="120">
        <v>43360</v>
      </c>
      <c r="B497" s="214" t="str">
        <f t="shared" si="7"/>
        <v>Mon</v>
      </c>
      <c r="C497" s="113"/>
      <c r="D497" s="113"/>
      <c r="E497" s="129">
        <f>LME_historicals[[#This Row],[Date]]</f>
        <v>43360</v>
      </c>
      <c r="F497" s="111"/>
      <c r="G497" s="111"/>
      <c r="H497" s="127">
        <f>LME_historicals[[#This Row],[Date]]</f>
        <v>43360</v>
      </c>
      <c r="I497" s="111"/>
      <c r="J497" s="111"/>
    </row>
    <row r="498" spans="1:10" hidden="1" x14ac:dyDescent="0.25">
      <c r="A498" s="119">
        <v>43361</v>
      </c>
      <c r="B498" s="214" t="str">
        <f t="shared" si="7"/>
        <v>Tue</v>
      </c>
      <c r="C498" s="115"/>
      <c r="D498" s="115"/>
      <c r="E498" s="129">
        <f>LME_historicals[[#This Row],[Date]]</f>
        <v>43361</v>
      </c>
      <c r="F498" s="112"/>
      <c r="G498" s="112"/>
      <c r="H498" s="127">
        <f>LME_historicals[[#This Row],[Date]]</f>
        <v>43361</v>
      </c>
      <c r="I498" s="112"/>
      <c r="J498" s="112"/>
    </row>
    <row r="499" spans="1:10" x14ac:dyDescent="0.25">
      <c r="A499" s="120">
        <v>43362</v>
      </c>
      <c r="B499" s="214" t="str">
        <f t="shared" si="7"/>
        <v>Wed</v>
      </c>
      <c r="C499" s="113">
        <v>33.5</v>
      </c>
      <c r="D499" s="113">
        <v>34.25</v>
      </c>
      <c r="E499" s="129">
        <f>LME_historicals[[#This Row],[Date]]</f>
        <v>43362</v>
      </c>
      <c r="F499" s="111">
        <f>C499/$M$2</f>
        <v>73.854918076156551</v>
      </c>
      <c r="G499" s="111">
        <f>D499/$M$2</f>
        <v>75.50838639129438</v>
      </c>
      <c r="H499" s="127">
        <f>LME_historicals[[#This Row],[Date]]</f>
        <v>43362</v>
      </c>
      <c r="I499" s="111"/>
      <c r="J499" s="111"/>
    </row>
    <row r="500" spans="1:10" hidden="1" x14ac:dyDescent="0.25">
      <c r="A500" s="119">
        <v>43363</v>
      </c>
      <c r="B500" s="214" t="str">
        <f t="shared" si="7"/>
        <v>Thu</v>
      </c>
      <c r="C500" s="115"/>
      <c r="D500" s="115"/>
      <c r="E500" s="129">
        <f>LME_historicals[[#This Row],[Date]]</f>
        <v>43363</v>
      </c>
      <c r="F500" s="112"/>
      <c r="G500" s="112"/>
      <c r="H500" s="127">
        <f>LME_historicals[[#This Row],[Date]]</f>
        <v>43363</v>
      </c>
      <c r="I500" s="112"/>
      <c r="J500" s="112"/>
    </row>
    <row r="501" spans="1:10" x14ac:dyDescent="0.25">
      <c r="A501" s="120">
        <v>43364</v>
      </c>
      <c r="B501" s="214" t="str">
        <f t="shared" si="7"/>
        <v>Fri</v>
      </c>
      <c r="C501" s="113">
        <v>33.5</v>
      </c>
      <c r="D501" s="113">
        <v>34.25</v>
      </c>
      <c r="E501" s="129">
        <f>LME_historicals[[#This Row],[Date]]</f>
        <v>43364</v>
      </c>
      <c r="F501" s="111">
        <f>C501/$M$2</f>
        <v>73.854918076156551</v>
      </c>
      <c r="G501" s="111">
        <f>D501/$M$2</f>
        <v>75.50838639129438</v>
      </c>
      <c r="H501" s="127">
        <f>LME_historicals[[#This Row],[Date]]</f>
        <v>43364</v>
      </c>
      <c r="I501" s="111"/>
      <c r="J501" s="111"/>
    </row>
    <row r="502" spans="1:10" hidden="1" x14ac:dyDescent="0.25">
      <c r="A502" s="119">
        <v>43367</v>
      </c>
      <c r="B502" s="214" t="str">
        <f t="shared" si="7"/>
        <v>Mon</v>
      </c>
      <c r="C502" s="115"/>
      <c r="D502" s="115"/>
      <c r="E502" s="129">
        <f>LME_historicals[[#This Row],[Date]]</f>
        <v>43367</v>
      </c>
      <c r="F502" s="112"/>
      <c r="G502" s="112"/>
      <c r="H502" s="127">
        <f>LME_historicals[[#This Row],[Date]]</f>
        <v>43367</v>
      </c>
      <c r="I502" s="112"/>
      <c r="J502" s="112"/>
    </row>
    <row r="503" spans="1:10" hidden="1" x14ac:dyDescent="0.25">
      <c r="A503" s="120">
        <v>43368</v>
      </c>
      <c r="B503" s="214" t="str">
        <f t="shared" si="7"/>
        <v>Tue</v>
      </c>
      <c r="C503" s="113"/>
      <c r="D503" s="113"/>
      <c r="E503" s="129">
        <f>LME_historicals[[#This Row],[Date]]</f>
        <v>43368</v>
      </c>
      <c r="F503" s="111"/>
      <c r="G503" s="111"/>
      <c r="H503" s="127">
        <f>LME_historicals[[#This Row],[Date]]</f>
        <v>43368</v>
      </c>
      <c r="I503" s="111"/>
      <c r="J503" s="111"/>
    </row>
    <row r="504" spans="1:10" x14ac:dyDescent="0.25">
      <c r="A504" s="119">
        <v>43369</v>
      </c>
      <c r="B504" s="214" t="str">
        <f t="shared" si="7"/>
        <v>Wed</v>
      </c>
      <c r="C504" s="115">
        <v>33.5</v>
      </c>
      <c r="D504" s="115">
        <v>34.25</v>
      </c>
      <c r="E504" s="129">
        <f>LME_historicals[[#This Row],[Date]]</f>
        <v>43369</v>
      </c>
      <c r="F504" s="112">
        <f>C504/$M$2</f>
        <v>73.854918076156551</v>
      </c>
      <c r="G504" s="112">
        <f>D504/$M$2</f>
        <v>75.50838639129438</v>
      </c>
      <c r="H504" s="127">
        <f>LME_historicals[[#This Row],[Date]]</f>
        <v>43369</v>
      </c>
      <c r="I504" s="112"/>
      <c r="J504" s="112"/>
    </row>
    <row r="505" spans="1:10" hidden="1" x14ac:dyDescent="0.25">
      <c r="A505" s="120">
        <v>43370</v>
      </c>
      <c r="B505" s="214" t="str">
        <f t="shared" si="7"/>
        <v>Thu</v>
      </c>
      <c r="C505" s="113"/>
      <c r="D505" s="113"/>
      <c r="E505" s="129">
        <f>LME_historicals[[#This Row],[Date]]</f>
        <v>43370</v>
      </c>
      <c r="F505" s="111"/>
      <c r="G505" s="111"/>
      <c r="H505" s="127">
        <f>LME_historicals[[#This Row],[Date]]</f>
        <v>43370</v>
      </c>
      <c r="I505" s="111"/>
      <c r="J505" s="111"/>
    </row>
    <row r="506" spans="1:10" x14ac:dyDescent="0.25">
      <c r="A506" s="119">
        <v>43371</v>
      </c>
      <c r="B506" s="214" t="str">
        <f t="shared" si="7"/>
        <v>Fri</v>
      </c>
      <c r="C506" s="115">
        <v>33.5</v>
      </c>
      <c r="D506" s="115">
        <v>34.25</v>
      </c>
      <c r="E506" s="129">
        <f>LME_historicals[[#This Row],[Date]]</f>
        <v>43371</v>
      </c>
      <c r="F506" s="112">
        <f>C506/$M$2</f>
        <v>73.854918076156551</v>
      </c>
      <c r="G506" s="112">
        <f>D506/$M$2</f>
        <v>75.50838639129438</v>
      </c>
      <c r="H506" s="127">
        <f>LME_historicals[[#This Row],[Date]]</f>
        <v>43371</v>
      </c>
      <c r="I506" s="112"/>
      <c r="J506" s="112"/>
    </row>
    <row r="507" spans="1:10" hidden="1" x14ac:dyDescent="0.25">
      <c r="A507" s="120">
        <v>43374</v>
      </c>
      <c r="B507" s="214" t="str">
        <f t="shared" si="7"/>
        <v>Mon</v>
      </c>
      <c r="C507" s="113"/>
      <c r="D507" s="113"/>
      <c r="E507" s="129">
        <f>LME_historicals[[#This Row],[Date]]</f>
        <v>43374</v>
      </c>
      <c r="F507" s="111"/>
      <c r="G507" s="111"/>
      <c r="H507" s="127">
        <f>LME_historicals[[#This Row],[Date]]</f>
        <v>43374</v>
      </c>
      <c r="I507" s="111"/>
      <c r="J507" s="111"/>
    </row>
    <row r="508" spans="1:10" hidden="1" x14ac:dyDescent="0.25">
      <c r="A508" s="119">
        <v>43375</v>
      </c>
      <c r="B508" s="214" t="str">
        <f t="shared" si="7"/>
        <v>Tue</v>
      </c>
      <c r="C508" s="115"/>
      <c r="D508" s="115"/>
      <c r="E508" s="129">
        <f>LME_historicals[[#This Row],[Date]]</f>
        <v>43375</v>
      </c>
      <c r="F508" s="112"/>
      <c r="G508" s="112"/>
      <c r="H508" s="127">
        <f>LME_historicals[[#This Row],[Date]]</f>
        <v>43375</v>
      </c>
      <c r="I508" s="112"/>
      <c r="J508" s="112"/>
    </row>
    <row r="509" spans="1:10" x14ac:dyDescent="0.25">
      <c r="A509" s="120">
        <v>43376</v>
      </c>
      <c r="B509" s="214" t="str">
        <f t="shared" si="7"/>
        <v>Wed</v>
      </c>
      <c r="C509" s="113">
        <v>33.5</v>
      </c>
      <c r="D509" s="113">
        <v>34.25</v>
      </c>
      <c r="E509" s="129">
        <f>LME_historicals[[#This Row],[Date]]</f>
        <v>43376</v>
      </c>
      <c r="F509" s="111">
        <f>C509/$M$2</f>
        <v>73.854918076156551</v>
      </c>
      <c r="G509" s="111">
        <f>D509/$M$2</f>
        <v>75.50838639129438</v>
      </c>
      <c r="H509" s="127">
        <f>LME_historicals[[#This Row],[Date]]</f>
        <v>43376</v>
      </c>
      <c r="I509" s="111"/>
      <c r="J509" s="111"/>
    </row>
    <row r="510" spans="1:10" hidden="1" x14ac:dyDescent="0.25">
      <c r="A510" s="119">
        <v>43377</v>
      </c>
      <c r="B510" s="214" t="str">
        <f t="shared" si="7"/>
        <v>Thu</v>
      </c>
      <c r="C510" s="115"/>
      <c r="D510" s="115"/>
      <c r="E510" s="129">
        <f>LME_historicals[[#This Row],[Date]]</f>
        <v>43377</v>
      </c>
      <c r="F510" s="112"/>
      <c r="G510" s="112"/>
      <c r="H510" s="127">
        <f>LME_historicals[[#This Row],[Date]]</f>
        <v>43377</v>
      </c>
      <c r="I510" s="112"/>
      <c r="J510" s="112"/>
    </row>
    <row r="511" spans="1:10" x14ac:dyDescent="0.25">
      <c r="A511" s="120">
        <v>43378</v>
      </c>
      <c r="B511" s="214" t="str">
        <f t="shared" si="7"/>
        <v>Fri</v>
      </c>
      <c r="C511" s="113">
        <v>33.5</v>
      </c>
      <c r="D511" s="113">
        <v>34.4</v>
      </c>
      <c r="E511" s="129">
        <f>LME_historicals[[#This Row],[Date]]</f>
        <v>43378</v>
      </c>
      <c r="F511" s="111">
        <f>C511/$M$2</f>
        <v>73.854918076156551</v>
      </c>
      <c r="G511" s="111">
        <f>D511/$M$2</f>
        <v>75.83908005432194</v>
      </c>
      <c r="H511" s="127">
        <f>LME_historicals[[#This Row],[Date]]</f>
        <v>43378</v>
      </c>
      <c r="I511" s="111"/>
      <c r="J511" s="111"/>
    </row>
    <row r="512" spans="1:10" hidden="1" x14ac:dyDescent="0.25">
      <c r="A512" s="119">
        <v>43381</v>
      </c>
      <c r="B512" s="214" t="str">
        <f t="shared" si="7"/>
        <v>Mon</v>
      </c>
      <c r="C512" s="115"/>
      <c r="D512" s="115"/>
      <c r="E512" s="129">
        <f>LME_historicals[[#This Row],[Date]]</f>
        <v>43381</v>
      </c>
      <c r="F512" s="112"/>
      <c r="G512" s="112"/>
      <c r="H512" s="127">
        <f>LME_historicals[[#This Row],[Date]]</f>
        <v>43381</v>
      </c>
      <c r="I512" s="112"/>
      <c r="J512" s="112"/>
    </row>
    <row r="513" spans="1:10" hidden="1" x14ac:dyDescent="0.25">
      <c r="A513" s="120">
        <v>43382</v>
      </c>
      <c r="B513" s="214" t="str">
        <f t="shared" si="7"/>
        <v>Tue</v>
      </c>
      <c r="C513" s="113"/>
      <c r="D513" s="113"/>
      <c r="E513" s="129">
        <f>LME_historicals[[#This Row],[Date]]</f>
        <v>43382</v>
      </c>
      <c r="F513" s="111"/>
      <c r="G513" s="111"/>
      <c r="H513" s="127">
        <f>LME_historicals[[#This Row],[Date]]</f>
        <v>43382</v>
      </c>
      <c r="I513" s="111"/>
      <c r="J513" s="111"/>
    </row>
    <row r="514" spans="1:10" x14ac:dyDescent="0.25">
      <c r="A514" s="119">
        <v>43383</v>
      </c>
      <c r="B514" s="214" t="str">
        <f t="shared" si="7"/>
        <v>Wed</v>
      </c>
      <c r="C514" s="115">
        <v>33.5</v>
      </c>
      <c r="D514" s="115">
        <v>34.4</v>
      </c>
      <c r="E514" s="129">
        <f>LME_historicals[[#This Row],[Date]]</f>
        <v>43383</v>
      </c>
      <c r="F514" s="112">
        <f>C514/$M$2</f>
        <v>73.854918076156551</v>
      </c>
      <c r="G514" s="112">
        <f>D514/$M$2</f>
        <v>75.83908005432194</v>
      </c>
      <c r="H514" s="127">
        <f>LME_historicals[[#This Row],[Date]]</f>
        <v>43383</v>
      </c>
      <c r="I514" s="112"/>
      <c r="J514" s="112"/>
    </row>
    <row r="515" spans="1:10" hidden="1" x14ac:dyDescent="0.25">
      <c r="A515" s="120">
        <v>43384</v>
      </c>
      <c r="B515" s="214" t="str">
        <f t="shared" ref="B515:B578" si="8">TEXT($A515,"ddd")</f>
        <v>Thu</v>
      </c>
      <c r="C515" s="113"/>
      <c r="D515" s="113"/>
      <c r="E515" s="129">
        <f>LME_historicals[[#This Row],[Date]]</f>
        <v>43384</v>
      </c>
      <c r="F515" s="111"/>
      <c r="G515" s="111"/>
      <c r="H515" s="127">
        <f>LME_historicals[[#This Row],[Date]]</f>
        <v>43384</v>
      </c>
      <c r="I515" s="111"/>
      <c r="J515" s="111"/>
    </row>
    <row r="516" spans="1:10" x14ac:dyDescent="0.25">
      <c r="A516" s="119">
        <v>43385</v>
      </c>
      <c r="B516" s="214" t="str">
        <f t="shared" si="8"/>
        <v>Fri</v>
      </c>
      <c r="C516" s="115">
        <v>33.5</v>
      </c>
      <c r="D516" s="115">
        <v>34.4</v>
      </c>
      <c r="E516" s="129">
        <f>LME_historicals[[#This Row],[Date]]</f>
        <v>43385</v>
      </c>
      <c r="F516" s="112">
        <f>C516/$M$2</f>
        <v>73.854918076156551</v>
      </c>
      <c r="G516" s="112">
        <f>D516/$M$2</f>
        <v>75.83908005432194</v>
      </c>
      <c r="H516" s="127">
        <f>LME_historicals[[#This Row],[Date]]</f>
        <v>43385</v>
      </c>
      <c r="I516" s="112"/>
      <c r="J516" s="112"/>
    </row>
    <row r="517" spans="1:10" hidden="1" x14ac:dyDescent="0.25">
      <c r="A517" s="120">
        <v>43388</v>
      </c>
      <c r="B517" s="214" t="str">
        <f t="shared" si="8"/>
        <v>Mon</v>
      </c>
      <c r="C517" s="113"/>
      <c r="D517" s="113"/>
      <c r="E517" s="129">
        <f>LME_historicals[[#This Row],[Date]]</f>
        <v>43388</v>
      </c>
      <c r="F517" s="111"/>
      <c r="G517" s="111"/>
      <c r="H517" s="127">
        <f>LME_historicals[[#This Row],[Date]]</f>
        <v>43388</v>
      </c>
      <c r="I517" s="111"/>
      <c r="J517" s="111"/>
    </row>
    <row r="518" spans="1:10" hidden="1" x14ac:dyDescent="0.25">
      <c r="A518" s="119">
        <v>43389</v>
      </c>
      <c r="B518" s="214" t="str">
        <f t="shared" si="8"/>
        <v>Tue</v>
      </c>
      <c r="C518" s="115"/>
      <c r="D518" s="115"/>
      <c r="E518" s="129">
        <f>LME_historicals[[#This Row],[Date]]</f>
        <v>43389</v>
      </c>
      <c r="F518" s="112"/>
      <c r="G518" s="112"/>
      <c r="H518" s="127">
        <f>LME_historicals[[#This Row],[Date]]</f>
        <v>43389</v>
      </c>
      <c r="I518" s="112"/>
      <c r="J518" s="112"/>
    </row>
    <row r="519" spans="1:10" x14ac:dyDescent="0.25">
      <c r="A519" s="120">
        <v>43390</v>
      </c>
      <c r="B519" s="214" t="str">
        <f t="shared" si="8"/>
        <v>Wed</v>
      </c>
      <c r="C519" s="113">
        <v>33.5</v>
      </c>
      <c r="D519" s="113">
        <v>34.4</v>
      </c>
      <c r="E519" s="129">
        <f>LME_historicals[[#This Row],[Date]]</f>
        <v>43390</v>
      </c>
      <c r="F519" s="111">
        <f>C519/$M$2</f>
        <v>73.854918076156551</v>
      </c>
      <c r="G519" s="111">
        <f>D519/$M$2</f>
        <v>75.83908005432194</v>
      </c>
      <c r="H519" s="127">
        <f>LME_historicals[[#This Row],[Date]]</f>
        <v>43390</v>
      </c>
      <c r="I519" s="111"/>
      <c r="J519" s="111"/>
    </row>
    <row r="520" spans="1:10" hidden="1" x14ac:dyDescent="0.25">
      <c r="A520" s="119">
        <v>43391</v>
      </c>
      <c r="B520" s="214" t="str">
        <f t="shared" si="8"/>
        <v>Thu</v>
      </c>
      <c r="C520" s="115"/>
      <c r="D520" s="115"/>
      <c r="E520" s="129">
        <f>LME_historicals[[#This Row],[Date]]</f>
        <v>43391</v>
      </c>
      <c r="F520" s="112"/>
      <c r="G520" s="112"/>
      <c r="H520" s="127">
        <f>LME_historicals[[#This Row],[Date]]</f>
        <v>43391</v>
      </c>
      <c r="I520" s="112"/>
      <c r="J520" s="112"/>
    </row>
    <row r="521" spans="1:10" x14ac:dyDescent="0.25">
      <c r="A521" s="120">
        <v>43392</v>
      </c>
      <c r="B521" s="214" t="str">
        <f t="shared" si="8"/>
        <v>Fri</v>
      </c>
      <c r="C521" s="113">
        <v>33.5</v>
      </c>
      <c r="D521" s="113">
        <v>34.4</v>
      </c>
      <c r="E521" s="129">
        <f>LME_historicals[[#This Row],[Date]]</f>
        <v>43392</v>
      </c>
      <c r="F521" s="111">
        <f>C521/$M$2</f>
        <v>73.854918076156551</v>
      </c>
      <c r="G521" s="111">
        <f>D521/$M$2</f>
        <v>75.83908005432194</v>
      </c>
      <c r="H521" s="127">
        <f>LME_historicals[[#This Row],[Date]]</f>
        <v>43392</v>
      </c>
      <c r="I521" s="111"/>
      <c r="J521" s="111"/>
    </row>
    <row r="522" spans="1:10" hidden="1" x14ac:dyDescent="0.25">
      <c r="A522" s="119">
        <v>43395</v>
      </c>
      <c r="B522" s="214" t="str">
        <f t="shared" si="8"/>
        <v>Mon</v>
      </c>
      <c r="C522" s="115"/>
      <c r="D522" s="115"/>
      <c r="E522" s="129">
        <f>LME_historicals[[#This Row],[Date]]</f>
        <v>43395</v>
      </c>
      <c r="F522" s="112"/>
      <c r="G522" s="112"/>
      <c r="H522" s="127">
        <f>LME_historicals[[#This Row],[Date]]</f>
        <v>43395</v>
      </c>
      <c r="I522" s="112"/>
      <c r="J522" s="112"/>
    </row>
    <row r="523" spans="1:10" hidden="1" x14ac:dyDescent="0.25">
      <c r="A523" s="120">
        <v>43396</v>
      </c>
      <c r="B523" s="214" t="str">
        <f t="shared" si="8"/>
        <v>Tue</v>
      </c>
      <c r="C523" s="113"/>
      <c r="D523" s="113"/>
      <c r="E523" s="129">
        <f>LME_historicals[[#This Row],[Date]]</f>
        <v>43396</v>
      </c>
      <c r="F523" s="111"/>
      <c r="G523" s="111"/>
      <c r="H523" s="127">
        <f>LME_historicals[[#This Row],[Date]]</f>
        <v>43396</v>
      </c>
      <c r="I523" s="111"/>
      <c r="J523" s="111"/>
    </row>
    <row r="524" spans="1:10" x14ac:dyDescent="0.25">
      <c r="A524" s="119">
        <v>43397</v>
      </c>
      <c r="B524" s="214" t="str">
        <f t="shared" si="8"/>
        <v>Wed</v>
      </c>
      <c r="C524" s="115">
        <v>33.5</v>
      </c>
      <c r="D524" s="115">
        <v>34.450000000000003</v>
      </c>
      <c r="E524" s="129">
        <f>LME_historicals[[#This Row],[Date]]</f>
        <v>43397</v>
      </c>
      <c r="F524" s="112">
        <f>C524/$M$2</f>
        <v>73.854918076156551</v>
      </c>
      <c r="G524" s="112">
        <f>D524/$M$2</f>
        <v>75.949311275331141</v>
      </c>
      <c r="H524" s="127">
        <f>LME_historicals[[#This Row],[Date]]</f>
        <v>43397</v>
      </c>
      <c r="I524" s="112"/>
      <c r="J524" s="112"/>
    </row>
    <row r="525" spans="1:10" hidden="1" x14ac:dyDescent="0.25">
      <c r="A525" s="120">
        <v>43398</v>
      </c>
      <c r="B525" s="214" t="str">
        <f t="shared" si="8"/>
        <v>Thu</v>
      </c>
      <c r="C525" s="113"/>
      <c r="D525" s="113"/>
      <c r="E525" s="129">
        <f>LME_historicals[[#This Row],[Date]]</f>
        <v>43398</v>
      </c>
      <c r="F525" s="111"/>
      <c r="G525" s="111"/>
      <c r="H525" s="127">
        <f>LME_historicals[[#This Row],[Date]]</f>
        <v>43398</v>
      </c>
      <c r="I525" s="111"/>
      <c r="J525" s="111"/>
    </row>
    <row r="526" spans="1:10" x14ac:dyDescent="0.25">
      <c r="A526" s="119">
        <v>43399</v>
      </c>
      <c r="B526" s="214" t="str">
        <f t="shared" si="8"/>
        <v>Fri</v>
      </c>
      <c r="C526" s="115">
        <v>33.5</v>
      </c>
      <c r="D526" s="115">
        <v>34.450000000000003</v>
      </c>
      <c r="E526" s="129">
        <f>LME_historicals[[#This Row],[Date]]</f>
        <v>43399</v>
      </c>
      <c r="F526" s="112">
        <f>C526/$M$2</f>
        <v>73.854918076156551</v>
      </c>
      <c r="G526" s="112">
        <f>D526/$M$2</f>
        <v>75.949311275331141</v>
      </c>
      <c r="H526" s="127">
        <f>LME_historicals[[#This Row],[Date]]</f>
        <v>43399</v>
      </c>
      <c r="I526" s="112"/>
      <c r="J526" s="112"/>
    </row>
    <row r="527" spans="1:10" hidden="1" x14ac:dyDescent="0.25">
      <c r="A527" s="120">
        <v>43402</v>
      </c>
      <c r="B527" s="214" t="str">
        <f t="shared" si="8"/>
        <v>Mon</v>
      </c>
      <c r="C527" s="113"/>
      <c r="D527" s="113"/>
      <c r="E527" s="129">
        <f>LME_historicals[[#This Row],[Date]]</f>
        <v>43402</v>
      </c>
      <c r="F527" s="111"/>
      <c r="G527" s="111"/>
      <c r="H527" s="127">
        <f>LME_historicals[[#This Row],[Date]]</f>
        <v>43402</v>
      </c>
      <c r="I527" s="111"/>
      <c r="J527" s="111"/>
    </row>
    <row r="528" spans="1:10" hidden="1" x14ac:dyDescent="0.25">
      <c r="A528" s="119">
        <v>43403</v>
      </c>
      <c r="B528" s="214" t="str">
        <f t="shared" si="8"/>
        <v>Tue</v>
      </c>
      <c r="C528" s="115"/>
      <c r="D528" s="115"/>
      <c r="E528" s="129">
        <f>LME_historicals[[#This Row],[Date]]</f>
        <v>43403</v>
      </c>
      <c r="F528" s="112"/>
      <c r="G528" s="112"/>
      <c r="H528" s="127">
        <f>LME_historicals[[#This Row],[Date]]</f>
        <v>43403</v>
      </c>
      <c r="I528" s="112"/>
      <c r="J528" s="112"/>
    </row>
    <row r="529" spans="1:10" x14ac:dyDescent="0.25">
      <c r="A529" s="120">
        <v>43404</v>
      </c>
      <c r="B529" s="214" t="str">
        <f t="shared" si="8"/>
        <v>Wed</v>
      </c>
      <c r="C529" s="113">
        <v>33.5</v>
      </c>
      <c r="D529" s="113">
        <v>34.450000000000003</v>
      </c>
      <c r="E529" s="129">
        <f>LME_historicals[[#This Row],[Date]]</f>
        <v>43404</v>
      </c>
      <c r="F529" s="111">
        <f>C529/$M$2</f>
        <v>73.854918076156551</v>
      </c>
      <c r="G529" s="111">
        <f>D529/$M$2</f>
        <v>75.949311275331141</v>
      </c>
      <c r="H529" s="127">
        <f>LME_historicals[[#This Row],[Date]]</f>
        <v>43404</v>
      </c>
      <c r="I529" s="111"/>
      <c r="J529" s="111"/>
    </row>
    <row r="530" spans="1:10" hidden="1" x14ac:dyDescent="0.25">
      <c r="A530" s="119">
        <v>43405</v>
      </c>
      <c r="B530" s="214" t="str">
        <f t="shared" si="8"/>
        <v>Thu</v>
      </c>
      <c r="C530" s="115"/>
      <c r="D530" s="115"/>
      <c r="E530" s="129">
        <f>LME_historicals[[#This Row],[Date]]</f>
        <v>43405</v>
      </c>
      <c r="F530" s="112"/>
      <c r="G530" s="112"/>
      <c r="H530" s="127">
        <f>LME_historicals[[#This Row],[Date]]</f>
        <v>43405</v>
      </c>
      <c r="I530" s="112"/>
      <c r="J530" s="112"/>
    </row>
    <row r="531" spans="1:10" x14ac:dyDescent="0.25">
      <c r="A531" s="120">
        <v>43406</v>
      </c>
      <c r="B531" s="214" t="str">
        <f t="shared" si="8"/>
        <v>Fri</v>
      </c>
      <c r="C531" s="113">
        <v>33.5</v>
      </c>
      <c r="D531" s="113">
        <v>34.450000000000003</v>
      </c>
      <c r="E531" s="129">
        <f>LME_historicals[[#This Row],[Date]]</f>
        <v>43406</v>
      </c>
      <c r="F531" s="111">
        <f>C531/$M$2</f>
        <v>73.854918076156551</v>
      </c>
      <c r="G531" s="111">
        <f>D531/$M$2</f>
        <v>75.949311275331141</v>
      </c>
      <c r="H531" s="127">
        <f>LME_historicals[[#This Row],[Date]]</f>
        <v>43406</v>
      </c>
      <c r="I531" s="111"/>
      <c r="J531" s="111"/>
    </row>
    <row r="532" spans="1:10" hidden="1" x14ac:dyDescent="0.25">
      <c r="A532" s="119">
        <v>43409</v>
      </c>
      <c r="B532" s="214" t="str">
        <f t="shared" si="8"/>
        <v>Mon</v>
      </c>
      <c r="C532" s="115"/>
      <c r="D532" s="115"/>
      <c r="E532" s="129">
        <f>LME_historicals[[#This Row],[Date]]</f>
        <v>43409</v>
      </c>
      <c r="F532" s="112"/>
      <c r="G532" s="112"/>
      <c r="H532" s="127">
        <f>LME_historicals[[#This Row],[Date]]</f>
        <v>43409</v>
      </c>
      <c r="I532" s="112"/>
      <c r="J532" s="112"/>
    </row>
    <row r="533" spans="1:10" hidden="1" x14ac:dyDescent="0.25">
      <c r="A533" s="120">
        <v>43410</v>
      </c>
      <c r="B533" s="214" t="str">
        <f t="shared" si="8"/>
        <v>Tue</v>
      </c>
      <c r="C533" s="113"/>
      <c r="D533" s="113"/>
      <c r="E533" s="129">
        <f>LME_historicals[[#This Row],[Date]]</f>
        <v>43410</v>
      </c>
      <c r="F533" s="111"/>
      <c r="G533" s="111"/>
      <c r="H533" s="127">
        <f>LME_historicals[[#This Row],[Date]]</f>
        <v>43410</v>
      </c>
      <c r="I533" s="111"/>
      <c r="J533" s="111"/>
    </row>
    <row r="534" spans="1:10" x14ac:dyDescent="0.25">
      <c r="A534" s="119">
        <v>43411</v>
      </c>
      <c r="B534" s="214" t="str">
        <f t="shared" si="8"/>
        <v>Wed</v>
      </c>
      <c r="C534" s="115">
        <v>33.5</v>
      </c>
      <c r="D534" s="115">
        <v>34.450000000000003</v>
      </c>
      <c r="E534" s="129">
        <f>LME_historicals[[#This Row],[Date]]</f>
        <v>43411</v>
      </c>
      <c r="F534" s="112">
        <f>C534/$M$2</f>
        <v>73.854918076156551</v>
      </c>
      <c r="G534" s="112">
        <f>D534/$M$2</f>
        <v>75.949311275331141</v>
      </c>
      <c r="H534" s="127">
        <f>LME_historicals[[#This Row],[Date]]</f>
        <v>43411</v>
      </c>
      <c r="I534" s="112"/>
      <c r="J534" s="112"/>
    </row>
    <row r="535" spans="1:10" hidden="1" x14ac:dyDescent="0.25">
      <c r="A535" s="120">
        <v>43412</v>
      </c>
      <c r="B535" s="214" t="str">
        <f t="shared" si="8"/>
        <v>Thu</v>
      </c>
      <c r="C535" s="113"/>
      <c r="D535" s="113"/>
      <c r="E535" s="129">
        <f>LME_historicals[[#This Row],[Date]]</f>
        <v>43412</v>
      </c>
      <c r="F535" s="111"/>
      <c r="G535" s="111"/>
      <c r="H535" s="127">
        <f>LME_historicals[[#This Row],[Date]]</f>
        <v>43412</v>
      </c>
      <c r="I535" s="111"/>
      <c r="J535" s="111"/>
    </row>
    <row r="536" spans="1:10" x14ac:dyDescent="0.25">
      <c r="A536" s="119">
        <v>43413</v>
      </c>
      <c r="B536" s="214" t="str">
        <f t="shared" si="8"/>
        <v>Fri</v>
      </c>
      <c r="C536" s="115">
        <v>33.5</v>
      </c>
      <c r="D536" s="115">
        <v>34.450000000000003</v>
      </c>
      <c r="E536" s="129">
        <f>LME_historicals[[#This Row],[Date]]</f>
        <v>43413</v>
      </c>
      <c r="F536" s="112">
        <f>C536/$M$2</f>
        <v>73.854918076156551</v>
      </c>
      <c r="G536" s="112">
        <f>D536/$M$2</f>
        <v>75.949311275331141</v>
      </c>
      <c r="H536" s="127">
        <f>LME_historicals[[#This Row],[Date]]</f>
        <v>43413</v>
      </c>
      <c r="I536" s="112"/>
      <c r="J536" s="112"/>
    </row>
    <row r="537" spans="1:10" hidden="1" x14ac:dyDescent="0.25">
      <c r="A537" s="120">
        <v>43416</v>
      </c>
      <c r="B537" s="214" t="str">
        <f t="shared" si="8"/>
        <v>Mon</v>
      </c>
      <c r="C537" s="113"/>
      <c r="D537" s="113"/>
      <c r="E537" s="129">
        <f>LME_historicals[[#This Row],[Date]]</f>
        <v>43416</v>
      </c>
      <c r="F537" s="111"/>
      <c r="G537" s="111"/>
      <c r="H537" s="127">
        <f>LME_historicals[[#This Row],[Date]]</f>
        <v>43416</v>
      </c>
      <c r="I537" s="111"/>
      <c r="J537" s="111"/>
    </row>
    <row r="538" spans="1:10" hidden="1" x14ac:dyDescent="0.25">
      <c r="A538" s="119">
        <v>43417</v>
      </c>
      <c r="B538" s="214" t="str">
        <f t="shared" si="8"/>
        <v>Tue</v>
      </c>
      <c r="C538" s="115"/>
      <c r="D538" s="115"/>
      <c r="E538" s="129">
        <f>LME_historicals[[#This Row],[Date]]</f>
        <v>43417</v>
      </c>
      <c r="F538" s="112"/>
      <c r="G538" s="112"/>
      <c r="H538" s="127">
        <f>LME_historicals[[#This Row],[Date]]</f>
        <v>43417</v>
      </c>
      <c r="I538" s="112"/>
      <c r="J538" s="112"/>
    </row>
    <row r="539" spans="1:10" x14ac:dyDescent="0.25">
      <c r="A539" s="120">
        <v>43418</v>
      </c>
      <c r="B539" s="214" t="str">
        <f t="shared" si="8"/>
        <v>Wed</v>
      </c>
      <c r="C539" s="113">
        <v>33.5</v>
      </c>
      <c r="D539" s="113">
        <v>34.450000000000003</v>
      </c>
      <c r="E539" s="129">
        <f>LME_historicals[[#This Row],[Date]]</f>
        <v>43418</v>
      </c>
      <c r="F539" s="111">
        <f>C539/$M$2</f>
        <v>73.854918076156551</v>
      </c>
      <c r="G539" s="111">
        <f>D539/$M$2</f>
        <v>75.949311275331141</v>
      </c>
      <c r="H539" s="127">
        <f>LME_historicals[[#This Row],[Date]]</f>
        <v>43418</v>
      </c>
      <c r="I539" s="111"/>
      <c r="J539" s="111"/>
    </row>
    <row r="540" spans="1:10" hidden="1" x14ac:dyDescent="0.25">
      <c r="A540" s="119">
        <v>43419</v>
      </c>
      <c r="B540" s="214" t="str">
        <f t="shared" si="8"/>
        <v>Thu</v>
      </c>
      <c r="C540" s="115"/>
      <c r="D540" s="115"/>
      <c r="E540" s="129">
        <f>LME_historicals[[#This Row],[Date]]</f>
        <v>43419</v>
      </c>
      <c r="F540" s="112"/>
      <c r="G540" s="112"/>
      <c r="H540" s="127">
        <f>LME_historicals[[#This Row],[Date]]</f>
        <v>43419</v>
      </c>
      <c r="I540" s="112"/>
      <c r="J540" s="112"/>
    </row>
    <row r="541" spans="1:10" x14ac:dyDescent="0.25">
      <c r="A541" s="119">
        <v>43420</v>
      </c>
      <c r="B541" s="214" t="str">
        <f t="shared" si="8"/>
        <v>Fri</v>
      </c>
      <c r="C541" s="113">
        <v>33.5</v>
      </c>
      <c r="D541" s="113">
        <v>34.200000000000003</v>
      </c>
      <c r="E541" s="129">
        <f>LME_historicals[[#This Row],[Date]]</f>
        <v>43420</v>
      </c>
      <c r="F541" s="111">
        <f>C541/$M$2</f>
        <v>73.854918076156551</v>
      </c>
      <c r="G541" s="111">
        <f>D541/$M$2</f>
        <v>75.398155170285193</v>
      </c>
      <c r="H541" s="127">
        <f>LME_historicals[[#This Row],[Date]]</f>
        <v>43420</v>
      </c>
      <c r="I541" s="111"/>
      <c r="J541" s="111"/>
    </row>
    <row r="542" spans="1:10" hidden="1" x14ac:dyDescent="0.25">
      <c r="A542" s="119">
        <v>43423</v>
      </c>
      <c r="B542" s="214" t="str">
        <f t="shared" si="8"/>
        <v>Mon</v>
      </c>
      <c r="C542" s="115"/>
      <c r="D542" s="115"/>
      <c r="E542" s="129">
        <f>LME_historicals[[#This Row],[Date]]</f>
        <v>43423</v>
      </c>
      <c r="F542" s="112"/>
      <c r="G542" s="112"/>
      <c r="H542" s="127">
        <f>LME_historicals[[#This Row],[Date]]</f>
        <v>43423</v>
      </c>
      <c r="I542" s="112"/>
      <c r="J542" s="112"/>
    </row>
    <row r="543" spans="1:10" hidden="1" x14ac:dyDescent="0.25">
      <c r="A543" s="119">
        <v>43424</v>
      </c>
      <c r="B543" s="214" t="str">
        <f t="shared" si="8"/>
        <v>Tue</v>
      </c>
      <c r="C543" s="113"/>
      <c r="D543" s="113"/>
      <c r="E543" s="129">
        <f>LME_historicals[[#This Row],[Date]]</f>
        <v>43424</v>
      </c>
      <c r="F543" s="111"/>
      <c r="G543" s="111"/>
      <c r="H543" s="127">
        <f>LME_historicals[[#This Row],[Date]]</f>
        <v>43424</v>
      </c>
      <c r="I543" s="111"/>
      <c r="J543" s="111"/>
    </row>
    <row r="544" spans="1:10" x14ac:dyDescent="0.25">
      <c r="A544" s="119">
        <v>43425</v>
      </c>
      <c r="B544" s="214" t="str">
        <f t="shared" si="8"/>
        <v>Wed</v>
      </c>
      <c r="C544" s="115">
        <v>33.25</v>
      </c>
      <c r="D544" s="115">
        <v>33.950000000000003</v>
      </c>
      <c r="E544" s="129">
        <f>LME_historicals[[#This Row],[Date]]</f>
        <v>43425</v>
      </c>
      <c r="F544" s="112">
        <f>C544/$M$2</f>
        <v>73.303761971110603</v>
      </c>
      <c r="G544" s="112">
        <f>D544/$M$2</f>
        <v>74.84699906523926</v>
      </c>
      <c r="H544" s="127">
        <f>LME_historicals[[#This Row],[Date]]</f>
        <v>43425</v>
      </c>
      <c r="I544" s="112"/>
      <c r="J544" s="112"/>
    </row>
    <row r="545" spans="1:10" hidden="1" x14ac:dyDescent="0.25">
      <c r="A545" s="119">
        <v>43426</v>
      </c>
      <c r="B545" s="214" t="str">
        <f t="shared" si="8"/>
        <v>Thu</v>
      </c>
      <c r="C545" s="113"/>
      <c r="D545" s="113"/>
      <c r="E545" s="129">
        <f>LME_historicals[[#This Row],[Date]]</f>
        <v>43426</v>
      </c>
      <c r="F545" s="111"/>
      <c r="G545" s="111"/>
      <c r="H545" s="127">
        <f>LME_historicals[[#This Row],[Date]]</f>
        <v>43426</v>
      </c>
      <c r="I545" s="111"/>
      <c r="J545" s="111"/>
    </row>
    <row r="546" spans="1:10" x14ac:dyDescent="0.25">
      <c r="A546" s="119">
        <v>43427</v>
      </c>
      <c r="B546" s="214" t="str">
        <f t="shared" si="8"/>
        <v>Fri</v>
      </c>
      <c r="C546" s="115">
        <v>33</v>
      </c>
      <c r="D546" s="115">
        <v>33.5</v>
      </c>
      <c r="E546" s="129">
        <f>LME_historicals[[#This Row],[Date]]</f>
        <v>43427</v>
      </c>
      <c r="F546" s="112">
        <f>C546/$M$2</f>
        <v>72.752605866064656</v>
      </c>
      <c r="G546" s="112">
        <f>D546/$M$2</f>
        <v>73.854918076156551</v>
      </c>
      <c r="H546" s="127">
        <f>LME_historicals[[#This Row],[Date]]</f>
        <v>43427</v>
      </c>
      <c r="I546" s="112"/>
      <c r="J546" s="112"/>
    </row>
    <row r="547" spans="1:10" hidden="1" x14ac:dyDescent="0.25">
      <c r="A547" s="119">
        <v>43430</v>
      </c>
      <c r="B547" s="214" t="str">
        <f t="shared" si="8"/>
        <v>Mon</v>
      </c>
      <c r="C547" s="113"/>
      <c r="D547" s="113"/>
      <c r="E547" s="129">
        <f>LME_historicals[[#This Row],[Date]]</f>
        <v>43430</v>
      </c>
      <c r="F547" s="111"/>
      <c r="G547" s="111"/>
      <c r="H547" s="127">
        <f>LME_historicals[[#This Row],[Date]]</f>
        <v>43430</v>
      </c>
      <c r="I547" s="111"/>
      <c r="J547" s="111"/>
    </row>
    <row r="548" spans="1:10" hidden="1" x14ac:dyDescent="0.25">
      <c r="A548" s="119">
        <v>43431</v>
      </c>
      <c r="B548" s="214" t="str">
        <f t="shared" si="8"/>
        <v>Tue</v>
      </c>
      <c r="C548" s="115"/>
      <c r="D548" s="115"/>
      <c r="E548" s="129">
        <f>LME_historicals[[#This Row],[Date]]</f>
        <v>43431</v>
      </c>
      <c r="F548" s="112"/>
      <c r="G548" s="112"/>
      <c r="H548" s="127">
        <f>LME_historicals[[#This Row],[Date]]</f>
        <v>43431</v>
      </c>
      <c r="I548" s="112"/>
      <c r="J548" s="112"/>
    </row>
    <row r="549" spans="1:10" x14ac:dyDescent="0.25">
      <c r="A549" s="119">
        <v>43432</v>
      </c>
      <c r="B549" s="214" t="str">
        <f t="shared" si="8"/>
        <v>Wed</v>
      </c>
      <c r="C549" s="113">
        <v>32.4</v>
      </c>
      <c r="D549" s="113">
        <v>33.35</v>
      </c>
      <c r="E549" s="129">
        <f>LME_historicals[[#This Row],[Date]]</f>
        <v>43432</v>
      </c>
      <c r="F549" s="111">
        <f>C549/$M$2</f>
        <v>71.429831213954387</v>
      </c>
      <c r="G549" s="111">
        <f>D549/$M$2</f>
        <v>73.524224413128977</v>
      </c>
      <c r="H549" s="127">
        <f>LME_historicals[[#This Row],[Date]]</f>
        <v>43432</v>
      </c>
      <c r="I549" s="111"/>
      <c r="J549" s="111"/>
    </row>
    <row r="550" spans="1:10" hidden="1" x14ac:dyDescent="0.25">
      <c r="A550" s="119">
        <v>43433</v>
      </c>
      <c r="B550" s="214" t="str">
        <f t="shared" si="8"/>
        <v>Thu</v>
      </c>
      <c r="C550" s="115"/>
      <c r="D550" s="115"/>
      <c r="E550" s="129">
        <f>LME_historicals[[#This Row],[Date]]</f>
        <v>43433</v>
      </c>
      <c r="F550" s="112"/>
      <c r="G550" s="112"/>
      <c r="H550" s="127">
        <f>LME_historicals[[#This Row],[Date]]</f>
        <v>43433</v>
      </c>
      <c r="I550" s="112"/>
      <c r="J550" s="112"/>
    </row>
    <row r="551" spans="1:10" x14ac:dyDescent="0.25">
      <c r="A551" s="119">
        <v>43434</v>
      </c>
      <c r="B551" s="214" t="str">
        <f t="shared" si="8"/>
        <v>Fri</v>
      </c>
      <c r="C551" s="113">
        <v>32</v>
      </c>
      <c r="D551" s="113">
        <v>32.6</v>
      </c>
      <c r="E551" s="129">
        <f>LME_historicals[[#This Row],[Date]]</f>
        <v>43434</v>
      </c>
      <c r="F551" s="111">
        <f>C551/$M$2</f>
        <v>70.547981445880879</v>
      </c>
      <c r="G551" s="111">
        <f>D551/$M$2</f>
        <v>71.870756097991148</v>
      </c>
      <c r="H551" s="127">
        <f>LME_historicals[[#This Row],[Date]]</f>
        <v>43434</v>
      </c>
      <c r="I551" s="111"/>
      <c r="J551" s="111"/>
    </row>
    <row r="552" spans="1:10" hidden="1" x14ac:dyDescent="0.25">
      <c r="A552" s="119">
        <v>43437</v>
      </c>
      <c r="B552" s="118" t="str">
        <f t="shared" si="8"/>
        <v>Mon</v>
      </c>
      <c r="C552" s="115"/>
      <c r="D552" s="115"/>
      <c r="E552" s="129">
        <f>LME_historicals[[#This Row],[Date]]</f>
        <v>43437</v>
      </c>
      <c r="F552" s="112"/>
      <c r="G552" s="112"/>
      <c r="H552" s="127">
        <f>LME_historicals[[#This Row],[Date]]</f>
        <v>43437</v>
      </c>
      <c r="I552" s="112"/>
      <c r="J552" s="112"/>
    </row>
    <row r="553" spans="1:10" hidden="1" x14ac:dyDescent="0.25">
      <c r="A553" s="119">
        <v>43438</v>
      </c>
      <c r="B553" s="214" t="str">
        <f t="shared" si="8"/>
        <v>Tue</v>
      </c>
      <c r="C553" s="113"/>
      <c r="D553" s="113"/>
      <c r="E553" s="129">
        <f>LME_historicals[[#This Row],[Date]]</f>
        <v>43438</v>
      </c>
      <c r="F553" s="111"/>
      <c r="G553" s="111"/>
      <c r="H553" s="127">
        <f>LME_historicals[[#This Row],[Date]]</f>
        <v>43438</v>
      </c>
      <c r="I553" s="111"/>
      <c r="J553" s="111"/>
    </row>
    <row r="554" spans="1:10" x14ac:dyDescent="0.25">
      <c r="A554" s="119">
        <v>43439</v>
      </c>
      <c r="B554" s="214" t="str">
        <f t="shared" si="8"/>
        <v>Wed</v>
      </c>
      <c r="C554" s="115">
        <v>31.8</v>
      </c>
      <c r="D554" s="115">
        <v>32.6</v>
      </c>
      <c r="E554" s="129">
        <f>LME_historicals[[#This Row],[Date]]</f>
        <v>43439</v>
      </c>
      <c r="F554" s="112">
        <f>C554/$M$2</f>
        <v>70.107056561844132</v>
      </c>
      <c r="G554" s="112">
        <f>D554/$M$2</f>
        <v>71.870756097991148</v>
      </c>
      <c r="H554" s="127">
        <f>LME_historicals[[#This Row],[Date]]</f>
        <v>43439</v>
      </c>
      <c r="I554" s="112"/>
      <c r="J554" s="112"/>
    </row>
    <row r="555" spans="1:10" hidden="1" x14ac:dyDescent="0.25">
      <c r="A555" s="119">
        <v>43440</v>
      </c>
      <c r="B555" s="214" t="str">
        <f t="shared" si="8"/>
        <v>Thu</v>
      </c>
      <c r="C555" s="113"/>
      <c r="D555" s="113"/>
      <c r="E555" s="129">
        <f>LME_historicals[[#This Row],[Date]]</f>
        <v>43440</v>
      </c>
      <c r="F555" s="111"/>
      <c r="G555" s="111"/>
      <c r="H555" s="127">
        <f>LME_historicals[[#This Row],[Date]]</f>
        <v>43440</v>
      </c>
      <c r="I555" s="111"/>
      <c r="J555" s="111"/>
    </row>
    <row r="556" spans="1:10" x14ac:dyDescent="0.25">
      <c r="A556" s="114">
        <v>43441</v>
      </c>
      <c r="B556" s="118" t="str">
        <f t="shared" si="8"/>
        <v>Fri</v>
      </c>
      <c r="C556" s="115">
        <v>30.3</v>
      </c>
      <c r="D556" s="115">
        <v>32</v>
      </c>
      <c r="E556" s="129">
        <f>LME_historicals[[#This Row],[Date]]</f>
        <v>43441</v>
      </c>
      <c r="F556" s="112">
        <f>C556/$M$2</f>
        <v>66.80011993156846</v>
      </c>
      <c r="G556" s="112">
        <f>D556/$M$2</f>
        <v>70.547981445880879</v>
      </c>
      <c r="H556" s="127">
        <f>LME_historicals[[#This Row],[Date]]</f>
        <v>43441</v>
      </c>
      <c r="I556" s="112"/>
      <c r="J556" s="112"/>
    </row>
    <row r="557" spans="1:10" hidden="1" x14ac:dyDescent="0.25">
      <c r="A557" s="114">
        <v>43444</v>
      </c>
      <c r="B557" s="118" t="str">
        <f t="shared" si="8"/>
        <v>Mon</v>
      </c>
      <c r="C557" s="111"/>
      <c r="D557" s="113"/>
      <c r="E557" s="129">
        <f>LME_historicals[[#This Row],[Date]]</f>
        <v>43444</v>
      </c>
      <c r="F557" s="111"/>
      <c r="G557" s="111"/>
      <c r="H557" s="127">
        <f>LME_historicals[[#This Row],[Date]]</f>
        <v>43444</v>
      </c>
      <c r="I557" s="111"/>
      <c r="J557" s="111"/>
    </row>
    <row r="558" spans="1:10" hidden="1" x14ac:dyDescent="0.25">
      <c r="A558" s="114">
        <v>43445</v>
      </c>
      <c r="B558" s="118" t="str">
        <f t="shared" si="8"/>
        <v>Tue</v>
      </c>
      <c r="C558" s="112"/>
      <c r="D558" s="115"/>
      <c r="E558" s="129">
        <f>LME_historicals[[#This Row],[Date]]</f>
        <v>43445</v>
      </c>
      <c r="F558" s="112"/>
      <c r="G558" s="112"/>
      <c r="H558" s="127">
        <f>LME_historicals[[#This Row],[Date]]</f>
        <v>43445</v>
      </c>
      <c r="I558" s="112"/>
      <c r="J558" s="112"/>
    </row>
    <row r="559" spans="1:10" x14ac:dyDescent="0.25">
      <c r="A559" s="114">
        <v>43446</v>
      </c>
      <c r="B559" s="118" t="str">
        <f t="shared" si="8"/>
        <v>Wed</v>
      </c>
      <c r="C559" s="113">
        <v>29.8</v>
      </c>
      <c r="D559" s="113">
        <v>31.5</v>
      </c>
      <c r="E559" s="129">
        <f>LME_historicals[[#This Row],[Date]]</f>
        <v>43446</v>
      </c>
      <c r="F559" s="111">
        <f>C559/$M$2</f>
        <v>65.697807721476565</v>
      </c>
      <c r="G559" s="111">
        <f>D559/$M$2</f>
        <v>69.445669235788998</v>
      </c>
      <c r="H559" s="127">
        <f>LME_historicals[[#This Row],[Date]]</f>
        <v>43446</v>
      </c>
      <c r="I559" s="111"/>
      <c r="J559" s="111"/>
    </row>
    <row r="560" spans="1:10" hidden="1" x14ac:dyDescent="0.25">
      <c r="A560" s="114">
        <v>43447</v>
      </c>
      <c r="B560" s="118" t="str">
        <f t="shared" si="8"/>
        <v>Thu</v>
      </c>
      <c r="C560" s="112"/>
      <c r="D560" s="115"/>
      <c r="E560" s="129">
        <f>LME_historicals[[#This Row],[Date]]</f>
        <v>43447</v>
      </c>
      <c r="F560" s="112"/>
      <c r="G560" s="112"/>
      <c r="H560" s="127">
        <f>LME_historicals[[#This Row],[Date]]</f>
        <v>43447</v>
      </c>
      <c r="I560" s="112"/>
      <c r="J560" s="112"/>
    </row>
    <row r="561" spans="1:10" x14ac:dyDescent="0.25">
      <c r="A561" s="114">
        <v>43448</v>
      </c>
      <c r="B561" s="118" t="str">
        <f t="shared" si="8"/>
        <v>Fri</v>
      </c>
      <c r="C561" s="113">
        <v>28.5</v>
      </c>
      <c r="D561" s="113">
        <v>30.5</v>
      </c>
      <c r="E561" s="129">
        <f>LME_historicals[[#This Row],[Date]]</f>
        <v>43448</v>
      </c>
      <c r="F561" s="111">
        <f>C561/$M$2</f>
        <v>62.831795975237661</v>
      </c>
      <c r="G561" s="111">
        <f>D561/$M$2</f>
        <v>67.241044815605221</v>
      </c>
      <c r="H561" s="127">
        <f>LME_historicals[[#This Row],[Date]]</f>
        <v>43448</v>
      </c>
      <c r="I561" s="111"/>
      <c r="J561" s="111"/>
    </row>
    <row r="562" spans="1:10" hidden="1" x14ac:dyDescent="0.25">
      <c r="A562" s="114">
        <v>43451</v>
      </c>
      <c r="B562" s="118" t="str">
        <f t="shared" si="8"/>
        <v>Mon</v>
      </c>
      <c r="C562" s="112"/>
      <c r="D562" s="115"/>
      <c r="E562" s="129">
        <f>LME_historicals[[#This Row],[Date]]</f>
        <v>43451</v>
      </c>
      <c r="F562" s="112"/>
      <c r="G562" s="112"/>
      <c r="H562" s="127">
        <f>LME_historicals[[#This Row],[Date]]</f>
        <v>43451</v>
      </c>
      <c r="I562" s="112"/>
      <c r="J562" s="112"/>
    </row>
    <row r="563" spans="1:10" hidden="1" x14ac:dyDescent="0.25">
      <c r="A563" s="114">
        <v>43452</v>
      </c>
      <c r="B563" s="118" t="str">
        <f t="shared" si="8"/>
        <v>Tue</v>
      </c>
      <c r="C563" s="113"/>
      <c r="D563" s="113"/>
      <c r="E563" s="129">
        <f>LME_historicals[[#This Row],[Date]]</f>
        <v>43452</v>
      </c>
      <c r="F563" s="111"/>
      <c r="G563" s="111"/>
      <c r="H563" s="127">
        <f>LME_historicals[[#This Row],[Date]]</f>
        <v>43452</v>
      </c>
      <c r="I563" s="111"/>
      <c r="J563" s="111"/>
    </row>
    <row r="564" spans="1:10" x14ac:dyDescent="0.25">
      <c r="A564" s="114">
        <v>43453</v>
      </c>
      <c r="B564" s="118" t="str">
        <f t="shared" si="8"/>
        <v>Wed</v>
      </c>
      <c r="C564" s="115">
        <v>27.5</v>
      </c>
      <c r="D564" s="115">
        <v>29.5</v>
      </c>
      <c r="E564" s="129">
        <f>LME_historicals[[#This Row],[Date]]</f>
        <v>43453</v>
      </c>
      <c r="F564" s="112">
        <f>C564/$M$2</f>
        <v>60.627171555053884</v>
      </c>
      <c r="G564" s="112">
        <f>D564/$M$2</f>
        <v>65.03642039542143</v>
      </c>
      <c r="H564" s="127">
        <f>LME_historicals[[#This Row],[Date]]</f>
        <v>43453</v>
      </c>
      <c r="I564" s="112"/>
      <c r="J564" s="112"/>
    </row>
    <row r="565" spans="1:10" hidden="1" x14ac:dyDescent="0.25">
      <c r="A565" s="114">
        <v>43454</v>
      </c>
      <c r="B565" s="118" t="str">
        <f t="shared" si="8"/>
        <v>Thu</v>
      </c>
      <c r="C565" s="113"/>
      <c r="D565" s="113"/>
      <c r="E565" s="129">
        <f>LME_historicals[[#This Row],[Date]]</f>
        <v>43454</v>
      </c>
      <c r="F565" s="111"/>
      <c r="G565" s="111"/>
      <c r="H565" s="127">
        <f>LME_historicals[[#This Row],[Date]]</f>
        <v>43454</v>
      </c>
      <c r="I565" s="111"/>
      <c r="J565" s="111"/>
    </row>
    <row r="566" spans="1:10" x14ac:dyDescent="0.25">
      <c r="A566" s="114">
        <v>43455</v>
      </c>
      <c r="B566" s="118" t="str">
        <f t="shared" si="8"/>
        <v>Fri</v>
      </c>
      <c r="C566" s="115">
        <v>26.5</v>
      </c>
      <c r="D566" s="115">
        <v>28</v>
      </c>
      <c r="E566" s="129">
        <f>LME_historicals[[#This Row],[Date]]</f>
        <v>43455</v>
      </c>
      <c r="F566" s="112">
        <f>C566/$M$2</f>
        <v>58.422547134870101</v>
      </c>
      <c r="G566" s="112">
        <f>D566/$M$2</f>
        <v>61.729483765145773</v>
      </c>
      <c r="H566" s="127">
        <f>LME_historicals[[#This Row],[Date]]</f>
        <v>43455</v>
      </c>
      <c r="I566" s="112"/>
      <c r="J566" s="112"/>
    </row>
    <row r="567" spans="1:10" hidden="1" x14ac:dyDescent="0.25">
      <c r="A567" s="114">
        <v>43458</v>
      </c>
      <c r="B567" s="118" t="str">
        <f t="shared" si="8"/>
        <v>Mon</v>
      </c>
      <c r="C567" s="113"/>
      <c r="D567" s="113"/>
      <c r="E567" s="129">
        <f>LME_historicals[[#This Row],[Date]]</f>
        <v>43458</v>
      </c>
      <c r="F567" s="111"/>
      <c r="G567" s="111"/>
      <c r="H567" s="127">
        <f>LME_historicals[[#This Row],[Date]]</f>
        <v>43458</v>
      </c>
      <c r="I567" s="111"/>
      <c r="J567" s="111"/>
    </row>
    <row r="568" spans="1:10" x14ac:dyDescent="0.25">
      <c r="A568" s="114">
        <v>43460</v>
      </c>
      <c r="B568" s="118" t="str">
        <f t="shared" si="8"/>
        <v>Wed</v>
      </c>
      <c r="C568" s="115">
        <v>26.5</v>
      </c>
      <c r="D568" s="115">
        <v>28</v>
      </c>
      <c r="E568" s="129">
        <f>LME_historicals[[#This Row],[Date]]</f>
        <v>43460</v>
      </c>
      <c r="F568" s="112">
        <f>C568/$M$2</f>
        <v>58.422547134870101</v>
      </c>
      <c r="G568" s="112">
        <f>D568/$M$2</f>
        <v>61.729483765145773</v>
      </c>
      <c r="H568" s="127">
        <f>LME_historicals[[#This Row],[Date]]</f>
        <v>43460</v>
      </c>
      <c r="I568" s="112"/>
      <c r="J568" s="112"/>
    </row>
    <row r="569" spans="1:10" hidden="1" x14ac:dyDescent="0.25">
      <c r="A569" s="114">
        <v>43461</v>
      </c>
      <c r="B569" s="118" t="str">
        <f t="shared" si="8"/>
        <v>Thu</v>
      </c>
      <c r="C569" s="113"/>
      <c r="D569" s="113"/>
      <c r="E569" s="129">
        <f>LME_historicals[[#This Row],[Date]]</f>
        <v>43461</v>
      </c>
      <c r="F569" s="111"/>
      <c r="G569" s="111"/>
      <c r="H569" s="127">
        <f>LME_historicals[[#This Row],[Date]]</f>
        <v>43461</v>
      </c>
      <c r="I569" s="111"/>
      <c r="J569" s="111"/>
    </row>
    <row r="570" spans="1:10" x14ac:dyDescent="0.25">
      <c r="A570" s="114">
        <v>43462</v>
      </c>
      <c r="B570" s="118" t="str">
        <f t="shared" si="8"/>
        <v>Fri</v>
      </c>
      <c r="C570" s="115">
        <v>26.5</v>
      </c>
      <c r="D570" s="115">
        <v>28</v>
      </c>
      <c r="E570" s="129">
        <f>LME_historicals[[#This Row],[Date]]</f>
        <v>43462</v>
      </c>
      <c r="F570" s="112">
        <f>C570/$M$2</f>
        <v>58.422547134870101</v>
      </c>
      <c r="G570" s="112">
        <f>D570/$M$2</f>
        <v>61.729483765145773</v>
      </c>
      <c r="H570" s="127">
        <f>LME_historicals[[#This Row],[Date]]</f>
        <v>43462</v>
      </c>
      <c r="I570" s="112"/>
      <c r="J570" s="112"/>
    </row>
    <row r="571" spans="1:10" hidden="1" x14ac:dyDescent="0.25">
      <c r="A571" s="114">
        <v>43465</v>
      </c>
      <c r="B571" s="118" t="str">
        <f t="shared" si="8"/>
        <v>Mon</v>
      </c>
      <c r="C571" s="113"/>
      <c r="D571" s="113"/>
      <c r="E571" s="129">
        <f>LME_historicals[[#This Row],[Date]]</f>
        <v>43465</v>
      </c>
      <c r="F571" s="111"/>
      <c r="G571" s="111"/>
      <c r="H571" s="127">
        <f>LME_historicals[[#This Row],[Date]]</f>
        <v>43465</v>
      </c>
      <c r="I571" s="111"/>
      <c r="J571" s="111"/>
    </row>
    <row r="572" spans="1:10" hidden="1" x14ac:dyDescent="0.25">
      <c r="A572" s="114">
        <v>43467</v>
      </c>
      <c r="B572" s="118" t="str">
        <f t="shared" si="8"/>
        <v>Wed</v>
      </c>
      <c r="C572" s="115"/>
      <c r="D572" s="115"/>
      <c r="E572" s="129">
        <f>LME_historicals[[#This Row],[Date]]</f>
        <v>43467</v>
      </c>
      <c r="F572" s="112"/>
      <c r="G572" s="112"/>
      <c r="H572" s="127">
        <f>LME_historicals[[#This Row],[Date]]</f>
        <v>43467</v>
      </c>
      <c r="I572" s="112"/>
      <c r="J572" s="112"/>
    </row>
    <row r="573" spans="1:10" hidden="1" x14ac:dyDescent="0.25">
      <c r="A573" s="114">
        <v>43468</v>
      </c>
      <c r="B573" s="118" t="str">
        <f t="shared" si="8"/>
        <v>Thu</v>
      </c>
      <c r="C573" s="113"/>
      <c r="D573" s="113"/>
      <c r="E573" s="129">
        <f>LME_historicals[[#This Row],[Date]]</f>
        <v>43468</v>
      </c>
      <c r="F573" s="111"/>
      <c r="G573" s="111"/>
      <c r="H573" s="127">
        <f>LME_historicals[[#This Row],[Date]]</f>
        <v>43468</v>
      </c>
      <c r="I573" s="111"/>
      <c r="J573" s="111"/>
    </row>
    <row r="574" spans="1:10" x14ac:dyDescent="0.25">
      <c r="A574" s="114">
        <v>43469</v>
      </c>
      <c r="B574" s="118" t="str">
        <f t="shared" si="8"/>
        <v>Fri</v>
      </c>
      <c r="C574" s="115">
        <v>25.75</v>
      </c>
      <c r="D574" s="115">
        <v>27.25</v>
      </c>
      <c r="E574" s="129">
        <f>LME_historicals[[#This Row],[Date]]</f>
        <v>43469</v>
      </c>
      <c r="F574" s="112">
        <f>C574/$M$2</f>
        <v>56.769078819732272</v>
      </c>
      <c r="G574" s="112">
        <f>D574/$M$2</f>
        <v>60.076015450007937</v>
      </c>
      <c r="H574" s="127">
        <f>LME_historicals[[#This Row],[Date]]</f>
        <v>43469</v>
      </c>
      <c r="I574" s="112"/>
      <c r="J574" s="112"/>
    </row>
    <row r="575" spans="1:10" hidden="1" x14ac:dyDescent="0.25">
      <c r="A575" s="114">
        <v>43472</v>
      </c>
      <c r="B575" s="118" t="str">
        <f t="shared" si="8"/>
        <v>Mon</v>
      </c>
      <c r="C575" s="113"/>
      <c r="D575" s="113"/>
      <c r="E575" s="129">
        <f>LME_historicals[[#This Row],[Date]]</f>
        <v>43472</v>
      </c>
      <c r="F575" s="111"/>
      <c r="G575" s="111"/>
      <c r="H575" s="127">
        <f>LME_historicals[[#This Row],[Date]]</f>
        <v>43472</v>
      </c>
      <c r="I575" s="111"/>
      <c r="J575" s="111"/>
    </row>
    <row r="576" spans="1:10" hidden="1" x14ac:dyDescent="0.25">
      <c r="A576" s="114">
        <v>43473</v>
      </c>
      <c r="B576" s="118" t="str">
        <f t="shared" si="8"/>
        <v>Tue</v>
      </c>
      <c r="C576" s="115"/>
      <c r="D576" s="115"/>
      <c r="E576" s="129">
        <f>LME_historicals[[#This Row],[Date]]</f>
        <v>43473</v>
      </c>
      <c r="F576" s="112"/>
      <c r="G576" s="112"/>
      <c r="H576" s="127">
        <f>LME_historicals[[#This Row],[Date]]</f>
        <v>43473</v>
      </c>
      <c r="I576" s="112"/>
      <c r="J576" s="112"/>
    </row>
    <row r="577" spans="1:10" x14ac:dyDescent="0.25">
      <c r="A577" s="114">
        <v>43474</v>
      </c>
      <c r="B577" s="118" t="str">
        <f t="shared" si="8"/>
        <v>Wed</v>
      </c>
      <c r="C577" s="113">
        <v>24.75</v>
      </c>
      <c r="D577" s="113">
        <v>26.25</v>
      </c>
      <c r="E577" s="129">
        <f>LME_historicals[[#This Row],[Date]]</f>
        <v>43474</v>
      </c>
      <c r="F577" s="111">
        <f>C577/$M$2</f>
        <v>54.564454399548495</v>
      </c>
      <c r="G577" s="111">
        <f>D577/$M$2</f>
        <v>57.87139102982416</v>
      </c>
      <c r="H577" s="127">
        <f>LME_historicals[[#This Row],[Date]]</f>
        <v>43474</v>
      </c>
      <c r="I577" s="111"/>
      <c r="J577" s="111"/>
    </row>
    <row r="578" spans="1:10" hidden="1" x14ac:dyDescent="0.25">
      <c r="A578" s="6">
        <v>43475</v>
      </c>
      <c r="B578" s="118" t="str">
        <f t="shared" si="8"/>
        <v>Thu</v>
      </c>
      <c r="C578" s="115"/>
      <c r="D578" s="115"/>
      <c r="E578" s="129">
        <f>LME_historicals[[#This Row],[Date]]</f>
        <v>43475</v>
      </c>
      <c r="F578" s="112"/>
      <c r="G578" s="112"/>
      <c r="H578" s="127">
        <f>LME_historicals[[#This Row],[Date]]</f>
        <v>43475</v>
      </c>
      <c r="I578" s="112"/>
      <c r="J578" s="112"/>
    </row>
    <row r="579" spans="1:10" x14ac:dyDescent="0.25">
      <c r="A579" s="6">
        <v>43476</v>
      </c>
      <c r="B579" s="118" t="str">
        <f t="shared" ref="B579:B642" si="9">TEXT($A579,"ddd")</f>
        <v>Fri</v>
      </c>
      <c r="C579" s="113">
        <v>23.5</v>
      </c>
      <c r="D579" s="113">
        <v>25.25</v>
      </c>
      <c r="E579" s="129">
        <f>LME_historicals[[#This Row],[Date]]</f>
        <v>43476</v>
      </c>
      <c r="F579" s="111">
        <f>C579/$M$2</f>
        <v>51.808673874318771</v>
      </c>
      <c r="G579" s="111">
        <f>D579/$M$2</f>
        <v>55.666766609640383</v>
      </c>
      <c r="H579" s="127">
        <f>LME_historicals[[#This Row],[Date]]</f>
        <v>43476</v>
      </c>
      <c r="I579" s="111"/>
      <c r="J579" s="111"/>
    </row>
    <row r="580" spans="1:10" hidden="1" x14ac:dyDescent="0.25">
      <c r="A580" s="6">
        <v>43479</v>
      </c>
      <c r="B580" s="118" t="str">
        <f t="shared" si="9"/>
        <v>Mon</v>
      </c>
      <c r="C580" s="115"/>
      <c r="D580" s="115"/>
      <c r="E580" s="129">
        <f>LME_historicals[[#This Row],[Date]]</f>
        <v>43479</v>
      </c>
      <c r="F580" s="112"/>
      <c r="G580" s="112"/>
      <c r="H580" s="127">
        <f>LME_historicals[[#This Row],[Date]]</f>
        <v>43479</v>
      </c>
      <c r="I580" s="112"/>
      <c r="J580" s="112"/>
    </row>
    <row r="581" spans="1:10" hidden="1" x14ac:dyDescent="0.25">
      <c r="A581" s="6">
        <v>43480</v>
      </c>
      <c r="B581" s="118" t="str">
        <f t="shared" si="9"/>
        <v>Tue</v>
      </c>
      <c r="C581" s="113"/>
      <c r="D581" s="113"/>
      <c r="E581" s="129">
        <f>LME_historicals[[#This Row],[Date]]</f>
        <v>43480</v>
      </c>
      <c r="F581" s="111"/>
      <c r="G581" s="111"/>
      <c r="H581" s="127">
        <f>LME_historicals[[#This Row],[Date]]</f>
        <v>43480</v>
      </c>
      <c r="I581" s="111"/>
      <c r="J581" s="111"/>
    </row>
    <row r="582" spans="1:10" x14ac:dyDescent="0.25">
      <c r="A582" s="6">
        <v>43481</v>
      </c>
      <c r="B582" s="118" t="str">
        <f t="shared" si="9"/>
        <v>Wed</v>
      </c>
      <c r="C582" s="115">
        <v>22.5</v>
      </c>
      <c r="D582" s="115">
        <v>24.55</v>
      </c>
      <c r="E582" s="129">
        <f>LME_historicals[[#This Row],[Date]]</f>
        <v>43481</v>
      </c>
      <c r="F582" s="112">
        <f>C582/$M$2</f>
        <v>49.604049454134994</v>
      </c>
      <c r="G582" s="112">
        <f>D582/$M$2</f>
        <v>54.123529515511741</v>
      </c>
      <c r="H582" s="127">
        <f>LME_historicals[[#This Row],[Date]]</f>
        <v>43481</v>
      </c>
      <c r="I582" s="112"/>
      <c r="J582" s="112"/>
    </row>
    <row r="583" spans="1:10" hidden="1" x14ac:dyDescent="0.25">
      <c r="A583" s="6">
        <v>43482</v>
      </c>
      <c r="B583" s="118" t="str">
        <f t="shared" si="9"/>
        <v>Thu</v>
      </c>
      <c r="C583" s="113"/>
      <c r="D583" s="113"/>
      <c r="E583" s="129">
        <f>LME_historicals[[#This Row],[Date]]</f>
        <v>43482</v>
      </c>
      <c r="F583" s="111"/>
      <c r="G583" s="111"/>
      <c r="H583" s="127">
        <f>LME_historicals[[#This Row],[Date]]</f>
        <v>43482</v>
      </c>
      <c r="I583" s="111"/>
      <c r="J583" s="111"/>
    </row>
    <row r="584" spans="1:10" x14ac:dyDescent="0.25">
      <c r="A584" s="6">
        <v>43483</v>
      </c>
      <c r="B584" s="118" t="str">
        <f t="shared" si="9"/>
        <v>Fri</v>
      </c>
      <c r="C584" s="115">
        <v>21</v>
      </c>
      <c r="D584" s="115">
        <v>22.5</v>
      </c>
      <c r="E584" s="129">
        <f>LME_historicals[[#This Row],[Date]]</f>
        <v>43483</v>
      </c>
      <c r="F584" s="112">
        <f>C584/$M$2</f>
        <v>46.297112823859329</v>
      </c>
      <c r="G584" s="112">
        <f>D584/$M$2</f>
        <v>49.604049454134994</v>
      </c>
      <c r="H584" s="127">
        <f>LME_historicals[[#This Row],[Date]]</f>
        <v>43483</v>
      </c>
      <c r="I584" s="112"/>
      <c r="J584" s="112"/>
    </row>
    <row r="585" spans="1:10" hidden="1" x14ac:dyDescent="0.25">
      <c r="A585" s="114">
        <v>43486</v>
      </c>
      <c r="B585" s="118" t="str">
        <f t="shared" si="9"/>
        <v>Mon</v>
      </c>
      <c r="C585" s="113"/>
      <c r="D585" s="113"/>
      <c r="E585" s="129">
        <f>LME_historicals[[#This Row],[Date]]</f>
        <v>43486</v>
      </c>
      <c r="F585" s="111"/>
      <c r="G585" s="111"/>
      <c r="H585" s="127">
        <f>LME_historicals[[#This Row],[Date]]</f>
        <v>43486</v>
      </c>
      <c r="I585" s="111"/>
      <c r="J585" s="111"/>
    </row>
    <row r="586" spans="1:10" hidden="1" x14ac:dyDescent="0.25">
      <c r="A586" s="114">
        <v>43487</v>
      </c>
      <c r="B586" s="118" t="str">
        <f t="shared" si="9"/>
        <v>Tue</v>
      </c>
      <c r="C586" s="115"/>
      <c r="D586" s="115"/>
      <c r="E586" s="129">
        <f>LME_historicals[[#This Row],[Date]]</f>
        <v>43487</v>
      </c>
      <c r="F586" s="112"/>
      <c r="G586" s="112"/>
      <c r="H586" s="127">
        <f>LME_historicals[[#This Row],[Date]]</f>
        <v>43487</v>
      </c>
      <c r="I586" s="112"/>
      <c r="J586" s="112"/>
    </row>
    <row r="587" spans="1:10" x14ac:dyDescent="0.25">
      <c r="A587" s="114">
        <v>43488</v>
      </c>
      <c r="B587" s="214" t="str">
        <f t="shared" si="9"/>
        <v>Wed</v>
      </c>
      <c r="C587" s="113">
        <v>19</v>
      </c>
      <c r="D587" s="113">
        <v>21.4</v>
      </c>
      <c r="E587" s="129">
        <f>LME_historicals[[#This Row],[Date]]</f>
        <v>43488</v>
      </c>
      <c r="F587" s="111">
        <f>C587/$M$2</f>
        <v>41.887863983491776</v>
      </c>
      <c r="G587" s="111">
        <f>D587/$M$2</f>
        <v>47.178962591932837</v>
      </c>
      <c r="H587" s="127">
        <f>LME_historicals[[#This Row],[Date]]</f>
        <v>43488</v>
      </c>
      <c r="I587" s="111"/>
      <c r="J587" s="111"/>
    </row>
    <row r="588" spans="1:10" hidden="1" x14ac:dyDescent="0.25">
      <c r="A588" s="114">
        <v>43489</v>
      </c>
      <c r="B588" s="118" t="str">
        <f t="shared" si="9"/>
        <v>Thu</v>
      </c>
      <c r="C588" s="115"/>
      <c r="D588" s="115"/>
      <c r="E588" s="129">
        <f>LME_historicals[[#This Row],[Date]]</f>
        <v>43489</v>
      </c>
      <c r="F588" s="112"/>
      <c r="G588" s="112"/>
      <c r="H588" s="127">
        <f>LME_historicals[[#This Row],[Date]]</f>
        <v>43489</v>
      </c>
      <c r="I588" s="112"/>
      <c r="J588" s="112"/>
    </row>
    <row r="589" spans="1:10" x14ac:dyDescent="0.25">
      <c r="A589" s="114">
        <v>43490</v>
      </c>
      <c r="B589" s="118" t="str">
        <f t="shared" si="9"/>
        <v>Fri</v>
      </c>
      <c r="C589" s="113">
        <v>19</v>
      </c>
      <c r="D589" s="113">
        <v>21.15</v>
      </c>
      <c r="E589" s="129">
        <f>LME_historicals[[#This Row],[Date]]</f>
        <v>43490</v>
      </c>
      <c r="F589" s="111">
        <f>C589/$M$2</f>
        <v>41.887863983491776</v>
      </c>
      <c r="G589" s="111">
        <f>D589/$M$2</f>
        <v>46.62780648688689</v>
      </c>
      <c r="H589" s="127">
        <f>LME_historicals[[#This Row],[Date]]</f>
        <v>43490</v>
      </c>
      <c r="I589" s="111"/>
      <c r="J589" s="111"/>
    </row>
    <row r="590" spans="1:10" hidden="1" x14ac:dyDescent="0.25">
      <c r="A590" s="114">
        <v>43493</v>
      </c>
      <c r="B590" s="118" t="str">
        <f t="shared" si="9"/>
        <v>Mon</v>
      </c>
      <c r="C590" s="115"/>
      <c r="D590" s="115"/>
      <c r="E590" s="129">
        <f>LME_historicals[[#This Row],[Date]]</f>
        <v>43493</v>
      </c>
      <c r="F590" s="112"/>
      <c r="G590" s="112"/>
      <c r="H590" s="127">
        <f>LME_historicals[[#This Row],[Date]]</f>
        <v>43493</v>
      </c>
      <c r="I590" s="112"/>
      <c r="J590" s="112"/>
    </row>
    <row r="591" spans="1:10" hidden="1" x14ac:dyDescent="0.25">
      <c r="A591" s="114">
        <v>43494</v>
      </c>
      <c r="B591" s="118" t="str">
        <f t="shared" si="9"/>
        <v>Tue</v>
      </c>
      <c r="C591" s="113"/>
      <c r="D591" s="113"/>
      <c r="E591" s="129">
        <f>LME_historicals[[#This Row],[Date]]</f>
        <v>43494</v>
      </c>
      <c r="F591" s="111"/>
      <c r="G591" s="111"/>
      <c r="H591" s="127">
        <f>LME_historicals[[#This Row],[Date]]</f>
        <v>43494</v>
      </c>
      <c r="I591" s="111"/>
      <c r="J591" s="111"/>
    </row>
    <row r="592" spans="1:10" x14ac:dyDescent="0.25">
      <c r="A592" s="114">
        <v>43495</v>
      </c>
      <c r="B592" s="118" t="str">
        <f t="shared" si="9"/>
        <v>Wed</v>
      </c>
      <c r="C592" s="115">
        <v>18.75</v>
      </c>
      <c r="D592" s="115">
        <v>20.75</v>
      </c>
      <c r="E592" s="129">
        <f>LME_historicals[[#This Row],[Date]]</f>
        <v>43495</v>
      </c>
      <c r="F592" s="112">
        <f>C592/$M$2</f>
        <v>41.336707878445829</v>
      </c>
      <c r="G592" s="112">
        <f>D592/$M$2</f>
        <v>45.745956718813382</v>
      </c>
      <c r="H592" s="127">
        <f>LME_historicals[[#This Row],[Date]]</f>
        <v>43495</v>
      </c>
      <c r="I592" s="112"/>
      <c r="J592" s="112"/>
    </row>
    <row r="593" spans="1:10" hidden="1" x14ac:dyDescent="0.25">
      <c r="A593" s="114">
        <v>43496</v>
      </c>
      <c r="B593" s="118" t="str">
        <f t="shared" si="9"/>
        <v>Thu</v>
      </c>
      <c r="C593" s="113"/>
      <c r="D593" s="113"/>
      <c r="E593" s="129">
        <f>LME_historicals[[#This Row],[Date]]</f>
        <v>43496</v>
      </c>
      <c r="F593" s="111"/>
      <c r="G593" s="111"/>
      <c r="H593" s="127">
        <f>LME_historicals[[#This Row],[Date]]</f>
        <v>43496</v>
      </c>
      <c r="I593" s="111"/>
      <c r="J593" s="111"/>
    </row>
    <row r="594" spans="1:10" x14ac:dyDescent="0.25">
      <c r="A594" s="114">
        <v>43497</v>
      </c>
      <c r="B594" s="118" t="str">
        <f t="shared" si="9"/>
        <v>Fri</v>
      </c>
      <c r="C594" s="115">
        <v>18.75</v>
      </c>
      <c r="D594" s="115">
        <v>20.350000000000001</v>
      </c>
      <c r="E594" s="129">
        <f>LME_historicals[[#This Row],[Date]]</f>
        <v>43497</v>
      </c>
      <c r="F594" s="112">
        <f>C594/$M$2</f>
        <v>41.336707878445829</v>
      </c>
      <c r="G594" s="112">
        <f>D594/$M$2</f>
        <v>44.864106950739874</v>
      </c>
      <c r="H594" s="127">
        <f>LME_historicals[[#This Row],[Date]]</f>
        <v>43497</v>
      </c>
      <c r="I594" s="112"/>
      <c r="J594" s="112"/>
    </row>
    <row r="595" spans="1:10" hidden="1" x14ac:dyDescent="0.25">
      <c r="A595" s="114">
        <v>43500</v>
      </c>
      <c r="B595" s="118" t="str">
        <f t="shared" si="9"/>
        <v>Mon</v>
      </c>
      <c r="C595" s="113"/>
      <c r="D595" s="113"/>
      <c r="E595" s="129">
        <f>LME_historicals[[#This Row],[Date]]</f>
        <v>43500</v>
      </c>
      <c r="F595" s="111"/>
      <c r="G595" s="111"/>
      <c r="H595" s="127">
        <f>LME_historicals[[#This Row],[Date]]</f>
        <v>43500</v>
      </c>
      <c r="I595" s="111"/>
      <c r="J595" s="111"/>
    </row>
    <row r="596" spans="1:10" hidden="1" x14ac:dyDescent="0.25">
      <c r="A596" s="114">
        <v>43501</v>
      </c>
      <c r="B596" s="118" t="str">
        <f t="shared" si="9"/>
        <v>Tue</v>
      </c>
      <c r="C596" s="115"/>
      <c r="D596" s="115"/>
      <c r="E596" s="129">
        <f>LME_historicals[[#This Row],[Date]]</f>
        <v>43501</v>
      </c>
      <c r="F596" s="112"/>
      <c r="G596" s="112"/>
      <c r="H596" s="127">
        <f>LME_historicals[[#This Row],[Date]]</f>
        <v>43501</v>
      </c>
      <c r="I596" s="112"/>
      <c r="J596" s="112"/>
    </row>
    <row r="597" spans="1:10" x14ac:dyDescent="0.25">
      <c r="A597" s="114">
        <v>43502</v>
      </c>
      <c r="B597" s="118" t="str">
        <f t="shared" si="9"/>
        <v>Wed</v>
      </c>
      <c r="C597" s="113">
        <v>17.850000000000001</v>
      </c>
      <c r="D597" s="113">
        <v>19.95</v>
      </c>
      <c r="E597" s="129">
        <f>LME_historicals[[#This Row],[Date]]</f>
        <v>43502</v>
      </c>
      <c r="F597" s="111">
        <f>C597/$M$2</f>
        <v>39.352545900280433</v>
      </c>
      <c r="G597" s="111">
        <f>D597/$M$2</f>
        <v>43.982257182666359</v>
      </c>
      <c r="H597" s="127">
        <f>LME_historicals[[#This Row],[Date]]</f>
        <v>43502</v>
      </c>
      <c r="I597" s="111"/>
      <c r="J597" s="111"/>
    </row>
    <row r="598" spans="1:10" hidden="1" x14ac:dyDescent="0.25">
      <c r="A598" s="114">
        <v>43503</v>
      </c>
      <c r="B598" s="118" t="str">
        <f t="shared" si="9"/>
        <v>Thu</v>
      </c>
      <c r="C598" s="115"/>
      <c r="D598" s="115"/>
      <c r="E598" s="129">
        <f>LME_historicals[[#This Row],[Date]]</f>
        <v>43503</v>
      </c>
      <c r="F598" s="112"/>
      <c r="G598" s="112"/>
      <c r="H598" s="127">
        <f>LME_historicals[[#This Row],[Date]]</f>
        <v>43503</v>
      </c>
      <c r="I598" s="112"/>
      <c r="J598" s="112"/>
    </row>
    <row r="599" spans="1:10" x14ac:dyDescent="0.25">
      <c r="A599" s="114">
        <v>43504</v>
      </c>
      <c r="B599" s="118" t="str">
        <f t="shared" si="9"/>
        <v>Fri</v>
      </c>
      <c r="C599" s="113">
        <v>17.7</v>
      </c>
      <c r="D599" s="113">
        <v>19.75</v>
      </c>
      <c r="E599" s="129">
        <f>LME_historicals[[#This Row],[Date]]</f>
        <v>43504</v>
      </c>
      <c r="F599" s="111">
        <f>C599/$M$2</f>
        <v>39.021852237252858</v>
      </c>
      <c r="G599" s="111">
        <f>D599/$M$2</f>
        <v>43.541332298629605</v>
      </c>
      <c r="H599" s="127">
        <f>LME_historicals[[#This Row],[Date]]</f>
        <v>43504</v>
      </c>
      <c r="I599" s="111"/>
      <c r="J599" s="111"/>
    </row>
    <row r="600" spans="1:10" hidden="1" x14ac:dyDescent="0.25">
      <c r="A600" s="114">
        <v>43507</v>
      </c>
      <c r="B600" s="118" t="str">
        <f t="shared" si="9"/>
        <v>Mon</v>
      </c>
      <c r="C600" s="115"/>
      <c r="D600" s="115"/>
      <c r="E600" s="129">
        <f>LME_historicals[[#This Row],[Date]]</f>
        <v>43507</v>
      </c>
      <c r="F600" s="112"/>
      <c r="G600" s="112"/>
      <c r="H600" s="127">
        <f>LME_historicals[[#This Row],[Date]]</f>
        <v>43507</v>
      </c>
      <c r="I600" s="112"/>
      <c r="J600" s="112"/>
    </row>
    <row r="601" spans="1:10" hidden="1" x14ac:dyDescent="0.25">
      <c r="A601" s="114">
        <v>43508</v>
      </c>
      <c r="B601" s="118" t="str">
        <f t="shared" si="9"/>
        <v>Tue</v>
      </c>
      <c r="C601" s="113"/>
      <c r="D601" s="113"/>
      <c r="E601" s="129">
        <f>LME_historicals[[#This Row],[Date]]</f>
        <v>43508</v>
      </c>
      <c r="F601" s="111"/>
      <c r="G601" s="111"/>
      <c r="H601" s="127">
        <f>LME_historicals[[#This Row],[Date]]</f>
        <v>43508</v>
      </c>
      <c r="I601" s="111"/>
      <c r="J601" s="111"/>
    </row>
    <row r="602" spans="1:10" x14ac:dyDescent="0.25">
      <c r="A602" s="114">
        <v>43509</v>
      </c>
      <c r="B602" s="118" t="str">
        <f t="shared" si="9"/>
        <v>Wed</v>
      </c>
      <c r="C602" s="115">
        <v>17.3</v>
      </c>
      <c r="D602" s="115">
        <v>19.45</v>
      </c>
      <c r="E602" s="129">
        <f>LME_historicals[[#This Row],[Date]]</f>
        <v>43509</v>
      </c>
      <c r="F602" s="112">
        <f>C602/$M$2</f>
        <v>38.14000246917935</v>
      </c>
      <c r="G602" s="112">
        <f>D602/$M$2</f>
        <v>42.879944972574471</v>
      </c>
      <c r="H602" s="127">
        <f>LME_historicals[[#This Row],[Date]]</f>
        <v>43509</v>
      </c>
      <c r="I602" s="112"/>
      <c r="J602" s="112"/>
    </row>
    <row r="603" spans="1:10" hidden="1" x14ac:dyDescent="0.25">
      <c r="A603" s="114">
        <v>43510</v>
      </c>
      <c r="B603" s="118" t="str">
        <f t="shared" si="9"/>
        <v>Thu</v>
      </c>
      <c r="C603" s="113"/>
      <c r="D603" s="113"/>
      <c r="E603" s="129">
        <f>LME_historicals[[#This Row],[Date]]</f>
        <v>43510</v>
      </c>
      <c r="F603" s="111"/>
      <c r="G603" s="111"/>
      <c r="H603" s="127">
        <f>LME_historicals[[#This Row],[Date]]</f>
        <v>43510</v>
      </c>
      <c r="I603" s="111"/>
      <c r="J603" s="111"/>
    </row>
    <row r="604" spans="1:10" x14ac:dyDescent="0.25">
      <c r="A604" s="114">
        <v>43511</v>
      </c>
      <c r="B604" s="118" t="str">
        <f t="shared" si="9"/>
        <v>Fri</v>
      </c>
      <c r="C604" s="115">
        <v>17</v>
      </c>
      <c r="D604" s="115">
        <v>19.3</v>
      </c>
      <c r="E604" s="129">
        <f>LME_historicals[[#This Row],[Date]]</f>
        <v>43511</v>
      </c>
      <c r="F604" s="112">
        <f>C604/$M$2</f>
        <v>37.478615143124216</v>
      </c>
      <c r="G604" s="112">
        <f>D604/$M$2</f>
        <v>42.549251309546911</v>
      </c>
      <c r="H604" s="127">
        <f>LME_historicals[[#This Row],[Date]]</f>
        <v>43511</v>
      </c>
      <c r="I604" s="112"/>
      <c r="J604" s="112"/>
    </row>
    <row r="605" spans="1:10" hidden="1" x14ac:dyDescent="0.25">
      <c r="A605" s="114">
        <v>43514</v>
      </c>
      <c r="B605" s="118" t="str">
        <f t="shared" si="9"/>
        <v>Mon</v>
      </c>
      <c r="C605" s="113"/>
      <c r="D605" s="113"/>
      <c r="E605" s="129">
        <f>LME_historicals[[#This Row],[Date]]</f>
        <v>43514</v>
      </c>
      <c r="F605" s="111"/>
      <c r="G605" s="111"/>
      <c r="H605" s="127">
        <f>LME_historicals[[#This Row],[Date]]</f>
        <v>43514</v>
      </c>
      <c r="I605" s="111"/>
      <c r="J605" s="111"/>
    </row>
    <row r="606" spans="1:10" hidden="1" x14ac:dyDescent="0.25">
      <c r="A606" s="114">
        <v>43515</v>
      </c>
      <c r="B606" s="118" t="str">
        <f t="shared" si="9"/>
        <v>Tue</v>
      </c>
      <c r="C606" s="115"/>
      <c r="D606" s="115"/>
      <c r="E606" s="129">
        <f>LME_historicals[[#This Row],[Date]]</f>
        <v>43515</v>
      </c>
      <c r="F606" s="112"/>
      <c r="G606" s="112"/>
      <c r="H606" s="127">
        <f>LME_historicals[[#This Row],[Date]]</f>
        <v>43515</v>
      </c>
      <c r="I606" s="112"/>
      <c r="J606" s="112"/>
    </row>
    <row r="607" spans="1:10" x14ac:dyDescent="0.25">
      <c r="A607" s="114">
        <v>43516</v>
      </c>
      <c r="B607" s="118" t="str">
        <f t="shared" si="9"/>
        <v>Wed</v>
      </c>
      <c r="C607" s="113">
        <v>16.05</v>
      </c>
      <c r="D607" s="113">
        <v>18</v>
      </c>
      <c r="E607" s="129">
        <f>LME_historicals[[#This Row],[Date]]</f>
        <v>43516</v>
      </c>
      <c r="F607" s="111">
        <f>C607/$M$2</f>
        <v>35.384221943949633</v>
      </c>
      <c r="G607" s="111">
        <f>D607/$M$2</f>
        <v>39.683239563307993</v>
      </c>
      <c r="H607" s="127">
        <f>LME_historicals[[#This Row],[Date]]</f>
        <v>43516</v>
      </c>
      <c r="I607" s="111"/>
      <c r="J607" s="111"/>
    </row>
    <row r="608" spans="1:10" hidden="1" x14ac:dyDescent="0.25">
      <c r="A608" s="114">
        <v>43517</v>
      </c>
      <c r="B608" s="118" t="str">
        <f t="shared" si="9"/>
        <v>Thu</v>
      </c>
      <c r="C608" s="115"/>
      <c r="D608" s="115"/>
      <c r="E608" s="129">
        <f>LME_historicals[[#This Row],[Date]]</f>
        <v>43517</v>
      </c>
      <c r="F608" s="112"/>
      <c r="G608" s="112"/>
      <c r="H608" s="127">
        <f>LME_historicals[[#This Row],[Date]]</f>
        <v>43517</v>
      </c>
      <c r="I608" s="112"/>
      <c r="J608" s="112"/>
    </row>
    <row r="609" spans="1:10" x14ac:dyDescent="0.25">
      <c r="A609" s="114">
        <v>43518</v>
      </c>
      <c r="B609" s="118" t="str">
        <f t="shared" si="9"/>
        <v>Fri</v>
      </c>
      <c r="C609" s="113">
        <v>15.75</v>
      </c>
      <c r="D609" s="113">
        <v>17.5</v>
      </c>
      <c r="E609" s="129">
        <f>LME_historicals[[#This Row],[Date]]</f>
        <v>43518</v>
      </c>
      <c r="F609" s="111">
        <f>C609/$M$2</f>
        <v>34.722834617894499</v>
      </c>
      <c r="G609" s="111">
        <f>D609/$M$2</f>
        <v>38.580927353216104</v>
      </c>
      <c r="H609" s="127">
        <f>LME_historicals[[#This Row],[Date]]</f>
        <v>43518</v>
      </c>
      <c r="I609" s="111"/>
      <c r="J609" s="111"/>
    </row>
    <row r="610" spans="1:10" hidden="1" x14ac:dyDescent="0.25">
      <c r="A610" s="114">
        <v>43521</v>
      </c>
      <c r="B610" s="118" t="str">
        <f t="shared" si="9"/>
        <v>Mon</v>
      </c>
      <c r="C610" s="115"/>
      <c r="D610" s="115"/>
      <c r="E610" s="129">
        <f>LME_historicals[[#This Row],[Date]]</f>
        <v>43521</v>
      </c>
      <c r="F610" s="112"/>
      <c r="G610" s="112"/>
      <c r="H610" s="127">
        <f>LME_historicals[[#This Row],[Date]]</f>
        <v>43521</v>
      </c>
      <c r="I610" s="112"/>
      <c r="J610" s="112"/>
    </row>
    <row r="611" spans="1:10" hidden="1" x14ac:dyDescent="0.25">
      <c r="A611" s="114">
        <v>43522</v>
      </c>
      <c r="B611" s="118" t="str">
        <f t="shared" si="9"/>
        <v>Tue</v>
      </c>
      <c r="C611" s="113"/>
      <c r="D611" s="113"/>
      <c r="E611" s="129">
        <f>LME_historicals[[#This Row],[Date]]</f>
        <v>43522</v>
      </c>
      <c r="F611" s="111"/>
      <c r="G611" s="111"/>
      <c r="H611" s="127">
        <f>LME_historicals[[#This Row],[Date]]</f>
        <v>43522</v>
      </c>
      <c r="I611" s="111"/>
      <c r="J611" s="111"/>
    </row>
    <row r="612" spans="1:10" x14ac:dyDescent="0.25">
      <c r="A612" s="114">
        <v>43523</v>
      </c>
      <c r="B612" s="118" t="str">
        <f t="shared" si="9"/>
        <v>Wed</v>
      </c>
      <c r="C612" s="115">
        <v>15.35</v>
      </c>
      <c r="D612" s="115">
        <v>16.399999999999999</v>
      </c>
      <c r="E612" s="129">
        <f>LME_historicals[[#This Row],[Date]]</f>
        <v>43523</v>
      </c>
      <c r="F612" s="112">
        <f>C612/$M$2</f>
        <v>33.840984849820984</v>
      </c>
      <c r="G612" s="112">
        <f>D612/$M$2</f>
        <v>36.155840491013947</v>
      </c>
      <c r="H612" s="127">
        <f>LME_historicals[[#This Row],[Date]]</f>
        <v>43523</v>
      </c>
      <c r="I612" s="112"/>
      <c r="J612" s="112"/>
    </row>
    <row r="613" spans="1:10" hidden="1" x14ac:dyDescent="0.25">
      <c r="A613" s="114">
        <v>43524</v>
      </c>
      <c r="B613" s="118" t="str">
        <f t="shared" si="9"/>
        <v>Thu</v>
      </c>
      <c r="C613" s="113"/>
      <c r="D613" s="113"/>
      <c r="E613" s="129">
        <f>LME_historicals[[#This Row],[Date]]</f>
        <v>43524</v>
      </c>
      <c r="F613" s="111"/>
      <c r="G613" s="111"/>
      <c r="H613" s="127">
        <f>LME_historicals[[#This Row],[Date]]</f>
        <v>43524</v>
      </c>
      <c r="I613" s="111"/>
      <c r="J613" s="111"/>
    </row>
    <row r="614" spans="1:10" x14ac:dyDescent="0.25">
      <c r="A614" s="114">
        <v>43525</v>
      </c>
      <c r="B614" s="118" t="str">
        <f t="shared" si="9"/>
        <v>Fri</v>
      </c>
      <c r="C614" s="115">
        <v>15.15</v>
      </c>
      <c r="D614" s="115">
        <v>16</v>
      </c>
      <c r="E614" s="129">
        <f>LME_historicals[[#This Row],[Date]]</f>
        <v>43525</v>
      </c>
      <c r="F614" s="112">
        <f>C614/$M$2</f>
        <v>33.40005996578423</v>
      </c>
      <c r="G614" s="112">
        <f>D614/$M$2</f>
        <v>35.273990722940439</v>
      </c>
      <c r="H614" s="127">
        <f>LME_historicals[[#This Row],[Date]]</f>
        <v>43525</v>
      </c>
      <c r="I614" s="112"/>
      <c r="J614" s="112"/>
    </row>
    <row r="615" spans="1:10" hidden="1" x14ac:dyDescent="0.25">
      <c r="A615" s="114">
        <v>43528</v>
      </c>
      <c r="B615" s="118" t="str">
        <f t="shared" si="9"/>
        <v>Mon</v>
      </c>
      <c r="C615" s="113"/>
      <c r="D615" s="113"/>
      <c r="E615" s="129">
        <f>LME_historicals[[#This Row],[Date]]</f>
        <v>43528</v>
      </c>
      <c r="F615" s="111"/>
      <c r="G615" s="111"/>
      <c r="H615" s="127">
        <f>LME_historicals[[#This Row],[Date]]</f>
        <v>43528</v>
      </c>
      <c r="I615" s="111"/>
      <c r="J615" s="111"/>
    </row>
    <row r="616" spans="1:10" hidden="1" x14ac:dyDescent="0.25">
      <c r="A616" s="114">
        <v>43529</v>
      </c>
      <c r="B616" s="118" t="str">
        <f t="shared" si="9"/>
        <v>Tue</v>
      </c>
      <c r="C616" s="115"/>
      <c r="D616" s="115"/>
      <c r="E616" s="129">
        <f>LME_historicals[[#This Row],[Date]]</f>
        <v>43529</v>
      </c>
      <c r="F616" s="112"/>
      <c r="G616" s="112"/>
      <c r="H616" s="127">
        <f>LME_historicals[[#This Row],[Date]]</f>
        <v>43529</v>
      </c>
      <c r="I616" s="112"/>
      <c r="J616" s="112"/>
    </row>
    <row r="617" spans="1:10" x14ac:dyDescent="0.25">
      <c r="A617" s="114">
        <v>43530</v>
      </c>
      <c r="B617" s="118" t="str">
        <f t="shared" si="9"/>
        <v>Wed</v>
      </c>
      <c r="C617" s="113">
        <v>14.9</v>
      </c>
      <c r="D617" s="113">
        <v>15.6</v>
      </c>
      <c r="E617" s="129">
        <f>LME_historicals[[#This Row],[Date]]</f>
        <v>43530</v>
      </c>
      <c r="F617" s="111">
        <f>C617/$M$2</f>
        <v>32.848903860738282</v>
      </c>
      <c r="G617" s="111">
        <f>D617/$M$2</f>
        <v>34.392140954866932</v>
      </c>
      <c r="H617" s="127">
        <f>LME_historicals[[#This Row],[Date]]</f>
        <v>43530</v>
      </c>
      <c r="I617" s="111"/>
      <c r="J617" s="111"/>
    </row>
    <row r="618" spans="1:10" hidden="1" x14ac:dyDescent="0.25">
      <c r="A618" s="114">
        <v>43531</v>
      </c>
      <c r="B618" s="118" t="str">
        <f t="shared" si="9"/>
        <v>Thu</v>
      </c>
      <c r="C618" s="115"/>
      <c r="D618" s="115"/>
      <c r="E618" s="129">
        <f>LME_historicals[[#This Row],[Date]]</f>
        <v>43531</v>
      </c>
      <c r="F618" s="112"/>
      <c r="G618" s="112"/>
      <c r="H618" s="127">
        <f>LME_historicals[[#This Row],[Date]]</f>
        <v>43531</v>
      </c>
      <c r="I618" s="112"/>
      <c r="J618" s="112"/>
    </row>
    <row r="619" spans="1:10" x14ac:dyDescent="0.25">
      <c r="A619" s="114">
        <v>43532</v>
      </c>
      <c r="B619" s="118" t="str">
        <f t="shared" si="9"/>
        <v>Fri</v>
      </c>
      <c r="C619" s="113">
        <v>14.7</v>
      </c>
      <c r="D619" s="113">
        <v>15.5</v>
      </c>
      <c r="E619" s="129">
        <f>LME_historicals[[#This Row],[Date]]</f>
        <v>43532</v>
      </c>
      <c r="F619" s="111">
        <f>C619/$M$2</f>
        <v>32.407978976701528</v>
      </c>
      <c r="G619" s="111">
        <f>D619/$M$2</f>
        <v>34.171678512848551</v>
      </c>
      <c r="H619" s="127">
        <f>LME_historicals[[#This Row],[Date]]</f>
        <v>43532</v>
      </c>
      <c r="I619" s="111"/>
      <c r="J619" s="111"/>
    </row>
    <row r="620" spans="1:10" hidden="1" x14ac:dyDescent="0.25">
      <c r="A620" s="114">
        <v>43535</v>
      </c>
      <c r="B620" s="118" t="str">
        <f t="shared" si="9"/>
        <v>Mon</v>
      </c>
      <c r="C620" s="115"/>
      <c r="D620" s="115"/>
      <c r="E620" s="129">
        <f>LME_historicals[[#This Row],[Date]]</f>
        <v>43535</v>
      </c>
      <c r="F620" s="112"/>
      <c r="G620" s="112"/>
      <c r="H620" s="127">
        <f>LME_historicals[[#This Row],[Date]]</f>
        <v>43535</v>
      </c>
      <c r="I620" s="112"/>
      <c r="J620" s="112"/>
    </row>
    <row r="621" spans="1:10" hidden="1" x14ac:dyDescent="0.25">
      <c r="A621" s="114">
        <v>43536</v>
      </c>
      <c r="B621" s="118" t="str">
        <f t="shared" si="9"/>
        <v>Tue</v>
      </c>
      <c r="C621" s="113"/>
      <c r="D621" s="113"/>
      <c r="E621" s="129">
        <f>LME_historicals[[#This Row],[Date]]</f>
        <v>43536</v>
      </c>
      <c r="F621" s="111"/>
      <c r="G621" s="111"/>
      <c r="H621" s="127">
        <f>LME_historicals[[#This Row],[Date]]</f>
        <v>43536</v>
      </c>
      <c r="I621" s="111"/>
      <c r="J621" s="111"/>
    </row>
    <row r="622" spans="1:10" x14ac:dyDescent="0.25">
      <c r="A622" s="114">
        <v>43537</v>
      </c>
      <c r="B622" s="118" t="str">
        <f t="shared" si="9"/>
        <v>Wed</v>
      </c>
      <c r="C622" s="115">
        <v>14.05</v>
      </c>
      <c r="D622" s="115">
        <v>14.85</v>
      </c>
      <c r="E622" s="129">
        <f>LME_historicals[[#This Row],[Date]]</f>
        <v>43537</v>
      </c>
      <c r="F622" s="112">
        <f>C622/$M$2</f>
        <v>30.974973103582077</v>
      </c>
      <c r="G622" s="112">
        <f>D622/$M$2</f>
        <v>32.738672639729096</v>
      </c>
      <c r="H622" s="127">
        <f>LME_historicals[[#This Row],[Date]]</f>
        <v>43537</v>
      </c>
      <c r="I622" s="112"/>
      <c r="J622" s="112"/>
    </row>
    <row r="623" spans="1:10" hidden="1" x14ac:dyDescent="0.25">
      <c r="A623" s="114">
        <v>43538</v>
      </c>
      <c r="B623" s="118" t="str">
        <f t="shared" si="9"/>
        <v>Thu</v>
      </c>
      <c r="C623" s="113"/>
      <c r="D623" s="113"/>
      <c r="E623" s="129">
        <f>LME_historicals[[#This Row],[Date]]</f>
        <v>43538</v>
      </c>
      <c r="F623" s="111"/>
      <c r="G623" s="111"/>
      <c r="H623" s="127">
        <f>LME_historicals[[#This Row],[Date]]</f>
        <v>43538</v>
      </c>
      <c r="I623" s="111"/>
      <c r="J623" s="111"/>
    </row>
    <row r="624" spans="1:10" x14ac:dyDescent="0.25">
      <c r="A624" s="114">
        <v>43539</v>
      </c>
      <c r="B624" s="118" t="str">
        <f t="shared" si="9"/>
        <v>Fri</v>
      </c>
      <c r="C624" s="115">
        <v>13.9</v>
      </c>
      <c r="D624" s="115">
        <v>14.85</v>
      </c>
      <c r="E624" s="129">
        <f>LME_historicals[[#This Row],[Date]]</f>
        <v>43539</v>
      </c>
      <c r="F624" s="112">
        <f>C624/$M$2</f>
        <v>30.644279440554509</v>
      </c>
      <c r="G624" s="112">
        <f>D624/$M$2</f>
        <v>32.738672639729096</v>
      </c>
      <c r="H624" s="127">
        <f>LME_historicals[[#This Row],[Date]]</f>
        <v>43539</v>
      </c>
      <c r="I624" s="112"/>
      <c r="J624" s="112"/>
    </row>
    <row r="625" spans="1:10" hidden="1" x14ac:dyDescent="0.25">
      <c r="A625" s="114">
        <v>43542</v>
      </c>
      <c r="B625" s="118" t="str">
        <f t="shared" si="9"/>
        <v>Mon</v>
      </c>
      <c r="C625" s="113"/>
      <c r="D625" s="113"/>
      <c r="E625" s="129">
        <f>LME_historicals[[#This Row],[Date]]</f>
        <v>43542</v>
      </c>
      <c r="F625" s="111"/>
      <c r="G625" s="111"/>
      <c r="H625" s="127">
        <f>LME_historicals[[#This Row],[Date]]</f>
        <v>43542</v>
      </c>
      <c r="I625" s="111"/>
      <c r="J625" s="111"/>
    </row>
    <row r="626" spans="1:10" hidden="1" x14ac:dyDescent="0.25">
      <c r="A626" s="114">
        <v>43543</v>
      </c>
      <c r="B626" s="118" t="str">
        <f t="shared" si="9"/>
        <v>Tue</v>
      </c>
      <c r="C626" s="115"/>
      <c r="D626" s="115"/>
      <c r="E626" s="129">
        <f>LME_historicals[[#This Row],[Date]]</f>
        <v>43543</v>
      </c>
      <c r="F626" s="112"/>
      <c r="G626" s="112"/>
      <c r="H626" s="127">
        <f>LME_historicals[[#This Row],[Date]]</f>
        <v>43543</v>
      </c>
      <c r="I626" s="112"/>
      <c r="J626" s="112"/>
    </row>
    <row r="627" spans="1:10" x14ac:dyDescent="0.25">
      <c r="A627" s="114">
        <v>43544</v>
      </c>
      <c r="B627" s="118" t="str">
        <f t="shared" si="9"/>
        <v>Wed</v>
      </c>
      <c r="C627" s="113">
        <v>13.3</v>
      </c>
      <c r="D627" s="113">
        <v>14.25</v>
      </c>
      <c r="E627" s="129">
        <f>LME_historicals[[#This Row],[Date]]</f>
        <v>43544</v>
      </c>
      <c r="F627" s="111">
        <f>C627/$M$2</f>
        <v>29.321504788444244</v>
      </c>
      <c r="G627" s="111">
        <f>D627/$M$2</f>
        <v>31.41589798761883</v>
      </c>
      <c r="H627" s="127">
        <f>LME_historicals[[#This Row],[Date]]</f>
        <v>43544</v>
      </c>
      <c r="I627" s="111"/>
      <c r="J627" s="111"/>
    </row>
    <row r="628" spans="1:10" hidden="1" x14ac:dyDescent="0.25">
      <c r="A628" s="114">
        <v>43545</v>
      </c>
      <c r="B628" s="118" t="str">
        <f t="shared" si="9"/>
        <v>Thu</v>
      </c>
      <c r="C628" s="115"/>
      <c r="D628" s="115"/>
      <c r="E628" s="129">
        <f>LME_historicals[[#This Row],[Date]]</f>
        <v>43545</v>
      </c>
      <c r="F628" s="112"/>
      <c r="G628" s="112"/>
      <c r="H628" s="127">
        <f>LME_historicals[[#This Row],[Date]]</f>
        <v>43545</v>
      </c>
      <c r="I628" s="112"/>
      <c r="J628" s="112"/>
    </row>
    <row r="629" spans="1:10" x14ac:dyDescent="0.25">
      <c r="A629" s="114">
        <v>43546</v>
      </c>
      <c r="B629" s="118" t="str">
        <f t="shared" si="9"/>
        <v>Fri</v>
      </c>
      <c r="C629" s="113">
        <v>13.3</v>
      </c>
      <c r="D629" s="113">
        <v>14.2</v>
      </c>
      <c r="E629" s="129">
        <f>LME_historicals[[#This Row],[Date]]</f>
        <v>43546</v>
      </c>
      <c r="F629" s="111">
        <f>C629/$M$2</f>
        <v>29.321504788444244</v>
      </c>
      <c r="G629" s="111">
        <f>D629/$M$2</f>
        <v>31.30566676660964</v>
      </c>
      <c r="H629" s="127">
        <f>LME_historicals[[#This Row],[Date]]</f>
        <v>43546</v>
      </c>
      <c r="I629" s="111"/>
      <c r="J629" s="111"/>
    </row>
    <row r="630" spans="1:10" hidden="1" x14ac:dyDescent="0.25">
      <c r="A630" s="114">
        <v>43549</v>
      </c>
      <c r="B630" s="118" t="str">
        <f t="shared" si="9"/>
        <v>Mon</v>
      </c>
      <c r="C630" s="115"/>
      <c r="D630" s="115"/>
      <c r="E630" s="129">
        <f>LME_historicals[[#This Row],[Date]]</f>
        <v>43549</v>
      </c>
      <c r="F630" s="112"/>
      <c r="G630" s="112"/>
      <c r="H630" s="127">
        <f>LME_historicals[[#This Row],[Date]]</f>
        <v>43549</v>
      </c>
      <c r="I630" s="112"/>
      <c r="J630" s="112"/>
    </row>
    <row r="631" spans="1:10" hidden="1" x14ac:dyDescent="0.25">
      <c r="A631" s="114">
        <v>43550</v>
      </c>
      <c r="B631" s="118" t="str">
        <f t="shared" si="9"/>
        <v>Tue</v>
      </c>
      <c r="C631" s="113"/>
      <c r="D631" s="113"/>
      <c r="E631" s="129">
        <f>LME_historicals[[#This Row],[Date]]</f>
        <v>43550</v>
      </c>
      <c r="F631" s="111"/>
      <c r="G631" s="111"/>
      <c r="H631" s="127">
        <f>LME_historicals[[#This Row],[Date]]</f>
        <v>43550</v>
      </c>
      <c r="I631" s="111"/>
      <c r="J631" s="111"/>
    </row>
    <row r="632" spans="1:10" x14ac:dyDescent="0.25">
      <c r="A632" s="114">
        <v>43551</v>
      </c>
      <c r="B632" s="118" t="str">
        <f t="shared" si="9"/>
        <v>Wed</v>
      </c>
      <c r="C632" s="115">
        <v>13.3</v>
      </c>
      <c r="D632" s="115">
        <v>14.25</v>
      </c>
      <c r="E632" s="129">
        <f>LME_historicals[[#This Row],[Date]]</f>
        <v>43551</v>
      </c>
      <c r="F632" s="112">
        <f>C632/$M$2</f>
        <v>29.321504788444244</v>
      </c>
      <c r="G632" s="112">
        <f>D632/$M$2</f>
        <v>31.41589798761883</v>
      </c>
      <c r="H632" s="127">
        <f>LME_historicals[[#This Row],[Date]]</f>
        <v>43551</v>
      </c>
      <c r="I632" s="112"/>
      <c r="J632" s="112"/>
    </row>
    <row r="633" spans="1:10" hidden="1" x14ac:dyDescent="0.25">
      <c r="A633" s="114">
        <v>43552</v>
      </c>
      <c r="B633" s="118" t="str">
        <f t="shared" si="9"/>
        <v>Thu</v>
      </c>
      <c r="C633" s="113"/>
      <c r="D633" s="113"/>
      <c r="E633" s="129">
        <f>LME_historicals[[#This Row],[Date]]</f>
        <v>43552</v>
      </c>
      <c r="F633" s="111"/>
      <c r="G633" s="111"/>
      <c r="H633" s="127">
        <f>LME_historicals[[#This Row],[Date]]</f>
        <v>43552</v>
      </c>
      <c r="I633" s="111"/>
      <c r="J633" s="111"/>
    </row>
    <row r="634" spans="1:10" x14ac:dyDescent="0.25">
      <c r="A634" s="114">
        <v>43553</v>
      </c>
      <c r="B634" s="116" t="str">
        <f t="shared" si="9"/>
        <v>Fri</v>
      </c>
      <c r="C634" s="115">
        <v>13.75</v>
      </c>
      <c r="D634" s="115">
        <v>14.4</v>
      </c>
      <c r="E634" s="129">
        <f>LME_historicals[[#This Row],[Date]]</f>
        <v>43553</v>
      </c>
      <c r="F634" s="112">
        <f>C634/$M$2</f>
        <v>30.313585777526942</v>
      </c>
      <c r="G634" s="112">
        <f>D634/$M$2</f>
        <v>31.746591650646398</v>
      </c>
      <c r="H634" s="127">
        <f>LME_historicals[[#This Row],[Date]]</f>
        <v>43553</v>
      </c>
      <c r="I634" s="112"/>
      <c r="J634" s="112"/>
    </row>
    <row r="635" spans="1:10" hidden="1" x14ac:dyDescent="0.25">
      <c r="A635" s="114">
        <v>43556</v>
      </c>
      <c r="B635" s="116" t="str">
        <f t="shared" si="9"/>
        <v>Mon</v>
      </c>
      <c r="C635" s="113"/>
      <c r="D635" s="113"/>
      <c r="E635" s="129">
        <f>LME_historicals[[#This Row],[Date]]</f>
        <v>43556</v>
      </c>
      <c r="F635" s="111"/>
      <c r="G635" s="111"/>
      <c r="H635" s="127">
        <f>LME_historicals[[#This Row],[Date]]</f>
        <v>43556</v>
      </c>
      <c r="I635" s="111"/>
      <c r="J635" s="111"/>
    </row>
    <row r="636" spans="1:10" hidden="1" x14ac:dyDescent="0.25">
      <c r="A636" s="114">
        <v>43557</v>
      </c>
      <c r="B636" s="116" t="str">
        <f t="shared" si="9"/>
        <v>Tue</v>
      </c>
      <c r="C636" s="115"/>
      <c r="D636" s="115"/>
      <c r="E636" s="129">
        <f>LME_historicals[[#This Row],[Date]]</f>
        <v>43557</v>
      </c>
      <c r="F636" s="112"/>
      <c r="G636" s="112"/>
      <c r="H636" s="127">
        <f>LME_historicals[[#This Row],[Date]]</f>
        <v>43557</v>
      </c>
      <c r="I636" s="112"/>
      <c r="J636" s="112"/>
    </row>
    <row r="637" spans="1:10" x14ac:dyDescent="0.25">
      <c r="A637" s="114">
        <v>43558</v>
      </c>
      <c r="B637" s="116" t="str">
        <f t="shared" si="9"/>
        <v>Wed</v>
      </c>
      <c r="C637" s="113">
        <v>14.25</v>
      </c>
      <c r="D637" s="113">
        <v>15.4</v>
      </c>
      <c r="E637" s="129">
        <f>LME_historicals[[#This Row],[Date]]</f>
        <v>43558</v>
      </c>
      <c r="F637" s="111">
        <f>C637/$M$2</f>
        <v>31.41589798761883</v>
      </c>
      <c r="G637" s="111">
        <f>D637/$M$2</f>
        <v>33.951216070830178</v>
      </c>
      <c r="H637" s="127">
        <f>LME_historicals[[#This Row],[Date]]</f>
        <v>43558</v>
      </c>
      <c r="I637" s="111"/>
      <c r="J637" s="111"/>
    </row>
    <row r="638" spans="1:10" hidden="1" x14ac:dyDescent="0.25">
      <c r="A638" s="114">
        <v>43559</v>
      </c>
      <c r="B638" s="116" t="str">
        <f t="shared" si="9"/>
        <v>Thu</v>
      </c>
      <c r="C638" s="115"/>
      <c r="D638" s="115"/>
      <c r="E638" s="129">
        <f>LME_historicals[[#This Row],[Date]]</f>
        <v>43559</v>
      </c>
      <c r="F638" s="112"/>
      <c r="G638" s="112"/>
      <c r="H638" s="127">
        <f>LME_historicals[[#This Row],[Date]]</f>
        <v>43559</v>
      </c>
      <c r="I638" s="112"/>
      <c r="J638" s="112"/>
    </row>
    <row r="639" spans="1:10" x14ac:dyDescent="0.25">
      <c r="A639" s="114">
        <v>43560</v>
      </c>
      <c r="B639" s="116" t="str">
        <f t="shared" si="9"/>
        <v>Fri</v>
      </c>
      <c r="C639" s="113">
        <v>14.5</v>
      </c>
      <c r="D639" s="113">
        <v>16.2</v>
      </c>
      <c r="E639" s="129">
        <f>LME_historicals[[#This Row],[Date]]</f>
        <v>43560</v>
      </c>
      <c r="F639" s="111">
        <f>C639/$M$2</f>
        <v>31.967054092664775</v>
      </c>
      <c r="G639" s="111">
        <f>D639/$M$2</f>
        <v>35.714915606977193</v>
      </c>
      <c r="H639" s="127">
        <f>LME_historicals[[#This Row],[Date]]</f>
        <v>43560</v>
      </c>
      <c r="I639" s="111"/>
      <c r="J639" s="111"/>
    </row>
    <row r="640" spans="1:10" hidden="1" x14ac:dyDescent="0.25">
      <c r="A640" s="114">
        <v>43563</v>
      </c>
      <c r="B640" s="116" t="str">
        <f t="shared" si="9"/>
        <v>Mon</v>
      </c>
      <c r="C640" s="115"/>
      <c r="D640" s="115"/>
      <c r="E640" s="129">
        <f>LME_historicals[[#This Row],[Date]]</f>
        <v>43563</v>
      </c>
      <c r="F640" s="112"/>
      <c r="G640" s="112"/>
      <c r="H640" s="127">
        <f>LME_historicals[[#This Row],[Date]]</f>
        <v>43563</v>
      </c>
      <c r="I640" s="112"/>
      <c r="J640" s="112"/>
    </row>
    <row r="641" spans="1:10" hidden="1" x14ac:dyDescent="0.25">
      <c r="A641" s="114">
        <v>43564</v>
      </c>
      <c r="B641" s="116" t="str">
        <f t="shared" si="9"/>
        <v>Tue</v>
      </c>
      <c r="C641" s="113"/>
      <c r="D641" s="113"/>
      <c r="E641" s="129">
        <f>LME_historicals[[#This Row],[Date]]</f>
        <v>43564</v>
      </c>
      <c r="F641" s="111"/>
      <c r="G641" s="111"/>
      <c r="H641" s="127">
        <f>LME_historicals[[#This Row],[Date]]</f>
        <v>43564</v>
      </c>
      <c r="I641" s="111"/>
      <c r="J641" s="111"/>
    </row>
    <row r="642" spans="1:10" x14ac:dyDescent="0.25">
      <c r="A642" s="114">
        <v>43565</v>
      </c>
      <c r="B642" s="116" t="str">
        <f t="shared" si="9"/>
        <v>Wed</v>
      </c>
      <c r="C642" s="115">
        <v>15.3</v>
      </c>
      <c r="D642" s="115">
        <v>16.75</v>
      </c>
      <c r="E642" s="129">
        <f>LME_historicals[[#This Row],[Date]]</f>
        <v>43565</v>
      </c>
      <c r="F642" s="112">
        <f>C642/$M$2</f>
        <v>33.730753628811797</v>
      </c>
      <c r="G642" s="112">
        <f>D642/$M$2</f>
        <v>36.927459038078275</v>
      </c>
      <c r="H642" s="127">
        <f>LME_historicals[[#This Row],[Date]]</f>
        <v>43565</v>
      </c>
      <c r="I642" s="112"/>
      <c r="J642" s="112"/>
    </row>
    <row r="643" spans="1:10" hidden="1" x14ac:dyDescent="0.25">
      <c r="A643" s="114">
        <v>43566</v>
      </c>
      <c r="B643" s="116" t="str">
        <f t="shared" ref="B643:B701" si="10">TEXT($A643,"ddd")</f>
        <v>Thu</v>
      </c>
      <c r="C643" s="113"/>
      <c r="D643" s="113"/>
      <c r="E643" s="129">
        <f>LME_historicals[[#This Row],[Date]]</f>
        <v>43566</v>
      </c>
      <c r="F643" s="111"/>
      <c r="G643" s="111"/>
      <c r="H643" s="127">
        <f>LME_historicals[[#This Row],[Date]]</f>
        <v>43566</v>
      </c>
      <c r="I643" s="111"/>
      <c r="J643" s="111"/>
    </row>
    <row r="644" spans="1:10" x14ac:dyDescent="0.25">
      <c r="A644" s="114">
        <v>43567</v>
      </c>
      <c r="B644" s="116" t="str">
        <f t="shared" si="10"/>
        <v>Fri</v>
      </c>
      <c r="C644" s="115">
        <v>15.35</v>
      </c>
      <c r="D644" s="115">
        <v>16.75</v>
      </c>
      <c r="E644" s="129">
        <f>LME_historicals[[#This Row],[Date]]</f>
        <v>43567</v>
      </c>
      <c r="F644" s="112">
        <f>C644/$M$2</f>
        <v>33.840984849820984</v>
      </c>
      <c r="G644" s="112">
        <f>D644/$M$2</f>
        <v>36.927459038078275</v>
      </c>
      <c r="H644" s="127">
        <f>LME_historicals[[#This Row],[Date]]</f>
        <v>43567</v>
      </c>
      <c r="I644" s="112"/>
      <c r="J644" s="112"/>
    </row>
    <row r="645" spans="1:10" hidden="1" x14ac:dyDescent="0.25">
      <c r="A645" s="114">
        <v>43570</v>
      </c>
      <c r="B645" s="116" t="str">
        <f t="shared" si="10"/>
        <v>Mon</v>
      </c>
      <c r="C645" s="113"/>
      <c r="D645" s="113"/>
      <c r="E645" s="129">
        <f>LME_historicals[[#This Row],[Date]]</f>
        <v>43570</v>
      </c>
      <c r="F645" s="111"/>
      <c r="G645" s="111"/>
      <c r="H645" s="127">
        <f>LME_historicals[[#This Row],[Date]]</f>
        <v>43570</v>
      </c>
      <c r="I645" s="111"/>
      <c r="J645" s="111"/>
    </row>
    <row r="646" spans="1:10" hidden="1" x14ac:dyDescent="0.25">
      <c r="A646" s="114">
        <v>43571</v>
      </c>
      <c r="B646" s="116" t="str">
        <f t="shared" si="10"/>
        <v>Tue</v>
      </c>
      <c r="C646" s="115"/>
      <c r="D646" s="115"/>
      <c r="E646" s="129">
        <f>LME_historicals[[#This Row],[Date]]</f>
        <v>43571</v>
      </c>
      <c r="F646" s="112"/>
      <c r="G646" s="112"/>
      <c r="H646" s="127">
        <f>LME_historicals[[#This Row],[Date]]</f>
        <v>43571</v>
      </c>
      <c r="I646" s="112"/>
      <c r="J646" s="112"/>
    </row>
    <row r="647" spans="1:10" hidden="1" x14ac:dyDescent="0.25">
      <c r="A647" s="114">
        <v>43572</v>
      </c>
      <c r="B647" s="116" t="str">
        <f t="shared" si="10"/>
        <v>Wed</v>
      </c>
      <c r="C647" s="113"/>
      <c r="D647" s="113"/>
      <c r="E647" s="129">
        <f>LME_historicals[[#This Row],[Date]]</f>
        <v>43572</v>
      </c>
      <c r="F647" s="111"/>
      <c r="G647" s="111"/>
      <c r="H647" s="127">
        <f>LME_historicals[[#This Row],[Date]]</f>
        <v>43572</v>
      </c>
      <c r="I647" s="111"/>
      <c r="J647" s="111"/>
    </row>
    <row r="648" spans="1:10" hidden="1" x14ac:dyDescent="0.25">
      <c r="A648" s="114">
        <v>43573</v>
      </c>
      <c r="B648" s="116" t="str">
        <f t="shared" si="10"/>
        <v>Thu</v>
      </c>
      <c r="C648" s="115"/>
      <c r="D648" s="115"/>
      <c r="E648" s="129">
        <f>LME_historicals[[#This Row],[Date]]</f>
        <v>43573</v>
      </c>
      <c r="F648" s="112"/>
      <c r="G648" s="112"/>
      <c r="H648" s="127">
        <f>LME_historicals[[#This Row],[Date]]</f>
        <v>43573</v>
      </c>
      <c r="I648" s="112"/>
      <c r="J648" s="112"/>
    </row>
    <row r="649" spans="1:10" x14ac:dyDescent="0.25">
      <c r="A649" s="114">
        <v>43574</v>
      </c>
      <c r="B649" s="116" t="str">
        <f t="shared" si="10"/>
        <v>Fri</v>
      </c>
      <c r="C649" s="113">
        <v>15.6</v>
      </c>
      <c r="D649" s="113">
        <v>16.75</v>
      </c>
      <c r="E649" s="129">
        <f>LME_historicals[[#This Row],[Date]]</f>
        <v>43574</v>
      </c>
      <c r="F649" s="111">
        <f>C649/$M$2</f>
        <v>34.392140954866932</v>
      </c>
      <c r="G649" s="111">
        <f>D649/$M$2</f>
        <v>36.927459038078275</v>
      </c>
      <c r="H649" s="127">
        <f>LME_historicals[[#This Row],[Date]]</f>
        <v>43574</v>
      </c>
      <c r="I649" s="111"/>
      <c r="J649" s="111"/>
    </row>
    <row r="650" spans="1:10" hidden="1" x14ac:dyDescent="0.25">
      <c r="A650" s="114">
        <v>43577</v>
      </c>
      <c r="B650" s="116" t="str">
        <f t="shared" si="10"/>
        <v>Mon</v>
      </c>
      <c r="C650" s="115"/>
      <c r="D650" s="115"/>
      <c r="E650" s="129">
        <f>LME_historicals[[#This Row],[Date]]</f>
        <v>43577</v>
      </c>
      <c r="F650" s="112"/>
      <c r="G650" s="112"/>
      <c r="H650" s="127">
        <f>LME_historicals[[#This Row],[Date]]</f>
        <v>43577</v>
      </c>
      <c r="I650" s="112"/>
      <c r="J650" s="112"/>
    </row>
    <row r="651" spans="1:10" hidden="1" x14ac:dyDescent="0.25">
      <c r="A651" s="114">
        <v>43578</v>
      </c>
      <c r="B651" s="116" t="str">
        <f t="shared" si="10"/>
        <v>Tue</v>
      </c>
      <c r="C651" s="113"/>
      <c r="D651" s="113"/>
      <c r="E651" s="129">
        <f>LME_historicals[[#This Row],[Date]]</f>
        <v>43578</v>
      </c>
      <c r="F651" s="111"/>
      <c r="G651" s="111"/>
      <c r="H651" s="127">
        <f>LME_historicals[[#This Row],[Date]]</f>
        <v>43578</v>
      </c>
      <c r="I651" s="111"/>
      <c r="J651" s="111"/>
    </row>
    <row r="652" spans="1:10" hidden="1" x14ac:dyDescent="0.25">
      <c r="A652" s="114">
        <v>43579</v>
      </c>
      <c r="B652" s="116" t="str">
        <f t="shared" si="10"/>
        <v>Wed</v>
      </c>
      <c r="C652" s="115"/>
      <c r="D652" s="115"/>
      <c r="E652" s="129">
        <f>LME_historicals[[#This Row],[Date]]</f>
        <v>43579</v>
      </c>
      <c r="F652" s="112"/>
      <c r="G652" s="112"/>
      <c r="H652" s="127">
        <f>LME_historicals[[#This Row],[Date]]</f>
        <v>43579</v>
      </c>
      <c r="I652" s="112"/>
      <c r="J652" s="112"/>
    </row>
    <row r="653" spans="1:10" hidden="1" x14ac:dyDescent="0.25">
      <c r="A653" s="114">
        <v>43580</v>
      </c>
      <c r="B653" s="116" t="str">
        <f t="shared" si="10"/>
        <v>Thu</v>
      </c>
      <c r="C653" s="113"/>
      <c r="D653" s="113"/>
      <c r="E653" s="129">
        <f>LME_historicals[[#This Row],[Date]]</f>
        <v>43580</v>
      </c>
      <c r="F653" s="111"/>
      <c r="G653" s="111"/>
      <c r="H653" s="127">
        <f>LME_historicals[[#This Row],[Date]]</f>
        <v>43580</v>
      </c>
      <c r="I653" s="111"/>
      <c r="J653" s="111"/>
    </row>
    <row r="654" spans="1:10" x14ac:dyDescent="0.25">
      <c r="A654" s="114">
        <v>43581</v>
      </c>
      <c r="B654" s="116" t="str">
        <f t="shared" si="10"/>
        <v>Fri</v>
      </c>
      <c r="C654" s="115">
        <v>16.350000000000001</v>
      </c>
      <c r="D654" s="115">
        <v>17.05</v>
      </c>
      <c r="E654" s="129">
        <f>LME_historicals[[#This Row],[Date]]</f>
        <v>43581</v>
      </c>
      <c r="F654" s="112">
        <f>C654/$M$2</f>
        <v>36.045609270004768</v>
      </c>
      <c r="G654" s="112">
        <f>D654/$M$2</f>
        <v>37.58884636413341</v>
      </c>
      <c r="H654" s="127">
        <f>LME_historicals[[#This Row],[Date]]</f>
        <v>43581</v>
      </c>
      <c r="I654" s="112">
        <v>2.0499999999999998</v>
      </c>
      <c r="J654" s="112">
        <v>2.1</v>
      </c>
    </row>
    <row r="655" spans="1:10" hidden="1" x14ac:dyDescent="0.25">
      <c r="A655" s="114">
        <v>43584</v>
      </c>
      <c r="B655" s="116" t="str">
        <f t="shared" si="10"/>
        <v>Mon</v>
      </c>
      <c r="C655" s="113"/>
      <c r="D655" s="113"/>
      <c r="E655" s="129">
        <f>LME_historicals[[#This Row],[Date]]</f>
        <v>43584</v>
      </c>
      <c r="F655" s="111"/>
      <c r="G655" s="111"/>
      <c r="H655" s="127">
        <f>LME_historicals[[#This Row],[Date]]</f>
        <v>43584</v>
      </c>
      <c r="I655" s="111"/>
      <c r="J655" s="111"/>
    </row>
    <row r="656" spans="1:10" hidden="1" x14ac:dyDescent="0.25">
      <c r="A656" s="114">
        <v>43585</v>
      </c>
      <c r="B656" s="116" t="str">
        <f t="shared" si="10"/>
        <v>Tue</v>
      </c>
      <c r="C656" s="115"/>
      <c r="D656" s="115"/>
      <c r="E656" s="129">
        <f>LME_historicals[[#This Row],[Date]]</f>
        <v>43585</v>
      </c>
      <c r="F656" s="112"/>
      <c r="G656" s="112"/>
      <c r="H656" s="127">
        <f>LME_historicals[[#This Row],[Date]]</f>
        <v>43585</v>
      </c>
      <c r="I656" s="112"/>
      <c r="J656" s="112"/>
    </row>
    <row r="657" spans="1:10" hidden="1" x14ac:dyDescent="0.25">
      <c r="A657" s="114">
        <v>43586</v>
      </c>
      <c r="B657" s="116" t="str">
        <f t="shared" si="10"/>
        <v>Wed</v>
      </c>
      <c r="C657" s="113"/>
      <c r="D657" s="113"/>
      <c r="E657" s="129">
        <f>LME_historicals[[#This Row],[Date]]</f>
        <v>43586</v>
      </c>
      <c r="F657" s="111"/>
      <c r="G657" s="111"/>
      <c r="H657" s="127">
        <f>LME_historicals[[#This Row],[Date]]</f>
        <v>43586</v>
      </c>
      <c r="I657" s="111"/>
      <c r="J657" s="111"/>
    </row>
    <row r="658" spans="1:10" hidden="1" x14ac:dyDescent="0.25">
      <c r="A658" s="114">
        <v>43587</v>
      </c>
      <c r="B658" s="116" t="str">
        <f t="shared" si="10"/>
        <v>Thu</v>
      </c>
      <c r="C658" s="115"/>
      <c r="D658" s="115"/>
      <c r="E658" s="129">
        <f>LME_historicals[[#This Row],[Date]]</f>
        <v>43587</v>
      </c>
      <c r="F658" s="112"/>
      <c r="G658" s="112"/>
      <c r="H658" s="127">
        <f>LME_historicals[[#This Row],[Date]]</f>
        <v>43587</v>
      </c>
      <c r="I658" s="112"/>
      <c r="J658" s="112"/>
    </row>
    <row r="659" spans="1:10" hidden="1" x14ac:dyDescent="0.25">
      <c r="A659" s="114">
        <v>43588</v>
      </c>
      <c r="B659" s="116" t="str">
        <f t="shared" si="10"/>
        <v>Fri</v>
      </c>
      <c r="C659" s="113"/>
      <c r="D659" s="113"/>
      <c r="E659" s="129">
        <f>LME_historicals[[#This Row],[Date]]</f>
        <v>43588</v>
      </c>
      <c r="F659" s="111"/>
      <c r="G659" s="111"/>
      <c r="H659" s="127">
        <f>LME_historicals[[#This Row],[Date]]</f>
        <v>43588</v>
      </c>
      <c r="I659" s="111"/>
      <c r="J659" s="111"/>
    </row>
    <row r="660" spans="1:10" hidden="1" x14ac:dyDescent="0.25">
      <c r="A660" s="114">
        <v>43591</v>
      </c>
      <c r="B660" s="116" t="str">
        <f t="shared" si="10"/>
        <v>Mon</v>
      </c>
      <c r="C660" s="115"/>
      <c r="D660" s="115"/>
      <c r="E660" s="129">
        <f>LME_historicals[[#This Row],[Date]]</f>
        <v>43591</v>
      </c>
      <c r="F660" s="112"/>
      <c r="G660" s="112"/>
      <c r="H660" s="127">
        <f>LME_historicals[[#This Row],[Date]]</f>
        <v>43591</v>
      </c>
      <c r="I660" s="112"/>
      <c r="J660" s="112"/>
    </row>
    <row r="661" spans="1:10" hidden="1" x14ac:dyDescent="0.25">
      <c r="A661" s="114">
        <v>43592</v>
      </c>
      <c r="B661" s="116" t="str">
        <f t="shared" si="10"/>
        <v>Tue</v>
      </c>
      <c r="C661" s="113"/>
      <c r="D661" s="113"/>
      <c r="E661" s="129">
        <f>LME_historicals[[#This Row],[Date]]</f>
        <v>43592</v>
      </c>
      <c r="F661" s="111"/>
      <c r="G661" s="111"/>
      <c r="H661" s="127">
        <f>LME_historicals[[#This Row],[Date]]</f>
        <v>43592</v>
      </c>
      <c r="I661" s="111"/>
      <c r="J661" s="111"/>
    </row>
    <row r="662" spans="1:10" hidden="1" x14ac:dyDescent="0.25">
      <c r="A662" s="114">
        <v>43593</v>
      </c>
      <c r="B662" s="116" t="str">
        <f t="shared" si="10"/>
        <v>Wed</v>
      </c>
      <c r="C662" s="115"/>
      <c r="D662" s="115"/>
      <c r="E662" s="129">
        <f>LME_historicals[[#This Row],[Date]]</f>
        <v>43593</v>
      </c>
      <c r="F662" s="112"/>
      <c r="G662" s="112"/>
      <c r="H662" s="127">
        <f>LME_historicals[[#This Row],[Date]]</f>
        <v>43593</v>
      </c>
      <c r="I662" s="112"/>
      <c r="J662" s="112"/>
    </row>
    <row r="663" spans="1:10" hidden="1" x14ac:dyDescent="0.25">
      <c r="A663" s="114">
        <v>43594</v>
      </c>
      <c r="B663" s="116" t="str">
        <f t="shared" si="10"/>
        <v>Thu</v>
      </c>
      <c r="C663" s="113"/>
      <c r="D663" s="113"/>
      <c r="E663" s="129">
        <f>LME_historicals[[#This Row],[Date]]</f>
        <v>43594</v>
      </c>
      <c r="F663" s="111"/>
      <c r="G663" s="111"/>
      <c r="H663" s="127">
        <f>LME_historicals[[#This Row],[Date]]</f>
        <v>43594</v>
      </c>
      <c r="I663" s="111"/>
      <c r="J663" s="111"/>
    </row>
    <row r="664" spans="1:10" x14ac:dyDescent="0.25">
      <c r="A664" s="114">
        <v>43595</v>
      </c>
      <c r="B664" s="116" t="str">
        <f t="shared" si="10"/>
        <v>Fri</v>
      </c>
      <c r="C664" s="115">
        <v>16.25</v>
      </c>
      <c r="D664" s="115">
        <v>17.05</v>
      </c>
      <c r="E664" s="129">
        <f>LME_historicals[[#This Row],[Date]]</f>
        <v>43595</v>
      </c>
      <c r="F664" s="112">
        <f>C664/$M$2</f>
        <v>35.825146827986387</v>
      </c>
      <c r="G664" s="112">
        <f>D664/$M$2</f>
        <v>37.58884636413341</v>
      </c>
      <c r="H664" s="127">
        <f>LME_historicals[[#This Row],[Date]]</f>
        <v>43595</v>
      </c>
      <c r="I664" s="112">
        <v>2.0499999999999998</v>
      </c>
      <c r="J664" s="112">
        <v>2.11</v>
      </c>
    </row>
    <row r="665" spans="1:10" hidden="1" x14ac:dyDescent="0.25">
      <c r="A665" s="114">
        <v>43598</v>
      </c>
      <c r="B665" s="116" t="str">
        <f t="shared" si="10"/>
        <v>Mon</v>
      </c>
      <c r="C665" s="113"/>
      <c r="D665" s="113"/>
      <c r="E665" s="129">
        <f>LME_historicals[[#This Row],[Date]]</f>
        <v>43598</v>
      </c>
      <c r="F665" s="111"/>
      <c r="G665" s="111"/>
      <c r="H665" s="127">
        <f>LME_historicals[[#This Row],[Date]]</f>
        <v>43598</v>
      </c>
      <c r="I665" s="111"/>
      <c r="J665" s="111"/>
    </row>
    <row r="666" spans="1:10" hidden="1" x14ac:dyDescent="0.25">
      <c r="A666" s="114">
        <v>43599</v>
      </c>
      <c r="B666" s="116" t="str">
        <f t="shared" si="10"/>
        <v>Tue</v>
      </c>
      <c r="C666" s="115"/>
      <c r="D666" s="115"/>
      <c r="E666" s="129">
        <f>LME_historicals[[#This Row],[Date]]</f>
        <v>43599</v>
      </c>
      <c r="F666" s="112"/>
      <c r="G666" s="112"/>
      <c r="H666" s="127">
        <f>LME_historicals[[#This Row],[Date]]</f>
        <v>43599</v>
      </c>
      <c r="I666" s="112"/>
      <c r="J666" s="112"/>
    </row>
    <row r="667" spans="1:10" hidden="1" x14ac:dyDescent="0.25">
      <c r="A667" s="114">
        <v>43600</v>
      </c>
      <c r="B667" s="116" t="str">
        <f t="shared" si="10"/>
        <v>Wed</v>
      </c>
      <c r="C667" s="113"/>
      <c r="D667" s="113"/>
      <c r="E667" s="129">
        <f>LME_historicals[[#This Row],[Date]]</f>
        <v>43600</v>
      </c>
      <c r="F667" s="111"/>
      <c r="G667" s="111"/>
      <c r="H667" s="127">
        <f>LME_historicals[[#This Row],[Date]]</f>
        <v>43600</v>
      </c>
      <c r="I667" s="111"/>
      <c r="J667" s="111"/>
    </row>
    <row r="668" spans="1:10" hidden="1" x14ac:dyDescent="0.25">
      <c r="A668" s="114">
        <v>43601</v>
      </c>
      <c r="B668" s="116" t="str">
        <f t="shared" si="10"/>
        <v>Thu</v>
      </c>
      <c r="C668" s="115"/>
      <c r="D668" s="115"/>
      <c r="E668" s="129">
        <f>LME_historicals[[#This Row],[Date]]</f>
        <v>43601</v>
      </c>
      <c r="F668" s="112"/>
      <c r="G668" s="112"/>
      <c r="H668" s="127">
        <f>LME_historicals[[#This Row],[Date]]</f>
        <v>43601</v>
      </c>
      <c r="I668" s="112"/>
      <c r="J668" s="112"/>
    </row>
    <row r="669" spans="1:10" x14ac:dyDescent="0.25">
      <c r="A669" s="114">
        <v>43602</v>
      </c>
      <c r="B669" s="116" t="str">
        <f t="shared" si="10"/>
        <v>Fri</v>
      </c>
      <c r="C669" s="113">
        <v>16.25</v>
      </c>
      <c r="D669" s="113">
        <v>16.8</v>
      </c>
      <c r="E669" s="129">
        <f>LME_historicals[[#This Row],[Date]]</f>
        <v>43602</v>
      </c>
      <c r="F669" s="111">
        <f>C669/$M$2</f>
        <v>35.825146827986387</v>
      </c>
      <c r="G669" s="111">
        <f>D669/$M$2</f>
        <v>37.037690259087462</v>
      </c>
      <c r="H669" s="127">
        <f>LME_historicals[[#This Row],[Date]]</f>
        <v>43602</v>
      </c>
      <c r="I669" s="111">
        <v>2.0099999999999998</v>
      </c>
      <c r="J669" s="111">
        <v>2.1</v>
      </c>
    </row>
    <row r="670" spans="1:10" hidden="1" x14ac:dyDescent="0.25">
      <c r="A670" s="114">
        <v>43605</v>
      </c>
      <c r="B670" s="116" t="str">
        <f t="shared" si="10"/>
        <v>Mon</v>
      </c>
      <c r="C670" s="115"/>
      <c r="D670" s="115"/>
      <c r="E670" s="129">
        <f>LME_historicals[[#This Row],[Date]]</f>
        <v>43605</v>
      </c>
      <c r="F670" s="112"/>
      <c r="G670" s="112"/>
      <c r="H670" s="127">
        <f>LME_historicals[[#This Row],[Date]]</f>
        <v>43605</v>
      </c>
      <c r="I670" s="112"/>
      <c r="J670" s="112"/>
    </row>
    <row r="671" spans="1:10" hidden="1" x14ac:dyDescent="0.25">
      <c r="A671" s="114">
        <v>43606</v>
      </c>
      <c r="B671" s="116" t="str">
        <f t="shared" si="10"/>
        <v>Tue</v>
      </c>
      <c r="C671" s="113"/>
      <c r="D671" s="113"/>
      <c r="E671" s="129">
        <f>LME_historicals[[#This Row],[Date]]</f>
        <v>43606</v>
      </c>
      <c r="F671" s="111"/>
      <c r="G671" s="111"/>
      <c r="H671" s="127">
        <f>LME_historicals[[#This Row],[Date]]</f>
        <v>43606</v>
      </c>
      <c r="I671" s="111"/>
      <c r="J671" s="111"/>
    </row>
    <row r="672" spans="1:10" hidden="1" x14ac:dyDescent="0.25">
      <c r="A672" s="114">
        <v>43607</v>
      </c>
      <c r="B672" s="116" t="str">
        <f t="shared" si="10"/>
        <v>Wed</v>
      </c>
      <c r="C672" s="115"/>
      <c r="D672" s="115"/>
      <c r="E672" s="129">
        <f>LME_historicals[[#This Row],[Date]]</f>
        <v>43607</v>
      </c>
      <c r="F672" s="112"/>
      <c r="G672" s="112"/>
      <c r="H672" s="127">
        <f>LME_historicals[[#This Row],[Date]]</f>
        <v>43607</v>
      </c>
      <c r="I672" s="112"/>
      <c r="J672" s="112"/>
    </row>
    <row r="673" spans="1:10" hidden="1" x14ac:dyDescent="0.25">
      <c r="A673" s="114">
        <v>43608</v>
      </c>
      <c r="B673" s="116" t="str">
        <f t="shared" si="10"/>
        <v>Thu</v>
      </c>
      <c r="C673" s="113"/>
      <c r="D673" s="113"/>
      <c r="E673" s="129">
        <f>LME_historicals[[#This Row],[Date]]</f>
        <v>43608</v>
      </c>
      <c r="F673" s="111"/>
      <c r="G673" s="111"/>
      <c r="H673" s="127">
        <f>LME_historicals[[#This Row],[Date]]</f>
        <v>43608</v>
      </c>
      <c r="I673" s="111"/>
      <c r="J673" s="111"/>
    </row>
    <row r="674" spans="1:10" x14ac:dyDescent="0.25">
      <c r="A674" s="114">
        <v>43609</v>
      </c>
      <c r="B674" s="116" t="str">
        <f t="shared" si="10"/>
        <v>Fri</v>
      </c>
      <c r="C674" s="115">
        <v>16</v>
      </c>
      <c r="D674" s="115">
        <v>16.55</v>
      </c>
      <c r="E674" s="129">
        <f>LME_historicals[[#This Row],[Date]]</f>
        <v>43609</v>
      </c>
      <c r="F674" s="112">
        <f>C674/$M$2</f>
        <v>35.273990722940439</v>
      </c>
      <c r="G674" s="112">
        <f>D674/$M$2</f>
        <v>36.486534154041522</v>
      </c>
      <c r="H674" s="127">
        <f>LME_historicals[[#This Row],[Date]]</f>
        <v>43609</v>
      </c>
      <c r="I674" s="112">
        <v>2.0099999999999998</v>
      </c>
      <c r="J674" s="112">
        <v>2.1</v>
      </c>
    </row>
    <row r="675" spans="1:10" hidden="1" x14ac:dyDescent="0.25">
      <c r="A675" s="114">
        <v>43612</v>
      </c>
      <c r="B675" s="116" t="str">
        <f t="shared" si="10"/>
        <v>Mon</v>
      </c>
      <c r="C675" s="113"/>
      <c r="D675" s="113"/>
      <c r="E675" s="129">
        <f>LME_historicals[[#This Row],[Date]]</f>
        <v>43612</v>
      </c>
      <c r="F675" s="111"/>
      <c r="G675" s="111"/>
      <c r="H675" s="127">
        <f>LME_historicals[[#This Row],[Date]]</f>
        <v>43612</v>
      </c>
      <c r="I675" s="111"/>
      <c r="J675" s="111"/>
    </row>
    <row r="676" spans="1:10" hidden="1" x14ac:dyDescent="0.25">
      <c r="A676" s="114">
        <v>43613</v>
      </c>
      <c r="B676" s="116" t="str">
        <f t="shared" si="10"/>
        <v>Tue</v>
      </c>
      <c r="C676" s="115"/>
      <c r="D676" s="115"/>
      <c r="E676" s="129">
        <f>LME_historicals[[#This Row],[Date]]</f>
        <v>43613</v>
      </c>
      <c r="F676" s="214"/>
      <c r="G676" s="112"/>
      <c r="H676" s="127">
        <f>LME_historicals[[#This Row],[Date]]</f>
        <v>43613</v>
      </c>
      <c r="I676" s="214"/>
      <c r="J676" s="112"/>
    </row>
    <row r="677" spans="1:10" x14ac:dyDescent="0.25">
      <c r="A677" s="114">
        <v>43614</v>
      </c>
      <c r="B677" s="116" t="str">
        <f t="shared" si="10"/>
        <v>Wed</v>
      </c>
      <c r="C677" s="113">
        <v>15.35</v>
      </c>
      <c r="D677" s="113">
        <v>16.100000000000001</v>
      </c>
      <c r="E677" s="129">
        <f>LME_historicals[[#This Row],[Date]]</f>
        <v>43614</v>
      </c>
      <c r="F677" s="111">
        <f>C677/$M$2</f>
        <v>33.840984849820984</v>
      </c>
      <c r="G677" s="111">
        <f>D677/$M$2</f>
        <v>35.49445316495882</v>
      </c>
      <c r="H677" s="127">
        <f>LME_historicals[[#This Row],[Date]]</f>
        <v>43614</v>
      </c>
      <c r="I677" s="111"/>
      <c r="J677" s="111"/>
    </row>
    <row r="678" spans="1:10" hidden="1" x14ac:dyDescent="0.25">
      <c r="A678" s="114">
        <v>43615</v>
      </c>
      <c r="B678" s="116" t="str">
        <f t="shared" si="10"/>
        <v>Thu</v>
      </c>
      <c r="C678" s="115"/>
      <c r="D678" s="115"/>
      <c r="E678" s="129">
        <f>LME_historicals[[#This Row],[Date]]</f>
        <v>43615</v>
      </c>
      <c r="F678" s="214"/>
      <c r="G678" s="112"/>
      <c r="H678" s="127">
        <f>LME_historicals[[#This Row],[Date]]</f>
        <v>43615</v>
      </c>
      <c r="I678" s="214"/>
      <c r="J678" s="112"/>
    </row>
    <row r="679" spans="1:10" x14ac:dyDescent="0.25">
      <c r="A679" s="114">
        <v>43616</v>
      </c>
      <c r="B679" s="116" t="str">
        <f t="shared" si="10"/>
        <v>Fri</v>
      </c>
      <c r="C679" s="113">
        <v>15.35</v>
      </c>
      <c r="D679" s="113">
        <v>16.100000000000001</v>
      </c>
      <c r="E679" s="129">
        <f>LME_historicals[[#This Row],[Date]]</f>
        <v>43616</v>
      </c>
      <c r="F679" s="111">
        <f>C679/$M$2</f>
        <v>33.840984849820984</v>
      </c>
      <c r="G679" s="111">
        <f>D679/$M$2</f>
        <v>35.49445316495882</v>
      </c>
      <c r="H679" s="127">
        <f>LME_historicals[[#This Row],[Date]]</f>
        <v>43616</v>
      </c>
      <c r="I679" s="111">
        <v>2.0099999999999998</v>
      </c>
      <c r="J679" s="111">
        <v>2.1</v>
      </c>
    </row>
    <row r="680" spans="1:10" hidden="1" x14ac:dyDescent="0.25">
      <c r="A680" s="114">
        <v>43619</v>
      </c>
      <c r="B680" s="116" t="str">
        <f t="shared" si="10"/>
        <v>Mon</v>
      </c>
      <c r="C680" s="115"/>
      <c r="D680" s="115"/>
      <c r="E680" s="129">
        <f>LME_historicals[[#This Row],[Date]]</f>
        <v>43619</v>
      </c>
      <c r="F680" s="214"/>
      <c r="G680" s="112"/>
      <c r="H680" s="127">
        <f>LME_historicals[[#This Row],[Date]]</f>
        <v>43619</v>
      </c>
      <c r="I680" s="214"/>
      <c r="J680" s="112"/>
    </row>
    <row r="681" spans="1:10" hidden="1" x14ac:dyDescent="0.25">
      <c r="A681" s="114">
        <v>43620</v>
      </c>
      <c r="B681" s="116" t="str">
        <f t="shared" si="10"/>
        <v>Tue</v>
      </c>
      <c r="C681" s="113"/>
      <c r="D681" s="113"/>
      <c r="E681" s="129">
        <f>LME_historicals[[#This Row],[Date]]</f>
        <v>43620</v>
      </c>
      <c r="F681" s="111"/>
      <c r="G681" s="111"/>
      <c r="H681" s="127">
        <f>LME_historicals[[#This Row],[Date]]</f>
        <v>43620</v>
      </c>
      <c r="I681" s="111"/>
      <c r="J681" s="111"/>
    </row>
    <row r="682" spans="1:10" x14ac:dyDescent="0.25">
      <c r="A682" s="114">
        <v>43621</v>
      </c>
      <c r="B682" s="116" t="str">
        <f t="shared" si="10"/>
        <v>Wed</v>
      </c>
      <c r="C682" s="115">
        <v>14.95</v>
      </c>
      <c r="D682" s="117">
        <v>15.5</v>
      </c>
      <c r="E682" s="129">
        <f>LME_historicals[[#This Row],[Date]]</f>
        <v>43621</v>
      </c>
      <c r="F682" s="112">
        <f>C682/$M$2</f>
        <v>32.959135081747469</v>
      </c>
      <c r="G682" s="112">
        <f>D682/$M$2</f>
        <v>34.171678512848551</v>
      </c>
      <c r="H682" s="127">
        <f>LME_historicals[[#This Row],[Date]]</f>
        <v>43621</v>
      </c>
      <c r="I682" s="112"/>
      <c r="J682" s="112"/>
    </row>
    <row r="683" spans="1:10" hidden="1" x14ac:dyDescent="0.25">
      <c r="A683" s="114">
        <v>43622</v>
      </c>
      <c r="B683" s="116" t="str">
        <f t="shared" si="10"/>
        <v>Thu</v>
      </c>
      <c r="C683" s="113"/>
      <c r="D683" s="113"/>
      <c r="E683" s="129">
        <f>LME_historicals[[#This Row],[Date]]</f>
        <v>43622</v>
      </c>
      <c r="F683" s="111"/>
      <c r="G683" s="111"/>
      <c r="H683" s="127">
        <f>LME_historicals[[#This Row],[Date]]</f>
        <v>43622</v>
      </c>
      <c r="I683" s="111"/>
      <c r="J683" s="111"/>
    </row>
    <row r="684" spans="1:10" x14ac:dyDescent="0.25">
      <c r="A684" s="114">
        <v>43623</v>
      </c>
      <c r="B684" s="116" t="str">
        <f t="shared" si="10"/>
        <v>Fri</v>
      </c>
      <c r="C684" s="115">
        <v>14.8</v>
      </c>
      <c r="D684" s="214">
        <v>15.25</v>
      </c>
      <c r="E684" s="129">
        <f>LME_historicals[[#This Row],[Date]]</f>
        <v>43623</v>
      </c>
      <c r="F684" s="112">
        <f>C684/$M$2</f>
        <v>32.628441418719909</v>
      </c>
      <c r="G684" s="112">
        <f>D684/$M$2</f>
        <v>33.620522407802611</v>
      </c>
      <c r="H684" s="127">
        <f>LME_historicals[[#This Row],[Date]]</f>
        <v>43623</v>
      </c>
      <c r="I684" s="112">
        <v>1.98</v>
      </c>
      <c r="J684" s="112">
        <v>2.08</v>
      </c>
    </row>
    <row r="685" spans="1:10" hidden="1" x14ac:dyDescent="0.25">
      <c r="A685" s="114">
        <v>43626</v>
      </c>
      <c r="B685" s="116" t="str">
        <f t="shared" si="10"/>
        <v>Mon</v>
      </c>
      <c r="C685" s="113"/>
      <c r="D685" s="113"/>
      <c r="E685" s="129">
        <f>LME_historicals[[#This Row],[Date]]</f>
        <v>43626</v>
      </c>
      <c r="F685" s="111"/>
      <c r="G685" s="111"/>
      <c r="H685" s="127">
        <f>LME_historicals[[#This Row],[Date]]</f>
        <v>43626</v>
      </c>
      <c r="I685" s="111"/>
      <c r="J685" s="111"/>
    </row>
    <row r="686" spans="1:10" hidden="1" x14ac:dyDescent="0.25">
      <c r="A686" s="114">
        <v>43627</v>
      </c>
      <c r="B686" s="116" t="str">
        <f t="shared" si="10"/>
        <v>Tue</v>
      </c>
      <c r="C686" s="115"/>
      <c r="D686" s="214"/>
      <c r="E686" s="129">
        <f>LME_historicals[[#This Row],[Date]]</f>
        <v>43627</v>
      </c>
      <c r="F686" s="214"/>
      <c r="G686" s="112"/>
      <c r="H686" s="127">
        <f>LME_historicals[[#This Row],[Date]]</f>
        <v>43627</v>
      </c>
      <c r="I686" s="214"/>
      <c r="J686" s="112"/>
    </row>
    <row r="687" spans="1:10" x14ac:dyDescent="0.25">
      <c r="A687" s="114">
        <v>43628</v>
      </c>
      <c r="B687" s="116" t="str">
        <f t="shared" si="10"/>
        <v>Wed</v>
      </c>
      <c r="C687" s="113">
        <v>14.5</v>
      </c>
      <c r="D687" s="113">
        <v>15.15</v>
      </c>
      <c r="E687" s="129">
        <f>LME_historicals[[#This Row],[Date]]</f>
        <v>43628</v>
      </c>
      <c r="F687" s="111">
        <f>C687/$M$2</f>
        <v>31.967054092664775</v>
      </c>
      <c r="G687" s="111">
        <f>D687/$M$2</f>
        <v>33.40005996578423</v>
      </c>
      <c r="H687" s="127">
        <f>LME_historicals[[#This Row],[Date]]</f>
        <v>43628</v>
      </c>
      <c r="I687" s="111"/>
      <c r="J687" s="111"/>
    </row>
    <row r="688" spans="1:10" hidden="1" x14ac:dyDescent="0.25">
      <c r="A688" s="114">
        <v>43629</v>
      </c>
      <c r="B688" s="116" t="str">
        <f t="shared" si="10"/>
        <v>Thu</v>
      </c>
      <c r="C688" s="115"/>
      <c r="D688" s="214"/>
      <c r="E688" s="129">
        <f>LME_historicals[[#This Row],[Date]]</f>
        <v>43629</v>
      </c>
      <c r="F688" s="214"/>
      <c r="G688" s="112"/>
      <c r="H688" s="127">
        <f>LME_historicals[[#This Row],[Date]]</f>
        <v>43629</v>
      </c>
      <c r="I688" s="214"/>
      <c r="J688" s="112"/>
    </row>
    <row r="689" spans="1:10" x14ac:dyDescent="0.25">
      <c r="A689" s="114">
        <v>43630</v>
      </c>
      <c r="B689" s="116" t="str">
        <f t="shared" si="10"/>
        <v>Fri</v>
      </c>
      <c r="C689" s="113">
        <v>14.4</v>
      </c>
      <c r="D689" s="113">
        <v>15.15</v>
      </c>
      <c r="E689" s="129">
        <f>LME_historicals[[#This Row],[Date]]</f>
        <v>43630</v>
      </c>
      <c r="F689" s="111">
        <f>C689/$M$2</f>
        <v>31.746591650646398</v>
      </c>
      <c r="G689" s="111">
        <f>D689/$M$2</f>
        <v>33.40005996578423</v>
      </c>
      <c r="H689" s="127">
        <f>LME_historicals[[#This Row],[Date]]</f>
        <v>43630</v>
      </c>
      <c r="I689" s="111"/>
      <c r="J689" s="111"/>
    </row>
    <row r="690" spans="1:10" hidden="1" x14ac:dyDescent="0.25">
      <c r="A690" s="114">
        <v>43633</v>
      </c>
      <c r="B690" s="116" t="str">
        <f t="shared" si="10"/>
        <v>Mon</v>
      </c>
      <c r="C690" s="115"/>
      <c r="D690" s="214"/>
      <c r="E690" s="129">
        <f>LME_historicals[[#This Row],[Date]]</f>
        <v>43633</v>
      </c>
      <c r="F690" s="214"/>
      <c r="G690" s="112"/>
      <c r="H690" s="127">
        <f>LME_historicals[[#This Row],[Date]]</f>
        <v>43633</v>
      </c>
      <c r="I690" s="214"/>
      <c r="J690" s="112"/>
    </row>
    <row r="691" spans="1:10" hidden="1" x14ac:dyDescent="0.25">
      <c r="A691" s="114">
        <v>43634</v>
      </c>
      <c r="B691" s="116" t="str">
        <f t="shared" si="10"/>
        <v>Tue</v>
      </c>
      <c r="C691" s="113"/>
      <c r="D691" s="113"/>
      <c r="E691" s="129">
        <f>LME_historicals[[#This Row],[Date]]</f>
        <v>43634</v>
      </c>
      <c r="F691" s="111"/>
      <c r="G691" s="111"/>
      <c r="H691" s="127">
        <f>LME_historicals[[#This Row],[Date]]</f>
        <v>43634</v>
      </c>
      <c r="I691" s="111"/>
      <c r="J691" s="111"/>
    </row>
    <row r="692" spans="1:10" x14ac:dyDescent="0.25">
      <c r="A692" s="114">
        <v>43635</v>
      </c>
      <c r="B692" s="116" t="str">
        <f t="shared" si="10"/>
        <v>Wed</v>
      </c>
      <c r="C692" s="115">
        <v>14.25</v>
      </c>
      <c r="D692" s="117">
        <v>15</v>
      </c>
      <c r="E692" s="129">
        <f>LME_historicals[[#This Row],[Date]]</f>
        <v>43635</v>
      </c>
      <c r="F692" s="112">
        <f>C692/$M$2</f>
        <v>31.41589798761883</v>
      </c>
      <c r="G692" s="112">
        <f>D692/$M$2</f>
        <v>33.069366302756663</v>
      </c>
      <c r="H692" s="127">
        <f>LME_historicals[[#This Row],[Date]]</f>
        <v>43635</v>
      </c>
      <c r="I692" s="112"/>
      <c r="J692" s="112"/>
    </row>
    <row r="693" spans="1:10" hidden="1" x14ac:dyDescent="0.25">
      <c r="A693" s="114">
        <v>43636</v>
      </c>
      <c r="B693" s="116" t="str">
        <f t="shared" si="10"/>
        <v>Thu</v>
      </c>
      <c r="C693" s="113"/>
      <c r="D693" s="113"/>
      <c r="E693" s="129">
        <f>LME_historicals[[#This Row],[Date]]</f>
        <v>43636</v>
      </c>
      <c r="F693" s="111"/>
      <c r="G693" s="111"/>
      <c r="H693" s="127">
        <f>LME_historicals[[#This Row],[Date]]</f>
        <v>43636</v>
      </c>
      <c r="I693" s="111"/>
      <c r="J693" s="111"/>
    </row>
    <row r="694" spans="1:10" x14ac:dyDescent="0.25">
      <c r="A694" s="114">
        <v>43637</v>
      </c>
      <c r="B694" s="116" t="str">
        <f t="shared" si="10"/>
        <v>Fri</v>
      </c>
      <c r="C694" s="115">
        <v>13.85</v>
      </c>
      <c r="D694" s="117">
        <v>14.5</v>
      </c>
      <c r="E694" s="129">
        <f>LME_historicals[[#This Row],[Date]]</f>
        <v>43637</v>
      </c>
      <c r="F694" s="112">
        <f>C694/$M$2</f>
        <v>30.534048219545319</v>
      </c>
      <c r="G694" s="112">
        <f>D694/$M$2</f>
        <v>31.967054092664775</v>
      </c>
      <c r="H694" s="127">
        <f>LME_historicals[[#This Row],[Date]]</f>
        <v>43637</v>
      </c>
      <c r="I694" s="112"/>
      <c r="J694" s="112"/>
    </row>
    <row r="695" spans="1:10" hidden="1" x14ac:dyDescent="0.25">
      <c r="A695" s="114">
        <v>43640</v>
      </c>
      <c r="B695" s="116" t="str">
        <f t="shared" si="10"/>
        <v>Mon</v>
      </c>
      <c r="C695" s="113"/>
      <c r="D695" s="113"/>
      <c r="E695" s="129">
        <f>LME_historicals[[#This Row],[Date]]</f>
        <v>43640</v>
      </c>
      <c r="F695" s="111"/>
      <c r="G695" s="111"/>
      <c r="H695" s="127">
        <f>LME_historicals[[#This Row],[Date]]</f>
        <v>43640</v>
      </c>
      <c r="I695" s="111"/>
      <c r="J695" s="111"/>
    </row>
    <row r="696" spans="1:10" hidden="1" x14ac:dyDescent="0.25">
      <c r="A696" s="114">
        <v>43641</v>
      </c>
      <c r="B696" s="116" t="str">
        <f t="shared" si="10"/>
        <v>Tue</v>
      </c>
      <c r="C696" s="115"/>
      <c r="D696" s="214"/>
      <c r="E696" s="129">
        <f>LME_historicals[[#This Row],[Date]]</f>
        <v>43641</v>
      </c>
      <c r="F696" s="214"/>
      <c r="G696" s="112"/>
      <c r="H696" s="127">
        <f>LME_historicals[[#This Row],[Date]]</f>
        <v>43641</v>
      </c>
      <c r="I696" s="214"/>
      <c r="J696" s="112"/>
    </row>
    <row r="697" spans="1:10" x14ac:dyDescent="0.25">
      <c r="A697" s="114">
        <v>43642</v>
      </c>
      <c r="B697" s="116" t="str">
        <f t="shared" si="10"/>
        <v>Wed</v>
      </c>
      <c r="C697" s="113">
        <v>13.75</v>
      </c>
      <c r="D697" s="113">
        <v>14.35</v>
      </c>
      <c r="E697" s="129">
        <f>LME_historicals[[#This Row],[Date]]</f>
        <v>43642</v>
      </c>
      <c r="F697" s="111">
        <f>C697/$M$2</f>
        <v>30.313585777526942</v>
      </c>
      <c r="G697" s="111">
        <f>D697/$M$2</f>
        <v>31.636360429637207</v>
      </c>
      <c r="H697" s="127">
        <f>LME_historicals[[#This Row],[Date]]</f>
        <v>43642</v>
      </c>
      <c r="I697" s="111"/>
      <c r="J697" s="111"/>
    </row>
    <row r="698" spans="1:10" hidden="1" x14ac:dyDescent="0.25">
      <c r="A698" s="114">
        <v>43643</v>
      </c>
      <c r="B698" s="116" t="str">
        <f t="shared" si="10"/>
        <v>Thu</v>
      </c>
      <c r="C698" s="115"/>
      <c r="D698" s="214"/>
      <c r="E698" s="129">
        <f>LME_historicals[[#This Row],[Date]]</f>
        <v>43643</v>
      </c>
      <c r="F698" s="214"/>
      <c r="G698" s="112"/>
      <c r="H698" s="127">
        <f>LME_historicals[[#This Row],[Date]]</f>
        <v>43643</v>
      </c>
      <c r="I698" s="214"/>
      <c r="J698" s="112"/>
    </row>
    <row r="699" spans="1:10" x14ac:dyDescent="0.25">
      <c r="A699" s="114">
        <v>43644</v>
      </c>
      <c r="B699" s="116" t="str">
        <f t="shared" si="10"/>
        <v>Fri</v>
      </c>
      <c r="C699" s="113">
        <v>13.35</v>
      </c>
      <c r="D699" s="113">
        <v>13.95</v>
      </c>
      <c r="E699" s="129">
        <f>LME_historicals[[#This Row],[Date]]</f>
        <v>43644</v>
      </c>
      <c r="F699" s="111">
        <f>C699/$M$2</f>
        <v>29.431736009453427</v>
      </c>
      <c r="G699" s="111">
        <f>D699/$M$2</f>
        <v>30.754510661563696</v>
      </c>
      <c r="H699" s="127">
        <f>LME_historicals[[#This Row],[Date]]</f>
        <v>43644</v>
      </c>
      <c r="I699" s="111">
        <v>1.98</v>
      </c>
      <c r="J699" s="111">
        <v>2.08</v>
      </c>
    </row>
    <row r="700" spans="1:10" hidden="1" x14ac:dyDescent="0.25">
      <c r="A700" s="114">
        <v>43647</v>
      </c>
      <c r="B700" s="116" t="str">
        <f t="shared" si="10"/>
        <v>Mon</v>
      </c>
      <c r="C700" s="115"/>
      <c r="D700" s="214"/>
      <c r="E700" s="129">
        <f>LME_historicals[[#This Row],[Date]]</f>
        <v>43647</v>
      </c>
      <c r="F700" s="214"/>
      <c r="G700" s="112"/>
      <c r="H700" s="127">
        <f>LME_historicals[[#This Row],[Date]]</f>
        <v>43647</v>
      </c>
      <c r="I700" s="214"/>
      <c r="J700" s="112"/>
    </row>
    <row r="701" spans="1:10" hidden="1" x14ac:dyDescent="0.25">
      <c r="A701" s="114">
        <v>43648</v>
      </c>
      <c r="B701" s="116" t="str">
        <f t="shared" si="10"/>
        <v>Tue</v>
      </c>
      <c r="C701" s="113"/>
      <c r="D701" s="113"/>
      <c r="E701" s="129">
        <f>LME_historicals[[#This Row],[Date]]</f>
        <v>43648</v>
      </c>
      <c r="F701" s="111"/>
      <c r="G701" s="111"/>
      <c r="H701" s="127">
        <f>LME_historicals[[#This Row],[Date]]</f>
        <v>43648</v>
      </c>
      <c r="I701" s="111"/>
      <c r="J701" s="111"/>
    </row>
    <row r="702" spans="1:10" hidden="1" x14ac:dyDescent="0.25">
      <c r="A702" s="114">
        <v>43649</v>
      </c>
      <c r="B702" s="116" t="str">
        <f t="shared" ref="B702:B734" si="11">TEXT($A702,"ddd")</f>
        <v>Wed</v>
      </c>
      <c r="C702" s="115"/>
      <c r="D702" s="214"/>
      <c r="E702" s="129">
        <f>LME_historicals[[#This Row],[Date]]</f>
        <v>43649</v>
      </c>
      <c r="F702" s="214"/>
      <c r="G702" s="112"/>
      <c r="H702" s="127">
        <f>LME_historicals[[#This Row],[Date]]</f>
        <v>43649</v>
      </c>
      <c r="I702" s="214"/>
      <c r="J702" s="112"/>
    </row>
    <row r="703" spans="1:10" hidden="1" x14ac:dyDescent="0.25">
      <c r="A703" s="114">
        <v>43650</v>
      </c>
      <c r="B703" s="116" t="str">
        <f t="shared" si="11"/>
        <v>Thu</v>
      </c>
      <c r="C703" s="113"/>
      <c r="D703" s="113"/>
      <c r="E703" s="129">
        <f>LME_historicals[[#This Row],[Date]]</f>
        <v>43650</v>
      </c>
      <c r="F703" s="111"/>
      <c r="G703" s="111"/>
      <c r="H703" s="127">
        <f>LME_historicals[[#This Row],[Date]]</f>
        <v>43650</v>
      </c>
      <c r="I703" s="111"/>
      <c r="J703" s="111"/>
    </row>
    <row r="704" spans="1:10" x14ac:dyDescent="0.25">
      <c r="A704" s="114">
        <v>43651</v>
      </c>
      <c r="B704" s="116" t="str">
        <f t="shared" si="11"/>
        <v>Fri</v>
      </c>
      <c r="C704" s="115">
        <v>13.05</v>
      </c>
      <c r="D704" s="214">
        <v>13.65</v>
      </c>
      <c r="E704" s="129">
        <f>LME_historicals[[#This Row],[Date]]</f>
        <v>43651</v>
      </c>
      <c r="F704" s="112">
        <f>C704/$M$2</f>
        <v>28.770348683398296</v>
      </c>
      <c r="G704" s="112">
        <f>D704/$M$2</f>
        <v>30.093123335508565</v>
      </c>
      <c r="H704" s="127">
        <f>LME_historicals[[#This Row],[Date]]</f>
        <v>43651</v>
      </c>
      <c r="I704" s="214">
        <v>1.98</v>
      </c>
      <c r="J704" s="112">
        <v>2.08</v>
      </c>
    </row>
    <row r="705" spans="1:10" hidden="1" x14ac:dyDescent="0.25">
      <c r="A705" s="114">
        <v>43654</v>
      </c>
      <c r="B705" s="116" t="str">
        <f t="shared" si="11"/>
        <v>Mon</v>
      </c>
      <c r="C705" s="113"/>
      <c r="D705" s="113"/>
      <c r="E705" s="129">
        <f>LME_historicals[[#This Row],[Date]]</f>
        <v>43654</v>
      </c>
      <c r="F705" s="111"/>
      <c r="G705" s="111"/>
      <c r="H705" s="127">
        <f>LME_historicals[[#This Row],[Date]]</f>
        <v>43654</v>
      </c>
      <c r="I705" s="111"/>
      <c r="J705" s="111"/>
    </row>
    <row r="706" spans="1:10" hidden="1" x14ac:dyDescent="0.25">
      <c r="A706" s="114">
        <v>43655</v>
      </c>
      <c r="B706" s="116" t="str">
        <f t="shared" si="11"/>
        <v>Tue</v>
      </c>
      <c r="C706" s="115"/>
      <c r="D706" s="214"/>
      <c r="E706" s="129">
        <f>LME_historicals[[#This Row],[Date]]</f>
        <v>43655</v>
      </c>
      <c r="F706" s="214"/>
      <c r="G706" s="112"/>
      <c r="H706" s="127">
        <f>LME_historicals[[#This Row],[Date]]</f>
        <v>43655</v>
      </c>
      <c r="I706" s="214"/>
      <c r="J706" s="112"/>
    </row>
    <row r="707" spans="1:10" hidden="1" x14ac:dyDescent="0.25">
      <c r="A707" s="114">
        <v>43656</v>
      </c>
      <c r="B707" s="116" t="str">
        <f t="shared" si="11"/>
        <v>Wed</v>
      </c>
      <c r="C707" s="113"/>
      <c r="D707" s="113"/>
      <c r="E707" s="129">
        <f>LME_historicals[[#This Row],[Date]]</f>
        <v>43656</v>
      </c>
      <c r="F707" s="111"/>
      <c r="G707" s="111"/>
      <c r="H707" s="127">
        <f>LME_historicals[[#This Row],[Date]]</f>
        <v>43656</v>
      </c>
      <c r="I707" s="111"/>
      <c r="J707" s="111"/>
    </row>
    <row r="708" spans="1:10" hidden="1" x14ac:dyDescent="0.25">
      <c r="A708" s="114">
        <v>43657</v>
      </c>
      <c r="B708" s="116" t="str">
        <f t="shared" si="11"/>
        <v>Thu</v>
      </c>
      <c r="C708" s="115"/>
      <c r="D708" s="214"/>
      <c r="E708" s="129">
        <f>LME_historicals[[#This Row],[Date]]</f>
        <v>43657</v>
      </c>
      <c r="F708" s="214"/>
      <c r="G708" s="112"/>
      <c r="H708" s="127">
        <f>LME_historicals[[#This Row],[Date]]</f>
        <v>43657</v>
      </c>
      <c r="I708" s="214"/>
      <c r="J708" s="112"/>
    </row>
    <row r="709" spans="1:10" x14ac:dyDescent="0.25">
      <c r="A709" s="114">
        <v>43658</v>
      </c>
      <c r="B709" s="214" t="str">
        <f t="shared" si="11"/>
        <v>Fri</v>
      </c>
      <c r="C709" s="113">
        <v>12.65</v>
      </c>
      <c r="D709" s="113">
        <v>13.1</v>
      </c>
      <c r="E709" s="129">
        <f>LME_historicals[[#This Row],[Date]]</f>
        <v>43658</v>
      </c>
      <c r="F709" s="111">
        <f>C709/$M$2</f>
        <v>27.888498915324785</v>
      </c>
      <c r="G709" s="111">
        <f>D709/$M$2</f>
        <v>28.880579904407483</v>
      </c>
      <c r="H709" s="127">
        <f>LME_historicals[[#This Row],[Date]]</f>
        <v>43658</v>
      </c>
      <c r="I709" s="111">
        <v>1.98</v>
      </c>
      <c r="J709" s="111">
        <v>2.0499999999999998</v>
      </c>
    </row>
    <row r="710" spans="1:10" hidden="1" x14ac:dyDescent="0.25">
      <c r="A710" s="114">
        <v>43661</v>
      </c>
      <c r="B710" s="214" t="str">
        <f t="shared" si="11"/>
        <v>Mon</v>
      </c>
      <c r="C710" s="115"/>
      <c r="D710" s="214"/>
      <c r="E710" s="129">
        <f>LME_historicals[[#This Row],[Date]]</f>
        <v>43661</v>
      </c>
      <c r="F710" s="214"/>
      <c r="G710" s="112"/>
      <c r="H710" s="127">
        <f>LME_historicals[[#This Row],[Date]]</f>
        <v>43661</v>
      </c>
      <c r="I710" s="214"/>
      <c r="J710" s="112"/>
    </row>
    <row r="711" spans="1:10" hidden="1" x14ac:dyDescent="0.25">
      <c r="A711" s="114">
        <v>43662</v>
      </c>
      <c r="B711" s="214" t="str">
        <f t="shared" si="11"/>
        <v>Tue</v>
      </c>
      <c r="C711" s="113"/>
      <c r="D711" s="113"/>
      <c r="E711" s="129">
        <f>LME_historicals[[#This Row],[Date]]</f>
        <v>43662</v>
      </c>
      <c r="F711" s="111"/>
      <c r="G711" s="111"/>
      <c r="H711" s="127">
        <f>LME_historicals[[#This Row],[Date]]</f>
        <v>43662</v>
      </c>
      <c r="I711" s="111"/>
      <c r="J711" s="111"/>
    </row>
    <row r="712" spans="1:10" hidden="1" x14ac:dyDescent="0.25">
      <c r="A712" s="114">
        <v>43663</v>
      </c>
      <c r="B712" s="214" t="str">
        <f t="shared" si="11"/>
        <v>Wed</v>
      </c>
      <c r="C712" s="115"/>
      <c r="D712" s="214"/>
      <c r="E712" s="129">
        <f>LME_historicals[[#This Row],[Date]]</f>
        <v>43663</v>
      </c>
      <c r="F712" s="214"/>
      <c r="G712" s="112"/>
      <c r="H712" s="127">
        <f>LME_historicals[[#This Row],[Date]]</f>
        <v>43663</v>
      </c>
      <c r="I712" s="214"/>
      <c r="J712" s="112"/>
    </row>
    <row r="713" spans="1:10" hidden="1" x14ac:dyDescent="0.25">
      <c r="A713" s="114">
        <v>43664</v>
      </c>
      <c r="B713" s="214" t="str">
        <f t="shared" si="11"/>
        <v>Thu</v>
      </c>
      <c r="C713" s="113"/>
      <c r="D713" s="113"/>
      <c r="E713" s="129">
        <f>LME_historicals[[#This Row],[Date]]</f>
        <v>43664</v>
      </c>
      <c r="F713" s="111"/>
      <c r="G713" s="111"/>
      <c r="H713" s="127">
        <f>LME_historicals[[#This Row],[Date]]</f>
        <v>43664</v>
      </c>
      <c r="I713" s="111"/>
      <c r="J713" s="111"/>
    </row>
    <row r="714" spans="1:10" x14ac:dyDescent="0.25">
      <c r="A714" s="114">
        <v>43665</v>
      </c>
      <c r="B714" s="214" t="str">
        <f t="shared" si="11"/>
        <v>Fri</v>
      </c>
      <c r="C714" s="115">
        <v>12.55</v>
      </c>
      <c r="D714" s="117">
        <v>12.9</v>
      </c>
      <c r="E714" s="129">
        <f>LME_historicals[[#This Row],[Date]]</f>
        <v>43665</v>
      </c>
      <c r="F714" s="112">
        <f>C714/$M$2</f>
        <v>27.668036473306408</v>
      </c>
      <c r="G714" s="112">
        <f>D714/$M$2</f>
        <v>28.439655020370729</v>
      </c>
      <c r="H714" s="127">
        <f>LME_historicals[[#This Row],[Date]]</f>
        <v>43665</v>
      </c>
      <c r="I714" s="214">
        <v>1.95</v>
      </c>
      <c r="J714" s="112">
        <v>2</v>
      </c>
    </row>
    <row r="715" spans="1:10" hidden="1" x14ac:dyDescent="0.25">
      <c r="A715" s="114">
        <v>43668</v>
      </c>
      <c r="B715" s="214" t="str">
        <f t="shared" si="11"/>
        <v>Mon</v>
      </c>
      <c r="C715" s="113"/>
      <c r="D715" s="113"/>
      <c r="E715" s="129">
        <f>LME_historicals[[#This Row],[Date]]</f>
        <v>43668</v>
      </c>
      <c r="F715" s="111"/>
      <c r="G715" s="111"/>
      <c r="H715" s="127">
        <f>LME_historicals[[#This Row],[Date]]</f>
        <v>43668</v>
      </c>
      <c r="I715" s="111"/>
      <c r="J715" s="111"/>
    </row>
    <row r="716" spans="1:10" hidden="1" x14ac:dyDescent="0.25">
      <c r="A716" s="114">
        <v>43669</v>
      </c>
      <c r="B716" s="214" t="str">
        <f t="shared" si="11"/>
        <v>Tue</v>
      </c>
      <c r="C716" s="115"/>
      <c r="D716" s="214"/>
      <c r="E716" s="129">
        <f>LME_historicals[[#This Row],[Date]]</f>
        <v>43669</v>
      </c>
      <c r="F716" s="214"/>
      <c r="G716" s="112"/>
      <c r="H716" s="127">
        <f>LME_historicals[[#This Row],[Date]]</f>
        <v>43669</v>
      </c>
      <c r="I716" s="214"/>
      <c r="J716" s="112"/>
    </row>
    <row r="717" spans="1:10" hidden="1" x14ac:dyDescent="0.25">
      <c r="A717" s="114">
        <v>43670</v>
      </c>
      <c r="B717" s="214" t="str">
        <f t="shared" si="11"/>
        <v>Wed</v>
      </c>
      <c r="C717" s="113"/>
      <c r="D717" s="113"/>
      <c r="E717" s="129">
        <f>LME_historicals[[#This Row],[Date]]</f>
        <v>43670</v>
      </c>
      <c r="F717" s="111"/>
      <c r="G717" s="111"/>
      <c r="H717" s="127">
        <f>LME_historicals[[#This Row],[Date]]</f>
        <v>43670</v>
      </c>
      <c r="I717" s="111"/>
      <c r="J717" s="111"/>
    </row>
    <row r="718" spans="1:10" hidden="1" x14ac:dyDescent="0.25">
      <c r="A718" s="114">
        <v>43671</v>
      </c>
      <c r="B718" s="214" t="str">
        <f t="shared" si="11"/>
        <v>Thu</v>
      </c>
      <c r="C718" s="115"/>
      <c r="D718" s="214"/>
      <c r="E718" s="129">
        <f>LME_historicals[[#This Row],[Date]]</f>
        <v>43671</v>
      </c>
      <c r="F718" s="214"/>
      <c r="G718" s="112"/>
      <c r="H718" s="127">
        <f>LME_historicals[[#This Row],[Date]]</f>
        <v>43671</v>
      </c>
      <c r="I718" s="214"/>
      <c r="J718" s="112"/>
    </row>
    <row r="719" spans="1:10" x14ac:dyDescent="0.25">
      <c r="A719" s="114">
        <v>43672</v>
      </c>
      <c r="B719" s="214" t="str">
        <f t="shared" si="11"/>
        <v>Fri</v>
      </c>
      <c r="C719" s="113">
        <v>12.3</v>
      </c>
      <c r="D719" s="113">
        <v>12.65</v>
      </c>
      <c r="E719" s="129">
        <f>LME_historicals[[#This Row],[Date]]</f>
        <v>43672</v>
      </c>
      <c r="F719" s="111">
        <f>C719/$M$2</f>
        <v>27.116880368260464</v>
      </c>
      <c r="G719" s="111">
        <f>D719/$M$2</f>
        <v>27.888498915324785</v>
      </c>
      <c r="H719" s="127">
        <f>LME_historicals[[#This Row],[Date]]</f>
        <v>43672</v>
      </c>
      <c r="I719" s="111">
        <v>1.95</v>
      </c>
      <c r="J719" s="111">
        <v>2</v>
      </c>
    </row>
    <row r="720" spans="1:10" hidden="1" x14ac:dyDescent="0.25">
      <c r="A720" s="114">
        <v>43675</v>
      </c>
      <c r="B720" s="214" t="str">
        <f t="shared" si="11"/>
        <v>Mon</v>
      </c>
      <c r="C720" s="115"/>
      <c r="D720" s="214"/>
      <c r="E720" s="129">
        <f>LME_historicals[[#This Row],[Date]]</f>
        <v>43675</v>
      </c>
      <c r="F720" s="214"/>
      <c r="G720" s="112"/>
      <c r="H720" s="127">
        <f>LME_historicals[[#This Row],[Date]]</f>
        <v>43675</v>
      </c>
      <c r="I720" s="214"/>
      <c r="J720" s="112"/>
    </row>
    <row r="721" spans="1:10" hidden="1" x14ac:dyDescent="0.25">
      <c r="A721" s="114">
        <v>43676</v>
      </c>
      <c r="B721" s="214" t="str">
        <f t="shared" si="11"/>
        <v>Tue</v>
      </c>
      <c r="C721" s="113"/>
      <c r="D721" s="113"/>
      <c r="E721" s="129">
        <f>LME_historicals[[#This Row],[Date]]</f>
        <v>43676</v>
      </c>
      <c r="F721" s="111"/>
      <c r="G721" s="111"/>
      <c r="H721" s="127">
        <f>LME_historicals[[#This Row],[Date]]</f>
        <v>43676</v>
      </c>
      <c r="I721" s="111"/>
      <c r="J721" s="111"/>
    </row>
    <row r="722" spans="1:10" x14ac:dyDescent="0.25">
      <c r="A722" s="114">
        <v>43677</v>
      </c>
      <c r="B722" s="214" t="str">
        <f t="shared" si="11"/>
        <v>Wed</v>
      </c>
      <c r="C722" s="115">
        <v>12.1</v>
      </c>
      <c r="D722" s="214">
        <v>12.75</v>
      </c>
      <c r="E722" s="129">
        <f>LME_historicals[[#This Row],[Date]]</f>
        <v>43677</v>
      </c>
      <c r="F722" s="112">
        <f>C722/$M$2</f>
        <v>26.675955484223707</v>
      </c>
      <c r="G722" s="112">
        <f>D722/$M$2</f>
        <v>28.108961357343162</v>
      </c>
      <c r="H722" s="127">
        <f>LME_historicals[[#This Row],[Date]]</f>
        <v>43677</v>
      </c>
      <c r="I722" s="214"/>
      <c r="J722" s="112"/>
    </row>
    <row r="723" spans="1:10" hidden="1" x14ac:dyDescent="0.25">
      <c r="A723" s="114">
        <v>43678</v>
      </c>
      <c r="B723" s="214" t="str">
        <f t="shared" si="11"/>
        <v>Thu</v>
      </c>
      <c r="C723" s="113"/>
      <c r="D723" s="113"/>
      <c r="E723" s="129">
        <f>LME_historicals[[#This Row],[Date]]</f>
        <v>43678</v>
      </c>
      <c r="F723" s="111"/>
      <c r="G723" s="111"/>
      <c r="H723" s="127">
        <f>LME_historicals[[#This Row],[Date]]</f>
        <v>43678</v>
      </c>
      <c r="I723" s="111"/>
      <c r="J723" s="111"/>
    </row>
    <row r="724" spans="1:10" x14ac:dyDescent="0.25">
      <c r="A724" s="114">
        <v>43679</v>
      </c>
      <c r="B724" s="214" t="str">
        <f t="shared" si="11"/>
        <v>Fri</v>
      </c>
      <c r="C724" s="115">
        <v>12.2</v>
      </c>
      <c r="D724" s="117">
        <v>13</v>
      </c>
      <c r="E724" s="129">
        <f>LME_historicals[[#This Row],[Date]]</f>
        <v>43679</v>
      </c>
      <c r="F724" s="112">
        <f>C724/$M$2</f>
        <v>26.896417926242083</v>
      </c>
      <c r="G724" s="112">
        <f>D724/$M$2</f>
        <v>28.660117462389106</v>
      </c>
      <c r="H724" s="127">
        <f>LME_historicals[[#This Row],[Date]]</f>
        <v>43679</v>
      </c>
      <c r="I724" s="214"/>
      <c r="J724" s="112"/>
    </row>
    <row r="725" spans="1:10" hidden="1" x14ac:dyDescent="0.25">
      <c r="A725" s="114">
        <v>43682</v>
      </c>
      <c r="B725" s="214" t="str">
        <f t="shared" si="11"/>
        <v>Mon</v>
      </c>
      <c r="C725" s="113"/>
      <c r="D725" s="113"/>
      <c r="E725" s="129">
        <f>LME_historicals[[#This Row],[Date]]</f>
        <v>43682</v>
      </c>
      <c r="F725" s="111"/>
      <c r="G725" s="111"/>
      <c r="H725" s="127">
        <f>LME_historicals[[#This Row],[Date]]</f>
        <v>43682</v>
      </c>
      <c r="I725" s="111"/>
      <c r="J725" s="111"/>
    </row>
    <row r="726" spans="1:10" hidden="1" x14ac:dyDescent="0.25">
      <c r="A726" s="114">
        <v>43683</v>
      </c>
      <c r="B726" s="214" t="str">
        <f t="shared" si="11"/>
        <v>Tue</v>
      </c>
      <c r="C726" s="115"/>
      <c r="D726" s="214"/>
      <c r="E726" s="129">
        <f>LME_historicals[[#This Row],[Date]]</f>
        <v>43683</v>
      </c>
      <c r="F726" s="214"/>
      <c r="G726" s="112"/>
      <c r="H726" s="127">
        <f>LME_historicals[[#This Row],[Date]]</f>
        <v>43683</v>
      </c>
      <c r="I726" s="214"/>
      <c r="J726" s="112"/>
    </row>
    <row r="727" spans="1:10" x14ac:dyDescent="0.25">
      <c r="A727" s="114">
        <v>43684</v>
      </c>
      <c r="B727" s="214" t="str">
        <f t="shared" si="11"/>
        <v>Wed</v>
      </c>
      <c r="C727" s="113">
        <v>12.25</v>
      </c>
      <c r="D727" s="113">
        <v>13.95</v>
      </c>
      <c r="E727" s="129">
        <f>LME_historicals[[#This Row],[Date]]</f>
        <v>43684</v>
      </c>
      <c r="F727" s="111">
        <f>C727/$M$2</f>
        <v>27.006649147251274</v>
      </c>
      <c r="G727" s="111">
        <f>D727/$M$2</f>
        <v>30.754510661563696</v>
      </c>
      <c r="H727" s="127">
        <f>LME_historicals[[#This Row],[Date]]</f>
        <v>43684</v>
      </c>
      <c r="I727" s="111"/>
      <c r="J727" s="111"/>
    </row>
    <row r="728" spans="1:10" hidden="1" x14ac:dyDescent="0.25">
      <c r="A728" s="114">
        <v>43685</v>
      </c>
      <c r="B728" s="214" t="str">
        <f t="shared" si="11"/>
        <v>Thu</v>
      </c>
      <c r="C728" s="115"/>
      <c r="D728" s="214"/>
      <c r="E728" s="129">
        <f>LME_historicals[[#This Row],[Date]]</f>
        <v>43685</v>
      </c>
      <c r="F728" s="214"/>
      <c r="G728" s="112"/>
      <c r="H728" s="127">
        <f>LME_historicals[[#This Row],[Date]]</f>
        <v>43685</v>
      </c>
      <c r="I728" s="214"/>
      <c r="J728" s="112"/>
    </row>
    <row r="729" spans="1:10" x14ac:dyDescent="0.25">
      <c r="A729" s="114">
        <v>43686</v>
      </c>
      <c r="B729" s="214" t="str">
        <f t="shared" si="11"/>
        <v>Fri</v>
      </c>
      <c r="C729" s="113">
        <v>13.05</v>
      </c>
      <c r="D729" s="113">
        <v>14.3</v>
      </c>
      <c r="E729" s="129">
        <f>LME_historicals[[#This Row],[Date]]</f>
        <v>43686</v>
      </c>
      <c r="F729" s="111">
        <f>C729/$M$2</f>
        <v>28.770348683398296</v>
      </c>
      <c r="G729" s="111">
        <f>D729/$M$2</f>
        <v>31.526129208628021</v>
      </c>
      <c r="H729" s="127">
        <f>LME_historicals[[#This Row],[Date]]</f>
        <v>43686</v>
      </c>
      <c r="I729" s="111">
        <v>1.81</v>
      </c>
      <c r="J729" s="111">
        <v>1.9</v>
      </c>
    </row>
    <row r="730" spans="1:10" hidden="1" x14ac:dyDescent="0.25">
      <c r="A730" s="114">
        <v>43689</v>
      </c>
      <c r="B730" s="214" t="str">
        <f t="shared" si="11"/>
        <v>Mon</v>
      </c>
      <c r="C730" s="115"/>
      <c r="D730" s="214"/>
      <c r="E730" s="129">
        <f>LME_historicals[[#This Row],[Date]]</f>
        <v>43689</v>
      </c>
      <c r="F730" s="214"/>
      <c r="G730" s="112"/>
      <c r="H730" s="127">
        <f>LME_historicals[[#This Row],[Date]]</f>
        <v>43689</v>
      </c>
      <c r="I730" s="214"/>
      <c r="J730" s="112"/>
    </row>
    <row r="731" spans="1:10" hidden="1" x14ac:dyDescent="0.25">
      <c r="A731" s="114">
        <f>A730+1</f>
        <v>43690</v>
      </c>
      <c r="B731" s="214" t="str">
        <f t="shared" si="11"/>
        <v>Tue</v>
      </c>
      <c r="C731" s="113"/>
      <c r="D731" s="113"/>
      <c r="E731" s="129">
        <f>LME_historicals[[#This Row],[Date]]</f>
        <v>43690</v>
      </c>
      <c r="F731" s="111"/>
      <c r="G731" s="111"/>
      <c r="H731" s="127">
        <f>LME_historicals[[#This Row],[Date]]</f>
        <v>43690</v>
      </c>
      <c r="I731" s="111"/>
      <c r="J731" s="111"/>
    </row>
    <row r="732" spans="1:10" hidden="1" x14ac:dyDescent="0.25">
      <c r="A732" s="114">
        <f t="shared" ref="A732:A734" si="12">A731+1</f>
        <v>43691</v>
      </c>
      <c r="B732" s="214" t="str">
        <f t="shared" si="11"/>
        <v>Wed</v>
      </c>
      <c r="C732" s="115"/>
      <c r="D732" s="214"/>
      <c r="E732" s="129">
        <f>LME_historicals[[#This Row],[Date]]</f>
        <v>43691</v>
      </c>
      <c r="F732" s="214"/>
      <c r="G732" s="112"/>
      <c r="H732" s="127">
        <f>LME_historicals[[#This Row],[Date]]</f>
        <v>43691</v>
      </c>
      <c r="I732" s="214"/>
      <c r="J732" s="112"/>
    </row>
    <row r="733" spans="1:10" hidden="1" x14ac:dyDescent="0.25">
      <c r="A733" s="114">
        <f t="shared" si="12"/>
        <v>43692</v>
      </c>
      <c r="B733" s="214" t="str">
        <f t="shared" si="11"/>
        <v>Thu</v>
      </c>
      <c r="C733" s="113"/>
      <c r="D733" s="113"/>
      <c r="E733" s="129">
        <f>LME_historicals[[#This Row],[Date]]</f>
        <v>43692</v>
      </c>
      <c r="F733" s="111"/>
      <c r="G733" s="111"/>
      <c r="H733" s="127">
        <f>LME_historicals[[#This Row],[Date]]</f>
        <v>43692</v>
      </c>
      <c r="I733" s="111"/>
      <c r="J733" s="111"/>
    </row>
    <row r="734" spans="1:10" x14ac:dyDescent="0.25">
      <c r="A734" s="114">
        <f t="shared" si="12"/>
        <v>43693</v>
      </c>
      <c r="B734" s="214" t="str">
        <f t="shared" si="11"/>
        <v>Fri</v>
      </c>
      <c r="C734" s="115">
        <v>15.5</v>
      </c>
      <c r="D734" s="214">
        <v>16.75</v>
      </c>
      <c r="E734" s="129">
        <f>LME_historicals[[#This Row],[Date]]</f>
        <v>43693</v>
      </c>
      <c r="F734" s="112">
        <f>C734/$M$2</f>
        <v>34.171678512848551</v>
      </c>
      <c r="G734" s="112">
        <f>D734/$M$2</f>
        <v>36.927459038078275</v>
      </c>
      <c r="H734" s="127">
        <f>LME_historicals[[#This Row],[Date]]</f>
        <v>43693</v>
      </c>
      <c r="I734" s="214">
        <v>1.75</v>
      </c>
      <c r="J734" s="112">
        <v>1.83</v>
      </c>
    </row>
    <row r="735" spans="1:10" hidden="1" x14ac:dyDescent="0.25">
      <c r="A735" s="114"/>
      <c r="B735" s="214"/>
      <c r="C735" s="113"/>
      <c r="D735" s="113"/>
      <c r="E735" s="129"/>
      <c r="F735" s="111"/>
      <c r="G735" s="111"/>
      <c r="H735" s="127"/>
      <c r="I735" s="111"/>
      <c r="J735" s="111"/>
    </row>
    <row r="736" spans="1:10" hidden="1" x14ac:dyDescent="0.25">
      <c r="A736" s="114"/>
      <c r="B736" s="214"/>
      <c r="C736" s="115"/>
      <c r="D736" s="214"/>
      <c r="E736" s="129"/>
      <c r="F736" s="214"/>
      <c r="G736" s="112"/>
      <c r="H736" s="127"/>
      <c r="I736" s="214"/>
      <c r="J736" s="112"/>
    </row>
    <row r="737" spans="1:10" hidden="1" x14ac:dyDescent="0.25">
      <c r="A737" s="114"/>
      <c r="B737" s="214"/>
      <c r="C737" s="113"/>
      <c r="D737" s="113"/>
      <c r="E737" s="129"/>
      <c r="F737" s="111"/>
      <c r="G737" s="111"/>
      <c r="H737" s="127"/>
      <c r="I737" s="111"/>
      <c r="J737" s="111"/>
    </row>
    <row r="738" spans="1:10" hidden="1" x14ac:dyDescent="0.25">
      <c r="A738" s="114"/>
      <c r="B738" s="214"/>
      <c r="C738" s="115"/>
      <c r="D738" s="214"/>
      <c r="E738" s="129"/>
      <c r="F738" s="214"/>
      <c r="G738" s="112"/>
      <c r="H738" s="127"/>
      <c r="I738" s="214"/>
      <c r="J738" s="112"/>
    </row>
    <row r="739" spans="1:10" hidden="1" x14ac:dyDescent="0.25">
      <c r="A739" s="114"/>
      <c r="B739" s="214"/>
      <c r="C739" s="113"/>
      <c r="D739" s="113"/>
      <c r="E739" s="129"/>
      <c r="F739" s="111"/>
      <c r="G739" s="111"/>
      <c r="H739" s="127"/>
      <c r="I739" s="111"/>
      <c r="J739" s="111"/>
    </row>
    <row r="740" spans="1:10" hidden="1" x14ac:dyDescent="0.25">
      <c r="A740" s="114"/>
      <c r="B740" s="214"/>
      <c r="C740" s="115"/>
      <c r="D740" s="214"/>
      <c r="E740" s="129"/>
      <c r="F740" s="214"/>
      <c r="G740" s="112"/>
      <c r="H740" s="127"/>
      <c r="I740" s="214"/>
      <c r="J740" s="112"/>
    </row>
    <row r="741" spans="1:10" hidden="1" x14ac:dyDescent="0.25">
      <c r="A741" s="114"/>
      <c r="B741" s="214"/>
      <c r="C741" s="113"/>
      <c r="D741" s="113"/>
      <c r="E741" s="129"/>
      <c r="F741" s="111"/>
      <c r="G741" s="111"/>
      <c r="H741" s="127"/>
      <c r="I741" s="111"/>
      <c r="J741" s="111"/>
    </row>
    <row r="742" spans="1:10" hidden="1" x14ac:dyDescent="0.25">
      <c r="A742" s="114"/>
      <c r="B742" s="214"/>
      <c r="C742" s="115"/>
      <c r="D742" s="214"/>
      <c r="E742" s="129"/>
      <c r="F742" s="214"/>
      <c r="G742" s="112"/>
      <c r="H742" s="127"/>
      <c r="I742" s="214"/>
      <c r="J742" s="112"/>
    </row>
    <row r="743" spans="1:10" hidden="1" x14ac:dyDescent="0.25">
      <c r="A743" s="114"/>
      <c r="B743" s="214"/>
      <c r="C743" s="113"/>
      <c r="D743" s="113"/>
      <c r="E743" s="129"/>
      <c r="F743" s="111"/>
      <c r="G743" s="111"/>
      <c r="H743" s="127"/>
      <c r="I743" s="111"/>
      <c r="J743" s="111"/>
    </row>
    <row r="744" spans="1:10" hidden="1" x14ac:dyDescent="0.25">
      <c r="A744" s="114"/>
      <c r="B744" s="214"/>
      <c r="C744" s="115"/>
      <c r="D744" s="214"/>
      <c r="E744" s="129"/>
      <c r="F744" s="214"/>
      <c r="G744" s="112"/>
      <c r="H744" s="127"/>
      <c r="I744" s="214"/>
      <c r="J744" s="112"/>
    </row>
    <row r="745" spans="1:10" hidden="1" x14ac:dyDescent="0.25">
      <c r="A745" s="114"/>
      <c r="B745" s="214"/>
      <c r="C745" s="113"/>
      <c r="D745" s="113"/>
      <c r="E745" s="129"/>
      <c r="F745" s="111"/>
      <c r="G745" s="111"/>
      <c r="H745" s="127"/>
      <c r="I745" s="111"/>
      <c r="J745" s="111"/>
    </row>
    <row r="746" spans="1:10" hidden="1" x14ac:dyDescent="0.25">
      <c r="A746" s="114"/>
      <c r="B746" s="214"/>
      <c r="C746" s="115"/>
      <c r="D746" s="214"/>
      <c r="E746" s="129"/>
      <c r="F746" s="214"/>
      <c r="G746" s="112"/>
      <c r="H746" s="127"/>
      <c r="I746" s="214"/>
      <c r="J746" s="112"/>
    </row>
    <row r="747" spans="1:10" hidden="1" x14ac:dyDescent="0.25">
      <c r="A747" s="114"/>
      <c r="B747" s="214"/>
      <c r="C747" s="113"/>
      <c r="D747" s="113"/>
      <c r="E747" s="129"/>
      <c r="F747" s="111"/>
      <c r="G747" s="111"/>
      <c r="H747" s="127"/>
      <c r="I747" s="111"/>
      <c r="J747" s="111"/>
    </row>
    <row r="748" spans="1:10" hidden="1" x14ac:dyDescent="0.25">
      <c r="A748" s="114"/>
      <c r="B748" s="214"/>
      <c r="C748" s="115"/>
      <c r="D748" s="214"/>
      <c r="E748" s="129"/>
      <c r="F748" s="214"/>
      <c r="G748" s="112"/>
      <c r="H748" s="127"/>
      <c r="I748" s="214"/>
      <c r="J748" s="112"/>
    </row>
    <row r="749" spans="1:10" hidden="1" x14ac:dyDescent="0.25">
      <c r="A749" s="114"/>
      <c r="B749" s="214"/>
      <c r="C749" s="113"/>
      <c r="D749" s="113"/>
      <c r="E749" s="129"/>
      <c r="F749" s="111"/>
      <c r="G749" s="111"/>
      <c r="H749" s="127"/>
      <c r="I749" s="111"/>
      <c r="J749" s="111"/>
    </row>
    <row r="750" spans="1:10" hidden="1" x14ac:dyDescent="0.25">
      <c r="A750" s="114"/>
      <c r="B750" s="214"/>
      <c r="C750" s="115"/>
      <c r="D750" s="214"/>
      <c r="E750" s="129"/>
      <c r="F750" s="214"/>
      <c r="G750" s="112"/>
      <c r="H750" s="127"/>
      <c r="I750" s="214"/>
      <c r="J750" s="112"/>
    </row>
    <row r="751" spans="1:10" hidden="1" x14ac:dyDescent="0.25">
      <c r="A751" s="114"/>
      <c r="B751" s="214"/>
      <c r="C751" s="113"/>
      <c r="D751" s="113"/>
      <c r="E751" s="129"/>
      <c r="F751" s="111"/>
      <c r="G751" s="111"/>
      <c r="H751" s="127"/>
      <c r="I751" s="111"/>
      <c r="J751" s="111"/>
    </row>
    <row r="752" spans="1:10" hidden="1" x14ac:dyDescent="0.25">
      <c r="A752" s="114"/>
      <c r="B752" s="214"/>
      <c r="C752" s="115"/>
      <c r="D752" s="214"/>
      <c r="E752" s="129"/>
      <c r="F752" s="214"/>
      <c r="G752" s="112"/>
      <c r="H752" s="127"/>
      <c r="I752" s="214"/>
      <c r="J752" s="112"/>
    </row>
    <row r="753" spans="1:10" hidden="1" x14ac:dyDescent="0.25">
      <c r="A753" s="114"/>
      <c r="B753" s="214"/>
      <c r="C753" s="113"/>
      <c r="D753" s="113"/>
      <c r="E753" s="129"/>
      <c r="F753" s="111"/>
      <c r="G753" s="111"/>
      <c r="H753" s="127"/>
      <c r="I753" s="111"/>
      <c r="J753" s="111"/>
    </row>
    <row r="754" spans="1:10" hidden="1" x14ac:dyDescent="0.25">
      <c r="A754" s="114"/>
      <c r="B754" s="214"/>
      <c r="C754" s="115"/>
      <c r="D754" s="214"/>
      <c r="E754" s="129"/>
      <c r="F754" s="214"/>
      <c r="G754" s="112"/>
      <c r="H754" s="127"/>
      <c r="I754" s="214"/>
      <c r="J754" s="112"/>
    </row>
    <row r="755" spans="1:10" hidden="1" x14ac:dyDescent="0.25">
      <c r="A755" s="114"/>
      <c r="B755" s="214"/>
      <c r="C755" s="113"/>
      <c r="D755" s="113"/>
      <c r="E755" s="129"/>
      <c r="F755" s="111"/>
      <c r="G755" s="111"/>
      <c r="H755" s="127"/>
      <c r="I755" s="111"/>
      <c r="J755" s="111"/>
    </row>
    <row r="756" spans="1:10" hidden="1" x14ac:dyDescent="0.25">
      <c r="A756" s="114"/>
      <c r="B756" s="214"/>
      <c r="C756" s="115"/>
      <c r="D756" s="214"/>
      <c r="E756" s="129"/>
      <c r="F756" s="214"/>
      <c r="G756" s="112"/>
      <c r="H756" s="127"/>
      <c r="I756" s="214"/>
      <c r="J756" s="112"/>
    </row>
    <row r="757" spans="1:10" hidden="1" x14ac:dyDescent="0.25">
      <c r="A757" s="114"/>
      <c r="B757" s="214"/>
      <c r="C757" s="113"/>
      <c r="D757" s="113"/>
      <c r="E757" s="129"/>
      <c r="F757" s="111"/>
      <c r="G757" s="111"/>
      <c r="H757" s="127"/>
      <c r="I757" s="111"/>
      <c r="J757" s="111"/>
    </row>
    <row r="758" spans="1:10" hidden="1" x14ac:dyDescent="0.25">
      <c r="A758" s="114"/>
      <c r="B758" s="214"/>
      <c r="C758" s="115"/>
      <c r="D758" s="214"/>
      <c r="E758" s="129"/>
      <c r="F758" s="214"/>
      <c r="G758" s="112"/>
      <c r="H758" s="127"/>
      <c r="I758" s="214"/>
      <c r="J758" s="112"/>
    </row>
    <row r="759" spans="1:10" hidden="1" x14ac:dyDescent="0.25">
      <c r="A759" s="114"/>
      <c r="B759" s="214"/>
      <c r="C759" s="113"/>
      <c r="D759" s="113"/>
      <c r="E759" s="129"/>
      <c r="F759" s="111"/>
      <c r="G759" s="111"/>
      <c r="H759" s="127"/>
      <c r="I759" s="111"/>
      <c r="J759" s="111"/>
    </row>
    <row r="760" spans="1:10" hidden="1" x14ac:dyDescent="0.25">
      <c r="A760" s="114"/>
      <c r="B760" s="214"/>
      <c r="C760" s="115"/>
      <c r="D760" s="214"/>
      <c r="E760" s="129"/>
      <c r="F760" s="214"/>
      <c r="G760" s="112"/>
      <c r="H760" s="127"/>
      <c r="I760" s="214"/>
      <c r="J760" s="112"/>
    </row>
    <row r="761" spans="1:10" hidden="1" x14ac:dyDescent="0.25">
      <c r="A761" s="114"/>
      <c r="B761" s="214"/>
      <c r="C761" s="113"/>
      <c r="D761" s="113"/>
      <c r="E761" s="129"/>
      <c r="F761" s="111"/>
      <c r="G761" s="111"/>
      <c r="H761" s="127"/>
      <c r="I761" s="111"/>
      <c r="J761" s="111"/>
    </row>
    <row r="762" spans="1:10" hidden="1" x14ac:dyDescent="0.25">
      <c r="A762" s="114"/>
      <c r="B762" s="214"/>
      <c r="C762" s="115"/>
      <c r="D762" s="214"/>
      <c r="E762" s="129"/>
      <c r="F762" s="214"/>
      <c r="G762" s="112"/>
      <c r="H762" s="127"/>
      <c r="I762" s="214"/>
      <c r="J762" s="112"/>
    </row>
    <row r="763" spans="1:10" hidden="1" x14ac:dyDescent="0.25">
      <c r="A763" s="114"/>
      <c r="B763" s="214"/>
      <c r="C763" s="113"/>
      <c r="D763" s="113"/>
      <c r="E763" s="129"/>
      <c r="F763" s="111"/>
      <c r="G763" s="111"/>
      <c r="H763" s="127"/>
      <c r="I763" s="111"/>
      <c r="J763" s="111"/>
    </row>
    <row r="764" spans="1:10" hidden="1" x14ac:dyDescent="0.25">
      <c r="A764" s="114"/>
      <c r="B764" s="214"/>
      <c r="C764" s="115"/>
      <c r="D764" s="214"/>
      <c r="E764" s="129"/>
      <c r="F764" s="214"/>
      <c r="G764" s="112"/>
      <c r="H764" s="127"/>
      <c r="I764" s="214"/>
      <c r="J764" s="112"/>
    </row>
    <row r="765" spans="1:10" hidden="1" x14ac:dyDescent="0.25">
      <c r="A765" s="114"/>
      <c r="B765" s="214"/>
      <c r="C765" s="113"/>
      <c r="D765" s="113"/>
      <c r="E765" s="129"/>
      <c r="F765" s="111"/>
      <c r="G765" s="111"/>
      <c r="H765" s="127"/>
      <c r="I765" s="111"/>
      <c r="J765" s="111"/>
    </row>
    <row r="766" spans="1:10" hidden="1" x14ac:dyDescent="0.25">
      <c r="A766" s="114"/>
      <c r="B766" s="214"/>
      <c r="C766" s="115"/>
      <c r="D766" s="214"/>
      <c r="E766" s="129"/>
      <c r="F766" s="214"/>
      <c r="G766" s="112"/>
      <c r="H766" s="127"/>
      <c r="I766" s="214"/>
      <c r="J766" s="112"/>
    </row>
    <row r="767" spans="1:10" hidden="1" x14ac:dyDescent="0.25">
      <c r="A767" s="114"/>
      <c r="B767" s="214"/>
      <c r="C767" s="113"/>
      <c r="D767" s="113"/>
      <c r="E767" s="129"/>
      <c r="F767" s="111"/>
      <c r="G767" s="111"/>
      <c r="H767" s="127"/>
      <c r="I767" s="111"/>
      <c r="J767" s="111"/>
    </row>
    <row r="768" spans="1:10" hidden="1" x14ac:dyDescent="0.25">
      <c r="A768" s="114"/>
      <c r="B768" s="214"/>
      <c r="C768" s="115"/>
      <c r="D768" s="214"/>
      <c r="E768" s="129"/>
      <c r="F768" s="214"/>
      <c r="G768" s="112"/>
      <c r="H768" s="127"/>
      <c r="I768" s="214"/>
      <c r="J768" s="112"/>
    </row>
    <row r="769" spans="1:10" hidden="1" x14ac:dyDescent="0.25">
      <c r="A769" s="114"/>
      <c r="B769" s="214"/>
      <c r="C769" s="113"/>
      <c r="D769" s="113"/>
      <c r="E769" s="129"/>
      <c r="F769" s="111"/>
      <c r="G769" s="111"/>
      <c r="H769" s="127"/>
      <c r="I769" s="111"/>
      <c r="J769" s="111"/>
    </row>
    <row r="770" spans="1:10" hidden="1" x14ac:dyDescent="0.25">
      <c r="A770" s="114"/>
      <c r="B770" s="214"/>
      <c r="C770" s="115"/>
      <c r="D770" s="214"/>
      <c r="E770" s="129"/>
      <c r="F770" s="214"/>
      <c r="G770" s="112"/>
      <c r="H770" s="127"/>
      <c r="I770" s="214"/>
      <c r="J770" s="112"/>
    </row>
    <row r="771" spans="1:10" hidden="1" x14ac:dyDescent="0.25">
      <c r="A771" s="114"/>
      <c r="B771" s="214"/>
      <c r="C771" s="113"/>
      <c r="D771" s="113"/>
      <c r="E771" s="129"/>
      <c r="F771" s="111"/>
      <c r="G771" s="111"/>
      <c r="H771" s="127"/>
      <c r="I771" s="111"/>
      <c r="J771" s="111"/>
    </row>
    <row r="772" spans="1:10" hidden="1" x14ac:dyDescent="0.25">
      <c r="A772" s="114"/>
      <c r="B772" s="214"/>
      <c r="C772" s="115"/>
      <c r="D772" s="214"/>
      <c r="E772" s="129"/>
      <c r="F772" s="214"/>
      <c r="G772" s="112"/>
      <c r="H772" s="127"/>
      <c r="I772" s="214"/>
      <c r="J772" s="112"/>
    </row>
    <row r="773" spans="1:10" hidden="1" x14ac:dyDescent="0.25">
      <c r="A773" s="114"/>
      <c r="B773" s="214"/>
      <c r="C773" s="113"/>
      <c r="D773" s="113"/>
      <c r="E773" s="129"/>
      <c r="F773" s="111"/>
      <c r="G773" s="111"/>
      <c r="H773" s="127"/>
      <c r="I773" s="111"/>
      <c r="J773" s="111"/>
    </row>
    <row r="774" spans="1:10" hidden="1" x14ac:dyDescent="0.25">
      <c r="A774" s="114"/>
      <c r="B774" s="214"/>
      <c r="C774" s="115"/>
      <c r="D774" s="214"/>
      <c r="E774" s="129"/>
      <c r="F774" s="214"/>
      <c r="G774" s="112"/>
      <c r="H774" s="127"/>
      <c r="I774" s="214"/>
      <c r="J774" s="112"/>
    </row>
    <row r="775" spans="1:10" hidden="1" x14ac:dyDescent="0.25">
      <c r="A775" s="114"/>
      <c r="B775" s="214"/>
      <c r="C775" s="113"/>
      <c r="D775" s="113"/>
      <c r="E775" s="129"/>
      <c r="F775" s="111"/>
      <c r="G775" s="111"/>
      <c r="H775" s="127"/>
      <c r="I775" s="111"/>
      <c r="J775" s="111"/>
    </row>
    <row r="776" spans="1:10" hidden="1" x14ac:dyDescent="0.25">
      <c r="A776" s="114"/>
      <c r="B776" s="214"/>
      <c r="C776" s="115"/>
      <c r="D776" s="214"/>
      <c r="E776" s="129"/>
      <c r="F776" s="214"/>
      <c r="G776" s="112"/>
      <c r="H776" s="127"/>
      <c r="I776" s="214"/>
      <c r="J776" s="112"/>
    </row>
    <row r="777" spans="1:10" hidden="1" x14ac:dyDescent="0.25">
      <c r="A777" s="114"/>
      <c r="B777" s="214"/>
      <c r="C777" s="113"/>
      <c r="D777" s="113"/>
      <c r="E777" s="129"/>
      <c r="F777" s="111"/>
      <c r="G777" s="111"/>
      <c r="H777" s="127"/>
      <c r="I777" s="111"/>
      <c r="J777" s="111"/>
    </row>
    <row r="778" spans="1:10" hidden="1" x14ac:dyDescent="0.25">
      <c r="A778" s="114"/>
      <c r="B778" s="214"/>
      <c r="C778" s="115"/>
      <c r="D778" s="214"/>
      <c r="E778" s="129"/>
      <c r="F778" s="214"/>
      <c r="G778" s="112"/>
      <c r="H778" s="127"/>
      <c r="I778" s="214"/>
      <c r="J778" s="112"/>
    </row>
    <row r="779" spans="1:10" hidden="1" x14ac:dyDescent="0.25">
      <c r="A779" s="114"/>
      <c r="B779" s="214"/>
      <c r="C779" s="113"/>
      <c r="D779" s="113"/>
      <c r="E779" s="129"/>
      <c r="F779" s="111"/>
      <c r="G779" s="111"/>
      <c r="H779" s="127"/>
      <c r="I779" s="111"/>
      <c r="J779" s="111"/>
    </row>
    <row r="780" spans="1:10" hidden="1" x14ac:dyDescent="0.25">
      <c r="A780" s="114"/>
      <c r="B780" s="214"/>
      <c r="C780" s="115"/>
      <c r="D780" s="214"/>
      <c r="E780" s="129"/>
      <c r="F780" s="214"/>
      <c r="G780" s="112"/>
      <c r="H780" s="127"/>
      <c r="I780" s="214"/>
      <c r="J780" s="112"/>
    </row>
    <row r="781" spans="1:10" hidden="1" x14ac:dyDescent="0.25">
      <c r="A781" s="114"/>
      <c r="B781" s="214"/>
      <c r="C781" s="113"/>
      <c r="D781" s="113"/>
      <c r="E781" s="129"/>
      <c r="F781" s="111"/>
      <c r="G781" s="111"/>
      <c r="H781" s="127"/>
      <c r="I781" s="111"/>
      <c r="J781" s="111"/>
    </row>
    <row r="782" spans="1:10" hidden="1" x14ac:dyDescent="0.25">
      <c r="A782" s="114"/>
      <c r="B782" s="214"/>
      <c r="C782" s="115"/>
      <c r="D782" s="214"/>
      <c r="E782" s="129"/>
      <c r="F782" s="214"/>
      <c r="G782" s="112"/>
      <c r="H782" s="127"/>
      <c r="I782" s="214"/>
      <c r="J782" s="112"/>
    </row>
    <row r="783" spans="1:10" hidden="1" x14ac:dyDescent="0.25">
      <c r="A783" s="114"/>
      <c r="B783" s="214"/>
      <c r="C783" s="113"/>
      <c r="D783" s="113"/>
      <c r="E783" s="129"/>
      <c r="F783" s="111"/>
      <c r="G783" s="111"/>
      <c r="H783" s="127"/>
      <c r="I783" s="111"/>
      <c r="J783" s="111"/>
    </row>
    <row r="784" spans="1:10" hidden="1" x14ac:dyDescent="0.25">
      <c r="A784" s="114"/>
      <c r="B784" s="214"/>
      <c r="C784" s="115"/>
      <c r="D784" s="214"/>
      <c r="E784" s="129"/>
      <c r="F784" s="214"/>
      <c r="G784" s="112"/>
      <c r="H784" s="127"/>
      <c r="I784" s="214"/>
      <c r="J784" s="112"/>
    </row>
    <row r="785" spans="1:10" hidden="1" x14ac:dyDescent="0.25">
      <c r="A785" s="114"/>
      <c r="B785" s="214"/>
      <c r="C785" s="113"/>
      <c r="D785" s="113"/>
      <c r="E785" s="129"/>
      <c r="F785" s="111"/>
      <c r="G785" s="111"/>
      <c r="H785" s="127"/>
      <c r="I785" s="111"/>
      <c r="J785" s="111"/>
    </row>
    <row r="786" spans="1:10" hidden="1" x14ac:dyDescent="0.25">
      <c r="A786" s="114"/>
      <c r="B786" s="214"/>
      <c r="C786" s="115"/>
      <c r="D786" s="214"/>
      <c r="E786" s="129"/>
      <c r="F786" s="214"/>
      <c r="G786" s="112"/>
      <c r="H786" s="127"/>
      <c r="I786" s="214"/>
      <c r="J786" s="112"/>
    </row>
    <row r="787" spans="1:10" hidden="1" x14ac:dyDescent="0.25">
      <c r="A787" s="114"/>
      <c r="B787" s="214"/>
      <c r="C787" s="113"/>
      <c r="D787" s="113"/>
      <c r="E787" s="129"/>
      <c r="F787" s="111"/>
      <c r="G787" s="111"/>
      <c r="H787" s="127"/>
      <c r="I787" s="111"/>
      <c r="J787" s="111"/>
    </row>
    <row r="788" spans="1:10" hidden="1" x14ac:dyDescent="0.25">
      <c r="A788" s="114"/>
      <c r="B788" s="214"/>
      <c r="C788" s="115"/>
      <c r="D788" s="214"/>
      <c r="E788" s="129"/>
      <c r="F788" s="214"/>
      <c r="G788" s="112"/>
      <c r="H788" s="127"/>
      <c r="I788" s="214"/>
      <c r="J788" s="112"/>
    </row>
    <row r="789" spans="1:10" hidden="1" x14ac:dyDescent="0.25">
      <c r="A789" s="114"/>
      <c r="B789" s="214"/>
      <c r="C789" s="113"/>
      <c r="D789" s="113"/>
      <c r="E789" s="129"/>
      <c r="F789" s="111"/>
      <c r="G789" s="111"/>
      <c r="H789" s="127"/>
      <c r="I789" s="111"/>
      <c r="J789" s="111"/>
    </row>
    <row r="790" spans="1:10" hidden="1" x14ac:dyDescent="0.25">
      <c r="A790" s="114"/>
      <c r="B790" s="214"/>
      <c r="C790" s="115"/>
      <c r="D790" s="214"/>
      <c r="E790" s="129"/>
      <c r="F790" s="214"/>
      <c r="G790" s="112"/>
      <c r="H790" s="127"/>
      <c r="I790" s="214"/>
      <c r="J790" s="112"/>
    </row>
    <row r="791" spans="1:10" hidden="1" x14ac:dyDescent="0.25">
      <c r="A791" s="114"/>
      <c r="B791" s="214"/>
      <c r="C791" s="113"/>
      <c r="D791" s="113"/>
      <c r="E791" s="129"/>
      <c r="F791" s="111"/>
      <c r="G791" s="111"/>
      <c r="H791" s="127"/>
      <c r="I791" s="111"/>
      <c r="J791" s="111"/>
    </row>
    <row r="792" spans="1:10" hidden="1" x14ac:dyDescent="0.25">
      <c r="A792" s="114"/>
      <c r="B792" s="214"/>
      <c r="C792" s="115"/>
      <c r="D792" s="214"/>
      <c r="E792" s="129"/>
      <c r="F792" s="214"/>
      <c r="G792" s="112"/>
      <c r="H792" s="127"/>
      <c r="I792" s="214"/>
      <c r="J792" s="112"/>
    </row>
    <row r="793" spans="1:10" hidden="1" x14ac:dyDescent="0.25">
      <c r="A793" s="114"/>
      <c r="B793" s="214"/>
      <c r="C793" s="113"/>
      <c r="D793" s="113"/>
      <c r="E793" s="129"/>
      <c r="F793" s="111"/>
      <c r="G793" s="111"/>
      <c r="H793" s="127"/>
      <c r="I793" s="111"/>
      <c r="J793" s="111"/>
    </row>
    <row r="794" spans="1:10" hidden="1" x14ac:dyDescent="0.25">
      <c r="A794" s="114"/>
      <c r="B794" s="214"/>
      <c r="C794" s="115"/>
      <c r="D794" s="214"/>
      <c r="E794" s="129"/>
      <c r="F794" s="214"/>
      <c r="G794" s="112"/>
      <c r="H794" s="127"/>
      <c r="I794" s="214"/>
      <c r="J794" s="112"/>
    </row>
    <row r="795" spans="1:10" hidden="1" x14ac:dyDescent="0.25">
      <c r="A795" s="114"/>
      <c r="B795" s="214"/>
      <c r="C795" s="113"/>
      <c r="D795" s="113"/>
      <c r="E795" s="129"/>
      <c r="F795" s="111"/>
      <c r="G795" s="111"/>
      <c r="H795" s="127"/>
      <c r="I795" s="111"/>
      <c r="J795" s="111"/>
    </row>
    <row r="796" spans="1:10" hidden="1" x14ac:dyDescent="0.25">
      <c r="A796" s="114"/>
      <c r="B796" s="214"/>
      <c r="C796" s="115"/>
      <c r="D796" s="214"/>
      <c r="E796" s="129"/>
      <c r="F796" s="214"/>
      <c r="G796" s="112"/>
      <c r="H796" s="127"/>
      <c r="I796" s="214"/>
      <c r="J796" s="112"/>
    </row>
    <row r="797" spans="1:10" hidden="1" x14ac:dyDescent="0.25">
      <c r="A797" s="114"/>
      <c r="B797" s="214"/>
      <c r="C797" s="113"/>
      <c r="D797" s="113"/>
      <c r="E797" s="129"/>
      <c r="F797" s="111"/>
      <c r="G797" s="111"/>
      <c r="H797" s="127"/>
      <c r="I797" s="111"/>
      <c r="J797" s="111"/>
    </row>
    <row r="798" spans="1:10" hidden="1" x14ac:dyDescent="0.25">
      <c r="A798" s="114"/>
      <c r="B798" s="214"/>
      <c r="C798" s="115"/>
      <c r="D798" s="214"/>
      <c r="E798" s="129"/>
      <c r="F798" s="214"/>
      <c r="G798" s="112"/>
      <c r="H798" s="127"/>
      <c r="I798" s="214"/>
      <c r="J798" s="112"/>
    </row>
    <row r="799" spans="1:10" hidden="1" x14ac:dyDescent="0.25">
      <c r="A799" s="114"/>
      <c r="B799" s="214"/>
      <c r="C799" s="113"/>
      <c r="D799" s="113"/>
      <c r="E799" s="129"/>
      <c r="F799" s="111"/>
      <c r="G799" s="111"/>
      <c r="H799" s="127"/>
      <c r="I799" s="111"/>
      <c r="J799" s="111"/>
    </row>
    <row r="800" spans="1:10" hidden="1" x14ac:dyDescent="0.25">
      <c r="A800" s="114"/>
      <c r="B800" s="214"/>
      <c r="C800" s="115"/>
      <c r="D800" s="214"/>
      <c r="E800" s="129"/>
      <c r="F800" s="214"/>
      <c r="G800" s="112"/>
      <c r="H800" s="127"/>
      <c r="I800" s="214"/>
      <c r="J800" s="112"/>
    </row>
    <row r="801" spans="1:10" hidden="1" x14ac:dyDescent="0.25">
      <c r="A801" s="114"/>
      <c r="B801" s="214"/>
      <c r="C801" s="113"/>
      <c r="D801" s="113"/>
      <c r="E801" s="129"/>
      <c r="F801" s="111"/>
      <c r="G801" s="111"/>
      <c r="H801" s="127"/>
      <c r="I801" s="111"/>
      <c r="J801" s="111"/>
    </row>
    <row r="802" spans="1:10" hidden="1" x14ac:dyDescent="0.25">
      <c r="A802" s="114"/>
      <c r="B802" s="214"/>
      <c r="C802" s="115"/>
      <c r="D802" s="214"/>
      <c r="E802" s="129"/>
      <c r="F802" s="214"/>
      <c r="G802" s="112"/>
      <c r="H802" s="127"/>
      <c r="I802" s="214"/>
      <c r="J802" s="112"/>
    </row>
    <row r="803" spans="1:10" hidden="1" x14ac:dyDescent="0.25">
      <c r="A803" s="114"/>
      <c r="B803" s="214"/>
      <c r="C803" s="113"/>
      <c r="D803" s="113"/>
      <c r="E803" s="129"/>
      <c r="F803" s="111"/>
      <c r="G803" s="111"/>
      <c r="H803" s="127"/>
      <c r="I803" s="111"/>
      <c r="J803" s="111"/>
    </row>
    <row r="804" spans="1:10" hidden="1" x14ac:dyDescent="0.25">
      <c r="A804" s="114"/>
      <c r="B804" s="214"/>
      <c r="C804" s="115"/>
      <c r="D804" s="214"/>
      <c r="E804" s="129"/>
      <c r="F804" s="214"/>
      <c r="G804" s="112"/>
      <c r="H804" s="127"/>
      <c r="I804" s="214"/>
      <c r="J804" s="112"/>
    </row>
    <row r="805" spans="1:10" hidden="1" x14ac:dyDescent="0.25">
      <c r="A805" s="114"/>
      <c r="B805" s="214"/>
      <c r="C805" s="113"/>
      <c r="D805" s="113"/>
      <c r="E805" s="129"/>
      <c r="F805" s="111"/>
      <c r="G805" s="111"/>
      <c r="H805" s="127"/>
      <c r="I805" s="111"/>
      <c r="J805" s="111"/>
    </row>
    <row r="806" spans="1:10" hidden="1" x14ac:dyDescent="0.25">
      <c r="A806" s="114"/>
      <c r="B806" s="214"/>
      <c r="C806" s="115"/>
      <c r="D806" s="214"/>
      <c r="E806" s="129"/>
      <c r="F806" s="214"/>
      <c r="G806" s="112"/>
      <c r="H806" s="127"/>
      <c r="I806" s="214"/>
      <c r="J806" s="112"/>
    </row>
    <row r="807" spans="1:10" hidden="1" x14ac:dyDescent="0.25">
      <c r="A807" s="114"/>
      <c r="B807" s="214"/>
      <c r="C807" s="113"/>
      <c r="D807" s="113"/>
      <c r="E807" s="129"/>
      <c r="F807" s="111"/>
      <c r="G807" s="111"/>
      <c r="H807" s="127"/>
      <c r="I807" s="111"/>
      <c r="J807" s="111"/>
    </row>
    <row r="808" spans="1:10" hidden="1" x14ac:dyDescent="0.25">
      <c r="A808" s="114"/>
      <c r="B808" s="214"/>
      <c r="C808" s="115"/>
      <c r="D808" s="214"/>
      <c r="E808" s="129"/>
      <c r="F808" s="214"/>
      <c r="G808" s="112"/>
      <c r="H808" s="127"/>
      <c r="I808" s="214"/>
      <c r="J808" s="112"/>
    </row>
    <row r="809" spans="1:10" hidden="1" x14ac:dyDescent="0.25">
      <c r="A809" s="114"/>
      <c r="B809" s="214"/>
      <c r="C809" s="113"/>
      <c r="D809" s="113"/>
      <c r="E809" s="129"/>
      <c r="F809" s="111"/>
      <c r="G809" s="111"/>
      <c r="H809" s="127"/>
      <c r="I809" s="111"/>
      <c r="J809" s="111"/>
    </row>
    <row r="810" spans="1:10" hidden="1" x14ac:dyDescent="0.25">
      <c r="A810" s="114"/>
      <c r="B810" s="214"/>
      <c r="C810" s="115"/>
      <c r="D810" s="214"/>
      <c r="E810" s="129"/>
      <c r="F810" s="214"/>
      <c r="G810" s="112"/>
      <c r="H810" s="127"/>
      <c r="I810" s="214"/>
      <c r="J810" s="112"/>
    </row>
    <row r="811" spans="1:10" hidden="1" x14ac:dyDescent="0.25">
      <c r="A811" s="114"/>
      <c r="B811" s="214"/>
      <c r="C811" s="113"/>
      <c r="D811" s="113"/>
      <c r="E811" s="129"/>
      <c r="F811" s="111"/>
      <c r="G811" s="111"/>
      <c r="H811" s="127"/>
      <c r="I811" s="111"/>
      <c r="J811" s="111"/>
    </row>
    <row r="812" spans="1:10" hidden="1" x14ac:dyDescent="0.25">
      <c r="A812" s="114"/>
      <c r="B812" s="214"/>
      <c r="C812" s="115"/>
      <c r="D812" s="214"/>
      <c r="E812" s="129"/>
      <c r="F812" s="214"/>
      <c r="G812" s="112"/>
      <c r="H812" s="127"/>
      <c r="I812" s="214"/>
      <c r="J812" s="112"/>
    </row>
    <row r="813" spans="1:10" hidden="1" x14ac:dyDescent="0.25">
      <c r="A813" s="114"/>
      <c r="B813" s="214"/>
      <c r="C813" s="113"/>
      <c r="D813" s="113"/>
      <c r="E813" s="129"/>
      <c r="F813" s="111"/>
      <c r="G813" s="111"/>
      <c r="H813" s="127"/>
      <c r="I813" s="111"/>
      <c r="J813" s="111"/>
    </row>
    <row r="814" spans="1:10" hidden="1" x14ac:dyDescent="0.25">
      <c r="A814" s="114"/>
      <c r="B814" s="214"/>
      <c r="C814" s="115"/>
      <c r="D814" s="214"/>
      <c r="E814" s="129"/>
      <c r="F814" s="214"/>
      <c r="G814" s="112"/>
      <c r="H814" s="127"/>
      <c r="I814" s="214"/>
      <c r="J814" s="112"/>
    </row>
    <row r="815" spans="1:10" hidden="1" x14ac:dyDescent="0.25">
      <c r="A815" s="114"/>
      <c r="B815" s="214"/>
      <c r="C815" s="113"/>
      <c r="D815" s="113"/>
      <c r="E815" s="129"/>
      <c r="F815" s="111"/>
      <c r="G815" s="111"/>
      <c r="H815" s="127"/>
      <c r="I815" s="111"/>
      <c r="J815" s="111"/>
    </row>
    <row r="816" spans="1:10" hidden="1" x14ac:dyDescent="0.25">
      <c r="A816" s="114"/>
      <c r="B816" s="214"/>
      <c r="C816" s="115"/>
      <c r="D816" s="214"/>
      <c r="E816" s="129"/>
      <c r="F816" s="214"/>
      <c r="G816" s="112"/>
      <c r="H816" s="127"/>
      <c r="I816" s="214"/>
      <c r="J816" s="112"/>
    </row>
    <row r="817" spans="1:10" hidden="1" x14ac:dyDescent="0.25">
      <c r="A817" s="114"/>
      <c r="B817" s="214"/>
      <c r="C817" s="113"/>
      <c r="D817" s="113"/>
      <c r="E817" s="129"/>
      <c r="F817" s="111"/>
      <c r="G817" s="111"/>
      <c r="H817" s="127"/>
      <c r="I817" s="111"/>
      <c r="J817" s="111"/>
    </row>
    <row r="818" spans="1:10" hidden="1" x14ac:dyDescent="0.25">
      <c r="A818" s="114"/>
      <c r="B818" s="214"/>
      <c r="C818" s="115"/>
      <c r="D818" s="214"/>
      <c r="E818" s="129"/>
      <c r="F818" s="214"/>
      <c r="G818" s="112"/>
      <c r="H818" s="127"/>
      <c r="I818" s="214"/>
      <c r="J818" s="112"/>
    </row>
    <row r="819" spans="1:10" hidden="1" x14ac:dyDescent="0.25">
      <c r="A819" s="114"/>
      <c r="B819" s="214"/>
      <c r="C819" s="113"/>
      <c r="D819" s="113"/>
      <c r="E819" s="129"/>
      <c r="F819" s="111"/>
      <c r="G819" s="111"/>
      <c r="H819" s="127"/>
      <c r="I819" s="111"/>
      <c r="J819" s="111"/>
    </row>
    <row r="820" spans="1:10" hidden="1" x14ac:dyDescent="0.25">
      <c r="A820" s="114"/>
      <c r="B820" s="214"/>
      <c r="C820" s="115"/>
      <c r="D820" s="214"/>
      <c r="E820" s="129"/>
      <c r="F820" s="214"/>
      <c r="G820" s="112"/>
      <c r="H820" s="127"/>
      <c r="I820" s="214"/>
      <c r="J820" s="112"/>
    </row>
    <row r="821" spans="1:10" hidden="1" x14ac:dyDescent="0.25">
      <c r="A821" s="114"/>
      <c r="B821" s="214"/>
      <c r="C821" s="113"/>
      <c r="D821" s="113"/>
      <c r="E821" s="129"/>
      <c r="F821" s="111"/>
      <c r="G821" s="111"/>
      <c r="H821" s="127"/>
      <c r="I821" s="111"/>
      <c r="J821" s="111"/>
    </row>
    <row r="822" spans="1:10" hidden="1" x14ac:dyDescent="0.25">
      <c r="A822" s="114"/>
      <c r="B822" s="214"/>
      <c r="C822" s="115"/>
      <c r="D822" s="214"/>
      <c r="E822" s="129"/>
      <c r="F822" s="214"/>
      <c r="G822" s="112"/>
      <c r="H822" s="127"/>
      <c r="I822" s="214"/>
      <c r="J822" s="112"/>
    </row>
    <row r="823" spans="1:10" hidden="1" x14ac:dyDescent="0.25">
      <c r="A823" s="114"/>
      <c r="B823" s="214"/>
      <c r="C823" s="113"/>
      <c r="D823" s="113"/>
      <c r="E823" s="129"/>
      <c r="F823" s="111"/>
      <c r="G823" s="111"/>
      <c r="H823" s="127"/>
      <c r="I823" s="111"/>
      <c r="J823" s="111"/>
    </row>
    <row r="824" spans="1:10" hidden="1" x14ac:dyDescent="0.25">
      <c r="A824" s="114"/>
      <c r="B824" s="214"/>
      <c r="C824" s="115"/>
      <c r="D824" s="214"/>
      <c r="E824" s="129"/>
      <c r="F824" s="214"/>
      <c r="G824" s="112"/>
      <c r="H824" s="127"/>
      <c r="I824" s="214"/>
      <c r="J824" s="112"/>
    </row>
    <row r="825" spans="1:10" hidden="1" x14ac:dyDescent="0.25">
      <c r="A825" s="114"/>
      <c r="B825" s="214"/>
      <c r="C825" s="113"/>
      <c r="D825" s="113"/>
      <c r="E825" s="129"/>
      <c r="F825" s="111"/>
      <c r="G825" s="111"/>
      <c r="H825" s="127"/>
      <c r="I825" s="111"/>
      <c r="J825" s="111"/>
    </row>
    <row r="826" spans="1:10" hidden="1" x14ac:dyDescent="0.25">
      <c r="A826" s="114"/>
      <c r="B826" s="214"/>
      <c r="C826" s="115"/>
      <c r="D826" s="214"/>
      <c r="E826" s="129"/>
      <c r="F826" s="214"/>
      <c r="G826" s="112"/>
      <c r="H826" s="127"/>
      <c r="I826" s="214"/>
      <c r="J826" s="112"/>
    </row>
    <row r="827" spans="1:10" hidden="1" x14ac:dyDescent="0.25">
      <c r="A827" s="114"/>
      <c r="B827" s="214"/>
      <c r="C827" s="113"/>
      <c r="D827" s="113"/>
      <c r="E827" s="129"/>
      <c r="F827" s="111"/>
      <c r="G827" s="111"/>
      <c r="H827" s="127"/>
      <c r="I827" s="111"/>
      <c r="J827" s="111"/>
    </row>
    <row r="828" spans="1:10" hidden="1" x14ac:dyDescent="0.25">
      <c r="A828" s="114"/>
      <c r="B828" s="214"/>
      <c r="C828" s="115"/>
      <c r="D828" s="214"/>
      <c r="E828" s="129"/>
      <c r="F828" s="214"/>
      <c r="G828" s="112"/>
      <c r="H828" s="127"/>
      <c r="I828" s="214"/>
      <c r="J828" s="112"/>
    </row>
    <row r="829" spans="1:10" hidden="1" x14ac:dyDescent="0.25">
      <c r="A829" s="114"/>
      <c r="B829" s="214"/>
      <c r="C829" s="113"/>
      <c r="D829" s="113"/>
      <c r="E829" s="129"/>
      <c r="F829" s="111"/>
      <c r="G829" s="111"/>
      <c r="H829" s="127"/>
      <c r="I829" s="111"/>
      <c r="J829" s="111"/>
    </row>
    <row r="830" spans="1:10" hidden="1" x14ac:dyDescent="0.25">
      <c r="A830" s="114"/>
      <c r="B830" s="214"/>
      <c r="C830" s="115"/>
      <c r="D830" s="214"/>
      <c r="E830" s="129"/>
      <c r="F830" s="214"/>
      <c r="G830" s="112"/>
      <c r="H830" s="127"/>
      <c r="I830" s="214"/>
      <c r="J830" s="112"/>
    </row>
    <row r="831" spans="1:10" hidden="1" x14ac:dyDescent="0.25">
      <c r="A831" s="114"/>
      <c r="B831" s="214"/>
      <c r="C831" s="113"/>
      <c r="D831" s="113"/>
      <c r="E831" s="129"/>
      <c r="F831" s="111"/>
      <c r="G831" s="111"/>
      <c r="H831" s="127"/>
      <c r="I831" s="111"/>
      <c r="J831" s="111"/>
    </row>
    <row r="832" spans="1:10" hidden="1" x14ac:dyDescent="0.25">
      <c r="A832" s="114"/>
      <c r="B832" s="214"/>
      <c r="C832" s="115"/>
      <c r="D832" s="214"/>
      <c r="E832" s="129"/>
      <c r="F832" s="214"/>
      <c r="G832" s="112"/>
      <c r="H832" s="127"/>
      <c r="I832" s="214"/>
      <c r="J832" s="112"/>
    </row>
    <row r="833" spans="1:10" hidden="1" x14ac:dyDescent="0.25">
      <c r="A833" s="114"/>
      <c r="B833" s="214"/>
      <c r="C833" s="113"/>
      <c r="D833" s="113"/>
      <c r="E833" s="129"/>
      <c r="F833" s="111"/>
      <c r="G833" s="111"/>
      <c r="H833" s="127"/>
      <c r="I833" s="111"/>
      <c r="J833" s="111"/>
    </row>
    <row r="834" spans="1:10" hidden="1" x14ac:dyDescent="0.25">
      <c r="A834" s="114"/>
      <c r="B834" s="214"/>
      <c r="C834" s="115"/>
      <c r="D834" s="214"/>
      <c r="E834" s="129"/>
      <c r="F834" s="214"/>
      <c r="G834" s="112"/>
      <c r="H834" s="127"/>
      <c r="I834" s="214"/>
      <c r="J834" s="112"/>
    </row>
    <row r="835" spans="1:10" hidden="1" x14ac:dyDescent="0.25">
      <c r="A835" s="114"/>
      <c r="B835" s="214"/>
      <c r="C835" s="113"/>
      <c r="D835" s="113"/>
      <c r="E835" s="129"/>
      <c r="F835" s="111"/>
      <c r="G835" s="111"/>
      <c r="H835" s="127"/>
      <c r="I835" s="111"/>
      <c r="J835" s="111"/>
    </row>
    <row r="836" spans="1:10" hidden="1" x14ac:dyDescent="0.25">
      <c r="A836" s="114"/>
      <c r="B836" s="214"/>
      <c r="C836" s="115"/>
      <c r="D836" s="214"/>
      <c r="E836" s="129"/>
      <c r="F836" s="214"/>
      <c r="G836" s="112"/>
      <c r="H836" s="127"/>
      <c r="I836" s="214"/>
      <c r="J836" s="112"/>
    </row>
    <row r="837" spans="1:10" hidden="1" x14ac:dyDescent="0.25">
      <c r="A837" s="114"/>
      <c r="B837" s="214"/>
      <c r="C837" s="113"/>
      <c r="D837" s="113"/>
      <c r="E837" s="129"/>
      <c r="F837" s="111"/>
      <c r="G837" s="111"/>
      <c r="H837" s="127"/>
      <c r="I837" s="111"/>
      <c r="J837" s="111"/>
    </row>
    <row r="838" spans="1:10" hidden="1" x14ac:dyDescent="0.25">
      <c r="A838" s="114"/>
      <c r="B838" s="214"/>
      <c r="C838" s="115"/>
      <c r="D838" s="214"/>
      <c r="E838" s="129"/>
      <c r="F838" s="214"/>
      <c r="G838" s="112"/>
      <c r="H838" s="127"/>
      <c r="I838" s="214"/>
      <c r="J838" s="112"/>
    </row>
    <row r="839" spans="1:10" hidden="1" x14ac:dyDescent="0.25">
      <c r="A839" s="114"/>
      <c r="B839" s="214"/>
      <c r="C839" s="113"/>
      <c r="D839" s="113"/>
      <c r="E839" s="129"/>
      <c r="F839" s="111"/>
      <c r="G839" s="111"/>
      <c r="H839" s="127"/>
      <c r="I839" s="111"/>
      <c r="J839" s="111"/>
    </row>
    <row r="840" spans="1:10" hidden="1" x14ac:dyDescent="0.25">
      <c r="A840" s="114"/>
      <c r="B840" s="214"/>
      <c r="C840" s="115"/>
      <c r="D840" s="214"/>
      <c r="E840" s="129"/>
      <c r="F840" s="214"/>
      <c r="G840" s="112"/>
      <c r="H840" s="127"/>
      <c r="I840" s="214"/>
      <c r="J840" s="112"/>
    </row>
    <row r="841" spans="1:10" hidden="1" x14ac:dyDescent="0.25">
      <c r="A841" s="114"/>
      <c r="B841" s="214"/>
      <c r="C841" s="113"/>
      <c r="D841" s="113"/>
      <c r="E841" s="129"/>
      <c r="F841" s="111"/>
      <c r="G841" s="111"/>
      <c r="H841" s="127"/>
      <c r="I841" s="111"/>
      <c r="J841" s="111"/>
    </row>
    <row r="842" spans="1:10" hidden="1" x14ac:dyDescent="0.25">
      <c r="A842" s="114"/>
      <c r="B842" s="214"/>
      <c r="C842" s="115"/>
      <c r="D842" s="214"/>
      <c r="E842" s="129"/>
      <c r="F842" s="214"/>
      <c r="G842" s="112"/>
      <c r="H842" s="127"/>
      <c r="I842" s="214"/>
      <c r="J842" s="112"/>
    </row>
    <row r="843" spans="1:10" hidden="1" x14ac:dyDescent="0.25">
      <c r="A843" s="114"/>
      <c r="B843" s="214"/>
      <c r="C843" s="113"/>
      <c r="D843" s="113"/>
      <c r="E843" s="129"/>
      <c r="F843" s="111"/>
      <c r="G843" s="111"/>
      <c r="H843" s="127"/>
      <c r="I843" s="111"/>
      <c r="J843" s="111"/>
    </row>
    <row r="844" spans="1:10" hidden="1" x14ac:dyDescent="0.25">
      <c r="A844" s="114"/>
      <c r="B844" s="214"/>
      <c r="C844" s="115"/>
      <c r="D844" s="214"/>
      <c r="E844" s="129"/>
      <c r="F844" s="214"/>
      <c r="G844" s="112"/>
      <c r="H844" s="127"/>
      <c r="I844" s="214"/>
      <c r="J844" s="112"/>
    </row>
    <row r="845" spans="1:10" hidden="1" x14ac:dyDescent="0.25">
      <c r="A845" s="114"/>
      <c r="B845" s="214"/>
      <c r="C845" s="113"/>
      <c r="D845" s="113"/>
      <c r="E845" s="129"/>
      <c r="F845" s="111"/>
      <c r="G845" s="111"/>
      <c r="H845" s="127"/>
      <c r="I845" s="111"/>
      <c r="J845" s="111"/>
    </row>
    <row r="846" spans="1:10" hidden="1" x14ac:dyDescent="0.25">
      <c r="A846" s="114"/>
      <c r="B846" s="214"/>
      <c r="C846" s="115"/>
      <c r="D846" s="214"/>
      <c r="E846" s="129"/>
      <c r="F846" s="214"/>
      <c r="G846" s="112"/>
      <c r="H846" s="127"/>
      <c r="I846" s="214"/>
      <c r="J846" s="112"/>
    </row>
    <row r="847" spans="1:10" hidden="1" x14ac:dyDescent="0.25">
      <c r="A847" s="114"/>
      <c r="B847" s="214"/>
      <c r="C847" s="113"/>
      <c r="D847" s="113"/>
      <c r="E847" s="129"/>
      <c r="F847" s="111"/>
      <c r="G847" s="111"/>
      <c r="H847" s="127"/>
      <c r="I847" s="111"/>
      <c r="J847" s="111"/>
    </row>
    <row r="848" spans="1:10" hidden="1" x14ac:dyDescent="0.25">
      <c r="A848" s="114"/>
      <c r="B848" s="214"/>
      <c r="C848" s="115"/>
      <c r="D848" s="214"/>
      <c r="E848" s="129"/>
      <c r="F848" s="214"/>
      <c r="G848" s="112"/>
      <c r="H848" s="127"/>
      <c r="I848" s="214"/>
      <c r="J848" s="112"/>
    </row>
    <row r="849" spans="1:10" hidden="1" x14ac:dyDescent="0.25">
      <c r="A849" s="114"/>
      <c r="B849" s="214"/>
      <c r="C849" s="113"/>
      <c r="D849" s="113"/>
      <c r="E849" s="129"/>
      <c r="F849" s="111"/>
      <c r="G849" s="111"/>
      <c r="H849" s="127"/>
      <c r="I849" s="111"/>
      <c r="J849" s="111"/>
    </row>
    <row r="850" spans="1:10" hidden="1" x14ac:dyDescent="0.25">
      <c r="A850" s="114"/>
      <c r="B850" s="214"/>
      <c r="C850" s="115"/>
      <c r="D850" s="214"/>
      <c r="E850" s="129"/>
      <c r="F850" s="214"/>
      <c r="G850" s="112"/>
      <c r="H850" s="127"/>
      <c r="I850" s="214"/>
      <c r="J850" s="112"/>
    </row>
    <row r="851" spans="1:10" hidden="1" x14ac:dyDescent="0.25">
      <c r="A851" s="114"/>
      <c r="B851" s="214"/>
      <c r="C851" s="113"/>
      <c r="D851" s="113"/>
      <c r="E851" s="129"/>
      <c r="F851" s="111"/>
      <c r="G851" s="111"/>
      <c r="H851" s="127"/>
      <c r="I851" s="111"/>
      <c r="J851" s="111"/>
    </row>
    <row r="852" spans="1:10" hidden="1" x14ac:dyDescent="0.25">
      <c r="A852" s="114"/>
      <c r="B852" s="214"/>
      <c r="C852" s="115"/>
      <c r="D852" s="214"/>
      <c r="E852" s="129"/>
      <c r="F852" s="214"/>
      <c r="G852" s="112"/>
      <c r="H852" s="127"/>
      <c r="I852" s="214"/>
      <c r="J852" s="112"/>
    </row>
    <row r="853" spans="1:10" hidden="1" x14ac:dyDescent="0.25">
      <c r="A853" s="114"/>
      <c r="B853" s="214"/>
      <c r="C853" s="113"/>
      <c r="D853" s="113"/>
      <c r="E853" s="129"/>
      <c r="F853" s="111"/>
      <c r="G853" s="111"/>
      <c r="H853" s="127"/>
      <c r="I853" s="111"/>
      <c r="J853" s="111"/>
    </row>
    <row r="854" spans="1:10" hidden="1" x14ac:dyDescent="0.25">
      <c r="A854" s="114"/>
      <c r="B854" s="214"/>
      <c r="C854" s="115"/>
      <c r="D854" s="214"/>
      <c r="E854" s="129"/>
      <c r="F854" s="214"/>
      <c r="G854" s="112"/>
      <c r="H854" s="127"/>
      <c r="I854" s="214"/>
      <c r="J854" s="112"/>
    </row>
    <row r="855" spans="1:10" hidden="1" x14ac:dyDescent="0.25">
      <c r="A855" s="114"/>
      <c r="B855" s="214"/>
      <c r="C855" s="113"/>
      <c r="D855" s="113"/>
      <c r="E855" s="129"/>
      <c r="F855" s="111"/>
      <c r="G855" s="111"/>
      <c r="H855" s="127"/>
      <c r="I855" s="111"/>
      <c r="J855" s="111"/>
    </row>
    <row r="856" spans="1:10" hidden="1" x14ac:dyDescent="0.25">
      <c r="A856" s="114"/>
      <c r="B856" s="214"/>
      <c r="C856" s="115"/>
      <c r="D856" s="214"/>
      <c r="E856" s="129"/>
      <c r="F856" s="214"/>
      <c r="G856" s="112"/>
      <c r="H856" s="127"/>
      <c r="I856" s="214"/>
      <c r="J856" s="112"/>
    </row>
    <row r="857" spans="1:10" hidden="1" x14ac:dyDescent="0.25">
      <c r="A857" s="114"/>
      <c r="B857" s="214"/>
      <c r="C857" s="113"/>
      <c r="D857" s="113"/>
      <c r="E857" s="129"/>
      <c r="F857" s="111"/>
      <c r="G857" s="111"/>
      <c r="H857" s="127"/>
      <c r="I857" s="111"/>
      <c r="J857" s="111"/>
    </row>
    <row r="858" spans="1:10" hidden="1" x14ac:dyDescent="0.25">
      <c r="A858" s="114"/>
      <c r="B858" s="214"/>
      <c r="C858" s="115"/>
      <c r="D858" s="214"/>
      <c r="E858" s="129"/>
      <c r="F858" s="214"/>
      <c r="G858" s="112"/>
      <c r="H858" s="127"/>
      <c r="I858" s="214"/>
      <c r="J858" s="112"/>
    </row>
    <row r="859" spans="1:10" hidden="1" x14ac:dyDescent="0.25">
      <c r="A859" s="114"/>
      <c r="B859" s="214"/>
      <c r="C859" s="113"/>
      <c r="D859" s="113"/>
      <c r="E859" s="129"/>
      <c r="F859" s="111"/>
      <c r="G859" s="111"/>
      <c r="H859" s="127"/>
      <c r="I859" s="111"/>
      <c r="J859" s="111"/>
    </row>
    <row r="860" spans="1:10" hidden="1" x14ac:dyDescent="0.25">
      <c r="A860" s="114"/>
      <c r="B860" s="214"/>
      <c r="C860" s="115"/>
      <c r="D860" s="214"/>
      <c r="E860" s="129"/>
      <c r="F860" s="214"/>
      <c r="G860" s="112"/>
      <c r="H860" s="127"/>
      <c r="I860" s="214"/>
      <c r="J860" s="112"/>
    </row>
    <row r="861" spans="1:10" hidden="1" x14ac:dyDescent="0.25">
      <c r="A861" s="114"/>
      <c r="B861" s="214"/>
      <c r="C861" s="113"/>
      <c r="D861" s="113"/>
      <c r="E861" s="129"/>
      <c r="F861" s="111"/>
      <c r="G861" s="111"/>
      <c r="H861" s="127"/>
      <c r="I861" s="111"/>
      <c r="J861" s="111"/>
    </row>
    <row r="862" spans="1:10" hidden="1" x14ac:dyDescent="0.25">
      <c r="A862" s="114"/>
      <c r="B862" s="214"/>
      <c r="C862" s="115"/>
      <c r="D862" s="214"/>
      <c r="E862" s="129"/>
      <c r="F862" s="214"/>
      <c r="G862" s="112"/>
      <c r="H862" s="127"/>
      <c r="I862" s="214"/>
      <c r="J862" s="112"/>
    </row>
    <row r="863" spans="1:10" hidden="1" x14ac:dyDescent="0.25">
      <c r="A863" s="114"/>
      <c r="B863" s="214"/>
      <c r="C863" s="113"/>
      <c r="D863" s="113"/>
      <c r="E863" s="129"/>
      <c r="F863" s="111"/>
      <c r="G863" s="111"/>
      <c r="H863" s="127"/>
      <c r="I863" s="111"/>
      <c r="J863" s="111"/>
    </row>
    <row r="864" spans="1:10" hidden="1" x14ac:dyDescent="0.25">
      <c r="A864" s="114"/>
      <c r="B864" s="214"/>
      <c r="C864" s="115"/>
      <c r="D864" s="214"/>
      <c r="E864" s="129"/>
      <c r="F864" s="214"/>
      <c r="G864" s="112"/>
      <c r="H864" s="127"/>
      <c r="I864" s="214"/>
      <c r="J864" s="112"/>
    </row>
    <row r="865" spans="1:10" hidden="1" x14ac:dyDescent="0.25">
      <c r="A865" s="114"/>
      <c r="B865" s="214"/>
      <c r="C865" s="113"/>
      <c r="D865" s="113"/>
      <c r="E865" s="129"/>
      <c r="F865" s="111"/>
      <c r="G865" s="111"/>
      <c r="H865" s="127"/>
      <c r="I865" s="111"/>
      <c r="J865" s="111"/>
    </row>
    <row r="866" spans="1:10" hidden="1" x14ac:dyDescent="0.25">
      <c r="A866" s="114"/>
      <c r="B866" s="214"/>
      <c r="C866" s="115"/>
      <c r="D866" s="214"/>
      <c r="E866" s="129"/>
      <c r="F866" s="214"/>
      <c r="G866" s="112"/>
      <c r="H866" s="127"/>
      <c r="I866" s="214"/>
      <c r="J866" s="112"/>
    </row>
    <row r="867" spans="1:10" hidden="1" x14ac:dyDescent="0.25">
      <c r="A867" s="114"/>
      <c r="B867" s="214"/>
      <c r="C867" s="113"/>
      <c r="D867" s="113"/>
      <c r="E867" s="129"/>
      <c r="F867" s="111"/>
      <c r="G867" s="111"/>
      <c r="H867" s="127"/>
      <c r="I867" s="111"/>
      <c r="J867" s="111"/>
    </row>
    <row r="868" spans="1:10" hidden="1" x14ac:dyDescent="0.25">
      <c r="A868" s="114"/>
      <c r="B868" s="214"/>
      <c r="C868" s="115"/>
      <c r="D868" s="214"/>
      <c r="E868" s="129"/>
      <c r="F868" s="214"/>
      <c r="G868" s="112"/>
      <c r="H868" s="127"/>
      <c r="I868" s="214"/>
      <c r="J868" s="112"/>
    </row>
    <row r="869" spans="1:10" hidden="1" x14ac:dyDescent="0.25">
      <c r="A869" s="114"/>
      <c r="B869" s="214"/>
      <c r="C869" s="113"/>
      <c r="D869" s="113"/>
      <c r="E869" s="129"/>
      <c r="F869" s="111"/>
      <c r="G869" s="111"/>
      <c r="H869" s="127"/>
      <c r="I869" s="111"/>
      <c r="J869" s="111"/>
    </row>
    <row r="870" spans="1:10" hidden="1" x14ac:dyDescent="0.25">
      <c r="A870" s="114"/>
      <c r="B870" s="214"/>
      <c r="C870" s="115"/>
      <c r="D870" s="214"/>
      <c r="E870" s="129"/>
      <c r="F870" s="214"/>
      <c r="G870" s="112"/>
      <c r="H870" s="127"/>
      <c r="I870" s="214"/>
      <c r="J870" s="112"/>
    </row>
    <row r="871" spans="1:10" hidden="1" x14ac:dyDescent="0.25">
      <c r="A871" s="114"/>
      <c r="B871" s="214"/>
      <c r="C871" s="113"/>
      <c r="D871" s="113"/>
      <c r="E871" s="129"/>
      <c r="F871" s="111"/>
      <c r="G871" s="111"/>
      <c r="H871" s="127"/>
      <c r="I871" s="111"/>
      <c r="J871" s="111"/>
    </row>
    <row r="872" spans="1:10" hidden="1" x14ac:dyDescent="0.25">
      <c r="A872" s="114"/>
      <c r="B872" s="214"/>
      <c r="C872" s="115"/>
      <c r="D872" s="214"/>
      <c r="E872" s="129"/>
      <c r="F872" s="214"/>
      <c r="G872" s="112"/>
      <c r="H872" s="127"/>
      <c r="I872" s="214"/>
      <c r="J872" s="112"/>
    </row>
    <row r="873" spans="1:10" hidden="1" x14ac:dyDescent="0.25">
      <c r="A873" s="114"/>
      <c r="B873" s="214"/>
      <c r="C873" s="113"/>
      <c r="D873" s="113"/>
      <c r="E873" s="129"/>
      <c r="F873" s="111"/>
      <c r="G873" s="111"/>
      <c r="H873" s="127"/>
      <c r="I873" s="111"/>
      <c r="J873" s="111"/>
    </row>
    <row r="874" spans="1:10" hidden="1" x14ac:dyDescent="0.25">
      <c r="A874" s="114"/>
      <c r="B874" s="214"/>
      <c r="C874" s="115"/>
      <c r="D874" s="214"/>
      <c r="E874" s="129"/>
      <c r="F874" s="214"/>
      <c r="G874" s="112"/>
      <c r="H874" s="127"/>
      <c r="I874" s="214"/>
      <c r="J874" s="112"/>
    </row>
    <row r="875" spans="1:10" hidden="1" x14ac:dyDescent="0.25">
      <c r="A875" s="114"/>
      <c r="B875" s="214"/>
      <c r="C875" s="113"/>
      <c r="D875" s="113"/>
      <c r="E875" s="129"/>
      <c r="F875" s="111"/>
      <c r="G875" s="111"/>
      <c r="H875" s="127"/>
      <c r="I875" s="111"/>
      <c r="J875" s="111"/>
    </row>
    <row r="876" spans="1:10" hidden="1" x14ac:dyDescent="0.25">
      <c r="A876" s="114"/>
      <c r="B876" s="214"/>
      <c r="C876" s="115"/>
      <c r="D876" s="214"/>
      <c r="E876" s="129"/>
      <c r="F876" s="214"/>
      <c r="G876" s="112"/>
      <c r="H876" s="127"/>
      <c r="I876" s="214"/>
      <c r="J876" s="112"/>
    </row>
    <row r="877" spans="1:10" hidden="1" x14ac:dyDescent="0.25">
      <c r="A877" s="114"/>
      <c r="B877" s="214"/>
      <c r="C877" s="113"/>
      <c r="D877" s="113"/>
      <c r="E877" s="129"/>
      <c r="F877" s="111"/>
      <c r="G877" s="111"/>
      <c r="H877" s="127"/>
      <c r="I877" s="111"/>
      <c r="J877" s="111"/>
    </row>
    <row r="878" spans="1:10" hidden="1" x14ac:dyDescent="0.25">
      <c r="A878" s="114"/>
      <c r="B878" s="214"/>
      <c r="C878" s="115"/>
      <c r="D878" s="214"/>
      <c r="E878" s="129"/>
      <c r="F878" s="214"/>
      <c r="G878" s="112"/>
      <c r="H878" s="127"/>
      <c r="I878" s="214"/>
      <c r="J878" s="112"/>
    </row>
    <row r="879" spans="1:10" hidden="1" x14ac:dyDescent="0.25">
      <c r="A879" s="114"/>
      <c r="B879" s="214"/>
      <c r="C879" s="113"/>
      <c r="D879" s="113"/>
      <c r="E879" s="129"/>
      <c r="F879" s="111"/>
      <c r="G879" s="111"/>
      <c r="H879" s="127"/>
      <c r="I879" s="111"/>
      <c r="J879" s="111"/>
    </row>
    <row r="880" spans="1:10" hidden="1" x14ac:dyDescent="0.25">
      <c r="A880" s="114"/>
      <c r="B880" s="214"/>
      <c r="C880" s="115"/>
      <c r="D880" s="214"/>
      <c r="E880" s="129"/>
      <c r="F880" s="214"/>
      <c r="G880" s="112"/>
      <c r="H880" s="127"/>
      <c r="I880" s="214"/>
      <c r="J880" s="112"/>
    </row>
    <row r="881" spans="1:10" hidden="1" x14ac:dyDescent="0.25">
      <c r="A881" s="114"/>
      <c r="B881" s="214"/>
      <c r="C881" s="113"/>
      <c r="D881" s="113"/>
      <c r="E881" s="129"/>
      <c r="F881" s="111"/>
      <c r="G881" s="111"/>
      <c r="H881" s="127"/>
      <c r="I881" s="111"/>
      <c r="J881" s="111"/>
    </row>
    <row r="882" spans="1:10" hidden="1" x14ac:dyDescent="0.25">
      <c r="A882" s="114"/>
      <c r="B882" s="214"/>
      <c r="C882" s="115"/>
      <c r="D882" s="214"/>
      <c r="E882" s="129"/>
      <c r="F882" s="214"/>
      <c r="G882" s="112"/>
      <c r="H882" s="127"/>
      <c r="I882" s="214"/>
      <c r="J882" s="112"/>
    </row>
    <row r="883" spans="1:10" hidden="1" x14ac:dyDescent="0.25">
      <c r="A883" s="114"/>
      <c r="B883" s="214"/>
      <c r="C883" s="113"/>
      <c r="D883" s="113"/>
      <c r="E883" s="129"/>
      <c r="F883" s="111"/>
      <c r="G883" s="111"/>
      <c r="H883" s="127"/>
      <c r="I883" s="111"/>
      <c r="J883" s="111"/>
    </row>
    <row r="884" spans="1:10" hidden="1" x14ac:dyDescent="0.25">
      <c r="A884" s="114"/>
      <c r="B884" s="214"/>
      <c r="C884" s="115"/>
      <c r="D884" s="214"/>
      <c r="E884" s="129"/>
      <c r="F884" s="214"/>
      <c r="G884" s="112"/>
      <c r="H884" s="127"/>
      <c r="I884" s="214"/>
      <c r="J884" s="112"/>
    </row>
    <row r="885" spans="1:10" hidden="1" x14ac:dyDescent="0.25">
      <c r="A885" s="114"/>
      <c r="B885" s="214"/>
      <c r="C885" s="113"/>
      <c r="D885" s="113"/>
      <c r="E885" s="129"/>
      <c r="F885" s="111"/>
      <c r="G885" s="111"/>
      <c r="H885" s="127"/>
      <c r="I885" s="111"/>
      <c r="J885" s="111"/>
    </row>
    <row r="886" spans="1:10" hidden="1" x14ac:dyDescent="0.25">
      <c r="A886" s="114"/>
      <c r="B886" s="214"/>
      <c r="C886" s="115"/>
      <c r="D886" s="214"/>
      <c r="E886" s="129"/>
      <c r="F886" s="214"/>
      <c r="G886" s="112"/>
      <c r="H886" s="127"/>
      <c r="I886" s="214"/>
      <c r="J886" s="112"/>
    </row>
    <row r="887" spans="1:10" hidden="1" x14ac:dyDescent="0.25">
      <c r="A887" s="114"/>
      <c r="B887" s="214"/>
      <c r="C887" s="113"/>
      <c r="D887" s="113"/>
      <c r="E887" s="129"/>
      <c r="F887" s="111"/>
      <c r="G887" s="111"/>
      <c r="H887" s="127"/>
      <c r="I887" s="111"/>
      <c r="J887" s="111"/>
    </row>
    <row r="888" spans="1:10" hidden="1" x14ac:dyDescent="0.25">
      <c r="A888" s="114"/>
      <c r="B888" s="214"/>
      <c r="C888" s="115"/>
      <c r="D888" s="214"/>
      <c r="E888" s="129"/>
      <c r="F888" s="214"/>
      <c r="G888" s="112"/>
      <c r="H888" s="127"/>
      <c r="I888" s="214"/>
      <c r="J888" s="112"/>
    </row>
    <row r="889" spans="1:10" hidden="1" x14ac:dyDescent="0.25">
      <c r="A889" s="114"/>
      <c r="B889" s="214"/>
      <c r="C889" s="113"/>
      <c r="D889" s="113"/>
      <c r="E889" s="129"/>
      <c r="F889" s="111"/>
      <c r="G889" s="111"/>
      <c r="H889" s="127"/>
      <c r="I889" s="111"/>
      <c r="J889" s="111"/>
    </row>
    <row r="890" spans="1:10" hidden="1" x14ac:dyDescent="0.25">
      <c r="A890" s="114"/>
      <c r="B890" s="214"/>
      <c r="C890" s="115"/>
      <c r="D890" s="214"/>
      <c r="E890" s="129"/>
      <c r="F890" s="214"/>
      <c r="G890" s="112"/>
      <c r="H890" s="127"/>
      <c r="I890" s="214"/>
      <c r="J890" s="112"/>
    </row>
    <row r="891" spans="1:10" hidden="1" x14ac:dyDescent="0.25">
      <c r="A891" s="114"/>
      <c r="B891" s="214"/>
      <c r="C891" s="113"/>
      <c r="D891" s="113"/>
      <c r="E891" s="129"/>
      <c r="F891" s="111"/>
      <c r="G891" s="111"/>
      <c r="H891" s="127"/>
      <c r="I891" s="111"/>
      <c r="J891" s="111"/>
    </row>
    <row r="892" spans="1:10" hidden="1" x14ac:dyDescent="0.25">
      <c r="A892" s="114"/>
      <c r="B892" s="214"/>
      <c r="C892" s="115"/>
      <c r="D892" s="214"/>
      <c r="E892" s="129"/>
      <c r="F892" s="214"/>
      <c r="G892" s="112"/>
      <c r="H892" s="127"/>
      <c r="I892" s="214"/>
      <c r="J892" s="112"/>
    </row>
    <row r="893" spans="1:10" hidden="1" x14ac:dyDescent="0.25">
      <c r="A893" s="114"/>
      <c r="B893" s="214"/>
      <c r="C893" s="113"/>
      <c r="D893" s="113"/>
      <c r="E893" s="129"/>
      <c r="F893" s="111"/>
      <c r="G893" s="111"/>
      <c r="H893" s="127"/>
      <c r="I893" s="111"/>
      <c r="J893" s="111"/>
    </row>
    <row r="894" spans="1:10" hidden="1" x14ac:dyDescent="0.25">
      <c r="A894" s="114"/>
      <c r="B894" s="214"/>
      <c r="C894" s="115"/>
      <c r="D894" s="214"/>
      <c r="E894" s="129"/>
      <c r="F894" s="214"/>
      <c r="G894" s="112"/>
      <c r="H894" s="127"/>
      <c r="I894" s="214"/>
      <c r="J894" s="112"/>
    </row>
    <row r="895" spans="1:10" hidden="1" x14ac:dyDescent="0.25">
      <c r="A895" s="114"/>
      <c r="B895" s="214"/>
      <c r="C895" s="113"/>
      <c r="D895" s="113"/>
      <c r="E895" s="129"/>
      <c r="F895" s="111"/>
      <c r="G895" s="111"/>
      <c r="H895" s="127"/>
      <c r="I895" s="111"/>
      <c r="J895" s="111"/>
    </row>
    <row r="896" spans="1:10" hidden="1" x14ac:dyDescent="0.25">
      <c r="A896" s="114"/>
      <c r="B896" s="214"/>
      <c r="C896" s="115"/>
      <c r="D896" s="214"/>
      <c r="E896" s="129"/>
      <c r="F896" s="214"/>
      <c r="G896" s="112"/>
      <c r="H896" s="127"/>
      <c r="I896" s="214"/>
      <c r="J896" s="112"/>
    </row>
    <row r="897" spans="1:10" hidden="1" x14ac:dyDescent="0.25">
      <c r="A897" s="114"/>
      <c r="B897" s="214"/>
      <c r="C897" s="113"/>
      <c r="D897" s="113"/>
      <c r="E897" s="129"/>
      <c r="F897" s="111"/>
      <c r="G897" s="111"/>
      <c r="H897" s="127"/>
      <c r="I897" s="111"/>
      <c r="J897" s="111"/>
    </row>
    <row r="898" spans="1:10" hidden="1" x14ac:dyDescent="0.25">
      <c r="A898" s="114"/>
      <c r="B898" s="214"/>
      <c r="C898" s="115"/>
      <c r="D898" s="214"/>
      <c r="E898" s="129"/>
      <c r="F898" s="214"/>
      <c r="G898" s="112"/>
      <c r="H898" s="127"/>
      <c r="I898" s="214"/>
      <c r="J898" s="112"/>
    </row>
    <row r="899" spans="1:10" hidden="1" x14ac:dyDescent="0.25">
      <c r="A899" s="114"/>
      <c r="B899" s="214"/>
      <c r="C899" s="113"/>
      <c r="D899" s="113"/>
      <c r="E899" s="129"/>
      <c r="F899" s="111"/>
      <c r="G899" s="111"/>
      <c r="H899" s="127"/>
      <c r="I899" s="111"/>
      <c r="J899" s="111"/>
    </row>
    <row r="900" spans="1:10" hidden="1" x14ac:dyDescent="0.25">
      <c r="A900" s="114"/>
      <c r="B900" s="214"/>
      <c r="C900" s="115"/>
      <c r="D900" s="214"/>
      <c r="E900" s="129"/>
      <c r="F900" s="214"/>
      <c r="G900" s="112"/>
      <c r="H900" s="127"/>
      <c r="I900" s="214"/>
      <c r="J900" s="112"/>
    </row>
    <row r="901" spans="1:10" hidden="1" x14ac:dyDescent="0.25">
      <c r="A901" s="114"/>
      <c r="B901" s="214"/>
      <c r="C901" s="113"/>
      <c r="D901" s="113"/>
      <c r="E901" s="129"/>
      <c r="F901" s="111"/>
      <c r="G901" s="111"/>
      <c r="H901" s="127"/>
      <c r="I901" s="111"/>
      <c r="J901" s="111"/>
    </row>
    <row r="902" spans="1:10" hidden="1" x14ac:dyDescent="0.25">
      <c r="A902" s="114"/>
      <c r="B902" s="214"/>
      <c r="C902" s="115"/>
      <c r="D902" s="214"/>
      <c r="E902" s="129"/>
      <c r="F902" s="214"/>
      <c r="G902" s="112"/>
      <c r="H902" s="127"/>
      <c r="I902" s="214"/>
      <c r="J902" s="112"/>
    </row>
    <row r="903" spans="1:10" hidden="1" x14ac:dyDescent="0.25">
      <c r="A903" s="114"/>
      <c r="B903" s="214"/>
      <c r="C903" s="113"/>
      <c r="D903" s="113"/>
      <c r="E903" s="129"/>
      <c r="F903" s="111"/>
      <c r="G903" s="111"/>
      <c r="H903" s="127"/>
      <c r="I903" s="111"/>
      <c r="J903" s="111"/>
    </row>
    <row r="904" spans="1:10" hidden="1" x14ac:dyDescent="0.25">
      <c r="A904" s="114"/>
      <c r="B904" s="214"/>
      <c r="C904" s="115"/>
      <c r="D904" s="214"/>
      <c r="E904" s="129"/>
      <c r="F904" s="214"/>
      <c r="G904" s="112"/>
      <c r="H904" s="127"/>
      <c r="I904" s="214"/>
      <c r="J904" s="112"/>
    </row>
    <row r="905" spans="1:10" hidden="1" x14ac:dyDescent="0.25">
      <c r="A905" s="114"/>
      <c r="B905" s="214"/>
      <c r="C905" s="113"/>
      <c r="D905" s="113"/>
      <c r="E905" s="129"/>
      <c r="F905" s="111"/>
      <c r="G905" s="111"/>
      <c r="H905" s="127"/>
      <c r="I905" s="111"/>
      <c r="J905" s="111"/>
    </row>
    <row r="906" spans="1:10" hidden="1" x14ac:dyDescent="0.25">
      <c r="A906" s="114"/>
      <c r="B906" s="214"/>
      <c r="C906" s="115"/>
      <c r="D906" s="214"/>
      <c r="E906" s="129"/>
      <c r="F906" s="214"/>
      <c r="G906" s="112"/>
      <c r="H906" s="127"/>
      <c r="I906" s="214"/>
      <c r="J906" s="112"/>
    </row>
    <row r="907" spans="1:10" hidden="1" x14ac:dyDescent="0.25">
      <c r="A907" s="114"/>
      <c r="B907" s="214"/>
      <c r="C907" s="113"/>
      <c r="D907" s="113"/>
      <c r="E907" s="129"/>
      <c r="F907" s="111"/>
      <c r="G907" s="111"/>
      <c r="H907" s="127"/>
      <c r="I907" s="111"/>
      <c r="J907" s="111"/>
    </row>
    <row r="908" spans="1:10" hidden="1" x14ac:dyDescent="0.25">
      <c r="A908" s="114"/>
      <c r="B908" s="214"/>
      <c r="C908" s="115"/>
      <c r="D908" s="214"/>
      <c r="E908" s="129"/>
      <c r="F908" s="214"/>
      <c r="G908" s="112"/>
      <c r="H908" s="127"/>
      <c r="I908" s="214"/>
      <c r="J908" s="112"/>
    </row>
    <row r="909" spans="1:10" hidden="1" x14ac:dyDescent="0.25">
      <c r="A909" s="114"/>
      <c r="B909" s="214"/>
      <c r="C909" s="113"/>
      <c r="D909" s="113"/>
      <c r="E909" s="129"/>
      <c r="F909" s="111"/>
      <c r="G909" s="111"/>
      <c r="H909" s="127"/>
      <c r="I909" s="111"/>
      <c r="J909" s="111"/>
    </row>
    <row r="910" spans="1:10" hidden="1" x14ac:dyDescent="0.25">
      <c r="A910" s="114"/>
      <c r="B910" s="214"/>
      <c r="C910" s="115"/>
      <c r="D910" s="214"/>
      <c r="E910" s="129"/>
      <c r="F910" s="214"/>
      <c r="G910" s="112"/>
      <c r="H910" s="127"/>
      <c r="I910" s="214"/>
      <c r="J910" s="112"/>
    </row>
    <row r="911" spans="1:10" hidden="1" x14ac:dyDescent="0.25">
      <c r="A911" s="114"/>
      <c r="B911" s="214"/>
      <c r="C911" s="113"/>
      <c r="D911" s="113"/>
      <c r="E911" s="129"/>
      <c r="F911" s="111"/>
      <c r="G911" s="111"/>
      <c r="H911" s="127"/>
      <c r="I911" s="111"/>
      <c r="J911" s="111"/>
    </row>
    <row r="912" spans="1:10" hidden="1" x14ac:dyDescent="0.25">
      <c r="A912" s="114"/>
      <c r="B912" s="214"/>
      <c r="C912" s="115"/>
      <c r="D912" s="214"/>
      <c r="E912" s="129"/>
      <c r="F912" s="214"/>
      <c r="G912" s="112"/>
      <c r="H912" s="127"/>
      <c r="I912" s="214"/>
      <c r="J912" s="112"/>
    </row>
    <row r="913" spans="1:10" hidden="1" x14ac:dyDescent="0.25">
      <c r="A913" s="114"/>
      <c r="B913" s="214"/>
      <c r="C913" s="113"/>
      <c r="D913" s="113"/>
      <c r="E913" s="129"/>
      <c r="F913" s="111"/>
      <c r="G913" s="111"/>
      <c r="H913" s="127"/>
      <c r="I913" s="111"/>
      <c r="J913" s="111"/>
    </row>
    <row r="914" spans="1:10" hidden="1" x14ac:dyDescent="0.25">
      <c r="A914" s="114"/>
      <c r="B914" s="214"/>
      <c r="C914" s="115"/>
      <c r="D914" s="214"/>
      <c r="E914" s="129"/>
      <c r="F914" s="214"/>
      <c r="G914" s="112"/>
      <c r="H914" s="127"/>
      <c r="I914" s="214"/>
      <c r="J914" s="112"/>
    </row>
    <row r="915" spans="1:10" hidden="1" x14ac:dyDescent="0.25">
      <c r="A915" s="114"/>
      <c r="B915" s="214"/>
      <c r="C915" s="113"/>
      <c r="D915" s="113"/>
      <c r="E915" s="129"/>
      <c r="F915" s="111"/>
      <c r="G915" s="111"/>
      <c r="H915" s="127"/>
      <c r="I915" s="111"/>
      <c r="J915" s="111"/>
    </row>
    <row r="916" spans="1:10" hidden="1" x14ac:dyDescent="0.25">
      <c r="A916" s="114"/>
      <c r="B916" s="214"/>
      <c r="C916" s="115"/>
      <c r="D916" s="214"/>
      <c r="E916" s="129"/>
      <c r="F916" s="214"/>
      <c r="G916" s="112"/>
      <c r="H916" s="127"/>
      <c r="I916" s="214"/>
      <c r="J916" s="112"/>
    </row>
    <row r="917" spans="1:10" hidden="1" x14ac:dyDescent="0.25">
      <c r="A917" s="114"/>
      <c r="B917" s="214"/>
      <c r="C917" s="113"/>
      <c r="D917" s="113"/>
      <c r="E917" s="129"/>
      <c r="F917" s="111"/>
      <c r="G917" s="111"/>
      <c r="H917" s="127"/>
      <c r="I917" s="111"/>
      <c r="J917" s="111"/>
    </row>
    <row r="918" spans="1:10" hidden="1" x14ac:dyDescent="0.25">
      <c r="A918" s="114"/>
      <c r="B918" s="214"/>
      <c r="C918" s="115"/>
      <c r="D918" s="214"/>
      <c r="E918" s="129"/>
      <c r="F918" s="214"/>
      <c r="G918" s="112"/>
      <c r="H918" s="127"/>
      <c r="I918" s="214"/>
      <c r="J918" s="112"/>
    </row>
    <row r="919" spans="1:10" hidden="1" x14ac:dyDescent="0.25">
      <c r="A919" s="114"/>
      <c r="B919" s="214"/>
      <c r="C919" s="113"/>
      <c r="D919" s="113"/>
      <c r="E919" s="129"/>
      <c r="F919" s="111"/>
      <c r="G919" s="111"/>
      <c r="H919" s="127"/>
      <c r="I919" s="111"/>
      <c r="J919" s="111"/>
    </row>
    <row r="920" spans="1:10" hidden="1" x14ac:dyDescent="0.25">
      <c r="A920" s="114"/>
      <c r="B920" s="214"/>
      <c r="C920" s="115"/>
      <c r="D920" s="214"/>
      <c r="E920" s="129"/>
      <c r="F920" s="214"/>
      <c r="G920" s="112"/>
      <c r="H920" s="127"/>
      <c r="I920" s="214"/>
      <c r="J920" s="112"/>
    </row>
    <row r="921" spans="1:10" hidden="1" x14ac:dyDescent="0.25">
      <c r="A921" s="114"/>
      <c r="B921" s="214"/>
      <c r="C921" s="113"/>
      <c r="D921" s="113"/>
      <c r="E921" s="129"/>
      <c r="F921" s="111"/>
      <c r="G921" s="111"/>
      <c r="H921" s="127"/>
      <c r="I921" s="111"/>
      <c r="J921" s="111"/>
    </row>
    <row r="922" spans="1:10" hidden="1" x14ac:dyDescent="0.25">
      <c r="A922" s="114"/>
      <c r="B922" s="214"/>
      <c r="C922" s="115"/>
      <c r="D922" s="214"/>
      <c r="E922" s="129"/>
      <c r="F922" s="214"/>
      <c r="G922" s="112"/>
      <c r="H922" s="127"/>
      <c r="I922" s="214"/>
      <c r="J922" s="112"/>
    </row>
    <row r="923" spans="1:10" hidden="1" x14ac:dyDescent="0.25">
      <c r="A923" s="114"/>
      <c r="B923" s="214"/>
      <c r="C923" s="113"/>
      <c r="D923" s="113"/>
      <c r="E923" s="129"/>
      <c r="F923" s="111"/>
      <c r="G923" s="111"/>
      <c r="H923" s="127"/>
      <c r="I923" s="111"/>
      <c r="J923" s="111"/>
    </row>
    <row r="924" spans="1:10" hidden="1" x14ac:dyDescent="0.25">
      <c r="A924" s="114"/>
      <c r="B924" s="214"/>
      <c r="C924" s="115"/>
      <c r="D924" s="214"/>
      <c r="E924" s="129"/>
      <c r="F924" s="214"/>
      <c r="G924" s="112"/>
      <c r="H924" s="127"/>
      <c r="I924" s="214"/>
      <c r="J924" s="112"/>
    </row>
    <row r="925" spans="1:10" hidden="1" x14ac:dyDescent="0.25">
      <c r="A925" s="114"/>
      <c r="B925" s="214"/>
      <c r="C925" s="113"/>
      <c r="D925" s="113"/>
      <c r="E925" s="129"/>
      <c r="F925" s="111"/>
      <c r="G925" s="111"/>
      <c r="H925" s="127"/>
      <c r="I925" s="111"/>
      <c r="J925" s="111"/>
    </row>
    <row r="926" spans="1:10" hidden="1" x14ac:dyDescent="0.25">
      <c r="A926" s="114"/>
      <c r="B926" s="214"/>
      <c r="C926" s="115"/>
      <c r="D926" s="214"/>
      <c r="E926" s="129"/>
      <c r="F926" s="214"/>
      <c r="G926" s="112"/>
      <c r="H926" s="127"/>
      <c r="I926" s="214"/>
      <c r="J926" s="112"/>
    </row>
    <row r="927" spans="1:10" hidden="1" x14ac:dyDescent="0.25">
      <c r="A927" s="114"/>
      <c r="B927" s="214"/>
      <c r="C927" s="113"/>
      <c r="D927" s="113"/>
      <c r="E927" s="129"/>
      <c r="F927" s="111"/>
      <c r="G927" s="111"/>
      <c r="H927" s="127"/>
      <c r="I927" s="111"/>
      <c r="J927" s="111"/>
    </row>
    <row r="928" spans="1:10" hidden="1" x14ac:dyDescent="0.25">
      <c r="A928" s="114"/>
      <c r="B928" s="214"/>
      <c r="C928" s="115"/>
      <c r="D928" s="214"/>
      <c r="E928" s="129"/>
      <c r="F928" s="214"/>
      <c r="G928" s="112"/>
      <c r="H928" s="127"/>
      <c r="I928" s="214"/>
      <c r="J928" s="112"/>
    </row>
    <row r="929" spans="1:10" hidden="1" x14ac:dyDescent="0.25">
      <c r="A929" s="114"/>
      <c r="B929" s="214"/>
      <c r="C929" s="113"/>
      <c r="D929" s="113"/>
      <c r="E929" s="129"/>
      <c r="F929" s="111"/>
      <c r="G929" s="111"/>
      <c r="H929" s="127"/>
      <c r="I929" s="111"/>
      <c r="J929" s="111"/>
    </row>
    <row r="930" spans="1:10" hidden="1" x14ac:dyDescent="0.25">
      <c r="A930" s="114"/>
      <c r="B930" s="214"/>
      <c r="C930" s="115"/>
      <c r="D930" s="214"/>
      <c r="E930" s="129"/>
      <c r="F930" s="214"/>
      <c r="G930" s="112"/>
      <c r="H930" s="127"/>
      <c r="I930" s="214"/>
      <c r="J930" s="112"/>
    </row>
    <row r="931" spans="1:10" hidden="1" x14ac:dyDescent="0.25">
      <c r="A931" s="114"/>
      <c r="B931" s="214"/>
      <c r="C931" s="113"/>
      <c r="D931" s="113"/>
      <c r="E931" s="129"/>
      <c r="F931" s="111"/>
      <c r="G931" s="111"/>
      <c r="H931" s="127"/>
      <c r="I931" s="111"/>
      <c r="J931" s="111"/>
    </row>
    <row r="932" spans="1:10" hidden="1" x14ac:dyDescent="0.25">
      <c r="A932" s="114"/>
      <c r="B932" s="214"/>
      <c r="C932" s="115"/>
      <c r="D932" s="214"/>
      <c r="E932" s="129"/>
      <c r="F932" s="214"/>
      <c r="G932" s="112"/>
      <c r="H932" s="127"/>
      <c r="I932" s="214"/>
      <c r="J932" s="112"/>
    </row>
    <row r="933" spans="1:10" hidden="1" x14ac:dyDescent="0.25">
      <c r="A933" s="114"/>
      <c r="B933" s="214"/>
      <c r="C933" s="113"/>
      <c r="D933" s="113"/>
      <c r="E933" s="129"/>
      <c r="F933" s="111"/>
      <c r="G933" s="111"/>
      <c r="H933" s="127"/>
      <c r="I933" s="111"/>
      <c r="J933" s="111"/>
    </row>
    <row r="934" spans="1:10" hidden="1" x14ac:dyDescent="0.25">
      <c r="A934" s="114"/>
      <c r="B934" s="214"/>
      <c r="C934" s="115"/>
      <c r="D934" s="214"/>
      <c r="E934" s="129"/>
      <c r="F934" s="214"/>
      <c r="G934" s="112"/>
      <c r="H934" s="127"/>
      <c r="I934" s="214"/>
      <c r="J934" s="112"/>
    </row>
    <row r="935" spans="1:10" hidden="1" x14ac:dyDescent="0.25">
      <c r="A935" s="114"/>
      <c r="B935" s="214"/>
      <c r="C935" s="113"/>
      <c r="D935" s="113"/>
      <c r="E935" s="129"/>
      <c r="F935" s="111"/>
      <c r="G935" s="111"/>
      <c r="H935" s="127"/>
      <c r="I935" s="111"/>
      <c r="J935" s="111"/>
    </row>
    <row r="936" spans="1:10" hidden="1" x14ac:dyDescent="0.25">
      <c r="A936" s="114"/>
      <c r="B936" s="214"/>
      <c r="C936" s="115"/>
      <c r="D936" s="214"/>
      <c r="E936" s="129"/>
      <c r="F936" s="214"/>
      <c r="G936" s="112"/>
      <c r="H936" s="127"/>
      <c r="I936" s="214"/>
      <c r="J936" s="112"/>
    </row>
    <row r="937" spans="1:10" hidden="1" x14ac:dyDescent="0.25">
      <c r="A937" s="114"/>
      <c r="B937" s="214"/>
      <c r="C937" s="113"/>
      <c r="D937" s="113"/>
      <c r="E937" s="129"/>
      <c r="F937" s="111"/>
      <c r="G937" s="111"/>
      <c r="H937" s="127"/>
      <c r="I937" s="111"/>
      <c r="J937" s="111"/>
    </row>
    <row r="938" spans="1:10" hidden="1" x14ac:dyDescent="0.25">
      <c r="A938" s="114"/>
      <c r="B938" s="214"/>
      <c r="C938" s="115"/>
      <c r="D938" s="214"/>
      <c r="E938" s="129"/>
      <c r="F938" s="214"/>
      <c r="G938" s="112"/>
      <c r="H938" s="127"/>
      <c r="I938" s="214"/>
      <c r="J938" s="112"/>
    </row>
    <row r="939" spans="1:10" hidden="1" x14ac:dyDescent="0.25">
      <c r="A939" s="114"/>
      <c r="B939" s="214"/>
      <c r="C939" s="113"/>
      <c r="D939" s="113"/>
      <c r="E939" s="129"/>
      <c r="F939" s="111"/>
      <c r="G939" s="111"/>
      <c r="H939" s="127"/>
      <c r="I939" s="111"/>
      <c r="J939" s="111"/>
    </row>
    <row r="940" spans="1:10" hidden="1" x14ac:dyDescent="0.25">
      <c r="A940" s="114"/>
      <c r="B940" s="214"/>
      <c r="C940" s="115"/>
      <c r="D940" s="214"/>
      <c r="E940" s="129"/>
      <c r="F940" s="214"/>
      <c r="G940" s="112"/>
      <c r="H940" s="127"/>
      <c r="I940" s="214"/>
      <c r="J940" s="112"/>
    </row>
    <row r="941" spans="1:10" hidden="1" x14ac:dyDescent="0.25">
      <c r="A941" s="114"/>
      <c r="B941" s="214"/>
      <c r="C941" s="113"/>
      <c r="D941" s="113"/>
      <c r="E941" s="129"/>
      <c r="F941" s="111"/>
      <c r="G941" s="111"/>
      <c r="H941" s="127"/>
      <c r="I941" s="111"/>
      <c r="J941" s="111"/>
    </row>
    <row r="942" spans="1:10" hidden="1" x14ac:dyDescent="0.25">
      <c r="A942" s="114"/>
      <c r="B942" s="214"/>
      <c r="C942" s="115"/>
      <c r="D942" s="214"/>
      <c r="E942" s="129"/>
      <c r="F942" s="214"/>
      <c r="G942" s="112"/>
      <c r="H942" s="127"/>
      <c r="I942" s="214"/>
      <c r="J942" s="112"/>
    </row>
    <row r="943" spans="1:10" hidden="1" x14ac:dyDescent="0.25">
      <c r="A943" s="114"/>
      <c r="B943" s="214"/>
      <c r="C943" s="113"/>
      <c r="D943" s="113"/>
      <c r="E943" s="129"/>
      <c r="F943" s="111"/>
      <c r="G943" s="111"/>
      <c r="H943" s="127"/>
      <c r="I943" s="111"/>
      <c r="J943" s="111"/>
    </row>
    <row r="944" spans="1:10" hidden="1" x14ac:dyDescent="0.25">
      <c r="A944" s="114"/>
      <c r="B944" s="214"/>
      <c r="C944" s="115"/>
      <c r="D944" s="214"/>
      <c r="E944" s="129"/>
      <c r="F944" s="214"/>
      <c r="G944" s="112"/>
      <c r="H944" s="127"/>
      <c r="I944" s="214"/>
      <c r="J944" s="112"/>
    </row>
    <row r="945" spans="1:10" hidden="1" x14ac:dyDescent="0.25">
      <c r="A945" s="114"/>
      <c r="B945" s="214"/>
      <c r="C945" s="113"/>
      <c r="D945" s="113"/>
      <c r="E945" s="129"/>
      <c r="F945" s="111"/>
      <c r="G945" s="111"/>
      <c r="H945" s="127"/>
      <c r="I945" s="111"/>
      <c r="J945" s="111"/>
    </row>
    <row r="946" spans="1:10" hidden="1" x14ac:dyDescent="0.25">
      <c r="A946" s="114"/>
      <c r="B946" s="214"/>
      <c r="C946" s="115"/>
      <c r="D946" s="214"/>
      <c r="E946" s="129"/>
      <c r="F946" s="214"/>
      <c r="G946" s="112"/>
      <c r="H946" s="127"/>
      <c r="I946" s="214"/>
      <c r="J946" s="112"/>
    </row>
    <row r="947" spans="1:10" hidden="1" x14ac:dyDescent="0.25">
      <c r="A947" s="114"/>
      <c r="B947" s="214"/>
      <c r="C947" s="113"/>
      <c r="D947" s="113"/>
      <c r="E947" s="129"/>
      <c r="F947" s="111"/>
      <c r="G947" s="111"/>
      <c r="H947" s="127"/>
      <c r="I947" s="111"/>
      <c r="J947" s="111"/>
    </row>
    <row r="948" spans="1:10" hidden="1" x14ac:dyDescent="0.25">
      <c r="A948" s="114"/>
      <c r="B948" s="214"/>
      <c r="C948" s="115"/>
      <c r="D948" s="214"/>
      <c r="E948" s="129"/>
      <c r="F948" s="214"/>
      <c r="G948" s="112"/>
      <c r="H948" s="127"/>
      <c r="I948" s="214"/>
      <c r="J948" s="112"/>
    </row>
    <row r="949" spans="1:10" hidden="1" x14ac:dyDescent="0.25">
      <c r="A949" s="114"/>
      <c r="B949" s="214"/>
      <c r="C949" s="113"/>
      <c r="D949" s="113"/>
      <c r="E949" s="129"/>
      <c r="F949" s="111"/>
      <c r="G949" s="111"/>
      <c r="H949" s="127"/>
      <c r="I949" s="111"/>
      <c r="J949" s="111"/>
    </row>
    <row r="950" spans="1:10" hidden="1" x14ac:dyDescent="0.25">
      <c r="A950" s="114"/>
      <c r="B950" s="214"/>
      <c r="C950" s="115"/>
      <c r="D950" s="214"/>
      <c r="E950" s="129"/>
      <c r="F950" s="214"/>
      <c r="G950" s="112"/>
      <c r="H950" s="127"/>
      <c r="I950" s="214"/>
      <c r="J950" s="112"/>
    </row>
    <row r="951" spans="1:10" hidden="1" x14ac:dyDescent="0.25">
      <c r="A951" s="114"/>
      <c r="B951" s="214"/>
      <c r="C951" s="113"/>
      <c r="D951" s="113"/>
      <c r="E951" s="129"/>
      <c r="F951" s="111"/>
      <c r="G951" s="111"/>
      <c r="H951" s="127"/>
      <c r="I951" s="111"/>
      <c r="J951" s="111"/>
    </row>
    <row r="952" spans="1:10" hidden="1" x14ac:dyDescent="0.25">
      <c r="A952" s="114"/>
      <c r="B952" s="214"/>
      <c r="C952" s="115"/>
      <c r="D952" s="214"/>
      <c r="E952" s="129"/>
      <c r="F952" s="214"/>
      <c r="G952" s="112"/>
      <c r="H952" s="127"/>
      <c r="I952" s="214"/>
      <c r="J952" s="112"/>
    </row>
    <row r="953" spans="1:10" hidden="1" x14ac:dyDescent="0.25">
      <c r="A953" s="114"/>
      <c r="B953" s="214"/>
      <c r="C953" s="113"/>
      <c r="D953" s="113"/>
      <c r="E953" s="129"/>
      <c r="F953" s="111"/>
      <c r="G953" s="111"/>
      <c r="H953" s="127"/>
      <c r="I953" s="111"/>
      <c r="J953" s="111"/>
    </row>
    <row r="954" spans="1:10" hidden="1" x14ac:dyDescent="0.25">
      <c r="A954" s="114"/>
      <c r="B954" s="214"/>
      <c r="C954" s="115"/>
      <c r="D954" s="214"/>
      <c r="E954" s="129"/>
      <c r="F954" s="214"/>
      <c r="G954" s="112"/>
      <c r="H954" s="127"/>
      <c r="I954" s="214"/>
      <c r="J954" s="112"/>
    </row>
    <row r="955" spans="1:10" hidden="1" x14ac:dyDescent="0.25">
      <c r="A955" s="114"/>
      <c r="B955" s="214"/>
      <c r="C955" s="113"/>
      <c r="D955" s="113"/>
      <c r="E955" s="129"/>
      <c r="F955" s="111"/>
      <c r="G955" s="111"/>
      <c r="H955" s="127"/>
      <c r="I955" s="111"/>
      <c r="J955" s="111"/>
    </row>
    <row r="956" spans="1:10" hidden="1" x14ac:dyDescent="0.25">
      <c r="A956" s="114"/>
      <c r="B956" s="214"/>
      <c r="C956" s="115"/>
      <c r="D956" s="214"/>
      <c r="E956" s="129"/>
      <c r="F956" s="214"/>
      <c r="G956" s="112"/>
      <c r="H956" s="127"/>
      <c r="I956" s="214"/>
      <c r="J956" s="112"/>
    </row>
    <row r="957" spans="1:10" hidden="1" x14ac:dyDescent="0.25">
      <c r="A957" s="114"/>
      <c r="B957" s="214"/>
      <c r="C957" s="113"/>
      <c r="D957" s="113"/>
      <c r="E957" s="129"/>
      <c r="F957" s="111"/>
      <c r="G957" s="111"/>
      <c r="H957" s="127"/>
      <c r="I957" s="111"/>
      <c r="J957" s="111"/>
    </row>
    <row r="958" spans="1:10" hidden="1" x14ac:dyDescent="0.25">
      <c r="A958" s="114"/>
      <c r="B958" s="214"/>
      <c r="C958" s="115"/>
      <c r="D958" s="214"/>
      <c r="E958" s="129"/>
      <c r="F958" s="214"/>
      <c r="G958" s="112"/>
      <c r="H958" s="127"/>
      <c r="I958" s="214"/>
      <c r="J958" s="112"/>
    </row>
    <row r="959" spans="1:10" hidden="1" x14ac:dyDescent="0.25">
      <c r="A959" s="114"/>
      <c r="B959" s="214"/>
      <c r="C959" s="113"/>
      <c r="D959" s="113"/>
      <c r="E959" s="129"/>
      <c r="F959" s="111"/>
      <c r="G959" s="111"/>
      <c r="H959" s="127"/>
      <c r="I959" s="111"/>
      <c r="J959" s="111"/>
    </row>
    <row r="960" spans="1:10" hidden="1" x14ac:dyDescent="0.25">
      <c r="A960" s="114"/>
      <c r="B960" s="214"/>
      <c r="C960" s="115"/>
      <c r="D960" s="214"/>
      <c r="E960" s="129"/>
      <c r="F960" s="214"/>
      <c r="G960" s="112"/>
      <c r="H960" s="127"/>
      <c r="I960" s="214"/>
      <c r="J960" s="112"/>
    </row>
    <row r="961" spans="1:10" hidden="1" x14ac:dyDescent="0.25">
      <c r="A961" s="114"/>
      <c r="B961" s="214"/>
      <c r="C961" s="113"/>
      <c r="D961" s="113"/>
      <c r="E961" s="129"/>
      <c r="F961" s="111"/>
      <c r="G961" s="111"/>
      <c r="H961" s="127"/>
      <c r="I961" s="111"/>
      <c r="J961" s="111"/>
    </row>
    <row r="962" spans="1:10" hidden="1" x14ac:dyDescent="0.25">
      <c r="A962" s="114"/>
      <c r="B962" s="214"/>
      <c r="C962" s="115"/>
      <c r="D962" s="214"/>
      <c r="E962" s="129"/>
      <c r="F962" s="214"/>
      <c r="G962" s="112"/>
      <c r="H962" s="127"/>
      <c r="I962" s="214"/>
      <c r="J962" s="112"/>
    </row>
    <row r="963" spans="1:10" hidden="1" x14ac:dyDescent="0.25">
      <c r="A963" s="114"/>
      <c r="B963" s="214"/>
      <c r="C963" s="113"/>
      <c r="D963" s="113"/>
      <c r="E963" s="129"/>
      <c r="F963" s="111"/>
      <c r="G963" s="111"/>
      <c r="H963" s="127"/>
      <c r="I963" s="111"/>
      <c r="J963" s="111"/>
    </row>
    <row r="964" spans="1:10" hidden="1" x14ac:dyDescent="0.25">
      <c r="A964" s="114"/>
      <c r="B964" s="214"/>
      <c r="C964" s="115"/>
      <c r="D964" s="214"/>
      <c r="E964" s="129"/>
      <c r="F964" s="214"/>
      <c r="G964" s="112"/>
      <c r="H964" s="127"/>
      <c r="I964" s="214"/>
      <c r="J964" s="112"/>
    </row>
    <row r="965" spans="1:10" hidden="1" x14ac:dyDescent="0.25">
      <c r="A965" s="114"/>
      <c r="B965" s="214"/>
      <c r="C965" s="113"/>
      <c r="D965" s="113"/>
      <c r="E965" s="129"/>
      <c r="F965" s="111"/>
      <c r="G965" s="111"/>
      <c r="H965" s="127"/>
      <c r="I965" s="111"/>
      <c r="J965" s="111"/>
    </row>
    <row r="966" spans="1:10" hidden="1" x14ac:dyDescent="0.25">
      <c r="A966" s="114"/>
      <c r="B966" s="214"/>
      <c r="C966" s="115"/>
      <c r="D966" s="214"/>
      <c r="E966" s="129"/>
      <c r="F966" s="214"/>
      <c r="G966" s="112"/>
      <c r="H966" s="127"/>
      <c r="I966" s="214"/>
      <c r="J966" s="112"/>
    </row>
    <row r="967" spans="1:10" hidden="1" x14ac:dyDescent="0.25">
      <c r="A967" s="114"/>
      <c r="B967" s="214"/>
      <c r="C967" s="113"/>
      <c r="D967" s="113"/>
      <c r="E967" s="129"/>
      <c r="F967" s="111"/>
      <c r="G967" s="111"/>
      <c r="H967" s="127"/>
      <c r="I967" s="111"/>
      <c r="J967" s="111"/>
    </row>
    <row r="968" spans="1:10" hidden="1" x14ac:dyDescent="0.25">
      <c r="A968" s="114"/>
      <c r="B968" s="214"/>
      <c r="C968" s="115"/>
      <c r="D968" s="214"/>
      <c r="E968" s="129"/>
      <c r="F968" s="214"/>
      <c r="G968" s="112"/>
      <c r="H968" s="127"/>
      <c r="I968" s="214"/>
      <c r="J968" s="112"/>
    </row>
    <row r="969" spans="1:10" hidden="1" x14ac:dyDescent="0.25">
      <c r="A969" s="114"/>
      <c r="B969" s="214"/>
      <c r="C969" s="113"/>
      <c r="D969" s="113"/>
      <c r="E969" s="129"/>
      <c r="F969" s="111"/>
      <c r="G969" s="111"/>
      <c r="H969" s="127"/>
      <c r="I969" s="111"/>
      <c r="J969" s="111"/>
    </row>
    <row r="970" spans="1:10" hidden="1" x14ac:dyDescent="0.25">
      <c r="A970" s="114"/>
      <c r="B970" s="214"/>
      <c r="C970" s="115"/>
      <c r="D970" s="214"/>
      <c r="E970" s="129"/>
      <c r="F970" s="214"/>
      <c r="G970" s="112"/>
      <c r="H970" s="127"/>
      <c r="I970" s="214"/>
      <c r="J970" s="112"/>
    </row>
    <row r="971" spans="1:10" hidden="1" x14ac:dyDescent="0.25">
      <c r="A971" s="114"/>
      <c r="B971" s="214"/>
      <c r="C971" s="113"/>
      <c r="D971" s="113"/>
      <c r="E971" s="129"/>
      <c r="F971" s="111"/>
      <c r="G971" s="111"/>
      <c r="H971" s="127"/>
      <c r="I971" s="111"/>
      <c r="J971" s="111"/>
    </row>
    <row r="972" spans="1:10" hidden="1" x14ac:dyDescent="0.25">
      <c r="A972" s="114"/>
      <c r="B972" s="214"/>
      <c r="C972" s="115"/>
      <c r="D972" s="214"/>
      <c r="E972" s="129"/>
      <c r="F972" s="214"/>
      <c r="G972" s="112"/>
      <c r="H972" s="127"/>
      <c r="I972" s="214"/>
      <c r="J972" s="112"/>
    </row>
    <row r="973" spans="1:10" hidden="1" x14ac:dyDescent="0.25">
      <c r="A973" s="114"/>
      <c r="B973" s="214"/>
      <c r="C973" s="113"/>
      <c r="D973" s="113"/>
      <c r="E973" s="129"/>
      <c r="F973" s="111"/>
      <c r="G973" s="111"/>
      <c r="H973" s="127"/>
      <c r="I973" s="111"/>
      <c r="J973" s="111"/>
    </row>
    <row r="974" spans="1:10" hidden="1" x14ac:dyDescent="0.25">
      <c r="A974" s="114"/>
      <c r="B974" s="214"/>
      <c r="C974" s="115"/>
      <c r="D974" s="214"/>
      <c r="E974" s="129"/>
      <c r="F974" s="214"/>
      <c r="G974" s="112"/>
      <c r="H974" s="127"/>
      <c r="I974" s="214"/>
      <c r="J974" s="112"/>
    </row>
    <row r="975" spans="1:10" hidden="1" x14ac:dyDescent="0.25">
      <c r="A975" s="114"/>
      <c r="B975" s="214"/>
      <c r="C975" s="113"/>
      <c r="D975" s="113"/>
      <c r="E975" s="129"/>
      <c r="F975" s="111"/>
      <c r="G975" s="111"/>
      <c r="H975" s="127"/>
      <c r="I975" s="111"/>
      <c r="J975" s="111"/>
    </row>
    <row r="976" spans="1:10" hidden="1" x14ac:dyDescent="0.25">
      <c r="A976" s="114"/>
      <c r="B976" s="214"/>
      <c r="C976" s="115"/>
      <c r="D976" s="214"/>
      <c r="E976" s="129"/>
      <c r="F976" s="214"/>
      <c r="G976" s="112"/>
      <c r="H976" s="127"/>
      <c r="I976" s="214"/>
      <c r="J976" s="112"/>
    </row>
    <row r="977" spans="1:10" hidden="1" x14ac:dyDescent="0.25">
      <c r="A977" s="114"/>
      <c r="B977" s="214"/>
      <c r="C977" s="113"/>
      <c r="D977" s="113"/>
      <c r="E977" s="129"/>
      <c r="F977" s="111"/>
      <c r="G977" s="111"/>
      <c r="H977" s="127"/>
      <c r="I977" s="111"/>
      <c r="J977" s="111"/>
    </row>
    <row r="978" spans="1:10" hidden="1" x14ac:dyDescent="0.25">
      <c r="A978" s="114"/>
      <c r="B978" s="214"/>
      <c r="C978" s="115"/>
      <c r="D978" s="214"/>
      <c r="E978" s="129"/>
      <c r="F978" s="214"/>
      <c r="G978" s="112"/>
      <c r="H978" s="127"/>
      <c r="I978" s="214"/>
      <c r="J978" s="112"/>
    </row>
    <row r="979" spans="1:10" hidden="1" x14ac:dyDescent="0.25">
      <c r="A979" s="114"/>
      <c r="B979" s="214"/>
      <c r="C979" s="113"/>
      <c r="D979" s="113"/>
      <c r="E979" s="129"/>
      <c r="F979" s="111"/>
      <c r="G979" s="111"/>
      <c r="H979" s="127"/>
      <c r="I979" s="111"/>
      <c r="J979" s="111"/>
    </row>
    <row r="980" spans="1:10" hidden="1" x14ac:dyDescent="0.25">
      <c r="A980" s="114"/>
      <c r="B980" s="214"/>
      <c r="C980" s="115"/>
      <c r="D980" s="214"/>
      <c r="E980" s="129"/>
      <c r="F980" s="214"/>
      <c r="G980" s="112"/>
      <c r="H980" s="127"/>
      <c r="I980" s="214"/>
      <c r="J980" s="112"/>
    </row>
    <row r="981" spans="1:10" hidden="1" x14ac:dyDescent="0.25">
      <c r="A981" s="114"/>
      <c r="B981" s="214"/>
      <c r="C981" s="113"/>
      <c r="D981" s="113"/>
      <c r="E981" s="129"/>
      <c r="F981" s="111"/>
      <c r="G981" s="111"/>
      <c r="H981" s="127"/>
      <c r="I981" s="111"/>
      <c r="J981" s="111"/>
    </row>
    <row r="982" spans="1:10" hidden="1" x14ac:dyDescent="0.25">
      <c r="A982" s="114"/>
      <c r="B982" s="214"/>
      <c r="C982" s="115"/>
      <c r="D982" s="214"/>
      <c r="E982" s="129"/>
      <c r="F982" s="214"/>
      <c r="G982" s="112"/>
      <c r="H982" s="127"/>
      <c r="I982" s="214"/>
      <c r="J982" s="112"/>
    </row>
    <row r="983" spans="1:10" hidden="1" x14ac:dyDescent="0.25">
      <c r="A983" s="114"/>
      <c r="B983" s="214"/>
      <c r="C983" s="113"/>
      <c r="D983" s="113"/>
      <c r="E983" s="129"/>
      <c r="F983" s="111"/>
      <c r="G983" s="111"/>
      <c r="H983" s="127"/>
      <c r="I983" s="111"/>
      <c r="J983" s="111"/>
    </row>
    <row r="984" spans="1:10" hidden="1" x14ac:dyDescent="0.25">
      <c r="A984" s="114"/>
      <c r="B984" s="214"/>
      <c r="C984" s="115"/>
      <c r="D984" s="214"/>
      <c r="E984" s="129"/>
      <c r="F984" s="214"/>
      <c r="G984" s="112"/>
      <c r="H984" s="127"/>
      <c r="I984" s="214"/>
      <c r="J984" s="112"/>
    </row>
    <row r="985" spans="1:10" hidden="1" x14ac:dyDescent="0.25">
      <c r="A985" s="114"/>
      <c r="B985" s="214"/>
      <c r="C985" s="113"/>
      <c r="D985" s="113"/>
      <c r="E985" s="129"/>
      <c r="F985" s="111"/>
      <c r="G985" s="111"/>
      <c r="H985" s="127"/>
      <c r="I985" s="111"/>
      <c r="J985" s="111"/>
    </row>
    <row r="986" spans="1:10" hidden="1" x14ac:dyDescent="0.25">
      <c r="A986" s="114"/>
      <c r="B986" s="214"/>
      <c r="C986" s="115"/>
      <c r="D986" s="214"/>
      <c r="E986" s="129"/>
      <c r="F986" s="214"/>
      <c r="G986" s="112"/>
      <c r="H986" s="127"/>
      <c r="I986" s="214"/>
      <c r="J986" s="112"/>
    </row>
    <row r="987" spans="1:10" hidden="1" x14ac:dyDescent="0.25">
      <c r="A987" s="114"/>
      <c r="B987" s="214"/>
      <c r="C987" s="113"/>
      <c r="D987" s="113"/>
      <c r="E987" s="129"/>
      <c r="F987" s="111"/>
      <c r="G987" s="111"/>
      <c r="H987" s="127"/>
      <c r="I987" s="111"/>
      <c r="J987" s="111"/>
    </row>
    <row r="988" spans="1:10" hidden="1" x14ac:dyDescent="0.25">
      <c r="A988" s="114"/>
      <c r="B988" s="214"/>
      <c r="C988" s="115"/>
      <c r="D988" s="214"/>
      <c r="E988" s="129"/>
      <c r="F988" s="214"/>
      <c r="G988" s="112"/>
      <c r="H988" s="127"/>
      <c r="I988" s="214"/>
      <c r="J988" s="112"/>
    </row>
    <row r="989" spans="1:10" hidden="1" x14ac:dyDescent="0.25">
      <c r="A989" s="114"/>
      <c r="B989" s="214"/>
      <c r="C989" s="113"/>
      <c r="D989" s="113"/>
      <c r="E989" s="129"/>
      <c r="F989" s="111"/>
      <c r="G989" s="111"/>
      <c r="H989" s="127"/>
      <c r="I989" s="111"/>
      <c r="J989" s="111"/>
    </row>
    <row r="990" spans="1:10" hidden="1" x14ac:dyDescent="0.25">
      <c r="A990" s="114"/>
      <c r="B990" s="214"/>
      <c r="C990" s="115"/>
      <c r="D990" s="214"/>
      <c r="E990" s="129"/>
      <c r="F990" s="214"/>
      <c r="G990" s="112"/>
      <c r="H990" s="127"/>
      <c r="I990" s="214"/>
      <c r="J990" s="112"/>
    </row>
    <row r="991" spans="1:10" hidden="1" x14ac:dyDescent="0.25">
      <c r="A991" s="114"/>
      <c r="B991" s="214"/>
      <c r="C991" s="113"/>
      <c r="D991" s="113"/>
      <c r="E991" s="129"/>
      <c r="F991" s="111"/>
      <c r="G991" s="111"/>
      <c r="H991" s="127"/>
      <c r="I991" s="111"/>
      <c r="J991" s="111"/>
    </row>
    <row r="992" spans="1:10" hidden="1" x14ac:dyDescent="0.25">
      <c r="A992" s="114"/>
      <c r="B992" s="214"/>
      <c r="C992" s="115"/>
      <c r="D992" s="214"/>
      <c r="E992" s="129"/>
      <c r="F992" s="214"/>
      <c r="G992" s="112"/>
      <c r="H992" s="127"/>
      <c r="I992" s="214"/>
      <c r="J992" s="112"/>
    </row>
    <row r="993" spans="1:10" hidden="1" x14ac:dyDescent="0.25">
      <c r="A993" s="114"/>
      <c r="B993" s="214"/>
      <c r="C993" s="113"/>
      <c r="D993" s="113"/>
      <c r="E993" s="129"/>
      <c r="F993" s="111"/>
      <c r="G993" s="111"/>
      <c r="H993" s="127"/>
      <c r="I993" s="111"/>
      <c r="J993" s="111"/>
    </row>
    <row r="994" spans="1:10" hidden="1" x14ac:dyDescent="0.25">
      <c r="A994" s="114"/>
      <c r="B994" s="214"/>
      <c r="C994" s="115"/>
      <c r="D994" s="214"/>
      <c r="E994" s="129"/>
      <c r="F994" s="214"/>
      <c r="G994" s="112"/>
      <c r="H994" s="127"/>
      <c r="I994" s="214"/>
      <c r="J994" s="112"/>
    </row>
    <row r="995" spans="1:10" hidden="1" x14ac:dyDescent="0.25">
      <c r="A995" s="114"/>
      <c r="B995" s="214"/>
      <c r="C995" s="113"/>
      <c r="D995" s="113"/>
      <c r="E995" s="129"/>
      <c r="F995" s="111"/>
      <c r="G995" s="111"/>
      <c r="H995" s="127"/>
      <c r="I995" s="111"/>
      <c r="J995" s="111"/>
    </row>
    <row r="996" spans="1:10" hidden="1" x14ac:dyDescent="0.25">
      <c r="A996" s="114"/>
      <c r="B996" s="214"/>
      <c r="C996" s="115"/>
      <c r="D996" s="214"/>
      <c r="E996" s="129"/>
      <c r="F996" s="214"/>
      <c r="G996" s="112"/>
      <c r="H996" s="127"/>
      <c r="I996" s="214"/>
      <c r="J996" s="112"/>
    </row>
    <row r="997" spans="1:10" hidden="1" x14ac:dyDescent="0.25">
      <c r="A997" s="114"/>
      <c r="B997" s="214"/>
      <c r="C997" s="113"/>
      <c r="D997" s="113"/>
      <c r="E997" s="129"/>
      <c r="F997" s="111"/>
      <c r="G997" s="111"/>
      <c r="H997" s="127"/>
      <c r="I997" s="111"/>
      <c r="J997" s="111"/>
    </row>
    <row r="998" spans="1:10" hidden="1" x14ac:dyDescent="0.25">
      <c r="A998" s="114"/>
      <c r="B998" s="214"/>
      <c r="C998" s="115"/>
      <c r="D998" s="214"/>
      <c r="E998" s="129"/>
      <c r="F998" s="214"/>
      <c r="G998" s="112"/>
      <c r="H998" s="127"/>
      <c r="I998" s="214"/>
      <c r="J998" s="112"/>
    </row>
    <row r="999" spans="1:10" hidden="1" x14ac:dyDescent="0.25">
      <c r="A999" s="114"/>
      <c r="B999" s="214"/>
      <c r="C999" s="113"/>
      <c r="D999" s="113"/>
      <c r="E999" s="129"/>
      <c r="F999" s="111"/>
      <c r="G999" s="111"/>
      <c r="H999" s="127"/>
      <c r="I999" s="111"/>
      <c r="J999" s="111"/>
    </row>
    <row r="1000" spans="1:10" hidden="1" x14ac:dyDescent="0.25">
      <c r="A1000" s="114"/>
      <c r="B1000" s="214"/>
      <c r="C1000" s="115"/>
      <c r="D1000" s="214"/>
      <c r="E1000" s="129"/>
      <c r="F1000" s="214"/>
      <c r="G1000" s="112"/>
      <c r="H1000" s="127"/>
      <c r="I1000" s="214"/>
      <c r="J1000" s="112"/>
    </row>
    <row r="1001" spans="1:10" hidden="1" x14ac:dyDescent="0.25">
      <c r="A1001" s="114"/>
      <c r="B1001" s="214"/>
      <c r="C1001" s="113"/>
      <c r="D1001" s="113"/>
      <c r="E1001" s="129"/>
      <c r="F1001" s="111"/>
      <c r="G1001" s="111"/>
      <c r="H1001" s="127"/>
      <c r="I1001" s="111"/>
      <c r="J1001" s="111"/>
    </row>
    <row r="1002" spans="1:10" hidden="1" x14ac:dyDescent="0.25">
      <c r="A1002" s="114"/>
      <c r="B1002" s="214"/>
      <c r="C1002" s="115"/>
      <c r="D1002" s="214"/>
      <c r="E1002" s="129"/>
      <c r="F1002" s="214"/>
      <c r="G1002" s="112"/>
      <c r="H1002" s="127"/>
      <c r="I1002" s="214"/>
      <c r="J1002" s="112"/>
    </row>
    <row r="1003" spans="1:10" hidden="1" x14ac:dyDescent="0.25">
      <c r="A1003" s="114"/>
      <c r="B1003" s="214"/>
      <c r="C1003" s="113"/>
      <c r="D1003" s="113"/>
      <c r="E1003" s="129"/>
      <c r="F1003" s="111"/>
      <c r="G1003" s="111"/>
      <c r="H1003" s="127"/>
      <c r="I1003" s="111"/>
      <c r="J1003" s="111"/>
    </row>
    <row r="1004" spans="1:10" hidden="1" x14ac:dyDescent="0.25">
      <c r="A1004" s="114"/>
      <c r="B1004" s="214"/>
      <c r="C1004" s="115"/>
      <c r="D1004" s="214"/>
      <c r="E1004" s="129"/>
      <c r="F1004" s="214"/>
      <c r="G1004" s="112"/>
      <c r="H1004" s="127"/>
      <c r="I1004" s="214"/>
      <c r="J1004" s="112"/>
    </row>
    <row r="1005" spans="1:10" hidden="1" x14ac:dyDescent="0.25">
      <c r="A1005" s="114"/>
      <c r="B1005" s="214"/>
      <c r="C1005" s="113"/>
      <c r="D1005" s="113"/>
      <c r="E1005" s="129"/>
      <c r="F1005" s="111"/>
      <c r="G1005" s="111"/>
      <c r="H1005" s="127"/>
      <c r="I1005" s="111"/>
      <c r="J1005" s="111"/>
    </row>
    <row r="1006" spans="1:10" hidden="1" x14ac:dyDescent="0.25">
      <c r="A1006" s="114"/>
      <c r="B1006" s="214"/>
      <c r="C1006" s="115"/>
      <c r="D1006" s="214"/>
      <c r="E1006" s="129"/>
      <c r="F1006" s="214"/>
      <c r="G1006" s="112"/>
      <c r="H1006" s="127"/>
      <c r="I1006" s="214"/>
      <c r="J1006" s="112"/>
    </row>
    <row r="1007" spans="1:10" hidden="1" x14ac:dyDescent="0.25">
      <c r="A1007" s="114"/>
      <c r="B1007" s="214"/>
      <c r="C1007" s="113"/>
      <c r="D1007" s="113"/>
      <c r="E1007" s="129"/>
      <c r="F1007" s="111"/>
      <c r="G1007" s="111"/>
      <c r="H1007" s="127"/>
      <c r="I1007" s="111"/>
      <c r="J1007" s="111"/>
    </row>
    <row r="1008" spans="1:10" hidden="1" x14ac:dyDescent="0.25">
      <c r="A1008" s="114"/>
      <c r="B1008" s="214"/>
      <c r="C1008" s="115"/>
      <c r="D1008" s="214"/>
      <c r="E1008" s="129"/>
      <c r="F1008" s="214"/>
      <c r="G1008" s="112"/>
      <c r="H1008" s="127"/>
      <c r="I1008" s="214"/>
      <c r="J1008" s="112"/>
    </row>
    <row r="1009" spans="1:10" hidden="1" x14ac:dyDescent="0.25">
      <c r="A1009" s="114"/>
      <c r="B1009" s="214"/>
      <c r="C1009" s="113"/>
      <c r="D1009" s="113"/>
      <c r="E1009" s="129"/>
      <c r="F1009" s="111"/>
      <c r="G1009" s="111"/>
      <c r="H1009" s="127"/>
      <c r="I1009" s="111"/>
      <c r="J1009" s="111"/>
    </row>
    <row r="1010" spans="1:10" hidden="1" x14ac:dyDescent="0.25">
      <c r="A1010" s="114"/>
      <c r="B1010" s="214"/>
      <c r="C1010" s="115"/>
      <c r="D1010" s="214"/>
      <c r="E1010" s="129"/>
      <c r="F1010" s="214"/>
      <c r="G1010" s="112"/>
      <c r="H1010" s="127"/>
      <c r="I1010" s="214"/>
      <c r="J1010" s="112"/>
    </row>
    <row r="1011" spans="1:10" hidden="1" x14ac:dyDescent="0.25">
      <c r="A1011" s="114"/>
      <c r="B1011" s="214"/>
      <c r="C1011" s="113"/>
      <c r="D1011" s="113"/>
      <c r="E1011" s="129"/>
      <c r="F1011" s="111"/>
      <c r="G1011" s="111"/>
      <c r="H1011" s="127"/>
      <c r="I1011" s="111"/>
      <c r="J1011" s="111"/>
    </row>
    <row r="1012" spans="1:10" hidden="1" x14ac:dyDescent="0.25">
      <c r="A1012" s="114"/>
      <c r="B1012" s="214"/>
      <c r="C1012" s="115"/>
      <c r="D1012" s="214"/>
      <c r="E1012" s="129"/>
      <c r="F1012" s="214"/>
      <c r="G1012" s="112"/>
      <c r="H1012" s="127"/>
      <c r="I1012" s="214"/>
      <c r="J1012" s="112"/>
    </row>
    <row r="1013" spans="1:10" hidden="1" x14ac:dyDescent="0.25">
      <c r="A1013" s="114"/>
      <c r="B1013" s="214"/>
      <c r="C1013" s="113"/>
      <c r="D1013" s="113"/>
      <c r="E1013" s="129"/>
      <c r="F1013" s="111"/>
      <c r="G1013" s="111"/>
      <c r="H1013" s="127"/>
      <c r="I1013" s="111"/>
      <c r="J1013" s="111"/>
    </row>
    <row r="1014" spans="1:10" hidden="1" x14ac:dyDescent="0.25">
      <c r="A1014" s="114"/>
      <c r="B1014" s="214"/>
      <c r="C1014" s="115"/>
      <c r="D1014" s="214"/>
      <c r="E1014" s="129"/>
      <c r="F1014" s="214"/>
      <c r="G1014" s="112"/>
      <c r="H1014" s="127"/>
      <c r="I1014" s="214"/>
      <c r="J1014" s="112"/>
    </row>
    <row r="1015" spans="1:10" hidden="1" x14ac:dyDescent="0.25">
      <c r="A1015" s="114"/>
      <c r="B1015" s="214"/>
      <c r="C1015" s="113"/>
      <c r="D1015" s="113"/>
      <c r="E1015" s="129"/>
      <c r="F1015" s="111"/>
      <c r="G1015" s="111"/>
      <c r="H1015" s="127"/>
      <c r="I1015" s="111"/>
      <c r="J1015" s="111"/>
    </row>
    <row r="1016" spans="1:10" hidden="1" x14ac:dyDescent="0.25">
      <c r="A1016" s="114"/>
      <c r="B1016" s="214"/>
      <c r="C1016" s="115"/>
      <c r="D1016" s="214"/>
      <c r="E1016" s="129"/>
      <c r="F1016" s="214"/>
      <c r="G1016" s="112"/>
      <c r="H1016" s="127"/>
      <c r="I1016" s="214"/>
      <c r="J1016" s="112"/>
    </row>
    <row r="1017" spans="1:10" hidden="1" x14ac:dyDescent="0.25">
      <c r="A1017" s="114"/>
      <c r="B1017" s="214"/>
      <c r="C1017" s="113"/>
      <c r="D1017" s="113"/>
      <c r="E1017" s="129"/>
      <c r="F1017" s="111"/>
      <c r="G1017" s="111"/>
      <c r="H1017" s="127"/>
      <c r="I1017" s="111"/>
      <c r="J1017" s="111"/>
    </row>
    <row r="1018" spans="1:10" hidden="1" x14ac:dyDescent="0.25">
      <c r="A1018" s="114"/>
      <c r="B1018" s="214"/>
      <c r="C1018" s="115"/>
      <c r="D1018" s="214"/>
      <c r="E1018" s="129"/>
      <c r="F1018" s="214"/>
      <c r="G1018" s="112"/>
      <c r="H1018" s="127"/>
      <c r="I1018" s="214"/>
      <c r="J1018" s="112"/>
    </row>
    <row r="1019" spans="1:10" hidden="1" x14ac:dyDescent="0.25">
      <c r="A1019" s="114"/>
      <c r="B1019" s="214"/>
      <c r="C1019" s="113"/>
      <c r="D1019" s="113"/>
      <c r="E1019" s="129"/>
      <c r="F1019" s="111"/>
      <c r="G1019" s="111"/>
      <c r="H1019" s="127"/>
      <c r="I1019" s="111"/>
      <c r="J1019" s="111"/>
    </row>
    <row r="1020" spans="1:10" hidden="1" x14ac:dyDescent="0.25">
      <c r="A1020" s="114"/>
      <c r="B1020" s="214"/>
      <c r="C1020" s="115"/>
      <c r="D1020" s="214"/>
      <c r="E1020" s="129"/>
      <c r="F1020" s="214"/>
      <c r="G1020" s="112"/>
      <c r="H1020" s="127"/>
      <c r="I1020" s="214"/>
      <c r="J1020" s="112"/>
    </row>
    <row r="1021" spans="1:10" hidden="1" x14ac:dyDescent="0.25">
      <c r="A1021" s="114"/>
      <c r="B1021" s="214"/>
      <c r="C1021" s="113"/>
      <c r="D1021" s="113"/>
      <c r="E1021" s="129"/>
      <c r="F1021" s="111"/>
      <c r="G1021" s="111"/>
      <c r="H1021" s="127"/>
      <c r="I1021" s="111"/>
      <c r="J1021" s="111"/>
    </row>
    <row r="1022" spans="1:10" hidden="1" x14ac:dyDescent="0.25">
      <c r="A1022" s="114"/>
      <c r="B1022" s="214"/>
      <c r="C1022" s="115"/>
      <c r="D1022" s="214"/>
      <c r="E1022" s="129"/>
      <c r="F1022" s="214"/>
      <c r="G1022" s="112"/>
      <c r="H1022" s="127"/>
      <c r="I1022" s="214"/>
      <c r="J1022" s="112"/>
    </row>
    <row r="1023" spans="1:10" hidden="1" x14ac:dyDescent="0.25">
      <c r="A1023" s="114"/>
      <c r="B1023" s="214"/>
      <c r="C1023" s="113"/>
      <c r="D1023" s="113"/>
      <c r="E1023" s="129"/>
      <c r="F1023" s="111"/>
      <c r="G1023" s="111"/>
      <c r="H1023" s="127"/>
      <c r="I1023" s="111"/>
      <c r="J1023" s="111"/>
    </row>
    <row r="1024" spans="1:10" hidden="1" x14ac:dyDescent="0.25">
      <c r="A1024" s="114"/>
      <c r="B1024" s="214"/>
      <c r="C1024" s="115"/>
      <c r="D1024" s="214"/>
      <c r="E1024" s="129"/>
      <c r="F1024" s="214"/>
      <c r="G1024" s="112"/>
      <c r="H1024" s="127"/>
      <c r="I1024" s="214"/>
      <c r="J1024" s="112"/>
    </row>
    <row r="1025" spans="1:10" hidden="1" x14ac:dyDescent="0.25">
      <c r="A1025" s="114"/>
      <c r="B1025" s="214"/>
      <c r="C1025" s="113"/>
      <c r="D1025" s="113"/>
      <c r="E1025" s="129"/>
      <c r="F1025" s="111"/>
      <c r="G1025" s="111"/>
      <c r="H1025" s="127"/>
      <c r="I1025" s="111"/>
      <c r="J1025" s="111"/>
    </row>
    <row r="1026" spans="1:10" hidden="1" x14ac:dyDescent="0.25">
      <c r="A1026" s="114"/>
      <c r="B1026" s="214"/>
      <c r="C1026" s="115"/>
      <c r="D1026" s="214"/>
      <c r="E1026" s="129"/>
      <c r="F1026" s="214"/>
      <c r="G1026" s="112"/>
      <c r="H1026" s="127"/>
      <c r="I1026" s="214"/>
      <c r="J1026" s="112"/>
    </row>
    <row r="1027" spans="1:10" hidden="1" x14ac:dyDescent="0.25">
      <c r="A1027" s="114"/>
      <c r="B1027" s="214"/>
      <c r="C1027" s="113"/>
      <c r="D1027" s="113"/>
      <c r="E1027" s="129"/>
      <c r="F1027" s="111"/>
      <c r="G1027" s="111"/>
      <c r="H1027" s="127"/>
      <c r="I1027" s="111"/>
      <c r="J1027" s="111"/>
    </row>
    <row r="1028" spans="1:10" hidden="1" x14ac:dyDescent="0.25">
      <c r="A1028" s="114"/>
      <c r="B1028" s="214"/>
      <c r="C1028" s="115"/>
      <c r="D1028" s="214"/>
      <c r="E1028" s="129"/>
      <c r="F1028" s="214"/>
      <c r="G1028" s="112"/>
      <c r="H1028" s="127"/>
      <c r="I1028" s="214"/>
      <c r="J1028" s="112"/>
    </row>
    <row r="1029" spans="1:10" hidden="1" x14ac:dyDescent="0.25">
      <c r="A1029" s="114"/>
      <c r="B1029" s="214"/>
      <c r="C1029" s="113"/>
      <c r="D1029" s="113"/>
      <c r="E1029" s="129"/>
      <c r="F1029" s="111"/>
      <c r="G1029" s="111"/>
      <c r="H1029" s="127"/>
      <c r="I1029" s="111"/>
      <c r="J1029" s="111"/>
    </row>
    <row r="1030" spans="1:10" hidden="1" x14ac:dyDescent="0.25">
      <c r="A1030" s="114"/>
      <c r="B1030" s="214"/>
      <c r="C1030" s="115"/>
      <c r="D1030" s="214"/>
      <c r="E1030" s="129"/>
      <c r="F1030" s="214"/>
      <c r="G1030" s="112"/>
      <c r="H1030" s="127"/>
      <c r="I1030" s="214"/>
      <c r="J1030" s="112"/>
    </row>
    <row r="1031" spans="1:10" hidden="1" x14ac:dyDescent="0.25">
      <c r="A1031" s="114"/>
      <c r="B1031" s="214"/>
      <c r="C1031" s="113"/>
      <c r="D1031" s="113"/>
      <c r="E1031" s="129"/>
      <c r="F1031" s="126"/>
      <c r="G1031" s="126"/>
      <c r="H1031" s="128"/>
      <c r="I1031" s="111"/>
      <c r="J1031" s="111"/>
    </row>
    <row r="1032" spans="1:10" x14ac:dyDescent="0.25">
      <c r="A1032" s="214"/>
      <c r="B1032" s="214"/>
      <c r="C1032" s="214"/>
      <c r="D1032" s="214"/>
      <c r="E1032" s="214"/>
      <c r="F1032" s="214"/>
      <c r="G1032" s="214"/>
      <c r="H1032" s="124"/>
      <c r="I1032" s="214"/>
      <c r="J1032" s="214"/>
    </row>
    <row r="1033" spans="1:10" x14ac:dyDescent="0.25">
      <c r="A1033" s="225"/>
      <c r="B1033" s="225"/>
      <c r="C1033" s="225"/>
      <c r="D1033" s="225"/>
      <c r="E1033" s="225"/>
      <c r="F1033" s="225"/>
      <c r="G1033" s="225"/>
      <c r="H1033" s="225"/>
      <c r="I1033" s="225"/>
      <c r="J1033" s="225"/>
    </row>
    <row r="1034" spans="1:10" x14ac:dyDescent="0.25">
      <c r="A1034" s="225"/>
      <c r="B1034" s="225"/>
      <c r="C1034" s="225"/>
      <c r="D1034" s="225"/>
      <c r="E1034" s="225"/>
      <c r="F1034" s="225"/>
      <c r="G1034" s="225"/>
      <c r="H1034" s="225"/>
      <c r="I1034" s="225"/>
      <c r="J1034" s="225"/>
    </row>
  </sheetData>
  <mergeCells count="2">
    <mergeCell ref="C1:G1"/>
    <mergeCell ref="I1:J1"/>
  </mergeCells>
  <pageMargins left="0.7" right="0.7" top="0.75" bottom="0.75" header="0.3" footer="0.3"/>
  <pageSetup orientation="portrait" r:id="rId1"/>
  <drawing r:id="rId2"/>
  <legacyDrawing r:id="rId3"/>
  <tableParts count="3">
    <tablePart r:id="rId4"/>
    <tablePart r:id="rId5"/>
    <tablePart r:id="rId6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22"/>
  <sheetViews>
    <sheetView zoomScale="80" zoomScaleNormal="80" workbookViewId="0">
      <pane xSplit="2" ySplit="7" topLeftCell="I8" activePane="bottomRight" state="frozen"/>
      <selection pane="topRight" activeCell="C1" sqref="C1"/>
      <selection pane="bottomLeft" activeCell="A8" sqref="A8"/>
      <selection pane="bottomRight" activeCell="S45" sqref="S45"/>
    </sheetView>
  </sheetViews>
  <sheetFormatPr defaultRowHeight="13.5" x14ac:dyDescent="0.25"/>
  <cols>
    <col min="1" max="1" width="3" customWidth="1"/>
    <col min="2" max="2" width="18.58203125" customWidth="1"/>
    <col min="3" max="3" width="14.58203125" customWidth="1"/>
    <col min="7" max="9" width="9" style="30"/>
    <col min="10" max="10" width="14.08203125" style="30" customWidth="1"/>
    <col min="11" max="11" width="13.25" customWidth="1"/>
    <col min="13" max="13" width="11.25" customWidth="1"/>
    <col min="14" max="14" width="14.5" customWidth="1"/>
    <col min="15" max="15" width="12.33203125" customWidth="1"/>
  </cols>
  <sheetData>
    <row r="1" spans="1:16" s="28" customFormat="1" ht="14" x14ac:dyDescent="0.3">
      <c r="A1" s="29"/>
      <c r="B1" s="29" t="s">
        <v>202</v>
      </c>
    </row>
    <row r="2" spans="1:16" x14ac:dyDescent="0.25">
      <c r="A2" s="214"/>
      <c r="B2" s="214" t="s">
        <v>82</v>
      </c>
      <c r="C2" s="214" t="s">
        <v>203</v>
      </c>
      <c r="D2" s="214" t="s">
        <v>204</v>
      </c>
      <c r="E2" s="214" t="s">
        <v>205</v>
      </c>
      <c r="F2" s="214" t="s">
        <v>206</v>
      </c>
      <c r="G2" s="30" t="s">
        <v>207</v>
      </c>
      <c r="K2" s="214" t="s">
        <v>203</v>
      </c>
      <c r="L2" s="214" t="s">
        <v>204</v>
      </c>
      <c r="M2" s="214" t="s">
        <v>205</v>
      </c>
      <c r="N2" s="214" t="s">
        <v>206</v>
      </c>
      <c r="O2" s="30" t="s">
        <v>207</v>
      </c>
      <c r="P2" s="214"/>
    </row>
    <row r="3" spans="1:16" x14ac:dyDescent="0.25">
      <c r="A3" s="214"/>
      <c r="B3" s="214" t="s">
        <v>90</v>
      </c>
      <c r="C3" s="214" t="s">
        <v>208</v>
      </c>
      <c r="D3" s="214" t="s">
        <v>209</v>
      </c>
      <c r="E3" s="214" t="s">
        <v>210</v>
      </c>
      <c r="F3" s="214" t="s">
        <v>210</v>
      </c>
      <c r="G3" s="30" t="s">
        <v>211</v>
      </c>
      <c r="K3" s="214" t="s">
        <v>208</v>
      </c>
      <c r="L3" s="214" t="s">
        <v>209</v>
      </c>
      <c r="M3" s="214" t="s">
        <v>210</v>
      </c>
      <c r="N3" s="214" t="s">
        <v>210</v>
      </c>
      <c r="O3" s="30" t="s">
        <v>211</v>
      </c>
      <c r="P3" s="214"/>
    </row>
    <row r="4" spans="1:16" x14ac:dyDescent="0.25">
      <c r="A4" s="214"/>
      <c r="B4" s="214" t="s">
        <v>96</v>
      </c>
      <c r="C4" s="214" t="s">
        <v>212</v>
      </c>
      <c r="D4" s="214" t="s">
        <v>212</v>
      </c>
      <c r="E4" s="214" t="s">
        <v>213</v>
      </c>
      <c r="F4" s="214" t="s">
        <v>213</v>
      </c>
      <c r="G4" s="30" t="s">
        <v>98</v>
      </c>
      <c r="K4" s="214" t="s">
        <v>212</v>
      </c>
      <c r="L4" s="214" t="s">
        <v>212</v>
      </c>
      <c r="M4" s="214" t="s">
        <v>213</v>
      </c>
      <c r="N4" s="214" t="s">
        <v>213</v>
      </c>
      <c r="O4" s="30" t="s">
        <v>98</v>
      </c>
      <c r="P4" s="214"/>
    </row>
    <row r="5" spans="1:16" x14ac:dyDescent="0.25">
      <c r="A5" s="214"/>
      <c r="B5" s="214"/>
      <c r="C5" s="214" t="s">
        <v>214</v>
      </c>
      <c r="D5" s="214" t="s">
        <v>215</v>
      </c>
      <c r="E5" s="214" t="s">
        <v>216</v>
      </c>
      <c r="F5" s="214" t="s">
        <v>217</v>
      </c>
      <c r="G5" s="30" t="s">
        <v>218</v>
      </c>
      <c r="K5" s="214" t="s">
        <v>215</v>
      </c>
      <c r="L5" s="214" t="s">
        <v>216</v>
      </c>
      <c r="M5" s="214" t="s">
        <v>217</v>
      </c>
      <c r="N5" s="30" t="s">
        <v>218</v>
      </c>
      <c r="O5" s="214"/>
      <c r="P5" s="214"/>
    </row>
    <row r="6" spans="1:16" x14ac:dyDescent="0.25">
      <c r="A6" s="214"/>
      <c r="B6" s="214"/>
      <c r="C6" s="214" t="e">
        <f ca="1">_xll.BFieldInfo(C$7)</f>
        <v>#NAME?</v>
      </c>
      <c r="D6" s="214" t="e">
        <f ca="1">_xll.BFieldInfo(D$7)</f>
        <v>#NAME?</v>
      </c>
      <c r="E6" s="214" t="e">
        <f ca="1">_xll.BFieldInfo(E$7)</f>
        <v>#NAME?</v>
      </c>
      <c r="F6" s="214" t="e">
        <f ca="1">_xll.BFieldInfo(F$7)</f>
        <v>#NAME?</v>
      </c>
      <c r="G6" s="30" t="e">
        <f ca="1">_xll.BFieldInfo(G$7)</f>
        <v>#NAME?</v>
      </c>
      <c r="K6" s="214" t="e">
        <f ca="1">_xll.BFieldInfo(K$7)</f>
        <v>#NAME?</v>
      </c>
      <c r="L6" s="214" t="e">
        <f ca="1">_xll.BFieldInfo(L$7)</f>
        <v>#NAME?</v>
      </c>
      <c r="M6" s="214" t="e">
        <f ca="1">_xll.BFieldInfo(M$7)</f>
        <v>#NAME?</v>
      </c>
      <c r="N6" s="30" t="e">
        <f ca="1">_xll.BFieldInfo(N$7)</f>
        <v>#NAME?</v>
      </c>
      <c r="O6" s="214"/>
      <c r="P6" s="14" t="e">
        <f>DATE(YEAR(#REF!),MONTH(#REF!),1)</f>
        <v>#REF!</v>
      </c>
    </row>
    <row r="7" spans="1:16" x14ac:dyDescent="0.25">
      <c r="A7" s="214"/>
      <c r="B7" s="214" t="s">
        <v>110</v>
      </c>
      <c r="C7" s="214" t="s">
        <v>111</v>
      </c>
      <c r="D7" s="214" t="s">
        <v>111</v>
      </c>
      <c r="E7" s="214" t="s">
        <v>111</v>
      </c>
      <c r="F7" s="214" t="s">
        <v>111</v>
      </c>
      <c r="G7" s="30" t="s">
        <v>111</v>
      </c>
      <c r="J7" s="30" t="s">
        <v>7</v>
      </c>
      <c r="K7" s="214" t="s">
        <v>203</v>
      </c>
      <c r="L7" s="214" t="s">
        <v>204</v>
      </c>
      <c r="M7" s="214" t="s">
        <v>205</v>
      </c>
      <c r="N7" s="214" t="s">
        <v>206</v>
      </c>
      <c r="O7" s="30" t="s">
        <v>207</v>
      </c>
      <c r="P7" s="214"/>
    </row>
    <row r="8" spans="1:16" x14ac:dyDescent="0.25">
      <c r="A8" s="214"/>
      <c r="B8" s="14" t="e">
        <f ca="1">_xll.BDH(C$5,C$7,"2018-01-01","","Dir=V","CDR=5D","Days=A","Dts=S","cols=2;rows=415")</f>
        <v>#NAME?</v>
      </c>
      <c r="C8" s="214" t="s">
        <v>219</v>
      </c>
      <c r="D8" s="214" t="e">
        <f ca="1">_xll.BDH(D$5,D$7,"2018-01-01","","Dir=V","CDR=5D","Days=A","Dts=H","cols=1;rows=415")</f>
        <v>#NAME?</v>
      </c>
      <c r="E8" s="214" t="e">
        <f ca="1">_xll.BDH(E$5,E$7,"2018-01-01","","Dir=V","CDR=5D","Days=A","Dts=H","cols=1;rows=415")</f>
        <v>#NAME?</v>
      </c>
      <c r="F8" s="214" t="e">
        <f ca="1">_xll.BDH(F$5,F$7,"2018-01-01","","Dir=V","CDR=5D","Days=A","Dts=H","cols=1;rows=415")</f>
        <v>#NAME?</v>
      </c>
      <c r="G8" s="30" t="e">
        <f ca="1">_xll.BDH(G$5,G$7,"2018-01-01","","Dir=V","CDR=5D","Days=A","Dts=H","cols=1;rows=415")</f>
        <v>#NAME?</v>
      </c>
      <c r="J8" s="106">
        <v>43257</v>
      </c>
      <c r="K8" s="214">
        <v>100</v>
      </c>
      <c r="L8" s="214">
        <v>100</v>
      </c>
      <c r="M8" s="214">
        <v>100</v>
      </c>
      <c r="N8" s="214">
        <v>100</v>
      </c>
      <c r="O8" s="214">
        <v>100</v>
      </c>
      <c r="P8" s="214"/>
    </row>
    <row r="9" spans="1:16" x14ac:dyDescent="0.25">
      <c r="A9" s="214"/>
      <c r="B9" s="14">
        <v>43102</v>
      </c>
      <c r="C9" s="214" t="s">
        <v>219</v>
      </c>
      <c r="D9" s="214">
        <v>69.650000000000006</v>
      </c>
      <c r="E9" s="214">
        <v>411000</v>
      </c>
      <c r="F9" s="214">
        <v>212000</v>
      </c>
      <c r="G9" s="30">
        <v>1649.5</v>
      </c>
      <c r="J9" s="106">
        <f>B9</f>
        <v>43102</v>
      </c>
      <c r="K9" s="214" t="e">
        <f>C11/C$10*100</f>
        <v>#VALUE!</v>
      </c>
      <c r="L9" s="214">
        <f t="shared" ref="L9:O9" si="0">D11/D$10*100</f>
        <v>99.157303370786508</v>
      </c>
      <c r="M9" s="214">
        <f t="shared" si="0"/>
        <v>96.581196581196579</v>
      </c>
      <c r="N9" s="214">
        <f t="shared" si="0"/>
        <v>100.48192771084337</v>
      </c>
      <c r="O9" s="214">
        <f t="shared" si="0"/>
        <v>102.51591391330706</v>
      </c>
      <c r="P9" s="14">
        <f t="shared" ref="P9:P25" si="1">DATE(YEAR(B9),MONTH(B9),1)</f>
        <v>43101</v>
      </c>
    </row>
    <row r="10" spans="1:16" x14ac:dyDescent="0.25">
      <c r="A10" s="214"/>
      <c r="B10" s="14">
        <v>43103</v>
      </c>
      <c r="C10" s="214" t="s">
        <v>219</v>
      </c>
      <c r="D10" s="214">
        <v>71.2</v>
      </c>
      <c r="E10" s="214">
        <v>409500</v>
      </c>
      <c r="F10" s="214">
        <v>207500</v>
      </c>
      <c r="G10" s="30">
        <v>1649.5</v>
      </c>
      <c r="J10" s="106">
        <f t="shared" ref="J10:J73" si="2">B10</f>
        <v>43103</v>
      </c>
      <c r="K10" s="214" t="e">
        <f t="shared" ref="K10:K73" si="3">C12/C$10*100</f>
        <v>#VALUE!</v>
      </c>
      <c r="L10" s="214">
        <f t="shared" ref="L10:L73" si="4">D12/D$10*100</f>
        <v>98.174157303370791</v>
      </c>
      <c r="M10" s="214">
        <f t="shared" ref="M10:M73" si="5">E12/E$10*100</f>
        <v>98.901098901098905</v>
      </c>
      <c r="N10" s="214">
        <f t="shared" ref="N10:N73" si="6">F12/F$10*100</f>
        <v>106.26506024096385</v>
      </c>
      <c r="O10" s="214">
        <f t="shared" ref="O10:O73" si="7">G12/G$10*100</f>
        <v>104.21339799939375</v>
      </c>
      <c r="P10" s="14">
        <f t="shared" si="1"/>
        <v>43101</v>
      </c>
    </row>
    <row r="11" spans="1:16" x14ac:dyDescent="0.25">
      <c r="A11" s="214"/>
      <c r="B11" s="14">
        <v>43104</v>
      </c>
      <c r="C11" s="214" t="s">
        <v>219</v>
      </c>
      <c r="D11" s="214">
        <v>70.599999999999994</v>
      </c>
      <c r="E11" s="214">
        <v>395500</v>
      </c>
      <c r="F11" s="214">
        <v>208500</v>
      </c>
      <c r="G11" s="30">
        <v>1691</v>
      </c>
      <c r="J11" s="106">
        <f t="shared" si="2"/>
        <v>43104</v>
      </c>
      <c r="K11" s="214" t="e">
        <f t="shared" si="3"/>
        <v>#VALUE!</v>
      </c>
      <c r="L11" s="214">
        <f t="shared" si="4"/>
        <v>98.455056179775269</v>
      </c>
      <c r="M11" s="214">
        <f t="shared" si="5"/>
        <v>103.66300366300368</v>
      </c>
      <c r="N11" s="214">
        <f t="shared" si="6"/>
        <v>108.67469879518072</v>
      </c>
      <c r="O11" s="214">
        <f t="shared" si="7"/>
        <v>104.21339799939375</v>
      </c>
      <c r="P11" s="14">
        <f t="shared" si="1"/>
        <v>43101</v>
      </c>
    </row>
    <row r="12" spans="1:16" x14ac:dyDescent="0.25">
      <c r="A12" s="214"/>
      <c r="B12" s="14">
        <v>43105</v>
      </c>
      <c r="C12" s="214" t="s">
        <v>219</v>
      </c>
      <c r="D12" s="214">
        <v>69.900000000000006</v>
      </c>
      <c r="E12" s="214">
        <v>405000</v>
      </c>
      <c r="F12" s="214">
        <v>220500</v>
      </c>
      <c r="G12" s="30">
        <v>1719</v>
      </c>
      <c r="J12" s="106">
        <f t="shared" si="2"/>
        <v>43105</v>
      </c>
      <c r="K12" s="214" t="e">
        <f t="shared" si="3"/>
        <v>#VALUE!</v>
      </c>
      <c r="L12" s="214">
        <f t="shared" si="4"/>
        <v>98.665730337078656</v>
      </c>
      <c r="M12" s="214">
        <f t="shared" si="5"/>
        <v>103.90720390720392</v>
      </c>
      <c r="N12" s="214">
        <f t="shared" si="6"/>
        <v>105.78313253012048</v>
      </c>
      <c r="O12" s="214">
        <f t="shared" si="7"/>
        <v>105.03182782661413</v>
      </c>
      <c r="P12" s="14">
        <f t="shared" si="1"/>
        <v>43101</v>
      </c>
    </row>
    <row r="13" spans="1:16" x14ac:dyDescent="0.25">
      <c r="A13" s="214"/>
      <c r="B13" s="14">
        <v>43108</v>
      </c>
      <c r="C13" s="214" t="s">
        <v>219</v>
      </c>
      <c r="D13" s="214">
        <v>70.099999999999994</v>
      </c>
      <c r="E13" s="214">
        <v>424500</v>
      </c>
      <c r="F13" s="214">
        <v>225500</v>
      </c>
      <c r="G13" s="30">
        <v>1719</v>
      </c>
      <c r="J13" s="106">
        <f t="shared" si="2"/>
        <v>43108</v>
      </c>
      <c r="K13" s="214" t="e">
        <f t="shared" si="3"/>
        <v>#VALUE!</v>
      </c>
      <c r="L13" s="214">
        <f t="shared" si="4"/>
        <v>96.69943820224718</v>
      </c>
      <c r="M13" s="214">
        <f t="shared" si="5"/>
        <v>101.7094017094017</v>
      </c>
      <c r="N13" s="214">
        <f t="shared" si="6"/>
        <v>102.89156626506025</v>
      </c>
      <c r="O13" s="214">
        <f t="shared" si="7"/>
        <v>105.39557441648984</v>
      </c>
      <c r="P13" s="14">
        <f t="shared" si="1"/>
        <v>43101</v>
      </c>
    </row>
    <row r="14" spans="1:16" x14ac:dyDescent="0.25">
      <c r="A14" s="214"/>
      <c r="B14" s="14">
        <v>43109</v>
      </c>
      <c r="C14" s="214" t="s">
        <v>219</v>
      </c>
      <c r="D14" s="214">
        <v>70.25</v>
      </c>
      <c r="E14" s="214">
        <v>425500</v>
      </c>
      <c r="F14" s="214">
        <v>219500</v>
      </c>
      <c r="G14" s="30">
        <v>1732.5</v>
      </c>
      <c r="J14" s="106">
        <f t="shared" si="2"/>
        <v>43109</v>
      </c>
      <c r="K14" s="214" t="e">
        <f t="shared" si="3"/>
        <v>#VALUE!</v>
      </c>
      <c r="L14" s="214">
        <f t="shared" si="4"/>
        <v>96.62921348314606</v>
      </c>
      <c r="M14" s="214">
        <f t="shared" si="5"/>
        <v>102.93040293040292</v>
      </c>
      <c r="N14" s="214">
        <f t="shared" si="6"/>
        <v>103.37349397590361</v>
      </c>
      <c r="O14" s="214">
        <f t="shared" si="7"/>
        <v>104.78933010003031</v>
      </c>
      <c r="P14" s="14">
        <f t="shared" si="1"/>
        <v>43101</v>
      </c>
    </row>
    <row r="15" spans="1:16" x14ac:dyDescent="0.25">
      <c r="A15" s="214"/>
      <c r="B15" s="14">
        <v>43110</v>
      </c>
      <c r="C15" s="214" t="s">
        <v>219</v>
      </c>
      <c r="D15" s="214">
        <v>68.849999999999994</v>
      </c>
      <c r="E15" s="214">
        <v>416500</v>
      </c>
      <c r="F15" s="214">
        <v>213500</v>
      </c>
      <c r="G15" s="30">
        <v>1738.5</v>
      </c>
      <c r="J15" s="106">
        <f t="shared" si="2"/>
        <v>43110</v>
      </c>
      <c r="K15" s="214" t="e">
        <f t="shared" si="3"/>
        <v>#VALUE!</v>
      </c>
      <c r="L15" s="214">
        <f t="shared" si="4"/>
        <v>99.648876404494374</v>
      </c>
      <c r="M15" s="214">
        <f t="shared" si="5"/>
        <v>104.02930402930404</v>
      </c>
      <c r="N15" s="214">
        <f t="shared" si="6"/>
        <v>103.85542168674699</v>
      </c>
      <c r="O15" s="214">
        <f t="shared" si="7"/>
        <v>103.54652925128826</v>
      </c>
      <c r="P15" s="14">
        <f t="shared" si="1"/>
        <v>43101</v>
      </c>
    </row>
    <row r="16" spans="1:16" x14ac:dyDescent="0.25">
      <c r="A16" s="214"/>
      <c r="B16" s="14">
        <v>43111</v>
      </c>
      <c r="C16" s="214" t="s">
        <v>219</v>
      </c>
      <c r="D16" s="214">
        <v>68.8</v>
      </c>
      <c r="E16" s="214">
        <v>421500</v>
      </c>
      <c r="F16" s="214">
        <v>214500</v>
      </c>
      <c r="G16" s="30">
        <v>1728.5</v>
      </c>
      <c r="J16" s="106">
        <f t="shared" si="2"/>
        <v>43111</v>
      </c>
      <c r="K16" s="214" t="e">
        <f t="shared" si="3"/>
        <v>#VALUE!</v>
      </c>
      <c r="L16" s="214">
        <f t="shared" si="4"/>
        <v>97.261235955056179</v>
      </c>
      <c r="M16" s="214">
        <f t="shared" si="5"/>
        <v>106.71550671550672</v>
      </c>
      <c r="N16" s="214">
        <f t="shared" si="6"/>
        <v>102.65060240963855</v>
      </c>
      <c r="O16" s="214">
        <f t="shared" si="7"/>
        <v>103.39496817217339</v>
      </c>
      <c r="P16" s="14">
        <f t="shared" si="1"/>
        <v>43101</v>
      </c>
    </row>
    <row r="17" spans="2:16" x14ac:dyDescent="0.25">
      <c r="B17" s="14">
        <v>43112</v>
      </c>
      <c r="C17" s="214" t="s">
        <v>219</v>
      </c>
      <c r="D17" s="214">
        <v>70.95</v>
      </c>
      <c r="E17" s="214">
        <v>426000</v>
      </c>
      <c r="F17" s="214">
        <v>215500</v>
      </c>
      <c r="G17" s="30">
        <v>1708</v>
      </c>
      <c r="J17" s="106">
        <f t="shared" si="2"/>
        <v>43112</v>
      </c>
      <c r="K17" s="214" t="e">
        <f t="shared" si="3"/>
        <v>#VALUE!</v>
      </c>
      <c r="L17" s="214">
        <f t="shared" si="4"/>
        <v>97.612359550561791</v>
      </c>
      <c r="M17" s="214">
        <f t="shared" si="5"/>
        <v>105.37240537240538</v>
      </c>
      <c r="N17" s="214">
        <f t="shared" si="6"/>
        <v>104.33734939759036</v>
      </c>
      <c r="O17" s="214">
        <f t="shared" si="7"/>
        <v>104.06183692027888</v>
      </c>
      <c r="P17" s="14">
        <f t="shared" si="1"/>
        <v>43101</v>
      </c>
    </row>
    <row r="18" spans="2:16" x14ac:dyDescent="0.25">
      <c r="B18" s="14">
        <v>43115</v>
      </c>
      <c r="C18" s="214" t="s">
        <v>219</v>
      </c>
      <c r="D18" s="214">
        <v>69.25</v>
      </c>
      <c r="E18" s="214">
        <v>437000</v>
      </c>
      <c r="F18" s="214">
        <v>213000</v>
      </c>
      <c r="G18" s="30">
        <v>1705.5</v>
      </c>
      <c r="J18" s="106">
        <f t="shared" si="2"/>
        <v>43115</v>
      </c>
      <c r="K18" s="214" t="e">
        <f t="shared" si="3"/>
        <v>#VALUE!</v>
      </c>
      <c r="L18" s="214">
        <f t="shared" si="4"/>
        <v>99.92977528089888</v>
      </c>
      <c r="M18" s="214">
        <f t="shared" si="5"/>
        <v>102.68620268620268</v>
      </c>
      <c r="N18" s="214">
        <f t="shared" si="6"/>
        <v>103.37349397590361</v>
      </c>
      <c r="O18" s="214">
        <f t="shared" si="7"/>
        <v>102.69778720824492</v>
      </c>
      <c r="P18" s="14">
        <f t="shared" si="1"/>
        <v>43101</v>
      </c>
    </row>
    <row r="19" spans="2:16" x14ac:dyDescent="0.25">
      <c r="B19" s="14">
        <v>43116</v>
      </c>
      <c r="C19" s="214" t="s">
        <v>219</v>
      </c>
      <c r="D19" s="214">
        <v>69.5</v>
      </c>
      <c r="E19" s="214">
        <v>431500</v>
      </c>
      <c r="F19" s="214">
        <v>216500</v>
      </c>
      <c r="G19" s="30">
        <v>1716.5</v>
      </c>
      <c r="J19" s="106">
        <f t="shared" si="2"/>
        <v>43116</v>
      </c>
      <c r="K19" s="214" t="e">
        <f t="shared" si="3"/>
        <v>#VALUE!</v>
      </c>
      <c r="L19" s="214">
        <f t="shared" si="4"/>
        <v>97.752808988764031</v>
      </c>
      <c r="M19" s="214">
        <f t="shared" si="5"/>
        <v>101.83150183150182</v>
      </c>
      <c r="N19" s="214">
        <f t="shared" si="6"/>
        <v>105.06024096385542</v>
      </c>
      <c r="O19" s="214">
        <f t="shared" si="7"/>
        <v>101.75810851773264</v>
      </c>
      <c r="P19" s="14">
        <f t="shared" si="1"/>
        <v>43101</v>
      </c>
    </row>
    <row r="20" spans="2:16" x14ac:dyDescent="0.25">
      <c r="B20" s="14">
        <v>43117</v>
      </c>
      <c r="C20" s="214" t="s">
        <v>219</v>
      </c>
      <c r="D20" s="214">
        <v>71.150000000000006</v>
      </c>
      <c r="E20" s="214">
        <v>420500</v>
      </c>
      <c r="F20" s="214">
        <v>214500</v>
      </c>
      <c r="G20" s="30">
        <v>1694</v>
      </c>
      <c r="J20" s="106">
        <f t="shared" si="2"/>
        <v>43117</v>
      </c>
      <c r="K20" s="214" t="e">
        <f t="shared" si="3"/>
        <v>#VALUE!</v>
      </c>
      <c r="L20" s="214">
        <f t="shared" si="4"/>
        <v>98.665730337078656</v>
      </c>
      <c r="M20" s="214">
        <f t="shared" si="5"/>
        <v>103.41880341880344</v>
      </c>
      <c r="N20" s="214">
        <f t="shared" si="6"/>
        <v>98.313253012048193</v>
      </c>
      <c r="O20" s="214">
        <f t="shared" si="7"/>
        <v>102.84934828735982</v>
      </c>
      <c r="P20" s="14">
        <f t="shared" si="1"/>
        <v>43101</v>
      </c>
    </row>
    <row r="21" spans="2:16" x14ac:dyDescent="0.25">
      <c r="B21" s="14">
        <v>43118</v>
      </c>
      <c r="C21" s="214" t="s">
        <v>219</v>
      </c>
      <c r="D21" s="214">
        <v>69.599999999999994</v>
      </c>
      <c r="E21" s="214">
        <v>417000</v>
      </c>
      <c r="F21" s="214">
        <v>218000</v>
      </c>
      <c r="G21" s="30">
        <v>1678.5</v>
      </c>
      <c r="J21" s="106">
        <f t="shared" si="2"/>
        <v>43118</v>
      </c>
      <c r="K21" s="214" t="e">
        <f t="shared" si="3"/>
        <v>#VALUE!</v>
      </c>
      <c r="L21" s="214">
        <f t="shared" si="4"/>
        <v>106.74157303370787</v>
      </c>
      <c r="M21" s="214">
        <f t="shared" si="5"/>
        <v>102.07570207570207</v>
      </c>
      <c r="N21" s="214">
        <f t="shared" si="6"/>
        <v>97.831325301204814</v>
      </c>
      <c r="O21" s="214">
        <f t="shared" si="7"/>
        <v>103.06153379812064</v>
      </c>
      <c r="P21" s="14">
        <f t="shared" si="1"/>
        <v>43101</v>
      </c>
    </row>
    <row r="22" spans="2:16" x14ac:dyDescent="0.25">
      <c r="B22" s="14">
        <v>43119</v>
      </c>
      <c r="C22" s="214" t="s">
        <v>219</v>
      </c>
      <c r="D22" s="214">
        <v>70.25</v>
      </c>
      <c r="E22" s="214">
        <v>423500</v>
      </c>
      <c r="F22" s="214">
        <v>204000</v>
      </c>
      <c r="G22" s="30">
        <v>1696.5</v>
      </c>
      <c r="J22" s="106">
        <f t="shared" si="2"/>
        <v>43119</v>
      </c>
      <c r="K22" s="214" t="e">
        <f t="shared" si="3"/>
        <v>#VALUE!</v>
      </c>
      <c r="L22" s="214">
        <f t="shared" si="4"/>
        <v>108.28651685393258</v>
      </c>
      <c r="M22" s="214">
        <f t="shared" si="5"/>
        <v>103.29670329670331</v>
      </c>
      <c r="N22" s="214">
        <f t="shared" si="6"/>
        <v>96.867469879518069</v>
      </c>
      <c r="O22" s="214">
        <f t="shared" si="7"/>
        <v>103.94058805698695</v>
      </c>
      <c r="P22" s="14">
        <f t="shared" si="1"/>
        <v>43101</v>
      </c>
    </row>
    <row r="23" spans="2:16" x14ac:dyDescent="0.25">
      <c r="B23" s="14">
        <v>43122</v>
      </c>
      <c r="C23" s="214" t="s">
        <v>219</v>
      </c>
      <c r="D23" s="214">
        <v>76</v>
      </c>
      <c r="E23" s="214">
        <v>418000</v>
      </c>
      <c r="F23" s="214">
        <v>203000</v>
      </c>
      <c r="G23" s="30">
        <v>1700</v>
      </c>
      <c r="J23" s="106">
        <f t="shared" si="2"/>
        <v>43122</v>
      </c>
      <c r="K23" s="214" t="e">
        <f t="shared" si="3"/>
        <v>#VALUE!</v>
      </c>
      <c r="L23" s="214">
        <f t="shared" si="4"/>
        <v>105.89887640449437</v>
      </c>
      <c r="M23" s="214">
        <f t="shared" si="5"/>
        <v>106.95970695970696</v>
      </c>
      <c r="N23" s="214">
        <f t="shared" si="6"/>
        <v>100.2409638554217</v>
      </c>
      <c r="O23" s="214">
        <f t="shared" si="7"/>
        <v>104.03152470445589</v>
      </c>
      <c r="P23" s="14">
        <f t="shared" si="1"/>
        <v>43101</v>
      </c>
    </row>
    <row r="24" spans="2:16" x14ac:dyDescent="0.25">
      <c r="B24" s="14">
        <v>43123</v>
      </c>
      <c r="C24" s="214" t="s">
        <v>219</v>
      </c>
      <c r="D24" s="214">
        <v>77.099999999999994</v>
      </c>
      <c r="E24" s="214">
        <v>423000</v>
      </c>
      <c r="F24" s="214">
        <v>201000</v>
      </c>
      <c r="G24" s="30">
        <v>1714.5</v>
      </c>
      <c r="J24" s="106">
        <f t="shared" si="2"/>
        <v>43123</v>
      </c>
      <c r="K24" s="214" t="e">
        <f t="shared" si="3"/>
        <v>#VALUE!</v>
      </c>
      <c r="L24" s="214">
        <f t="shared" si="4"/>
        <v>104.1432584269663</v>
      </c>
      <c r="M24" s="214">
        <f t="shared" si="5"/>
        <v>106.5934065934066</v>
      </c>
      <c r="N24" s="214">
        <f t="shared" si="6"/>
        <v>101.20481927710843</v>
      </c>
      <c r="O24" s="214">
        <f t="shared" si="7"/>
        <v>101.78842073355563</v>
      </c>
      <c r="P24" s="14">
        <f t="shared" si="1"/>
        <v>43101</v>
      </c>
    </row>
    <row r="25" spans="2:16" x14ac:dyDescent="0.25">
      <c r="B25" s="14">
        <v>43124</v>
      </c>
      <c r="C25" s="214" t="s">
        <v>219</v>
      </c>
      <c r="D25" s="214">
        <v>75.400000000000006</v>
      </c>
      <c r="E25" s="214">
        <v>438000</v>
      </c>
      <c r="F25" s="214">
        <v>208000</v>
      </c>
      <c r="G25" s="30">
        <v>1716</v>
      </c>
      <c r="J25" s="106">
        <f t="shared" si="2"/>
        <v>43124</v>
      </c>
      <c r="K25" s="214" t="e">
        <f t="shared" si="3"/>
        <v>#VALUE!</v>
      </c>
      <c r="L25" s="214">
        <f t="shared" si="4"/>
        <v>104.91573033707866</v>
      </c>
      <c r="M25" s="214">
        <f t="shared" si="5"/>
        <v>106.34920634920636</v>
      </c>
      <c r="N25" s="214">
        <f t="shared" si="6"/>
        <v>99.759036144578317</v>
      </c>
      <c r="O25" s="214">
        <f t="shared" si="7"/>
        <v>100.57593210063655</v>
      </c>
      <c r="P25" s="14">
        <f t="shared" si="1"/>
        <v>43101</v>
      </c>
    </row>
    <row r="26" spans="2:16" x14ac:dyDescent="0.25">
      <c r="B26" s="14">
        <v>43125</v>
      </c>
      <c r="C26" s="214" t="s">
        <v>219</v>
      </c>
      <c r="D26" s="214">
        <v>74.150000000000006</v>
      </c>
      <c r="E26" s="214">
        <v>436500</v>
      </c>
      <c r="F26" s="214">
        <v>210000</v>
      </c>
      <c r="G26" s="30">
        <v>1679</v>
      </c>
      <c r="J26" s="106">
        <f t="shared" si="2"/>
        <v>43125</v>
      </c>
      <c r="K26" s="214" t="e">
        <f t="shared" si="3"/>
        <v>#VALUE!</v>
      </c>
      <c r="L26" s="214">
        <f t="shared" si="4"/>
        <v>103.23033707865167</v>
      </c>
      <c r="M26" s="214">
        <f t="shared" si="5"/>
        <v>107.81440781440782</v>
      </c>
      <c r="N26" s="214">
        <f t="shared" si="6"/>
        <v>100.72289156626506</v>
      </c>
      <c r="O26" s="214">
        <f t="shared" si="7"/>
        <v>100.54561988481359</v>
      </c>
      <c r="P26" s="14">
        <f t="shared" ref="P26:P89" si="8">DATE(YEAR(B26),MONTH(B26),1)</f>
        <v>43101</v>
      </c>
    </row>
    <row r="27" spans="2:16" x14ac:dyDescent="0.25">
      <c r="B27" s="14">
        <v>43126</v>
      </c>
      <c r="C27" s="214" t="s">
        <v>219</v>
      </c>
      <c r="D27" s="214">
        <v>74.7</v>
      </c>
      <c r="E27" s="214">
        <v>435500</v>
      </c>
      <c r="F27" s="214">
        <v>207000</v>
      </c>
      <c r="G27" s="30">
        <v>1659</v>
      </c>
      <c r="J27" s="106">
        <f t="shared" si="2"/>
        <v>43126</v>
      </c>
      <c r="K27" s="214" t="e">
        <f t="shared" si="3"/>
        <v>#VALUE!</v>
      </c>
      <c r="L27" s="214">
        <f t="shared" si="4"/>
        <v>103.16011235955057</v>
      </c>
      <c r="M27" s="214">
        <f t="shared" si="5"/>
        <v>106.47130647130648</v>
      </c>
      <c r="N27" s="214">
        <f t="shared" si="6"/>
        <v>98.554216867469876</v>
      </c>
      <c r="O27" s="214">
        <f t="shared" si="7"/>
        <v>98.60563807214308</v>
      </c>
      <c r="P27" s="14">
        <f t="shared" si="8"/>
        <v>43101</v>
      </c>
    </row>
    <row r="28" spans="2:16" x14ac:dyDescent="0.25">
      <c r="B28" s="14">
        <v>43129</v>
      </c>
      <c r="C28" s="214" t="s">
        <v>219</v>
      </c>
      <c r="D28" s="214">
        <v>73.5</v>
      </c>
      <c r="E28" s="214">
        <v>441500</v>
      </c>
      <c r="F28" s="214">
        <v>209000</v>
      </c>
      <c r="G28" s="30">
        <v>1658.5</v>
      </c>
      <c r="J28" s="106">
        <f t="shared" si="2"/>
        <v>43129</v>
      </c>
      <c r="K28" s="214" t="e">
        <f t="shared" si="3"/>
        <v>#VALUE!</v>
      </c>
      <c r="L28" s="214">
        <f t="shared" si="4"/>
        <v>103.44101123595506</v>
      </c>
      <c r="M28" s="214">
        <f t="shared" si="5"/>
        <v>105.4945054945055</v>
      </c>
      <c r="N28" s="214">
        <f t="shared" si="6"/>
        <v>94.939759036144579</v>
      </c>
      <c r="O28" s="214">
        <f t="shared" si="7"/>
        <v>98.150954834798426</v>
      </c>
      <c r="P28" s="14">
        <f t="shared" si="8"/>
        <v>43101</v>
      </c>
    </row>
    <row r="29" spans="2:16" x14ac:dyDescent="0.25">
      <c r="B29" s="14">
        <v>43130</v>
      </c>
      <c r="C29" s="214" t="s">
        <v>219</v>
      </c>
      <c r="D29" s="214">
        <v>73.45</v>
      </c>
      <c r="E29" s="214">
        <v>436000</v>
      </c>
      <c r="F29" s="214">
        <v>204500</v>
      </c>
      <c r="G29" s="30">
        <v>1626.5</v>
      </c>
      <c r="J29" s="106">
        <f t="shared" si="2"/>
        <v>43130</v>
      </c>
      <c r="K29" s="214" t="e">
        <f t="shared" si="3"/>
        <v>#VALUE!</v>
      </c>
      <c r="L29" s="214">
        <f t="shared" si="4"/>
        <v>101.75561797752808</v>
      </c>
      <c r="M29" s="214">
        <f t="shared" si="5"/>
        <v>102.19780219780219</v>
      </c>
      <c r="N29" s="214">
        <f t="shared" si="6"/>
        <v>90.361445783132538</v>
      </c>
      <c r="O29" s="214">
        <f t="shared" si="7"/>
        <v>99.515004546832373</v>
      </c>
      <c r="P29" s="14">
        <f t="shared" si="8"/>
        <v>43101</v>
      </c>
    </row>
    <row r="30" spans="2:16" x14ac:dyDescent="0.25">
      <c r="B30" s="14">
        <v>43131</v>
      </c>
      <c r="C30" s="214" t="s">
        <v>219</v>
      </c>
      <c r="D30" s="214">
        <v>73.650000000000006</v>
      </c>
      <c r="E30" s="214">
        <v>432000</v>
      </c>
      <c r="F30" s="214">
        <v>197000</v>
      </c>
      <c r="G30" s="30">
        <v>1619</v>
      </c>
      <c r="J30" s="106">
        <f t="shared" si="2"/>
        <v>43131</v>
      </c>
      <c r="K30" s="214" t="e">
        <f t="shared" si="3"/>
        <v>#VALUE!</v>
      </c>
      <c r="L30" s="214">
        <f t="shared" si="4"/>
        <v>102.03651685393258</v>
      </c>
      <c r="M30" s="214">
        <f t="shared" si="5"/>
        <v>97.802197802197796</v>
      </c>
      <c r="N30" s="214">
        <f t="shared" si="6"/>
        <v>86.265060240963848</v>
      </c>
      <c r="O30" s="214">
        <f t="shared" si="7"/>
        <v>99.484692331009398</v>
      </c>
      <c r="P30" s="14">
        <f t="shared" si="8"/>
        <v>43101</v>
      </c>
    </row>
    <row r="31" spans="2:16" x14ac:dyDescent="0.25">
      <c r="B31" s="14">
        <v>43132</v>
      </c>
      <c r="C31" s="214" t="s">
        <v>219</v>
      </c>
      <c r="D31" s="214">
        <v>72.45</v>
      </c>
      <c r="E31" s="214">
        <v>418500</v>
      </c>
      <c r="F31" s="214">
        <v>187500</v>
      </c>
      <c r="G31" s="30">
        <v>1641.5</v>
      </c>
      <c r="J31" s="106">
        <f t="shared" si="2"/>
        <v>43132</v>
      </c>
      <c r="K31" s="214" t="e">
        <f t="shared" si="3"/>
        <v>#VALUE!</v>
      </c>
      <c r="L31" s="214">
        <f t="shared" si="4"/>
        <v>100.14044943820224</v>
      </c>
      <c r="M31" s="214">
        <f t="shared" si="5"/>
        <v>95.238095238095227</v>
      </c>
      <c r="N31" s="214">
        <f t="shared" si="6"/>
        <v>84.337349397590373</v>
      </c>
      <c r="O31" s="214">
        <f t="shared" si="7"/>
        <v>97.605334949984851</v>
      </c>
      <c r="P31" s="14">
        <f t="shared" si="8"/>
        <v>43132</v>
      </c>
    </row>
    <row r="32" spans="2:16" x14ac:dyDescent="0.25">
      <c r="B32" s="14">
        <v>43133</v>
      </c>
      <c r="C32" s="214" t="s">
        <v>219</v>
      </c>
      <c r="D32" s="214">
        <v>72.650000000000006</v>
      </c>
      <c r="E32" s="214">
        <v>400500</v>
      </c>
      <c r="F32" s="214">
        <v>179000</v>
      </c>
      <c r="G32" s="30">
        <v>1641</v>
      </c>
      <c r="J32" s="106">
        <f t="shared" si="2"/>
        <v>43133</v>
      </c>
      <c r="K32" s="214" t="e">
        <f t="shared" si="3"/>
        <v>#VALUE!</v>
      </c>
      <c r="L32" s="214">
        <f t="shared" si="4"/>
        <v>94.311797752808985</v>
      </c>
      <c r="M32" s="214">
        <f t="shared" si="5"/>
        <v>94.871794871794862</v>
      </c>
      <c r="N32" s="214">
        <f t="shared" si="6"/>
        <v>85.301204819277103</v>
      </c>
      <c r="O32" s="214">
        <f t="shared" si="7"/>
        <v>94.968172173385881</v>
      </c>
      <c r="P32" s="14">
        <f t="shared" si="8"/>
        <v>43132</v>
      </c>
    </row>
    <row r="33" spans="2:16" x14ac:dyDescent="0.25">
      <c r="B33" s="14">
        <v>43136</v>
      </c>
      <c r="C33" s="214" t="s">
        <v>219</v>
      </c>
      <c r="D33" s="214">
        <v>71.3</v>
      </c>
      <c r="E33" s="214">
        <v>390000</v>
      </c>
      <c r="F33" s="214">
        <v>175000</v>
      </c>
      <c r="G33" s="30">
        <v>1610</v>
      </c>
      <c r="J33" s="106">
        <f t="shared" si="2"/>
        <v>43136</v>
      </c>
      <c r="K33" s="214" t="e">
        <f t="shared" si="3"/>
        <v>#VALUE!</v>
      </c>
      <c r="L33" s="214">
        <f t="shared" si="4"/>
        <v>95.084269662921344</v>
      </c>
      <c r="M33" s="214">
        <f t="shared" si="5"/>
        <v>91.575091575091577</v>
      </c>
      <c r="N33" s="214">
        <f t="shared" si="6"/>
        <v>82.891566265060248</v>
      </c>
      <c r="O33" s="214">
        <f t="shared" si="7"/>
        <v>96.968778417702339</v>
      </c>
      <c r="P33" s="14">
        <f t="shared" si="8"/>
        <v>43132</v>
      </c>
    </row>
    <row r="34" spans="2:16" x14ac:dyDescent="0.25">
      <c r="B34" s="14">
        <v>43137</v>
      </c>
      <c r="C34" s="214" t="s">
        <v>219</v>
      </c>
      <c r="D34" s="214">
        <v>67.150000000000006</v>
      </c>
      <c r="E34" s="214">
        <v>388500</v>
      </c>
      <c r="F34" s="214">
        <v>177000</v>
      </c>
      <c r="G34" s="30">
        <v>1566.5</v>
      </c>
      <c r="J34" s="106">
        <f t="shared" si="2"/>
        <v>43137</v>
      </c>
      <c r="K34" s="214" t="e">
        <f t="shared" si="3"/>
        <v>#VALUE!</v>
      </c>
      <c r="L34" s="214">
        <f t="shared" si="4"/>
        <v>96.488764044943821</v>
      </c>
      <c r="M34" s="214">
        <f t="shared" si="5"/>
        <v>91.330891330891333</v>
      </c>
      <c r="N34" s="214">
        <f t="shared" si="6"/>
        <v>84.337349397590373</v>
      </c>
      <c r="O34" s="214">
        <f t="shared" si="7"/>
        <v>97.423461655046978</v>
      </c>
      <c r="P34" s="14">
        <f t="shared" si="8"/>
        <v>43132</v>
      </c>
    </row>
    <row r="35" spans="2:16" x14ac:dyDescent="0.25">
      <c r="B35" s="14">
        <v>43138</v>
      </c>
      <c r="C35" s="214" t="s">
        <v>219</v>
      </c>
      <c r="D35" s="214">
        <v>67.7</v>
      </c>
      <c r="E35" s="214">
        <v>375000</v>
      </c>
      <c r="F35" s="214">
        <v>172000</v>
      </c>
      <c r="G35" s="30">
        <v>1599.5</v>
      </c>
      <c r="J35" s="106">
        <f t="shared" si="2"/>
        <v>43138</v>
      </c>
      <c r="K35" s="214" t="e">
        <f t="shared" si="3"/>
        <v>#VALUE!</v>
      </c>
      <c r="L35" s="214">
        <f t="shared" si="4"/>
        <v>93.609550561797761</v>
      </c>
      <c r="M35" s="214">
        <f t="shared" si="5"/>
        <v>89.377289377289387</v>
      </c>
      <c r="N35" s="214">
        <f t="shared" si="6"/>
        <v>81.92771084337349</v>
      </c>
      <c r="O35" s="214">
        <f t="shared" si="7"/>
        <v>96.089724158836006</v>
      </c>
      <c r="P35" s="14">
        <f t="shared" si="8"/>
        <v>43132</v>
      </c>
    </row>
    <row r="36" spans="2:16" x14ac:dyDescent="0.25">
      <c r="B36" s="14">
        <v>43139</v>
      </c>
      <c r="C36" s="214" t="s">
        <v>219</v>
      </c>
      <c r="D36" s="214">
        <v>68.7</v>
      </c>
      <c r="E36" s="214">
        <v>374000</v>
      </c>
      <c r="F36" s="214">
        <v>175000</v>
      </c>
      <c r="G36" s="30">
        <v>1607</v>
      </c>
      <c r="J36" s="106">
        <f t="shared" si="2"/>
        <v>43139</v>
      </c>
      <c r="K36" s="214" t="e">
        <f t="shared" si="3"/>
        <v>#VALUE!</v>
      </c>
      <c r="L36" s="214">
        <f t="shared" si="4"/>
        <v>96.55898876404494</v>
      </c>
      <c r="M36" s="214">
        <f t="shared" si="5"/>
        <v>90.842490842490847</v>
      </c>
      <c r="N36" s="214">
        <f t="shared" si="6"/>
        <v>83.855421686746993</v>
      </c>
      <c r="O36" s="214">
        <f t="shared" si="7"/>
        <v>96.089724158836006</v>
      </c>
      <c r="P36" s="14">
        <f t="shared" si="8"/>
        <v>43132</v>
      </c>
    </row>
    <row r="37" spans="2:16" x14ac:dyDescent="0.25">
      <c r="B37" s="14">
        <v>43140</v>
      </c>
      <c r="C37" s="214" t="s">
        <v>219</v>
      </c>
      <c r="D37" s="214">
        <v>66.650000000000006</v>
      </c>
      <c r="E37" s="214">
        <v>366000</v>
      </c>
      <c r="F37" s="214">
        <v>170000</v>
      </c>
      <c r="G37" s="30">
        <v>1585</v>
      </c>
      <c r="J37" s="106">
        <f t="shared" si="2"/>
        <v>43140</v>
      </c>
      <c r="K37" s="214" t="e">
        <f t="shared" si="3"/>
        <v>#VALUE!</v>
      </c>
      <c r="L37" s="214">
        <f t="shared" si="4"/>
        <v>96.69943820224718</v>
      </c>
      <c r="M37" s="214">
        <f t="shared" si="5"/>
        <v>89.010989010989007</v>
      </c>
      <c r="N37" s="214">
        <f t="shared" si="6"/>
        <v>83.132530120481931</v>
      </c>
      <c r="O37" s="214">
        <f t="shared" si="7"/>
        <v>96.605031827826622</v>
      </c>
      <c r="P37" s="14">
        <f t="shared" si="8"/>
        <v>43132</v>
      </c>
    </row>
    <row r="38" spans="2:16" x14ac:dyDescent="0.25">
      <c r="B38" s="14">
        <v>43143</v>
      </c>
      <c r="C38" s="214" t="s">
        <v>219</v>
      </c>
      <c r="D38" s="214">
        <v>68.75</v>
      </c>
      <c r="E38" s="214">
        <v>372000</v>
      </c>
      <c r="F38" s="214">
        <v>174000</v>
      </c>
      <c r="G38" s="30">
        <v>1585</v>
      </c>
      <c r="J38" s="106">
        <f t="shared" si="2"/>
        <v>43143</v>
      </c>
      <c r="K38" s="214" t="e">
        <f t="shared" si="3"/>
        <v>#VALUE!</v>
      </c>
      <c r="L38" s="214">
        <f t="shared" si="4"/>
        <v>100.14044943820224</v>
      </c>
      <c r="M38" s="214">
        <f t="shared" si="5"/>
        <v>90.964590964590968</v>
      </c>
      <c r="N38" s="214">
        <f t="shared" si="6"/>
        <v>86.98795180722891</v>
      </c>
      <c r="O38" s="214">
        <f t="shared" si="7"/>
        <v>94.72567444680206</v>
      </c>
      <c r="P38" s="14">
        <f t="shared" si="8"/>
        <v>43132</v>
      </c>
    </row>
    <row r="39" spans="2:16" x14ac:dyDescent="0.25">
      <c r="B39" s="14">
        <v>43144</v>
      </c>
      <c r="C39" s="214" t="s">
        <v>219</v>
      </c>
      <c r="D39" s="214">
        <v>68.849999999999994</v>
      </c>
      <c r="E39" s="214">
        <v>364500</v>
      </c>
      <c r="F39" s="214">
        <v>172500</v>
      </c>
      <c r="G39" s="30">
        <v>1593.5</v>
      </c>
      <c r="J39" s="106">
        <f t="shared" si="2"/>
        <v>43144</v>
      </c>
      <c r="K39" s="214" t="e">
        <f t="shared" si="3"/>
        <v>#VALUE!</v>
      </c>
      <c r="L39" s="214">
        <f t="shared" si="4"/>
        <v>101.26404494382022</v>
      </c>
      <c r="M39" s="214">
        <f t="shared" si="5"/>
        <v>90.964590964590968</v>
      </c>
      <c r="N39" s="214">
        <f t="shared" si="6"/>
        <v>86.98795180722891</v>
      </c>
      <c r="O39" s="214">
        <f t="shared" si="7"/>
        <v>95.574416489845404</v>
      </c>
      <c r="P39" s="14">
        <f t="shared" si="8"/>
        <v>43132</v>
      </c>
    </row>
    <row r="40" spans="2:16" x14ac:dyDescent="0.25">
      <c r="B40" s="14">
        <v>43145</v>
      </c>
      <c r="C40" s="214" t="s">
        <v>219</v>
      </c>
      <c r="D40" s="214">
        <v>71.3</v>
      </c>
      <c r="E40" s="214">
        <v>372500</v>
      </c>
      <c r="F40" s="214">
        <v>180500</v>
      </c>
      <c r="G40" s="30">
        <v>1562.5</v>
      </c>
      <c r="J40" s="106">
        <f t="shared" si="2"/>
        <v>43145</v>
      </c>
      <c r="K40" s="214" t="e">
        <f t="shared" si="3"/>
        <v>#VALUE!</v>
      </c>
      <c r="L40" s="214">
        <f t="shared" si="4"/>
        <v>101.26404494382022</v>
      </c>
      <c r="M40" s="214">
        <f t="shared" si="5"/>
        <v>90.964590964590968</v>
      </c>
      <c r="N40" s="214">
        <f t="shared" si="6"/>
        <v>86.98795180722891</v>
      </c>
      <c r="O40" s="214">
        <f t="shared" si="7"/>
        <v>97.24158836010912</v>
      </c>
      <c r="P40" s="14">
        <f t="shared" si="8"/>
        <v>43132</v>
      </c>
    </row>
    <row r="41" spans="2:16" x14ac:dyDescent="0.25">
      <c r="B41" s="14">
        <v>43146</v>
      </c>
      <c r="C41" s="214" t="s">
        <v>219</v>
      </c>
      <c r="D41" s="214">
        <v>72.099999999999994</v>
      </c>
      <c r="E41" s="214">
        <v>372500</v>
      </c>
      <c r="F41" s="214">
        <v>180500</v>
      </c>
      <c r="G41" s="30">
        <v>1576.5</v>
      </c>
      <c r="J41" s="106">
        <f t="shared" si="2"/>
        <v>43146</v>
      </c>
      <c r="K41" s="214" t="e">
        <f t="shared" si="3"/>
        <v>#VALUE!</v>
      </c>
      <c r="L41" s="214">
        <f t="shared" si="4"/>
        <v>101.26404494382022</v>
      </c>
      <c r="M41" s="214">
        <f t="shared" si="5"/>
        <v>93.650793650793645</v>
      </c>
      <c r="N41" s="214">
        <f t="shared" si="6"/>
        <v>87.951807228915655</v>
      </c>
      <c r="O41" s="214">
        <f t="shared" si="7"/>
        <v>100</v>
      </c>
      <c r="P41" s="14">
        <f t="shared" si="8"/>
        <v>43132</v>
      </c>
    </row>
    <row r="42" spans="2:16" x14ac:dyDescent="0.25">
      <c r="B42" s="14">
        <v>43147</v>
      </c>
      <c r="C42" s="214" t="s">
        <v>219</v>
      </c>
      <c r="D42" s="214">
        <v>72.099999999999994</v>
      </c>
      <c r="E42" s="214">
        <v>372500</v>
      </c>
      <c r="F42" s="214">
        <v>180500</v>
      </c>
      <c r="G42" s="30">
        <v>1604</v>
      </c>
      <c r="J42" s="106">
        <f t="shared" si="2"/>
        <v>43147</v>
      </c>
      <c r="K42" s="214" t="e">
        <f t="shared" si="3"/>
        <v>#VALUE!</v>
      </c>
      <c r="L42" s="214">
        <f t="shared" si="4"/>
        <v>101.89606741573031</v>
      </c>
      <c r="M42" s="214">
        <f t="shared" si="5"/>
        <v>91.941391941391942</v>
      </c>
      <c r="N42" s="214">
        <f t="shared" si="6"/>
        <v>86.506024096385545</v>
      </c>
      <c r="O42" s="214">
        <f t="shared" si="7"/>
        <v>100.1212488632919</v>
      </c>
      <c r="P42" s="14">
        <f t="shared" si="8"/>
        <v>43132</v>
      </c>
    </row>
    <row r="43" spans="2:16" x14ac:dyDescent="0.25">
      <c r="B43" s="14">
        <v>43150</v>
      </c>
      <c r="C43" s="214" t="s">
        <v>219</v>
      </c>
      <c r="D43" s="214">
        <v>72.099999999999994</v>
      </c>
      <c r="E43" s="214">
        <v>383500</v>
      </c>
      <c r="F43" s="214">
        <v>182500</v>
      </c>
      <c r="G43" s="30">
        <v>1649.5</v>
      </c>
      <c r="J43" s="106">
        <f t="shared" si="2"/>
        <v>43150</v>
      </c>
      <c r="K43" s="214" t="e">
        <f t="shared" si="3"/>
        <v>#VALUE!</v>
      </c>
      <c r="L43" s="214">
        <f t="shared" si="4"/>
        <v>103.79213483146069</v>
      </c>
      <c r="M43" s="214">
        <f t="shared" si="5"/>
        <v>91.452991452991455</v>
      </c>
      <c r="N43" s="214">
        <f t="shared" si="6"/>
        <v>85.783132530120483</v>
      </c>
      <c r="O43" s="214">
        <f t="shared" si="7"/>
        <v>99.87875113670809</v>
      </c>
      <c r="P43" s="14">
        <f t="shared" si="8"/>
        <v>43132</v>
      </c>
    </row>
    <row r="44" spans="2:16" x14ac:dyDescent="0.25">
      <c r="B44" s="14">
        <v>43151</v>
      </c>
      <c r="C44" s="214" t="s">
        <v>219</v>
      </c>
      <c r="D44" s="214">
        <v>72.55</v>
      </c>
      <c r="E44" s="214">
        <v>376500</v>
      </c>
      <c r="F44" s="214">
        <v>179500</v>
      </c>
      <c r="G44" s="30">
        <v>1651.5</v>
      </c>
      <c r="J44" s="106">
        <f t="shared" si="2"/>
        <v>43151</v>
      </c>
      <c r="K44" s="214" t="e">
        <f t="shared" si="3"/>
        <v>#VALUE!</v>
      </c>
      <c r="L44" s="214">
        <f t="shared" si="4"/>
        <v>102.52808988764043</v>
      </c>
      <c r="M44" s="214">
        <f t="shared" si="5"/>
        <v>91.941391941391942</v>
      </c>
      <c r="N44" s="214">
        <f t="shared" si="6"/>
        <v>86.265060240963848</v>
      </c>
      <c r="O44" s="214">
        <f t="shared" si="7"/>
        <v>98.423764777205207</v>
      </c>
      <c r="P44" s="14">
        <f t="shared" si="8"/>
        <v>43132</v>
      </c>
    </row>
    <row r="45" spans="2:16" x14ac:dyDescent="0.25">
      <c r="B45" s="14">
        <v>43152</v>
      </c>
      <c r="C45" s="214" t="s">
        <v>219</v>
      </c>
      <c r="D45" s="214">
        <v>73.900000000000006</v>
      </c>
      <c r="E45" s="214">
        <v>374500</v>
      </c>
      <c r="F45" s="214">
        <v>178000</v>
      </c>
      <c r="G45" s="30">
        <v>1647.5</v>
      </c>
      <c r="J45" s="106">
        <f t="shared" si="2"/>
        <v>43152</v>
      </c>
      <c r="K45" s="214" t="e">
        <f t="shared" si="3"/>
        <v>#VALUE!</v>
      </c>
      <c r="L45" s="214">
        <f t="shared" si="4"/>
        <v>102.80898876404494</v>
      </c>
      <c r="M45" s="214">
        <f t="shared" si="5"/>
        <v>94.993894993894983</v>
      </c>
      <c r="N45" s="214">
        <f t="shared" si="6"/>
        <v>87.710843373493972</v>
      </c>
      <c r="O45" s="214">
        <f t="shared" si="7"/>
        <v>99.818126705062141</v>
      </c>
      <c r="P45" s="14">
        <f t="shared" si="8"/>
        <v>43132</v>
      </c>
    </row>
    <row r="46" spans="2:16" x14ac:dyDescent="0.25">
      <c r="B46" s="14">
        <v>43153</v>
      </c>
      <c r="C46" s="214" t="s">
        <v>219</v>
      </c>
      <c r="D46" s="214">
        <v>73</v>
      </c>
      <c r="E46" s="214">
        <v>376500</v>
      </c>
      <c r="F46" s="214">
        <v>179000</v>
      </c>
      <c r="G46" s="30">
        <v>1623.5</v>
      </c>
      <c r="J46" s="106">
        <f t="shared" si="2"/>
        <v>43153</v>
      </c>
      <c r="K46" s="214" t="e">
        <f t="shared" si="3"/>
        <v>#VALUE!</v>
      </c>
      <c r="L46" s="214">
        <f t="shared" si="4"/>
        <v>104.98595505617978</v>
      </c>
      <c r="M46" s="214">
        <f t="shared" si="5"/>
        <v>96.214896214896214</v>
      </c>
      <c r="N46" s="214">
        <f t="shared" si="6"/>
        <v>85.301204819277103</v>
      </c>
      <c r="O46" s="214">
        <f t="shared" si="7"/>
        <v>101.27311306456501</v>
      </c>
      <c r="P46" s="14">
        <f t="shared" si="8"/>
        <v>43132</v>
      </c>
    </row>
    <row r="47" spans="2:16" x14ac:dyDescent="0.25">
      <c r="B47" s="14">
        <v>43154</v>
      </c>
      <c r="C47" s="214" t="s">
        <v>219</v>
      </c>
      <c r="D47" s="214">
        <v>73.2</v>
      </c>
      <c r="E47" s="214">
        <v>389000</v>
      </c>
      <c r="F47" s="214">
        <v>182000</v>
      </c>
      <c r="G47" s="30">
        <v>1646.5</v>
      </c>
      <c r="J47" s="106">
        <f t="shared" si="2"/>
        <v>43154</v>
      </c>
      <c r="K47" s="214" t="e">
        <f t="shared" si="3"/>
        <v>#VALUE!</v>
      </c>
      <c r="L47" s="214">
        <f t="shared" si="4"/>
        <v>102.73876404494382</v>
      </c>
      <c r="M47" s="214">
        <f t="shared" si="5"/>
        <v>97.191697191697187</v>
      </c>
      <c r="N47" s="214">
        <f t="shared" si="6"/>
        <v>84.578313253012055</v>
      </c>
      <c r="O47" s="214">
        <f t="shared" si="7"/>
        <v>102.78872385571385</v>
      </c>
      <c r="P47" s="14">
        <f t="shared" si="8"/>
        <v>43132</v>
      </c>
    </row>
    <row r="48" spans="2:16" x14ac:dyDescent="0.25">
      <c r="B48" s="14">
        <v>43157</v>
      </c>
      <c r="C48" s="214" t="s">
        <v>219</v>
      </c>
      <c r="D48" s="214">
        <v>74.75</v>
      </c>
      <c r="E48" s="214">
        <v>394000</v>
      </c>
      <c r="F48" s="214">
        <v>177000</v>
      </c>
      <c r="G48" s="30">
        <v>1670.5</v>
      </c>
      <c r="J48" s="106">
        <f t="shared" si="2"/>
        <v>43157</v>
      </c>
      <c r="K48" s="214" t="e">
        <f t="shared" si="3"/>
        <v>#VALUE!</v>
      </c>
      <c r="L48" s="214">
        <f t="shared" si="4"/>
        <v>101.75561797752808</v>
      </c>
      <c r="M48" s="214">
        <f t="shared" si="5"/>
        <v>93.528693528693523</v>
      </c>
      <c r="N48" s="214">
        <f t="shared" si="6"/>
        <v>82.409638554216869</v>
      </c>
      <c r="O48" s="214">
        <f t="shared" si="7"/>
        <v>101.6974840860867</v>
      </c>
      <c r="P48" s="14">
        <f t="shared" si="8"/>
        <v>43132</v>
      </c>
    </row>
    <row r="49" spans="2:16" x14ac:dyDescent="0.25">
      <c r="B49" s="14">
        <v>43158</v>
      </c>
      <c r="C49" s="214" t="s">
        <v>219</v>
      </c>
      <c r="D49" s="214">
        <v>73.150000000000006</v>
      </c>
      <c r="E49" s="214">
        <v>398000</v>
      </c>
      <c r="F49" s="214">
        <v>175500</v>
      </c>
      <c r="G49" s="30">
        <v>1695.5</v>
      </c>
      <c r="J49" s="106">
        <f t="shared" si="2"/>
        <v>43158</v>
      </c>
      <c r="K49" s="214" t="e">
        <f t="shared" si="3"/>
        <v>#VALUE!</v>
      </c>
      <c r="L49" s="214">
        <f t="shared" si="4"/>
        <v>101.12359550561798</v>
      </c>
      <c r="M49" s="214">
        <f t="shared" si="5"/>
        <v>93.528693528693523</v>
      </c>
      <c r="N49" s="214">
        <f t="shared" si="6"/>
        <v>82.409638554216869</v>
      </c>
      <c r="O49" s="214">
        <f t="shared" si="7"/>
        <v>100.09093664746894</v>
      </c>
      <c r="P49" s="14">
        <f t="shared" si="8"/>
        <v>43132</v>
      </c>
    </row>
    <row r="50" spans="2:16" x14ac:dyDescent="0.25">
      <c r="B50" s="14">
        <v>43159</v>
      </c>
      <c r="C50" s="214" t="s">
        <v>219</v>
      </c>
      <c r="D50" s="214">
        <v>72.45</v>
      </c>
      <c r="E50" s="214">
        <v>383000</v>
      </c>
      <c r="F50" s="214">
        <v>171000</v>
      </c>
      <c r="G50" s="30">
        <v>1677.5</v>
      </c>
      <c r="J50" s="106">
        <f t="shared" si="2"/>
        <v>43159</v>
      </c>
      <c r="K50" s="214" t="e">
        <f t="shared" si="3"/>
        <v>#VALUE!</v>
      </c>
      <c r="L50" s="214">
        <f t="shared" si="4"/>
        <v>99.578651685393254</v>
      </c>
      <c r="M50" s="214">
        <f t="shared" si="5"/>
        <v>93.650793650793645</v>
      </c>
      <c r="N50" s="214">
        <f t="shared" si="6"/>
        <v>82.168674698795186</v>
      </c>
      <c r="O50" s="214">
        <f t="shared" si="7"/>
        <v>98.241891482267349</v>
      </c>
      <c r="P50" s="14">
        <f t="shared" si="8"/>
        <v>43132</v>
      </c>
    </row>
    <row r="51" spans="2:16" x14ac:dyDescent="0.25">
      <c r="B51" s="14">
        <v>43160</v>
      </c>
      <c r="C51" s="214" t="s">
        <v>219</v>
      </c>
      <c r="D51" s="214">
        <v>72</v>
      </c>
      <c r="E51" s="214">
        <v>383000</v>
      </c>
      <c r="F51" s="214">
        <v>171000</v>
      </c>
      <c r="G51" s="30">
        <v>1651</v>
      </c>
      <c r="J51" s="106">
        <f t="shared" si="2"/>
        <v>43160</v>
      </c>
      <c r="K51" s="214" t="e">
        <f t="shared" si="3"/>
        <v>#VALUE!</v>
      </c>
      <c r="L51" s="214">
        <f t="shared" si="4"/>
        <v>100.28089887640451</v>
      </c>
      <c r="M51" s="214">
        <f t="shared" si="5"/>
        <v>91.575091575091577</v>
      </c>
      <c r="N51" s="214">
        <f t="shared" si="6"/>
        <v>81.92771084337349</v>
      </c>
      <c r="O51" s="214">
        <f t="shared" si="7"/>
        <v>97.36283722340103</v>
      </c>
      <c r="P51" s="14">
        <f t="shared" si="8"/>
        <v>43160</v>
      </c>
    </row>
    <row r="52" spans="2:16" x14ac:dyDescent="0.25">
      <c r="B52" s="14">
        <v>43161</v>
      </c>
      <c r="C52" s="214" t="s">
        <v>219</v>
      </c>
      <c r="D52" s="214">
        <v>70.900000000000006</v>
      </c>
      <c r="E52" s="214">
        <v>383500</v>
      </c>
      <c r="F52" s="214">
        <v>170500</v>
      </c>
      <c r="G52" s="30">
        <v>1620.5</v>
      </c>
      <c r="J52" s="106">
        <f t="shared" si="2"/>
        <v>43161</v>
      </c>
      <c r="K52" s="214" t="e">
        <f t="shared" si="3"/>
        <v>#VALUE!</v>
      </c>
      <c r="L52" s="214">
        <f t="shared" si="4"/>
        <v>106.03932584269661</v>
      </c>
      <c r="M52" s="214">
        <f t="shared" si="5"/>
        <v>94.627594627594618</v>
      </c>
      <c r="N52" s="214">
        <f t="shared" si="6"/>
        <v>86.506024096385545</v>
      </c>
      <c r="O52" s="214">
        <f t="shared" si="7"/>
        <v>98.454076993028195</v>
      </c>
      <c r="P52" s="14">
        <f t="shared" si="8"/>
        <v>43160</v>
      </c>
    </row>
    <row r="53" spans="2:16" x14ac:dyDescent="0.25">
      <c r="B53" s="14">
        <v>43164</v>
      </c>
      <c r="C53" s="214" t="s">
        <v>219</v>
      </c>
      <c r="D53" s="214">
        <v>71.400000000000006</v>
      </c>
      <c r="E53" s="214">
        <v>375000</v>
      </c>
      <c r="F53" s="214">
        <v>170000</v>
      </c>
      <c r="G53" s="30">
        <v>1606</v>
      </c>
      <c r="J53" s="106">
        <f t="shared" si="2"/>
        <v>43164</v>
      </c>
      <c r="K53" s="214" t="e">
        <f t="shared" si="3"/>
        <v>#VALUE!</v>
      </c>
      <c r="L53" s="214">
        <f t="shared" si="4"/>
        <v>103.86235955056181</v>
      </c>
      <c r="M53" s="214">
        <f t="shared" si="5"/>
        <v>94.01709401709401</v>
      </c>
      <c r="N53" s="214">
        <f t="shared" si="6"/>
        <v>85.783132530120483</v>
      </c>
      <c r="O53" s="214">
        <f t="shared" si="7"/>
        <v>97.665959381630799</v>
      </c>
      <c r="P53" s="14">
        <f t="shared" si="8"/>
        <v>43160</v>
      </c>
    </row>
    <row r="54" spans="2:16" x14ac:dyDescent="0.25">
      <c r="B54" s="14">
        <v>43165</v>
      </c>
      <c r="C54" s="214" t="s">
        <v>219</v>
      </c>
      <c r="D54" s="214">
        <v>75.5</v>
      </c>
      <c r="E54" s="214">
        <v>387500</v>
      </c>
      <c r="F54" s="214">
        <v>179500</v>
      </c>
      <c r="G54" s="30">
        <v>1624</v>
      </c>
      <c r="J54" s="106">
        <f t="shared" si="2"/>
        <v>43165</v>
      </c>
      <c r="K54" s="214" t="e">
        <f t="shared" si="3"/>
        <v>#VALUE!</v>
      </c>
      <c r="L54" s="214">
        <f t="shared" si="4"/>
        <v>104.56460674157304</v>
      </c>
      <c r="M54" s="214">
        <f t="shared" si="5"/>
        <v>94.505494505494497</v>
      </c>
      <c r="N54" s="214">
        <f t="shared" si="6"/>
        <v>87.710843373493972</v>
      </c>
      <c r="O54" s="214">
        <f t="shared" si="7"/>
        <v>97.696271597453773</v>
      </c>
      <c r="P54" s="14">
        <f t="shared" si="8"/>
        <v>43160</v>
      </c>
    </row>
    <row r="55" spans="2:16" x14ac:dyDescent="0.25">
      <c r="B55" s="14">
        <v>43166</v>
      </c>
      <c r="C55" s="214" t="s">
        <v>219</v>
      </c>
      <c r="D55" s="214">
        <v>73.95</v>
      </c>
      <c r="E55" s="214">
        <v>385000</v>
      </c>
      <c r="F55" s="214">
        <v>178000</v>
      </c>
      <c r="G55" s="30">
        <v>1611</v>
      </c>
      <c r="J55" s="106">
        <f t="shared" si="2"/>
        <v>43166</v>
      </c>
      <c r="K55" s="214" t="e">
        <f t="shared" si="3"/>
        <v>#VALUE!</v>
      </c>
      <c r="L55" s="214">
        <f t="shared" si="4"/>
        <v>104.28370786516854</v>
      </c>
      <c r="M55" s="214">
        <f t="shared" si="5"/>
        <v>99.26739926739927</v>
      </c>
      <c r="N55" s="214">
        <f t="shared" si="6"/>
        <v>94.698795180722897</v>
      </c>
      <c r="O55" s="214">
        <f t="shared" si="7"/>
        <v>99.120945741133681</v>
      </c>
      <c r="P55" s="14">
        <f t="shared" si="8"/>
        <v>43160</v>
      </c>
    </row>
    <row r="56" spans="2:16" x14ac:dyDescent="0.25">
      <c r="B56" s="14">
        <v>43167</v>
      </c>
      <c r="C56" s="214" t="s">
        <v>219</v>
      </c>
      <c r="D56" s="214">
        <v>74.45</v>
      </c>
      <c r="E56" s="214">
        <v>387000</v>
      </c>
      <c r="F56" s="214">
        <v>182000</v>
      </c>
      <c r="G56" s="30">
        <v>1611.5</v>
      </c>
      <c r="J56" s="106">
        <f t="shared" si="2"/>
        <v>43167</v>
      </c>
      <c r="K56" s="214" t="e">
        <f t="shared" si="3"/>
        <v>#VALUE!</v>
      </c>
      <c r="L56" s="214">
        <f t="shared" si="4"/>
        <v>107.02247191011236</v>
      </c>
      <c r="M56" s="214">
        <f t="shared" si="5"/>
        <v>100.24420024420024</v>
      </c>
      <c r="N56" s="214">
        <f t="shared" si="6"/>
        <v>97.590361445783131</v>
      </c>
      <c r="O56" s="214">
        <f t="shared" si="7"/>
        <v>101.8187329493786</v>
      </c>
      <c r="P56" s="14">
        <f t="shared" si="8"/>
        <v>43160</v>
      </c>
    </row>
    <row r="57" spans="2:16" x14ac:dyDescent="0.25">
      <c r="B57" s="14">
        <v>43168</v>
      </c>
      <c r="C57" s="214" t="s">
        <v>219</v>
      </c>
      <c r="D57" s="214">
        <v>74.25</v>
      </c>
      <c r="E57" s="214">
        <v>406500</v>
      </c>
      <c r="F57" s="214">
        <v>196500</v>
      </c>
      <c r="G57" s="30">
        <v>1635</v>
      </c>
      <c r="J57" s="106">
        <f t="shared" si="2"/>
        <v>43168</v>
      </c>
      <c r="K57" s="214" t="e">
        <f t="shared" si="3"/>
        <v>#VALUE!</v>
      </c>
      <c r="L57" s="214">
        <f t="shared" si="4"/>
        <v>107.51404494382022</v>
      </c>
      <c r="M57" s="214">
        <f t="shared" si="5"/>
        <v>100</v>
      </c>
      <c r="N57" s="214">
        <f t="shared" si="6"/>
        <v>97.349397590361448</v>
      </c>
      <c r="O57" s="214">
        <f t="shared" si="7"/>
        <v>102.57653834495302</v>
      </c>
      <c r="P57" s="14">
        <f t="shared" si="8"/>
        <v>43160</v>
      </c>
    </row>
    <row r="58" spans="2:16" x14ac:dyDescent="0.25">
      <c r="B58" s="14">
        <v>43171</v>
      </c>
      <c r="C58" s="214" t="s">
        <v>219</v>
      </c>
      <c r="D58" s="214">
        <v>76.2</v>
      </c>
      <c r="E58" s="214">
        <v>410500</v>
      </c>
      <c r="F58" s="214">
        <v>202500</v>
      </c>
      <c r="G58" s="30">
        <v>1679.5</v>
      </c>
      <c r="J58" s="106">
        <f t="shared" si="2"/>
        <v>43171</v>
      </c>
      <c r="K58" s="214" t="e">
        <f t="shared" si="3"/>
        <v>#VALUE!</v>
      </c>
      <c r="L58" s="214">
        <f t="shared" si="4"/>
        <v>106.67134831460675</v>
      </c>
      <c r="M58" s="214">
        <f t="shared" si="5"/>
        <v>100.48840048840049</v>
      </c>
      <c r="N58" s="214">
        <f t="shared" si="6"/>
        <v>99.518072289156621</v>
      </c>
      <c r="O58" s="214">
        <f t="shared" si="7"/>
        <v>102.36435283419219</v>
      </c>
      <c r="P58" s="14">
        <f t="shared" si="8"/>
        <v>43160</v>
      </c>
    </row>
    <row r="59" spans="2:16" x14ac:dyDescent="0.25">
      <c r="B59" s="14">
        <v>43172</v>
      </c>
      <c r="C59" s="214" t="s">
        <v>219</v>
      </c>
      <c r="D59" s="214">
        <v>76.55</v>
      </c>
      <c r="E59" s="214">
        <v>409500</v>
      </c>
      <c r="F59" s="214">
        <v>202000</v>
      </c>
      <c r="G59" s="30">
        <v>1692</v>
      </c>
      <c r="J59" s="106">
        <f t="shared" si="2"/>
        <v>43172</v>
      </c>
      <c r="K59" s="214" t="e">
        <f t="shared" si="3"/>
        <v>#VALUE!</v>
      </c>
      <c r="L59" s="214">
        <f t="shared" si="4"/>
        <v>105.61797752808988</v>
      </c>
      <c r="M59" s="214">
        <f t="shared" si="5"/>
        <v>102.31990231990231</v>
      </c>
      <c r="N59" s="214">
        <f t="shared" si="6"/>
        <v>103.37349397590361</v>
      </c>
      <c r="O59" s="214">
        <f t="shared" si="7"/>
        <v>102.39466505001515</v>
      </c>
      <c r="P59" s="14">
        <f t="shared" si="8"/>
        <v>43160</v>
      </c>
    </row>
    <row r="60" spans="2:16" x14ac:dyDescent="0.25">
      <c r="B60" s="14">
        <v>43173</v>
      </c>
      <c r="C60" s="214" t="s">
        <v>219</v>
      </c>
      <c r="D60" s="214">
        <v>75.95</v>
      </c>
      <c r="E60" s="214">
        <v>411500</v>
      </c>
      <c r="F60" s="214">
        <v>206500</v>
      </c>
      <c r="G60" s="30">
        <v>1688.5</v>
      </c>
      <c r="J60" s="106">
        <f t="shared" si="2"/>
        <v>43173</v>
      </c>
      <c r="K60" s="214" t="e">
        <f t="shared" si="3"/>
        <v>#VALUE!</v>
      </c>
      <c r="L60" s="214">
        <f t="shared" si="4"/>
        <v>104.35393258426966</v>
      </c>
      <c r="M60" s="214">
        <f t="shared" si="5"/>
        <v>100.97680097680097</v>
      </c>
      <c r="N60" s="214">
        <f t="shared" si="6"/>
        <v>103.85542168674699</v>
      </c>
      <c r="O60" s="214">
        <f t="shared" si="7"/>
        <v>102.09154289178539</v>
      </c>
      <c r="P60" s="14">
        <f t="shared" si="8"/>
        <v>43160</v>
      </c>
    </row>
    <row r="61" spans="2:16" x14ac:dyDescent="0.25">
      <c r="B61" s="14">
        <v>43174</v>
      </c>
      <c r="C61" s="214" t="s">
        <v>219</v>
      </c>
      <c r="D61" s="214">
        <v>75.2</v>
      </c>
      <c r="E61" s="214">
        <v>419000</v>
      </c>
      <c r="F61" s="214">
        <v>214500</v>
      </c>
      <c r="G61" s="30">
        <v>1689</v>
      </c>
      <c r="J61" s="106">
        <f t="shared" si="2"/>
        <v>43174</v>
      </c>
      <c r="K61" s="214" t="e">
        <f t="shared" si="3"/>
        <v>#VALUE!</v>
      </c>
      <c r="L61" s="214">
        <f t="shared" si="4"/>
        <v>103.93258426966293</v>
      </c>
      <c r="M61" s="214">
        <f t="shared" si="5"/>
        <v>98.901098901098905</v>
      </c>
      <c r="N61" s="214">
        <f t="shared" si="6"/>
        <v>99.277108433734938</v>
      </c>
      <c r="O61" s="214">
        <f t="shared" si="7"/>
        <v>99.939375568354052</v>
      </c>
      <c r="P61" s="14">
        <f t="shared" si="8"/>
        <v>43160</v>
      </c>
    </row>
    <row r="62" spans="2:16" x14ac:dyDescent="0.25">
      <c r="B62" s="14">
        <v>43175</v>
      </c>
      <c r="C62" s="214" t="s">
        <v>219</v>
      </c>
      <c r="D62" s="214">
        <v>74.3</v>
      </c>
      <c r="E62" s="214">
        <v>413500</v>
      </c>
      <c r="F62" s="214">
        <v>215500</v>
      </c>
      <c r="G62" s="30">
        <v>1684</v>
      </c>
      <c r="J62" s="106">
        <f t="shared" si="2"/>
        <v>43175</v>
      </c>
      <c r="K62" s="214" t="e">
        <f t="shared" si="3"/>
        <v>#VALUE!</v>
      </c>
      <c r="L62" s="214">
        <f t="shared" si="4"/>
        <v>102.94943820224718</v>
      </c>
      <c r="M62" s="214">
        <f t="shared" si="5"/>
        <v>99.26739926739927</v>
      </c>
      <c r="N62" s="214">
        <f t="shared" si="6"/>
        <v>100.48192771084337</v>
      </c>
      <c r="O62" s="214">
        <f t="shared" si="7"/>
        <v>99.848438920885116</v>
      </c>
      <c r="P62" s="14">
        <f t="shared" si="8"/>
        <v>43160</v>
      </c>
    </row>
    <row r="63" spans="2:16" x14ac:dyDescent="0.25">
      <c r="B63" s="14">
        <v>43178</v>
      </c>
      <c r="C63" s="214" t="s">
        <v>219</v>
      </c>
      <c r="D63" s="214">
        <v>74</v>
      </c>
      <c r="E63" s="214">
        <v>405000</v>
      </c>
      <c r="F63" s="214">
        <v>206000</v>
      </c>
      <c r="G63" s="30">
        <v>1648.5</v>
      </c>
      <c r="J63" s="106">
        <f t="shared" si="2"/>
        <v>43178</v>
      </c>
      <c r="K63" s="214" t="e">
        <f t="shared" si="3"/>
        <v>#VALUE!</v>
      </c>
      <c r="L63" s="214">
        <f t="shared" si="4"/>
        <v>103.65168539325842</v>
      </c>
      <c r="M63" s="214">
        <f t="shared" si="5"/>
        <v>100.12210012210012</v>
      </c>
      <c r="N63" s="214">
        <f t="shared" si="6"/>
        <v>98.554216867469876</v>
      </c>
      <c r="O63" s="214">
        <f t="shared" si="7"/>
        <v>99.848438920885116</v>
      </c>
      <c r="P63" s="14">
        <f t="shared" si="8"/>
        <v>43160</v>
      </c>
    </row>
    <row r="64" spans="2:16" x14ac:dyDescent="0.25">
      <c r="B64" s="14">
        <v>43179</v>
      </c>
      <c r="C64" s="214" t="s">
        <v>219</v>
      </c>
      <c r="D64" s="214">
        <v>73.3</v>
      </c>
      <c r="E64" s="214">
        <v>406500</v>
      </c>
      <c r="F64" s="214">
        <v>208500</v>
      </c>
      <c r="G64" s="30">
        <v>1647</v>
      </c>
      <c r="J64" s="106">
        <f t="shared" si="2"/>
        <v>43179</v>
      </c>
      <c r="K64" s="214" t="e">
        <f t="shared" si="3"/>
        <v>#VALUE!</v>
      </c>
      <c r="L64" s="214">
        <f t="shared" si="4"/>
        <v>102.24719101123594</v>
      </c>
      <c r="M64" s="214">
        <f t="shared" si="5"/>
        <v>99.877899877899878</v>
      </c>
      <c r="N64" s="214">
        <f t="shared" si="6"/>
        <v>100.2409638554217</v>
      </c>
      <c r="O64" s="214">
        <f t="shared" si="7"/>
        <v>99.727190057593205</v>
      </c>
      <c r="P64" s="14">
        <f t="shared" si="8"/>
        <v>43160</v>
      </c>
    </row>
    <row r="65" spans="2:16" x14ac:dyDescent="0.25">
      <c r="B65" s="14">
        <v>43180</v>
      </c>
      <c r="C65" s="214" t="s">
        <v>219</v>
      </c>
      <c r="D65" s="214">
        <v>73.8</v>
      </c>
      <c r="E65" s="214">
        <v>410000</v>
      </c>
      <c r="F65" s="214">
        <v>204500</v>
      </c>
      <c r="G65" s="30">
        <v>1647</v>
      </c>
      <c r="J65" s="106">
        <f t="shared" si="2"/>
        <v>43180</v>
      </c>
      <c r="K65" s="214" t="e">
        <f t="shared" si="3"/>
        <v>#VALUE!</v>
      </c>
      <c r="L65" s="214">
        <f t="shared" si="4"/>
        <v>98.174157303370791</v>
      </c>
      <c r="M65" s="214">
        <f t="shared" si="5"/>
        <v>96.092796092796092</v>
      </c>
      <c r="N65" s="214">
        <f t="shared" si="6"/>
        <v>96.144578313253021</v>
      </c>
      <c r="O65" s="214">
        <f t="shared" si="7"/>
        <v>96.605031827826622</v>
      </c>
      <c r="P65" s="14">
        <f t="shared" si="8"/>
        <v>43160</v>
      </c>
    </row>
    <row r="66" spans="2:16" x14ac:dyDescent="0.25">
      <c r="B66" s="14">
        <v>43181</v>
      </c>
      <c r="C66" s="214" t="s">
        <v>219</v>
      </c>
      <c r="D66" s="214">
        <v>72.8</v>
      </c>
      <c r="E66" s="214">
        <v>409000</v>
      </c>
      <c r="F66" s="214">
        <v>208000</v>
      </c>
      <c r="G66" s="30">
        <v>1645</v>
      </c>
      <c r="J66" s="106">
        <f t="shared" si="2"/>
        <v>43181</v>
      </c>
      <c r="K66" s="214" t="e">
        <f t="shared" si="3"/>
        <v>#VALUE!</v>
      </c>
      <c r="L66" s="214">
        <f t="shared" si="4"/>
        <v>98.24438202247191</v>
      </c>
      <c r="M66" s="214">
        <f t="shared" si="5"/>
        <v>97.680097680097674</v>
      </c>
      <c r="N66" s="214">
        <f t="shared" si="6"/>
        <v>97.108433734939752</v>
      </c>
      <c r="O66" s="214">
        <f t="shared" si="7"/>
        <v>95.210669899969687</v>
      </c>
      <c r="P66" s="14">
        <f t="shared" si="8"/>
        <v>43160</v>
      </c>
    </row>
    <row r="67" spans="2:16" x14ac:dyDescent="0.25">
      <c r="B67" s="14">
        <v>43182</v>
      </c>
      <c r="C67" s="214" t="s">
        <v>219</v>
      </c>
      <c r="D67" s="214">
        <v>69.900000000000006</v>
      </c>
      <c r="E67" s="214">
        <v>393500</v>
      </c>
      <c r="F67" s="214">
        <v>199500</v>
      </c>
      <c r="G67" s="30">
        <v>1593.5</v>
      </c>
      <c r="J67" s="106">
        <f t="shared" si="2"/>
        <v>43182</v>
      </c>
      <c r="K67" s="214" t="e">
        <f t="shared" si="3"/>
        <v>#VALUE!</v>
      </c>
      <c r="L67" s="214">
        <f t="shared" si="4"/>
        <v>99.297752808988761</v>
      </c>
      <c r="M67" s="214">
        <f t="shared" si="5"/>
        <v>98.412698412698404</v>
      </c>
      <c r="N67" s="214">
        <f t="shared" si="6"/>
        <v>96.867469879518069</v>
      </c>
      <c r="O67" s="214">
        <f t="shared" si="7"/>
        <v>100</v>
      </c>
      <c r="P67" s="14">
        <f t="shared" si="8"/>
        <v>43160</v>
      </c>
    </row>
    <row r="68" spans="2:16" x14ac:dyDescent="0.25">
      <c r="B68" s="14">
        <v>43185</v>
      </c>
      <c r="C68" s="214" t="s">
        <v>219</v>
      </c>
      <c r="D68" s="214">
        <v>69.95</v>
      </c>
      <c r="E68" s="214">
        <v>400000</v>
      </c>
      <c r="F68" s="214">
        <v>201500</v>
      </c>
      <c r="G68" s="30">
        <v>1570.5</v>
      </c>
      <c r="J68" s="106">
        <f t="shared" si="2"/>
        <v>43185</v>
      </c>
      <c r="K68" s="214" t="e">
        <f t="shared" si="3"/>
        <v>#VALUE!</v>
      </c>
      <c r="L68" s="214">
        <f t="shared" si="4"/>
        <v>88.834269662921344</v>
      </c>
      <c r="M68" s="214">
        <f t="shared" si="5"/>
        <v>94.261294261294253</v>
      </c>
      <c r="N68" s="214">
        <f t="shared" si="6"/>
        <v>94.939759036144579</v>
      </c>
      <c r="O68" s="214">
        <f t="shared" si="7"/>
        <v>94.907547741739918</v>
      </c>
      <c r="P68" s="14">
        <f t="shared" si="8"/>
        <v>43160</v>
      </c>
    </row>
    <row r="69" spans="2:16" x14ac:dyDescent="0.25">
      <c r="B69" s="14">
        <v>43186</v>
      </c>
      <c r="C69" s="214" t="s">
        <v>219</v>
      </c>
      <c r="D69" s="214">
        <v>70.7</v>
      </c>
      <c r="E69" s="214">
        <v>403000</v>
      </c>
      <c r="F69" s="214">
        <v>201000</v>
      </c>
      <c r="G69" s="30">
        <v>1649.5</v>
      </c>
      <c r="J69" s="106">
        <f t="shared" si="2"/>
        <v>43186</v>
      </c>
      <c r="K69" s="214" t="e">
        <f t="shared" si="3"/>
        <v>#VALUE!</v>
      </c>
      <c r="L69" s="214">
        <f t="shared" si="4"/>
        <v>85.955056179775283</v>
      </c>
      <c r="M69" s="214">
        <f t="shared" si="5"/>
        <v>94.261294261294253</v>
      </c>
      <c r="N69" s="214">
        <f t="shared" si="6"/>
        <v>92.048192771084331</v>
      </c>
      <c r="O69" s="214">
        <f t="shared" si="7"/>
        <v>91.148832979690823</v>
      </c>
      <c r="P69" s="14">
        <f t="shared" si="8"/>
        <v>43160</v>
      </c>
    </row>
    <row r="70" spans="2:16" x14ac:dyDescent="0.25">
      <c r="B70" s="14">
        <v>43187</v>
      </c>
      <c r="C70" s="214" t="s">
        <v>219</v>
      </c>
      <c r="D70" s="214">
        <v>63.25</v>
      </c>
      <c r="E70" s="214">
        <v>386000</v>
      </c>
      <c r="F70" s="214">
        <v>197000</v>
      </c>
      <c r="G70" s="30">
        <v>1565.5</v>
      </c>
      <c r="J70" s="106">
        <f t="shared" si="2"/>
        <v>43187</v>
      </c>
      <c r="K70" s="214" t="e">
        <f t="shared" si="3"/>
        <v>#VALUE!</v>
      </c>
      <c r="L70" s="214">
        <f t="shared" si="4"/>
        <v>85.955056179775283</v>
      </c>
      <c r="M70" s="214">
        <f t="shared" si="5"/>
        <v>94.139194139194132</v>
      </c>
      <c r="N70" s="214">
        <f t="shared" si="6"/>
        <v>92.771084337349393</v>
      </c>
      <c r="O70" s="214">
        <f t="shared" si="7"/>
        <v>92.209760533495</v>
      </c>
      <c r="P70" s="14">
        <f t="shared" si="8"/>
        <v>43160</v>
      </c>
    </row>
    <row r="71" spans="2:16" x14ac:dyDescent="0.25">
      <c r="B71" s="14">
        <v>43188</v>
      </c>
      <c r="C71" s="214" t="s">
        <v>219</v>
      </c>
      <c r="D71" s="214">
        <v>61.2</v>
      </c>
      <c r="E71" s="214">
        <v>386000</v>
      </c>
      <c r="F71" s="214">
        <v>191000</v>
      </c>
      <c r="G71" s="30">
        <v>1503.5</v>
      </c>
      <c r="J71" s="106">
        <f t="shared" si="2"/>
        <v>43188</v>
      </c>
      <c r="K71" s="214" t="e">
        <f t="shared" si="3"/>
        <v>#VALUE!</v>
      </c>
      <c r="L71" s="214">
        <f t="shared" si="4"/>
        <v>85.955056179775283</v>
      </c>
      <c r="M71" s="214">
        <f t="shared" si="5"/>
        <v>94.627594627594618</v>
      </c>
      <c r="N71" s="214">
        <f t="shared" si="6"/>
        <v>96.144578313253021</v>
      </c>
      <c r="O71" s="214">
        <f t="shared" si="7"/>
        <v>91.785389511973321</v>
      </c>
      <c r="P71" s="14">
        <f t="shared" si="8"/>
        <v>43160</v>
      </c>
    </row>
    <row r="72" spans="2:16" x14ac:dyDescent="0.25">
      <c r="B72" s="14">
        <v>43189</v>
      </c>
      <c r="C72" s="214" t="s">
        <v>219</v>
      </c>
      <c r="D72" s="214">
        <v>61.2</v>
      </c>
      <c r="E72" s="214">
        <v>385500</v>
      </c>
      <c r="F72" s="214">
        <v>192500</v>
      </c>
      <c r="G72" s="30">
        <v>1521</v>
      </c>
      <c r="J72" s="106">
        <f t="shared" si="2"/>
        <v>43189</v>
      </c>
      <c r="K72" s="214" t="e">
        <f t="shared" si="3"/>
        <v>#VALUE!</v>
      </c>
      <c r="L72" s="214">
        <f t="shared" si="4"/>
        <v>85.252808988764045</v>
      </c>
      <c r="M72" s="214">
        <f t="shared" si="5"/>
        <v>92.429792429792428</v>
      </c>
      <c r="N72" s="214">
        <f t="shared" si="6"/>
        <v>95.180722891566262</v>
      </c>
      <c r="O72" s="214">
        <f t="shared" si="7"/>
        <v>90.603213094877233</v>
      </c>
      <c r="P72" s="14">
        <f t="shared" si="8"/>
        <v>43160</v>
      </c>
    </row>
    <row r="73" spans="2:16" x14ac:dyDescent="0.25">
      <c r="B73" s="14">
        <v>43192</v>
      </c>
      <c r="C73" s="214" t="s">
        <v>219</v>
      </c>
      <c r="D73" s="214">
        <v>61.2</v>
      </c>
      <c r="E73" s="214">
        <v>387500</v>
      </c>
      <c r="F73" s="214">
        <v>199500</v>
      </c>
      <c r="G73" s="30">
        <v>1514</v>
      </c>
      <c r="J73" s="106">
        <f t="shared" si="2"/>
        <v>43192</v>
      </c>
      <c r="K73" s="214" t="e">
        <f t="shared" si="3"/>
        <v>#VALUE!</v>
      </c>
      <c r="L73" s="214">
        <f t="shared" si="4"/>
        <v>84.761235955056179</v>
      </c>
      <c r="M73" s="214">
        <f t="shared" si="5"/>
        <v>91.81929181929182</v>
      </c>
      <c r="N73" s="214">
        <f t="shared" si="6"/>
        <v>91.325301204819283</v>
      </c>
      <c r="O73" s="214">
        <f t="shared" si="7"/>
        <v>92.725068202485602</v>
      </c>
      <c r="P73" s="14">
        <f t="shared" si="8"/>
        <v>43191</v>
      </c>
    </row>
    <row r="74" spans="2:16" x14ac:dyDescent="0.25">
      <c r="B74" s="14">
        <v>43193</v>
      </c>
      <c r="C74" s="214" t="s">
        <v>219</v>
      </c>
      <c r="D74" s="214">
        <v>60.7</v>
      </c>
      <c r="E74" s="214">
        <v>378500</v>
      </c>
      <c r="F74" s="214">
        <v>197500</v>
      </c>
      <c r="G74" s="30">
        <v>1494.5</v>
      </c>
      <c r="J74" s="106">
        <f t="shared" ref="J74:J137" si="9">B74</f>
        <v>43193</v>
      </c>
      <c r="K74" s="214" t="e">
        <f t="shared" ref="K74:K137" si="10">C76/C$10*100</f>
        <v>#VALUE!</v>
      </c>
      <c r="L74" s="214">
        <f t="shared" ref="L74:L137" si="11">D76/D$10*100</f>
        <v>84.761235955056179</v>
      </c>
      <c r="M74" s="214">
        <f t="shared" ref="M74:M137" si="12">E76/E$10*100</f>
        <v>93.650793650793645</v>
      </c>
      <c r="N74" s="214">
        <f t="shared" ref="N74:N137" si="13">F76/F$10*100</f>
        <v>92.048192771084331</v>
      </c>
      <c r="O74" s="214">
        <f t="shared" ref="O74:O137" si="14">G76/G$10*100</f>
        <v>92.331009396786897</v>
      </c>
      <c r="P74" s="14">
        <f t="shared" si="8"/>
        <v>43191</v>
      </c>
    </row>
    <row r="75" spans="2:16" x14ac:dyDescent="0.25">
      <c r="B75" s="14">
        <v>43194</v>
      </c>
      <c r="C75" s="214" t="s">
        <v>219</v>
      </c>
      <c r="D75" s="214">
        <v>60.35</v>
      </c>
      <c r="E75" s="214">
        <v>376000</v>
      </c>
      <c r="F75" s="214">
        <v>189500</v>
      </c>
      <c r="G75" s="30">
        <v>1529.5</v>
      </c>
      <c r="J75" s="106">
        <f t="shared" si="9"/>
        <v>43194</v>
      </c>
      <c r="K75" s="214" t="e">
        <f t="shared" si="10"/>
        <v>#VALUE!</v>
      </c>
      <c r="L75" s="214">
        <f t="shared" si="11"/>
        <v>86.727528089887642</v>
      </c>
      <c r="M75" s="214">
        <f t="shared" si="12"/>
        <v>92.55189255189255</v>
      </c>
      <c r="N75" s="214">
        <f t="shared" si="13"/>
        <v>92.048192771084331</v>
      </c>
      <c r="O75" s="214">
        <f t="shared" si="14"/>
        <v>92.63413155501668</v>
      </c>
      <c r="P75" s="14">
        <f t="shared" si="8"/>
        <v>43191</v>
      </c>
    </row>
    <row r="76" spans="2:16" x14ac:dyDescent="0.25">
      <c r="B76" s="14">
        <v>43195</v>
      </c>
      <c r="C76" s="214" t="s">
        <v>219</v>
      </c>
      <c r="D76" s="214">
        <v>60.35</v>
      </c>
      <c r="E76" s="214">
        <v>383500</v>
      </c>
      <c r="F76" s="214">
        <v>191000</v>
      </c>
      <c r="G76" s="30">
        <v>1523</v>
      </c>
      <c r="J76" s="106">
        <f t="shared" si="9"/>
        <v>43195</v>
      </c>
      <c r="K76" s="214" t="e">
        <f t="shared" si="10"/>
        <v>#VALUE!</v>
      </c>
      <c r="L76" s="214">
        <f t="shared" si="11"/>
        <v>89.466292134831463</v>
      </c>
      <c r="M76" s="214">
        <f t="shared" si="12"/>
        <v>91.81929181929182</v>
      </c>
      <c r="N76" s="214">
        <f t="shared" si="13"/>
        <v>92.289156626506013</v>
      </c>
      <c r="O76" s="214">
        <f t="shared" si="14"/>
        <v>93.452561382237036</v>
      </c>
      <c r="P76" s="14">
        <f t="shared" si="8"/>
        <v>43191</v>
      </c>
    </row>
    <row r="77" spans="2:16" x14ac:dyDescent="0.25">
      <c r="B77" s="14">
        <v>43196</v>
      </c>
      <c r="C77" s="214" t="s">
        <v>219</v>
      </c>
      <c r="D77" s="214">
        <v>61.75</v>
      </c>
      <c r="E77" s="214">
        <v>379000</v>
      </c>
      <c r="F77" s="214">
        <v>191000</v>
      </c>
      <c r="G77" s="30">
        <v>1528</v>
      </c>
      <c r="J77" s="106">
        <f t="shared" si="9"/>
        <v>43196</v>
      </c>
      <c r="K77" s="214" t="e">
        <f t="shared" si="10"/>
        <v>#VALUE!</v>
      </c>
      <c r="L77" s="214">
        <f t="shared" si="11"/>
        <v>88.272471910112358</v>
      </c>
      <c r="M77" s="214">
        <f t="shared" si="12"/>
        <v>89.865689865689873</v>
      </c>
      <c r="N77" s="214">
        <f t="shared" si="13"/>
        <v>89.638554216867476</v>
      </c>
      <c r="O77" s="214">
        <f t="shared" si="14"/>
        <v>93.422249166414062</v>
      </c>
      <c r="P77" s="14">
        <f t="shared" si="8"/>
        <v>43191</v>
      </c>
    </row>
    <row r="78" spans="2:16" x14ac:dyDescent="0.25">
      <c r="B78" s="14">
        <v>43199</v>
      </c>
      <c r="C78" s="214" t="s">
        <v>219</v>
      </c>
      <c r="D78" s="214">
        <v>63.7</v>
      </c>
      <c r="E78" s="214">
        <v>376000</v>
      </c>
      <c r="F78" s="214">
        <v>191500</v>
      </c>
      <c r="G78" s="30">
        <v>1541.5</v>
      </c>
      <c r="J78" s="106">
        <f t="shared" si="9"/>
        <v>43199</v>
      </c>
      <c r="K78" s="214" t="e">
        <f t="shared" si="10"/>
        <v>#VALUE!</v>
      </c>
      <c r="L78" s="214">
        <f t="shared" si="11"/>
        <v>87.921348314606746</v>
      </c>
      <c r="M78" s="214">
        <f t="shared" si="12"/>
        <v>89.62148962148963</v>
      </c>
      <c r="N78" s="214">
        <f t="shared" si="13"/>
        <v>90.120481927710841</v>
      </c>
      <c r="O78" s="214">
        <f t="shared" si="14"/>
        <v>93.088814792361319</v>
      </c>
      <c r="P78" s="14">
        <f t="shared" si="8"/>
        <v>43191</v>
      </c>
    </row>
    <row r="79" spans="2:16" x14ac:dyDescent="0.25">
      <c r="B79" s="14">
        <v>43200</v>
      </c>
      <c r="C79" s="214" t="s">
        <v>219</v>
      </c>
      <c r="D79" s="214">
        <v>62.85</v>
      </c>
      <c r="E79" s="214">
        <v>368000</v>
      </c>
      <c r="F79" s="214">
        <v>186000</v>
      </c>
      <c r="G79" s="30">
        <v>1541</v>
      </c>
      <c r="J79" s="106">
        <f t="shared" si="9"/>
        <v>43200</v>
      </c>
      <c r="K79" s="214" t="e">
        <f t="shared" si="10"/>
        <v>#VALUE!</v>
      </c>
      <c r="L79" s="214">
        <f t="shared" si="11"/>
        <v>88.764044943820224</v>
      </c>
      <c r="M79" s="214">
        <f t="shared" si="12"/>
        <v>92.307692307692307</v>
      </c>
      <c r="N79" s="214">
        <f t="shared" si="13"/>
        <v>91.325301204819283</v>
      </c>
      <c r="O79" s="214">
        <f t="shared" si="14"/>
        <v>92.300697180963937</v>
      </c>
      <c r="P79" s="14">
        <f t="shared" si="8"/>
        <v>43191</v>
      </c>
    </row>
    <row r="80" spans="2:16" x14ac:dyDescent="0.25">
      <c r="B80" s="14">
        <v>43201</v>
      </c>
      <c r="C80" s="214" t="s">
        <v>219</v>
      </c>
      <c r="D80" s="214">
        <v>62.6</v>
      </c>
      <c r="E80" s="214">
        <v>367000</v>
      </c>
      <c r="F80" s="214">
        <v>187000</v>
      </c>
      <c r="G80" s="30">
        <v>1535.5</v>
      </c>
      <c r="J80" s="106">
        <f t="shared" si="9"/>
        <v>43201</v>
      </c>
      <c r="K80" s="214" t="e">
        <f t="shared" si="10"/>
        <v>#VALUE!</v>
      </c>
      <c r="L80" s="214">
        <f t="shared" si="11"/>
        <v>88.202247191011224</v>
      </c>
      <c r="M80" s="214">
        <f t="shared" si="12"/>
        <v>91.08669108669109</v>
      </c>
      <c r="N80" s="214">
        <f t="shared" si="13"/>
        <v>92.771084337349393</v>
      </c>
      <c r="O80" s="214">
        <f t="shared" si="14"/>
        <v>94.634737799333138</v>
      </c>
      <c r="P80" s="14">
        <f t="shared" si="8"/>
        <v>43191</v>
      </c>
    </row>
    <row r="81" spans="2:16" x14ac:dyDescent="0.25">
      <c r="B81" s="14">
        <v>43202</v>
      </c>
      <c r="C81" s="214" t="s">
        <v>219</v>
      </c>
      <c r="D81" s="214">
        <v>63.2</v>
      </c>
      <c r="E81" s="214">
        <v>378000</v>
      </c>
      <c r="F81" s="214">
        <v>189500</v>
      </c>
      <c r="G81" s="30">
        <v>1522.5</v>
      </c>
      <c r="J81" s="106">
        <f t="shared" si="9"/>
        <v>43202</v>
      </c>
      <c r="K81" s="214" t="e">
        <f t="shared" si="10"/>
        <v>#VALUE!</v>
      </c>
      <c r="L81" s="214">
        <f t="shared" si="11"/>
        <v>87.429775280898866</v>
      </c>
      <c r="M81" s="214">
        <f t="shared" si="12"/>
        <v>89.133089133089143</v>
      </c>
      <c r="N81" s="214">
        <f t="shared" si="13"/>
        <v>92.771084337349393</v>
      </c>
      <c r="O81" s="214">
        <f t="shared" si="14"/>
        <v>94.452864504395279</v>
      </c>
      <c r="P81" s="14">
        <f t="shared" si="8"/>
        <v>43191</v>
      </c>
    </row>
    <row r="82" spans="2:16" x14ac:dyDescent="0.25">
      <c r="B82" s="14">
        <v>43203</v>
      </c>
      <c r="C82" s="214" t="s">
        <v>219</v>
      </c>
      <c r="D82" s="214">
        <v>62.8</v>
      </c>
      <c r="E82" s="214">
        <v>373000</v>
      </c>
      <c r="F82" s="214">
        <v>192500</v>
      </c>
      <c r="G82" s="30">
        <v>1561</v>
      </c>
      <c r="J82" s="106">
        <f t="shared" si="9"/>
        <v>43203</v>
      </c>
      <c r="K82" s="214" t="e">
        <f t="shared" si="10"/>
        <v>#VALUE!</v>
      </c>
      <c r="L82" s="214">
        <f t="shared" si="11"/>
        <v>86.235955056179776</v>
      </c>
      <c r="M82" s="214">
        <f t="shared" si="12"/>
        <v>89.987789987789995</v>
      </c>
      <c r="N82" s="214">
        <f t="shared" si="13"/>
        <v>93.012048192771076</v>
      </c>
      <c r="O82" s="214">
        <f t="shared" si="14"/>
        <v>94.149742346165496</v>
      </c>
      <c r="P82" s="14">
        <f t="shared" si="8"/>
        <v>43191</v>
      </c>
    </row>
    <row r="83" spans="2:16" x14ac:dyDescent="0.25">
      <c r="B83" s="14">
        <v>43206</v>
      </c>
      <c r="C83" s="214" t="s">
        <v>219</v>
      </c>
      <c r="D83" s="214">
        <v>62.25</v>
      </c>
      <c r="E83" s="214">
        <v>365000</v>
      </c>
      <c r="F83" s="214">
        <v>192500</v>
      </c>
      <c r="G83" s="30">
        <v>1558</v>
      </c>
      <c r="J83" s="106">
        <f t="shared" si="9"/>
        <v>43206</v>
      </c>
      <c r="K83" s="214" t="e">
        <f t="shared" si="10"/>
        <v>#VALUE!</v>
      </c>
      <c r="L83" s="214">
        <f t="shared" si="11"/>
        <v>82.724719101123583</v>
      </c>
      <c r="M83" s="214">
        <f t="shared" si="12"/>
        <v>91.81929181929182</v>
      </c>
      <c r="N83" s="214">
        <f t="shared" si="13"/>
        <v>92.53012048192771</v>
      </c>
      <c r="O83" s="214">
        <f t="shared" si="14"/>
        <v>95.513792058199456</v>
      </c>
      <c r="P83" s="14">
        <f t="shared" si="8"/>
        <v>43191</v>
      </c>
    </row>
    <row r="84" spans="2:16" x14ac:dyDescent="0.25">
      <c r="B84" s="14">
        <v>43207</v>
      </c>
      <c r="C84" s="214" t="s">
        <v>219</v>
      </c>
      <c r="D84" s="214">
        <v>61.4</v>
      </c>
      <c r="E84" s="214">
        <v>368500</v>
      </c>
      <c r="F84" s="214">
        <v>193000</v>
      </c>
      <c r="G84" s="30">
        <v>1553</v>
      </c>
      <c r="J84" s="106">
        <f t="shared" si="9"/>
        <v>43207</v>
      </c>
      <c r="K84" s="214" t="e">
        <f t="shared" si="10"/>
        <v>#VALUE!</v>
      </c>
      <c r="L84" s="214">
        <f t="shared" si="11"/>
        <v>84.339887640449433</v>
      </c>
      <c r="M84" s="214">
        <f t="shared" si="12"/>
        <v>91.81929181929182</v>
      </c>
      <c r="N84" s="214">
        <f t="shared" si="13"/>
        <v>91.325301204819283</v>
      </c>
      <c r="O84" s="214">
        <f t="shared" si="14"/>
        <v>95.028796605031829</v>
      </c>
      <c r="P84" s="14">
        <f t="shared" si="8"/>
        <v>43191</v>
      </c>
    </row>
    <row r="85" spans="2:16" x14ac:dyDescent="0.25">
      <c r="B85" s="14">
        <v>43208</v>
      </c>
      <c r="C85" s="214" t="s">
        <v>219</v>
      </c>
      <c r="D85" s="214">
        <v>58.9</v>
      </c>
      <c r="E85" s="214">
        <v>376000</v>
      </c>
      <c r="F85" s="214">
        <v>192000</v>
      </c>
      <c r="G85" s="30">
        <v>1575.5</v>
      </c>
      <c r="J85" s="106">
        <f t="shared" si="9"/>
        <v>43208</v>
      </c>
      <c r="K85" s="214" t="e">
        <f t="shared" si="10"/>
        <v>#VALUE!</v>
      </c>
      <c r="L85" s="214">
        <f t="shared" si="11"/>
        <v>82.303370786516851</v>
      </c>
      <c r="M85" s="214">
        <f t="shared" si="12"/>
        <v>90.964590964590968</v>
      </c>
      <c r="N85" s="214">
        <f t="shared" si="13"/>
        <v>89.638554216867476</v>
      </c>
      <c r="O85" s="214">
        <f t="shared" si="14"/>
        <v>95.877538648075173</v>
      </c>
      <c r="P85" s="14">
        <f t="shared" si="8"/>
        <v>43191</v>
      </c>
    </row>
    <row r="86" spans="2:16" x14ac:dyDescent="0.25">
      <c r="B86" s="14">
        <v>43209</v>
      </c>
      <c r="C86" s="214" t="s">
        <v>219</v>
      </c>
      <c r="D86" s="214">
        <v>60.05</v>
      </c>
      <c r="E86" s="214">
        <v>376000</v>
      </c>
      <c r="F86" s="214">
        <v>189500</v>
      </c>
      <c r="G86" s="30">
        <v>1567.5</v>
      </c>
      <c r="J86" s="106">
        <f t="shared" si="9"/>
        <v>43209</v>
      </c>
      <c r="K86" s="214" t="e">
        <f t="shared" si="10"/>
        <v>#VALUE!</v>
      </c>
      <c r="L86" s="214">
        <f t="shared" si="11"/>
        <v>81.811797752808985</v>
      </c>
      <c r="M86" s="214">
        <f t="shared" si="12"/>
        <v>90.964590964590968</v>
      </c>
      <c r="N86" s="214">
        <f t="shared" si="13"/>
        <v>90.602409638554221</v>
      </c>
      <c r="O86" s="214">
        <f t="shared" si="14"/>
        <v>95.786602000606251</v>
      </c>
      <c r="P86" s="14">
        <f t="shared" si="8"/>
        <v>43191</v>
      </c>
    </row>
    <row r="87" spans="2:16" x14ac:dyDescent="0.25">
      <c r="B87" s="14">
        <v>43210</v>
      </c>
      <c r="C87" s="214" t="s">
        <v>219</v>
      </c>
      <c r="D87" s="214">
        <v>58.6</v>
      </c>
      <c r="E87" s="214">
        <v>372500</v>
      </c>
      <c r="F87" s="214">
        <v>186000</v>
      </c>
      <c r="G87" s="30">
        <v>1581.5</v>
      </c>
      <c r="J87" s="106">
        <f t="shared" si="9"/>
        <v>43210</v>
      </c>
      <c r="K87" s="214" t="e">
        <f t="shared" si="10"/>
        <v>#VALUE!</v>
      </c>
      <c r="L87" s="214">
        <f t="shared" si="11"/>
        <v>83.075842696629209</v>
      </c>
      <c r="M87" s="214">
        <f t="shared" si="12"/>
        <v>91.452991452991455</v>
      </c>
      <c r="N87" s="214">
        <f t="shared" si="13"/>
        <v>87.951807228915655</v>
      </c>
      <c r="O87" s="214">
        <f t="shared" si="14"/>
        <v>97.393149439224004</v>
      </c>
      <c r="P87" s="14">
        <f t="shared" si="8"/>
        <v>43191</v>
      </c>
    </row>
    <row r="88" spans="2:16" x14ac:dyDescent="0.25">
      <c r="B88" s="14">
        <v>43213</v>
      </c>
      <c r="C88" s="214" t="s">
        <v>219</v>
      </c>
      <c r="D88" s="214">
        <v>58.25</v>
      </c>
      <c r="E88" s="214">
        <v>372500</v>
      </c>
      <c r="F88" s="214">
        <v>188000</v>
      </c>
      <c r="G88" s="30">
        <v>1580</v>
      </c>
      <c r="J88" s="106">
        <f t="shared" si="9"/>
        <v>43213</v>
      </c>
      <c r="K88" s="214" t="e">
        <f t="shared" si="10"/>
        <v>#VALUE!</v>
      </c>
      <c r="L88" s="214">
        <f t="shared" si="11"/>
        <v>81.952247191011224</v>
      </c>
      <c r="M88" s="214">
        <f t="shared" si="12"/>
        <v>86.080586080586087</v>
      </c>
      <c r="N88" s="214">
        <f t="shared" si="13"/>
        <v>84.819277108433738</v>
      </c>
      <c r="O88" s="214">
        <f t="shared" si="14"/>
        <v>97.271900575932108</v>
      </c>
      <c r="P88" s="14">
        <f t="shared" si="8"/>
        <v>43191</v>
      </c>
    </row>
    <row r="89" spans="2:16" x14ac:dyDescent="0.25">
      <c r="B89" s="14">
        <v>43214</v>
      </c>
      <c r="C89" s="214" t="s">
        <v>219</v>
      </c>
      <c r="D89" s="214">
        <v>59.15</v>
      </c>
      <c r="E89" s="214">
        <v>374500</v>
      </c>
      <c r="F89" s="214">
        <v>182500</v>
      </c>
      <c r="G89" s="30">
        <v>1606.5</v>
      </c>
      <c r="J89" s="106">
        <f t="shared" si="9"/>
        <v>43214</v>
      </c>
      <c r="K89" s="214" t="e">
        <f t="shared" si="10"/>
        <v>#VALUE!</v>
      </c>
      <c r="L89" s="214">
        <f t="shared" si="11"/>
        <v>81.460674157303373</v>
      </c>
      <c r="M89" s="214">
        <f t="shared" si="12"/>
        <v>86.324786324786331</v>
      </c>
      <c r="N89" s="214">
        <f t="shared" si="13"/>
        <v>86.024096385542165</v>
      </c>
      <c r="O89" s="214">
        <f t="shared" si="14"/>
        <v>98.029705971506516</v>
      </c>
      <c r="P89" s="14">
        <f t="shared" si="8"/>
        <v>43191</v>
      </c>
    </row>
    <row r="90" spans="2:16" x14ac:dyDescent="0.25">
      <c r="B90" s="14">
        <v>43215</v>
      </c>
      <c r="C90" s="214" t="s">
        <v>219</v>
      </c>
      <c r="D90" s="214">
        <v>58.35</v>
      </c>
      <c r="E90" s="214">
        <v>352500</v>
      </c>
      <c r="F90" s="214">
        <v>176000</v>
      </c>
      <c r="G90" s="30">
        <v>1604.5</v>
      </c>
      <c r="J90" s="106">
        <f t="shared" si="9"/>
        <v>43215</v>
      </c>
      <c r="K90" s="214" t="e">
        <f t="shared" si="10"/>
        <v>#VALUE!</v>
      </c>
      <c r="L90" s="214">
        <f t="shared" si="11"/>
        <v>81.530898876404493</v>
      </c>
      <c r="M90" s="214">
        <f t="shared" si="12"/>
        <v>86.568986568986574</v>
      </c>
      <c r="N90" s="214">
        <f t="shared" si="13"/>
        <v>86.98795180722891</v>
      </c>
      <c r="O90" s="214">
        <f t="shared" si="14"/>
        <v>98.939072446195823</v>
      </c>
      <c r="P90" s="14">
        <f t="shared" ref="P90:P153" si="15">DATE(YEAR(B90),MONTH(B90),1)</f>
        <v>43191</v>
      </c>
    </row>
    <row r="91" spans="2:16" x14ac:dyDescent="0.25">
      <c r="B91" s="14">
        <v>43216</v>
      </c>
      <c r="C91" s="214" t="s">
        <v>219</v>
      </c>
      <c r="D91" s="214">
        <v>58</v>
      </c>
      <c r="E91" s="214">
        <v>353500</v>
      </c>
      <c r="F91" s="214">
        <v>178500</v>
      </c>
      <c r="G91" s="30">
        <v>1617</v>
      </c>
      <c r="J91" s="106">
        <f t="shared" si="9"/>
        <v>43216</v>
      </c>
      <c r="K91" s="214" t="e">
        <f t="shared" si="10"/>
        <v>#VALUE!</v>
      </c>
      <c r="L91" s="214">
        <f t="shared" si="11"/>
        <v>77.457865168539314</v>
      </c>
      <c r="M91" s="214">
        <f t="shared" si="12"/>
        <v>87.912087912087912</v>
      </c>
      <c r="N91" s="214">
        <f t="shared" si="13"/>
        <v>88.433734939759034</v>
      </c>
      <c r="O91" s="214">
        <f t="shared" si="14"/>
        <v>98.939072446195823</v>
      </c>
      <c r="P91" s="14">
        <f t="shared" si="15"/>
        <v>43191</v>
      </c>
    </row>
    <row r="92" spans="2:16" x14ac:dyDescent="0.25">
      <c r="B92" s="14">
        <v>43217</v>
      </c>
      <c r="C92" s="214" t="s">
        <v>219</v>
      </c>
      <c r="D92" s="214">
        <v>58.05</v>
      </c>
      <c r="E92" s="214">
        <v>354500</v>
      </c>
      <c r="F92" s="214">
        <v>180500</v>
      </c>
      <c r="G92" s="30">
        <v>1632</v>
      </c>
      <c r="J92" s="106">
        <f t="shared" si="9"/>
        <v>43217</v>
      </c>
      <c r="K92" s="214" t="e">
        <f t="shared" si="10"/>
        <v>#VALUE!</v>
      </c>
      <c r="L92" s="214">
        <f t="shared" si="11"/>
        <v>77.457865168539314</v>
      </c>
      <c r="M92" s="214">
        <f t="shared" si="12"/>
        <v>87.912087912087912</v>
      </c>
      <c r="N92" s="214">
        <f t="shared" si="13"/>
        <v>88.433734939759034</v>
      </c>
      <c r="O92" s="214">
        <f t="shared" si="14"/>
        <v>97.878144892391646</v>
      </c>
      <c r="P92" s="14">
        <f t="shared" si="15"/>
        <v>43191</v>
      </c>
    </row>
    <row r="93" spans="2:16" x14ac:dyDescent="0.25">
      <c r="B93" s="14">
        <v>43220</v>
      </c>
      <c r="C93" s="214" t="s">
        <v>219</v>
      </c>
      <c r="D93" s="214">
        <v>55.15</v>
      </c>
      <c r="E93" s="214">
        <v>360000</v>
      </c>
      <c r="F93" s="214">
        <v>183500</v>
      </c>
      <c r="G93" s="30">
        <v>1632</v>
      </c>
      <c r="J93" s="106">
        <f t="shared" si="9"/>
        <v>43220</v>
      </c>
      <c r="K93" s="214" t="e">
        <f t="shared" si="10"/>
        <v>#VALUE!</v>
      </c>
      <c r="L93" s="214">
        <f t="shared" si="11"/>
        <v>75.842696629213478</v>
      </c>
      <c r="M93" s="214">
        <f t="shared" si="12"/>
        <v>82.783882783882774</v>
      </c>
      <c r="N93" s="214">
        <f t="shared" si="13"/>
        <v>88.192771084337352</v>
      </c>
      <c r="O93" s="214">
        <f t="shared" si="14"/>
        <v>97.302212791755082</v>
      </c>
      <c r="P93" s="14">
        <f t="shared" si="15"/>
        <v>43191</v>
      </c>
    </row>
    <row r="94" spans="2:16" x14ac:dyDescent="0.25">
      <c r="B94" s="14">
        <v>43221</v>
      </c>
      <c r="C94" s="214" t="s">
        <v>219</v>
      </c>
      <c r="D94" s="214">
        <v>55.15</v>
      </c>
      <c r="E94" s="214">
        <v>360000</v>
      </c>
      <c r="F94" s="214">
        <v>183500</v>
      </c>
      <c r="G94" s="30">
        <v>1614.5</v>
      </c>
      <c r="J94" s="106">
        <f t="shared" si="9"/>
        <v>43221</v>
      </c>
      <c r="K94" s="214" t="e">
        <f t="shared" si="10"/>
        <v>#VALUE!</v>
      </c>
      <c r="L94" s="214">
        <f t="shared" si="11"/>
        <v>73.665730337078656</v>
      </c>
      <c r="M94" s="214">
        <f t="shared" si="12"/>
        <v>83.760683760683762</v>
      </c>
      <c r="N94" s="214">
        <f t="shared" si="13"/>
        <v>89.879518072289159</v>
      </c>
      <c r="O94" s="214">
        <f t="shared" si="14"/>
        <v>97.302212791755082</v>
      </c>
      <c r="P94" s="14">
        <f t="shared" si="15"/>
        <v>43221</v>
      </c>
    </row>
    <row r="95" spans="2:16" x14ac:dyDescent="0.25">
      <c r="B95" s="14">
        <v>43222</v>
      </c>
      <c r="C95" s="214" t="s">
        <v>219</v>
      </c>
      <c r="D95" s="214">
        <v>54</v>
      </c>
      <c r="E95" s="214">
        <v>339000</v>
      </c>
      <c r="F95" s="214">
        <v>183000</v>
      </c>
      <c r="G95" s="30">
        <v>1605</v>
      </c>
      <c r="J95" s="106">
        <f t="shared" si="9"/>
        <v>43222</v>
      </c>
      <c r="K95" s="214" t="e">
        <f t="shared" si="10"/>
        <v>#VALUE!</v>
      </c>
      <c r="L95" s="214">
        <f t="shared" si="11"/>
        <v>71.137640449438194</v>
      </c>
      <c r="M95" s="214">
        <f t="shared" si="12"/>
        <v>83.272283272283275</v>
      </c>
      <c r="N95" s="214">
        <f t="shared" si="13"/>
        <v>86.98795180722891</v>
      </c>
      <c r="O95" s="214">
        <f t="shared" si="14"/>
        <v>97.302212791755082</v>
      </c>
      <c r="P95" s="14">
        <f t="shared" si="15"/>
        <v>43221</v>
      </c>
    </row>
    <row r="96" spans="2:16" x14ac:dyDescent="0.25">
      <c r="B96" s="14">
        <v>43223</v>
      </c>
      <c r="C96" s="214" t="s">
        <v>219</v>
      </c>
      <c r="D96" s="214">
        <v>52.45</v>
      </c>
      <c r="E96" s="214">
        <v>343000</v>
      </c>
      <c r="F96" s="214">
        <v>186500</v>
      </c>
      <c r="G96" s="30">
        <v>1605</v>
      </c>
      <c r="J96" s="106">
        <f t="shared" si="9"/>
        <v>43223</v>
      </c>
      <c r="K96" s="214" t="e">
        <f t="shared" si="10"/>
        <v>#VALUE!</v>
      </c>
      <c r="L96" s="214">
        <f t="shared" si="11"/>
        <v>71.418539325842701</v>
      </c>
      <c r="M96" s="214">
        <f t="shared" si="12"/>
        <v>83.272283272283275</v>
      </c>
      <c r="N96" s="214">
        <f t="shared" si="13"/>
        <v>86.98795180722891</v>
      </c>
      <c r="O96" s="214">
        <f t="shared" si="14"/>
        <v>96.423158532888749</v>
      </c>
      <c r="P96" s="14">
        <f t="shared" si="15"/>
        <v>43221</v>
      </c>
    </row>
    <row r="97" spans="2:16" x14ac:dyDescent="0.25">
      <c r="B97" s="14">
        <v>43224</v>
      </c>
      <c r="C97" s="214" t="s">
        <v>219</v>
      </c>
      <c r="D97" s="214">
        <v>50.65</v>
      </c>
      <c r="E97" s="214">
        <v>341000</v>
      </c>
      <c r="F97" s="214">
        <v>180500</v>
      </c>
      <c r="G97" s="30">
        <v>1605</v>
      </c>
      <c r="J97" s="106">
        <f t="shared" si="9"/>
        <v>43224</v>
      </c>
      <c r="K97" s="214" t="e">
        <f t="shared" si="10"/>
        <v>#VALUE!</v>
      </c>
      <c r="L97" s="214">
        <f t="shared" si="11"/>
        <v>73.806179775280896</v>
      </c>
      <c r="M97" s="214">
        <f t="shared" si="12"/>
        <v>80.708180708180706</v>
      </c>
      <c r="N97" s="214">
        <f t="shared" si="13"/>
        <v>88.674698795180717</v>
      </c>
      <c r="O97" s="214">
        <f t="shared" si="14"/>
        <v>96.78690512276448</v>
      </c>
      <c r="P97" s="14">
        <f t="shared" si="15"/>
        <v>43221</v>
      </c>
    </row>
    <row r="98" spans="2:16" x14ac:dyDescent="0.25">
      <c r="B98" s="14">
        <v>43227</v>
      </c>
      <c r="C98" s="214" t="s">
        <v>219</v>
      </c>
      <c r="D98" s="214">
        <v>50.85</v>
      </c>
      <c r="E98" s="214">
        <v>341000</v>
      </c>
      <c r="F98" s="214">
        <v>180500</v>
      </c>
      <c r="G98" s="30">
        <v>1590.5</v>
      </c>
      <c r="J98" s="106">
        <f t="shared" si="9"/>
        <v>43227</v>
      </c>
      <c r="K98" s="214" t="e">
        <f t="shared" si="10"/>
        <v>#VALUE!</v>
      </c>
      <c r="L98" s="214">
        <f t="shared" si="11"/>
        <v>73.174157303370791</v>
      </c>
      <c r="M98" s="214">
        <f t="shared" si="12"/>
        <v>82.90598290598291</v>
      </c>
      <c r="N98" s="214">
        <f t="shared" si="13"/>
        <v>92.048192771084331</v>
      </c>
      <c r="O98" s="214">
        <f t="shared" si="14"/>
        <v>94.331615641103355</v>
      </c>
      <c r="P98" s="14">
        <f t="shared" si="15"/>
        <v>43221</v>
      </c>
    </row>
    <row r="99" spans="2:16" x14ac:dyDescent="0.25">
      <c r="B99" s="14">
        <v>43228</v>
      </c>
      <c r="C99" s="214" t="s">
        <v>219</v>
      </c>
      <c r="D99" s="214">
        <v>52.55</v>
      </c>
      <c r="E99" s="214">
        <v>330500</v>
      </c>
      <c r="F99" s="214">
        <v>184000</v>
      </c>
      <c r="G99" s="30">
        <v>1596.5</v>
      </c>
      <c r="J99" s="106">
        <f t="shared" si="9"/>
        <v>43228</v>
      </c>
      <c r="K99" s="214" t="e">
        <f t="shared" si="10"/>
        <v>#VALUE!</v>
      </c>
      <c r="L99" s="214">
        <f t="shared" si="11"/>
        <v>73.103932584269657</v>
      </c>
      <c r="M99" s="214">
        <f t="shared" si="12"/>
        <v>83.028083028083032</v>
      </c>
      <c r="N99" s="214">
        <f t="shared" si="13"/>
        <v>91.807228915662648</v>
      </c>
      <c r="O99" s="214">
        <f t="shared" si="14"/>
        <v>94.695362230979086</v>
      </c>
      <c r="P99" s="14">
        <f t="shared" si="15"/>
        <v>43221</v>
      </c>
    </row>
    <row r="100" spans="2:16" x14ac:dyDescent="0.25">
      <c r="B100" s="14">
        <v>43229</v>
      </c>
      <c r="C100" s="214" t="s">
        <v>219</v>
      </c>
      <c r="D100" s="214">
        <v>52.1</v>
      </c>
      <c r="E100" s="214">
        <v>339500</v>
      </c>
      <c r="F100" s="214">
        <v>191000</v>
      </c>
      <c r="G100" s="30">
        <v>1556</v>
      </c>
      <c r="J100" s="106">
        <f t="shared" si="9"/>
        <v>43229</v>
      </c>
      <c r="K100" s="214" t="e">
        <f t="shared" si="10"/>
        <v>#VALUE!</v>
      </c>
      <c r="L100" s="214">
        <f t="shared" si="11"/>
        <v>75.772471910112358</v>
      </c>
      <c r="M100" s="214">
        <f t="shared" si="12"/>
        <v>84.249084249084248</v>
      </c>
      <c r="N100" s="214">
        <f t="shared" si="13"/>
        <v>92.048192771084331</v>
      </c>
      <c r="O100" s="214">
        <f t="shared" si="14"/>
        <v>99.302819036071526</v>
      </c>
      <c r="P100" s="14">
        <f t="shared" si="15"/>
        <v>43221</v>
      </c>
    </row>
    <row r="101" spans="2:16" x14ac:dyDescent="0.25">
      <c r="B101" s="14">
        <v>43230</v>
      </c>
      <c r="C101" s="214" t="s">
        <v>219</v>
      </c>
      <c r="D101" s="214">
        <v>52.05</v>
      </c>
      <c r="E101" s="214">
        <v>340000</v>
      </c>
      <c r="F101" s="214">
        <v>190500</v>
      </c>
      <c r="G101" s="30">
        <v>1562</v>
      </c>
      <c r="J101" s="106">
        <f t="shared" si="9"/>
        <v>43230</v>
      </c>
      <c r="K101" s="214" t="e">
        <f t="shared" si="10"/>
        <v>#VALUE!</v>
      </c>
      <c r="L101" s="214">
        <f t="shared" si="11"/>
        <v>76.334269662921344</v>
      </c>
      <c r="M101" s="214">
        <f t="shared" si="12"/>
        <v>86.568986568986574</v>
      </c>
      <c r="N101" s="214">
        <f t="shared" si="13"/>
        <v>96.385542168674704</v>
      </c>
      <c r="O101" s="214">
        <f t="shared" si="14"/>
        <v>99.030009093664745</v>
      </c>
      <c r="P101" s="14">
        <f t="shared" si="15"/>
        <v>43221</v>
      </c>
    </row>
    <row r="102" spans="2:16" x14ac:dyDescent="0.25">
      <c r="B102" s="14">
        <v>43231</v>
      </c>
      <c r="C102" s="214" t="s">
        <v>219</v>
      </c>
      <c r="D102" s="214">
        <v>53.95</v>
      </c>
      <c r="E102" s="214">
        <v>345000</v>
      </c>
      <c r="F102" s="214">
        <v>191000</v>
      </c>
      <c r="G102" s="30">
        <v>1638</v>
      </c>
      <c r="J102" s="106">
        <f t="shared" si="9"/>
        <v>43231</v>
      </c>
      <c r="K102" s="214" t="e">
        <f t="shared" si="10"/>
        <v>#VALUE!</v>
      </c>
      <c r="L102" s="214">
        <f t="shared" si="11"/>
        <v>76.615168539325836</v>
      </c>
      <c r="M102" s="214">
        <f t="shared" si="12"/>
        <v>85.1037851037851</v>
      </c>
      <c r="N102" s="214">
        <f t="shared" si="13"/>
        <v>94.4578313253012</v>
      </c>
      <c r="O102" s="214">
        <f t="shared" si="14"/>
        <v>98.757199151257964</v>
      </c>
      <c r="P102" s="14">
        <f t="shared" si="15"/>
        <v>43221</v>
      </c>
    </row>
    <row r="103" spans="2:16" x14ac:dyDescent="0.25">
      <c r="B103" s="14">
        <v>43234</v>
      </c>
      <c r="C103" s="214" t="s">
        <v>219</v>
      </c>
      <c r="D103" s="214">
        <v>54.35</v>
      </c>
      <c r="E103" s="214">
        <v>354500</v>
      </c>
      <c r="F103" s="214">
        <v>200000</v>
      </c>
      <c r="G103" s="30">
        <v>1633.5</v>
      </c>
      <c r="J103" s="106">
        <f t="shared" si="9"/>
        <v>43234</v>
      </c>
      <c r="K103" s="214" t="e">
        <f t="shared" si="10"/>
        <v>#VALUE!</v>
      </c>
      <c r="L103" s="214">
        <f t="shared" si="11"/>
        <v>75.561797752808985</v>
      </c>
      <c r="M103" s="214">
        <f t="shared" si="12"/>
        <v>83.516483516483518</v>
      </c>
      <c r="N103" s="214">
        <f t="shared" si="13"/>
        <v>94.4578313253012</v>
      </c>
      <c r="O103" s="214">
        <f t="shared" si="14"/>
        <v>96.78690512276448</v>
      </c>
      <c r="P103" s="14">
        <f t="shared" si="15"/>
        <v>43221</v>
      </c>
    </row>
    <row r="104" spans="2:16" x14ac:dyDescent="0.25">
      <c r="B104" s="14">
        <v>43235</v>
      </c>
      <c r="C104" s="214" t="s">
        <v>219</v>
      </c>
      <c r="D104" s="214">
        <v>54.55</v>
      </c>
      <c r="E104" s="214">
        <v>348500</v>
      </c>
      <c r="F104" s="214">
        <v>196000</v>
      </c>
      <c r="G104" s="30">
        <v>1629</v>
      </c>
      <c r="J104" s="106">
        <f t="shared" si="9"/>
        <v>43235</v>
      </c>
      <c r="K104" s="214" t="e">
        <f t="shared" si="10"/>
        <v>#VALUE!</v>
      </c>
      <c r="L104" s="214">
        <f t="shared" si="11"/>
        <v>74.016853932584269</v>
      </c>
      <c r="M104" s="214">
        <f t="shared" si="12"/>
        <v>84.37118437118437</v>
      </c>
      <c r="N104" s="214">
        <f t="shared" si="13"/>
        <v>96.385542168674704</v>
      </c>
      <c r="O104" s="214">
        <f t="shared" si="14"/>
        <v>97.665959381630799</v>
      </c>
      <c r="P104" s="14">
        <f t="shared" si="15"/>
        <v>43221</v>
      </c>
    </row>
    <row r="105" spans="2:16" x14ac:dyDescent="0.25">
      <c r="B105" s="14">
        <v>43236</v>
      </c>
      <c r="C105" s="214" t="s">
        <v>219</v>
      </c>
      <c r="D105" s="214">
        <v>53.8</v>
      </c>
      <c r="E105" s="214">
        <v>342000</v>
      </c>
      <c r="F105" s="214">
        <v>196000</v>
      </c>
      <c r="G105" s="30">
        <v>1596.5</v>
      </c>
      <c r="J105" s="106">
        <f t="shared" si="9"/>
        <v>43236</v>
      </c>
      <c r="K105" s="214" t="e">
        <f t="shared" si="10"/>
        <v>#VALUE!</v>
      </c>
      <c r="L105" s="214">
        <f t="shared" si="11"/>
        <v>74.438202247191015</v>
      </c>
      <c r="M105" s="214">
        <f t="shared" si="12"/>
        <v>84.004884004884005</v>
      </c>
      <c r="N105" s="214">
        <f t="shared" si="13"/>
        <v>93.975903614457835</v>
      </c>
      <c r="O105" s="214">
        <f t="shared" si="14"/>
        <v>97.575022734161863</v>
      </c>
      <c r="P105" s="14">
        <f t="shared" si="15"/>
        <v>43221</v>
      </c>
    </row>
    <row r="106" spans="2:16" x14ac:dyDescent="0.25">
      <c r="B106" s="14">
        <v>43237</v>
      </c>
      <c r="C106" s="214" t="s">
        <v>219</v>
      </c>
      <c r="D106" s="214">
        <v>52.7</v>
      </c>
      <c r="E106" s="214">
        <v>345500</v>
      </c>
      <c r="F106" s="214">
        <v>200000</v>
      </c>
      <c r="G106" s="30">
        <v>1611</v>
      </c>
      <c r="J106" s="106">
        <f t="shared" si="9"/>
        <v>43237</v>
      </c>
      <c r="K106" s="214" t="e">
        <f t="shared" si="10"/>
        <v>#VALUE!</v>
      </c>
      <c r="L106" s="214">
        <f t="shared" si="11"/>
        <v>74.719101123595507</v>
      </c>
      <c r="M106" s="214">
        <f t="shared" si="12"/>
        <v>82.661782661782652</v>
      </c>
      <c r="N106" s="214">
        <f t="shared" si="13"/>
        <v>95.421686746987959</v>
      </c>
      <c r="O106" s="214">
        <f t="shared" si="14"/>
        <v>96.605031827826622</v>
      </c>
      <c r="P106" s="14">
        <f t="shared" si="15"/>
        <v>43221</v>
      </c>
    </row>
    <row r="107" spans="2:16" x14ac:dyDescent="0.25">
      <c r="B107" s="14">
        <v>43238</v>
      </c>
      <c r="C107" s="214" t="s">
        <v>219</v>
      </c>
      <c r="D107" s="214">
        <v>53</v>
      </c>
      <c r="E107" s="214">
        <v>344000</v>
      </c>
      <c r="F107" s="214">
        <v>195000</v>
      </c>
      <c r="G107" s="30">
        <v>1609.5</v>
      </c>
      <c r="J107" s="106">
        <f t="shared" si="9"/>
        <v>43238</v>
      </c>
      <c r="K107" s="214" t="e">
        <f t="shared" si="10"/>
        <v>#VALUE!</v>
      </c>
      <c r="L107" s="214">
        <f t="shared" si="11"/>
        <v>74.719101123595507</v>
      </c>
      <c r="M107" s="214">
        <f t="shared" si="12"/>
        <v>82.661782661782652</v>
      </c>
      <c r="N107" s="214">
        <f t="shared" si="13"/>
        <v>95.421686746987959</v>
      </c>
      <c r="O107" s="214">
        <f t="shared" si="14"/>
        <v>94.907547741739918</v>
      </c>
      <c r="P107" s="14">
        <f t="shared" si="15"/>
        <v>43221</v>
      </c>
    </row>
    <row r="108" spans="2:16" x14ac:dyDescent="0.25">
      <c r="B108" s="14">
        <v>43241</v>
      </c>
      <c r="C108" s="214" t="s">
        <v>219</v>
      </c>
      <c r="D108" s="214">
        <v>53.2</v>
      </c>
      <c r="E108" s="214">
        <v>338500</v>
      </c>
      <c r="F108" s="214">
        <v>198000</v>
      </c>
      <c r="G108" s="30">
        <v>1593.5</v>
      </c>
      <c r="J108" s="106">
        <f t="shared" si="9"/>
        <v>43241</v>
      </c>
      <c r="K108" s="214" t="e">
        <f t="shared" si="10"/>
        <v>#VALUE!</v>
      </c>
      <c r="L108" s="214">
        <f t="shared" si="11"/>
        <v>75.491573033707866</v>
      </c>
      <c r="M108" s="214">
        <f t="shared" si="12"/>
        <v>83.882783882783883</v>
      </c>
      <c r="N108" s="214">
        <f t="shared" si="13"/>
        <v>98.554216867469876</v>
      </c>
      <c r="O108" s="214">
        <f t="shared" si="14"/>
        <v>94.755986662625034</v>
      </c>
      <c r="P108" s="14">
        <f t="shared" si="15"/>
        <v>43221</v>
      </c>
    </row>
    <row r="109" spans="2:16" x14ac:dyDescent="0.25">
      <c r="B109" s="14">
        <v>43242</v>
      </c>
      <c r="C109" s="214" t="s">
        <v>219</v>
      </c>
      <c r="D109" s="214">
        <v>53.2</v>
      </c>
      <c r="E109" s="214">
        <v>338500</v>
      </c>
      <c r="F109" s="214">
        <v>198000</v>
      </c>
      <c r="G109" s="30">
        <v>1565.5</v>
      </c>
      <c r="J109" s="106">
        <f t="shared" si="9"/>
        <v>43242</v>
      </c>
      <c r="K109" s="214" t="e">
        <f t="shared" si="10"/>
        <v>#VALUE!</v>
      </c>
      <c r="L109" s="214">
        <f t="shared" si="11"/>
        <v>74.016853932584269</v>
      </c>
      <c r="M109" s="214">
        <f t="shared" si="12"/>
        <v>84.249084249084248</v>
      </c>
      <c r="N109" s="214">
        <f t="shared" si="13"/>
        <v>98.554216867469876</v>
      </c>
      <c r="O109" s="214">
        <f t="shared" si="14"/>
        <v>92.331009396786897</v>
      </c>
      <c r="P109" s="14">
        <f t="shared" si="15"/>
        <v>43221</v>
      </c>
    </row>
    <row r="110" spans="2:16" x14ac:dyDescent="0.25">
      <c r="B110" s="14">
        <v>43243</v>
      </c>
      <c r="C110" s="214" t="s">
        <v>219</v>
      </c>
      <c r="D110" s="214">
        <v>53.75</v>
      </c>
      <c r="E110" s="214">
        <v>343500</v>
      </c>
      <c r="F110" s="214">
        <v>204500</v>
      </c>
      <c r="G110" s="30">
        <v>1563</v>
      </c>
      <c r="J110" s="106">
        <f t="shared" si="9"/>
        <v>43243</v>
      </c>
      <c r="K110" s="214" t="e">
        <f t="shared" si="10"/>
        <v>#VALUE!</v>
      </c>
      <c r="L110" s="214">
        <f t="shared" si="11"/>
        <v>73.525280898876403</v>
      </c>
      <c r="M110" s="214">
        <f t="shared" si="12"/>
        <v>86.080586080586087</v>
      </c>
      <c r="N110" s="214">
        <f t="shared" si="13"/>
        <v>99.759036144578317</v>
      </c>
      <c r="O110" s="214">
        <f t="shared" si="14"/>
        <v>92.149136101849052</v>
      </c>
      <c r="P110" s="14">
        <f t="shared" si="15"/>
        <v>43221</v>
      </c>
    </row>
    <row r="111" spans="2:16" x14ac:dyDescent="0.25">
      <c r="B111" s="14">
        <v>43244</v>
      </c>
      <c r="C111" s="214" t="s">
        <v>219</v>
      </c>
      <c r="D111" s="214">
        <v>52.7</v>
      </c>
      <c r="E111" s="214">
        <v>345000</v>
      </c>
      <c r="F111" s="214">
        <v>204500</v>
      </c>
      <c r="G111" s="30">
        <v>1523</v>
      </c>
      <c r="J111" s="106">
        <f t="shared" si="9"/>
        <v>43244</v>
      </c>
      <c r="K111" s="214" t="e">
        <f t="shared" si="10"/>
        <v>#VALUE!</v>
      </c>
      <c r="L111" s="214">
        <f t="shared" si="11"/>
        <v>72.893258426966284</v>
      </c>
      <c r="M111" s="214">
        <f t="shared" si="12"/>
        <v>85.958485958485966</v>
      </c>
      <c r="N111" s="214">
        <f t="shared" si="13"/>
        <v>100.72289156626506</v>
      </c>
      <c r="O111" s="214">
        <f t="shared" si="14"/>
        <v>91.997575022734154</v>
      </c>
      <c r="P111" s="14">
        <f t="shared" si="15"/>
        <v>43221</v>
      </c>
    </row>
    <row r="112" spans="2:16" x14ac:dyDescent="0.25">
      <c r="B112" s="14">
        <v>43245</v>
      </c>
      <c r="C112" s="214" t="s">
        <v>219</v>
      </c>
      <c r="D112" s="214">
        <v>52.35</v>
      </c>
      <c r="E112" s="214">
        <v>352500</v>
      </c>
      <c r="F112" s="214">
        <v>207000</v>
      </c>
      <c r="G112" s="30">
        <v>1520</v>
      </c>
      <c r="J112" s="106">
        <f t="shared" si="9"/>
        <v>43245</v>
      </c>
      <c r="K112" s="214" t="e">
        <f t="shared" si="10"/>
        <v>#VALUE!</v>
      </c>
      <c r="L112" s="214">
        <f t="shared" si="11"/>
        <v>71.278089887640448</v>
      </c>
      <c r="M112" s="214">
        <f t="shared" si="12"/>
        <v>83.882783882783883</v>
      </c>
      <c r="N112" s="214">
        <f t="shared" si="13"/>
        <v>101.92771084337349</v>
      </c>
      <c r="O112" s="214">
        <f t="shared" si="14"/>
        <v>91.724765080327373</v>
      </c>
      <c r="P112" s="14">
        <f t="shared" si="15"/>
        <v>43221</v>
      </c>
    </row>
    <row r="113" spans="2:16" x14ac:dyDescent="0.25">
      <c r="B113" s="14">
        <v>43248</v>
      </c>
      <c r="C113" s="214" t="s">
        <v>219</v>
      </c>
      <c r="D113" s="214">
        <v>51.9</v>
      </c>
      <c r="E113" s="214">
        <v>352000</v>
      </c>
      <c r="F113" s="214">
        <v>209000</v>
      </c>
      <c r="G113" s="30">
        <v>1517.5</v>
      </c>
      <c r="J113" s="106">
        <f t="shared" si="9"/>
        <v>43248</v>
      </c>
      <c r="K113" s="214" t="e">
        <f t="shared" si="10"/>
        <v>#VALUE!</v>
      </c>
      <c r="L113" s="214">
        <f t="shared" si="11"/>
        <v>69.592696629213478</v>
      </c>
      <c r="M113" s="214">
        <f t="shared" si="12"/>
        <v>80.708180708180706</v>
      </c>
      <c r="N113" s="214">
        <f t="shared" si="13"/>
        <v>99.277108433734938</v>
      </c>
      <c r="O113" s="214">
        <f t="shared" si="14"/>
        <v>90.572900879054259</v>
      </c>
      <c r="P113" s="14">
        <f t="shared" si="15"/>
        <v>43221</v>
      </c>
    </row>
    <row r="114" spans="2:16" x14ac:dyDescent="0.25">
      <c r="B114" s="14">
        <v>43249</v>
      </c>
      <c r="C114" s="214" t="s">
        <v>219</v>
      </c>
      <c r="D114" s="214">
        <v>50.75</v>
      </c>
      <c r="E114" s="214">
        <v>343500</v>
      </c>
      <c r="F114" s="214">
        <v>211500</v>
      </c>
      <c r="G114" s="30">
        <v>1513</v>
      </c>
      <c r="J114" s="106">
        <f t="shared" si="9"/>
        <v>43249</v>
      </c>
      <c r="K114" s="214" t="e">
        <f t="shared" si="10"/>
        <v>#VALUE!</v>
      </c>
      <c r="L114" s="214">
        <f t="shared" si="11"/>
        <v>71.488764044943821</v>
      </c>
      <c r="M114" s="214">
        <f t="shared" si="12"/>
        <v>82.661782661782652</v>
      </c>
      <c r="N114" s="214">
        <f t="shared" si="13"/>
        <v>96.626506024096386</v>
      </c>
      <c r="O114" s="214">
        <f t="shared" si="14"/>
        <v>90.300090936647464</v>
      </c>
      <c r="P114" s="14">
        <f t="shared" si="15"/>
        <v>43221</v>
      </c>
    </row>
    <row r="115" spans="2:16" x14ac:dyDescent="0.25">
      <c r="B115" s="14">
        <v>43250</v>
      </c>
      <c r="C115" s="214" t="s">
        <v>219</v>
      </c>
      <c r="D115" s="214">
        <v>49.55</v>
      </c>
      <c r="E115" s="214">
        <v>330500</v>
      </c>
      <c r="F115" s="214">
        <v>206000</v>
      </c>
      <c r="G115" s="30">
        <v>1494</v>
      </c>
      <c r="J115" s="106">
        <f t="shared" si="9"/>
        <v>43250</v>
      </c>
      <c r="K115" s="214" t="e">
        <f t="shared" si="10"/>
        <v>#VALUE!</v>
      </c>
      <c r="L115" s="214">
        <f t="shared" si="11"/>
        <v>70.997191011235955</v>
      </c>
      <c r="M115" s="214">
        <f t="shared" si="12"/>
        <v>82.295482295482287</v>
      </c>
      <c r="N115" s="214">
        <f t="shared" si="13"/>
        <v>100.72289156626506</v>
      </c>
      <c r="O115" s="214">
        <f t="shared" si="14"/>
        <v>91.118520763867835</v>
      </c>
      <c r="P115" s="14">
        <f t="shared" si="15"/>
        <v>43221</v>
      </c>
    </row>
    <row r="116" spans="2:16" x14ac:dyDescent="0.25">
      <c r="B116" s="14">
        <v>43251</v>
      </c>
      <c r="C116" s="214" t="s">
        <v>219</v>
      </c>
      <c r="D116" s="214">
        <v>50.9</v>
      </c>
      <c r="E116" s="214">
        <v>338500</v>
      </c>
      <c r="F116" s="214">
        <v>200500</v>
      </c>
      <c r="G116" s="30">
        <v>1489.5</v>
      </c>
      <c r="J116" s="106">
        <f t="shared" si="9"/>
        <v>43251</v>
      </c>
      <c r="K116" s="214" t="e">
        <f t="shared" si="10"/>
        <v>#VALUE!</v>
      </c>
      <c r="L116" s="214">
        <f t="shared" si="11"/>
        <v>72.261235955056179</v>
      </c>
      <c r="M116" s="214">
        <f t="shared" si="12"/>
        <v>88.644688644688642</v>
      </c>
      <c r="N116" s="214">
        <f t="shared" si="13"/>
        <v>105.54216867469879</v>
      </c>
      <c r="O116" s="214">
        <f t="shared" si="14"/>
        <v>92.421946044255833</v>
      </c>
      <c r="P116" s="14">
        <f t="shared" si="15"/>
        <v>43221</v>
      </c>
    </row>
    <row r="117" spans="2:16" x14ac:dyDescent="0.25">
      <c r="B117" s="14">
        <v>43252</v>
      </c>
      <c r="C117" s="214" t="s">
        <v>219</v>
      </c>
      <c r="D117" s="214">
        <v>50.55</v>
      </c>
      <c r="E117" s="214">
        <v>337000</v>
      </c>
      <c r="F117" s="214">
        <v>209000</v>
      </c>
      <c r="G117" s="30">
        <v>1503</v>
      </c>
      <c r="J117" s="106">
        <f t="shared" si="9"/>
        <v>43252</v>
      </c>
      <c r="K117" s="214" t="e">
        <f t="shared" si="10"/>
        <v>#VALUE!</v>
      </c>
      <c r="L117" s="214">
        <f t="shared" si="11"/>
        <v>73.525280898876403</v>
      </c>
      <c r="M117" s="214">
        <f t="shared" si="12"/>
        <v>88.766788766788764</v>
      </c>
      <c r="N117" s="214">
        <f t="shared" si="13"/>
        <v>103.6144578313253</v>
      </c>
      <c r="O117" s="214">
        <f t="shared" si="14"/>
        <v>92.240072749317974</v>
      </c>
      <c r="P117" s="14">
        <f t="shared" si="15"/>
        <v>43252</v>
      </c>
    </row>
    <row r="118" spans="2:16" x14ac:dyDescent="0.25">
      <c r="B118" s="14">
        <v>43255</v>
      </c>
      <c r="C118" s="214" t="s">
        <v>219</v>
      </c>
      <c r="D118" s="214">
        <v>51.45</v>
      </c>
      <c r="E118" s="214">
        <v>363000</v>
      </c>
      <c r="F118" s="214">
        <v>219000</v>
      </c>
      <c r="G118" s="30">
        <v>1524.5</v>
      </c>
      <c r="J118" s="106">
        <f t="shared" si="9"/>
        <v>43255</v>
      </c>
      <c r="K118" s="214" t="e">
        <f t="shared" si="10"/>
        <v>#VALUE!</v>
      </c>
      <c r="L118" s="214">
        <f t="shared" si="11"/>
        <v>75.351123595505612</v>
      </c>
      <c r="M118" s="214">
        <f t="shared" si="12"/>
        <v>88.766788766788764</v>
      </c>
      <c r="N118" s="214">
        <f t="shared" si="13"/>
        <v>103.6144578313253</v>
      </c>
      <c r="O118" s="214">
        <f t="shared" si="14"/>
        <v>93.210063655653229</v>
      </c>
      <c r="P118" s="14">
        <f t="shared" si="15"/>
        <v>43252</v>
      </c>
    </row>
    <row r="119" spans="2:16" x14ac:dyDescent="0.25">
      <c r="B119" s="14">
        <v>43256</v>
      </c>
      <c r="C119" s="214" t="s">
        <v>219</v>
      </c>
      <c r="D119" s="214">
        <v>52.35</v>
      </c>
      <c r="E119" s="214">
        <v>363500</v>
      </c>
      <c r="F119" s="214">
        <v>215000</v>
      </c>
      <c r="G119" s="30">
        <v>1521.5</v>
      </c>
      <c r="J119" s="106">
        <f t="shared" si="9"/>
        <v>43256</v>
      </c>
      <c r="K119" s="214" t="e">
        <f t="shared" si="10"/>
        <v>#VALUE!</v>
      </c>
      <c r="L119" s="214">
        <f t="shared" si="11"/>
        <v>77.176966292134836</v>
      </c>
      <c r="M119" s="214">
        <f t="shared" si="12"/>
        <v>89.987789987789995</v>
      </c>
      <c r="N119" s="214">
        <f t="shared" si="13"/>
        <v>106.98795180722891</v>
      </c>
      <c r="O119" s="214">
        <f t="shared" si="14"/>
        <v>95.725977568960303</v>
      </c>
      <c r="P119" s="14">
        <f t="shared" si="15"/>
        <v>43252</v>
      </c>
    </row>
    <row r="120" spans="2:16" x14ac:dyDescent="0.25">
      <c r="B120" s="14">
        <v>43257</v>
      </c>
      <c r="C120" s="214" t="s">
        <v>219</v>
      </c>
      <c r="D120" s="214">
        <v>53.65</v>
      </c>
      <c r="E120" s="214">
        <v>363500</v>
      </c>
      <c r="F120" s="214">
        <v>215000</v>
      </c>
      <c r="G120" s="30">
        <v>1537.5</v>
      </c>
      <c r="J120" s="106">
        <f t="shared" si="9"/>
        <v>43257</v>
      </c>
      <c r="K120" s="214" t="e">
        <f t="shared" si="10"/>
        <v>#VALUE!</v>
      </c>
      <c r="L120" s="214">
        <f t="shared" si="11"/>
        <v>75.983146067415731</v>
      </c>
      <c r="M120" s="214">
        <f t="shared" si="12"/>
        <v>91.697191697191698</v>
      </c>
      <c r="N120" s="214">
        <f t="shared" si="13"/>
        <v>108.67469879518072</v>
      </c>
      <c r="O120" s="214">
        <f t="shared" si="14"/>
        <v>94.452864504395279</v>
      </c>
      <c r="P120" s="14">
        <f t="shared" si="15"/>
        <v>43252</v>
      </c>
    </row>
    <row r="121" spans="2:16" x14ac:dyDescent="0.25">
      <c r="B121" s="14">
        <v>43258</v>
      </c>
      <c r="C121" s="214" t="s">
        <v>219</v>
      </c>
      <c r="D121" s="214">
        <v>54.95</v>
      </c>
      <c r="E121" s="214">
        <v>368500</v>
      </c>
      <c r="F121" s="214">
        <v>222000</v>
      </c>
      <c r="G121" s="30">
        <v>1579</v>
      </c>
      <c r="J121" s="106">
        <f t="shared" si="9"/>
        <v>43258</v>
      </c>
      <c r="K121" s="214" t="e">
        <f t="shared" si="10"/>
        <v>#VALUE!</v>
      </c>
      <c r="L121" s="214">
        <f t="shared" si="11"/>
        <v>75.912921348314597</v>
      </c>
      <c r="M121" s="214">
        <f t="shared" si="12"/>
        <v>92.063492063492063</v>
      </c>
      <c r="N121" s="214">
        <f t="shared" si="13"/>
        <v>107.95180722891567</v>
      </c>
      <c r="O121" s="214">
        <f t="shared" si="14"/>
        <v>95.513792058199456</v>
      </c>
      <c r="P121" s="14">
        <f t="shared" si="15"/>
        <v>43252</v>
      </c>
    </row>
    <row r="122" spans="2:16" x14ac:dyDescent="0.25">
      <c r="B122" s="14">
        <v>43259</v>
      </c>
      <c r="C122" s="214">
        <v>25.14</v>
      </c>
      <c r="D122" s="214">
        <v>54.1</v>
      </c>
      <c r="E122" s="214">
        <v>375500</v>
      </c>
      <c r="F122" s="214">
        <v>225500</v>
      </c>
      <c r="G122" s="30">
        <v>1558</v>
      </c>
      <c r="J122" s="106">
        <f t="shared" si="9"/>
        <v>43259</v>
      </c>
      <c r="K122" s="214" t="e">
        <f t="shared" si="10"/>
        <v>#VALUE!</v>
      </c>
      <c r="L122" s="214">
        <f t="shared" si="11"/>
        <v>75.491573033707866</v>
      </c>
      <c r="M122" s="214">
        <f t="shared" si="12"/>
        <v>92.918192918192915</v>
      </c>
      <c r="N122" s="214">
        <f t="shared" si="13"/>
        <v>110.8433734939759</v>
      </c>
      <c r="O122" s="214">
        <f t="shared" si="14"/>
        <v>96.81721733858744</v>
      </c>
      <c r="P122" s="14">
        <f t="shared" si="15"/>
        <v>43252</v>
      </c>
    </row>
    <row r="123" spans="2:16" x14ac:dyDescent="0.25">
      <c r="B123" s="14">
        <v>43262</v>
      </c>
      <c r="C123" s="214">
        <v>36.200000000000003</v>
      </c>
      <c r="D123" s="214">
        <v>54.05</v>
      </c>
      <c r="E123" s="214">
        <v>377000</v>
      </c>
      <c r="F123" s="214">
        <v>224000</v>
      </c>
      <c r="G123" s="30">
        <v>1575.5</v>
      </c>
      <c r="J123" s="106">
        <f t="shared" si="9"/>
        <v>43262</v>
      </c>
      <c r="K123" s="214" t="e">
        <f t="shared" si="10"/>
        <v>#VALUE!</v>
      </c>
      <c r="L123" s="214">
        <f t="shared" si="11"/>
        <v>73.876404494382015</v>
      </c>
      <c r="M123" s="214">
        <f t="shared" si="12"/>
        <v>92.918192918192915</v>
      </c>
      <c r="N123" s="214">
        <f t="shared" si="13"/>
        <v>110.8433734939759</v>
      </c>
      <c r="O123" s="214">
        <f t="shared" si="14"/>
        <v>96.362534101242801</v>
      </c>
      <c r="P123" s="14">
        <f t="shared" si="15"/>
        <v>43252</v>
      </c>
    </row>
    <row r="124" spans="2:16" x14ac:dyDescent="0.25">
      <c r="B124" s="14">
        <v>43263</v>
      </c>
      <c r="C124" s="214">
        <v>39.82</v>
      </c>
      <c r="D124" s="214">
        <v>53.75</v>
      </c>
      <c r="E124" s="214">
        <v>380500</v>
      </c>
      <c r="F124" s="214">
        <v>230000</v>
      </c>
      <c r="G124" s="30">
        <v>1597</v>
      </c>
      <c r="J124" s="106">
        <f t="shared" si="9"/>
        <v>43263</v>
      </c>
      <c r="K124" s="214" t="e">
        <f t="shared" si="10"/>
        <v>#VALUE!</v>
      </c>
      <c r="L124" s="214">
        <f t="shared" si="11"/>
        <v>73.455056179775269</v>
      </c>
      <c r="M124" s="214">
        <f t="shared" si="12"/>
        <v>90.35409035409036</v>
      </c>
      <c r="N124" s="214">
        <f t="shared" si="13"/>
        <v>109.39759036144578</v>
      </c>
      <c r="O124" s="214">
        <f t="shared" si="14"/>
        <v>94.543801151864201</v>
      </c>
      <c r="P124" s="14">
        <f t="shared" si="15"/>
        <v>43252</v>
      </c>
    </row>
    <row r="125" spans="2:16" x14ac:dyDescent="0.25">
      <c r="B125" s="14">
        <v>43264</v>
      </c>
      <c r="C125" s="214">
        <v>43.8</v>
      </c>
      <c r="D125" s="214">
        <v>52.6</v>
      </c>
      <c r="E125" s="214">
        <v>380500</v>
      </c>
      <c r="F125" s="214">
        <v>230000</v>
      </c>
      <c r="G125" s="30">
        <v>1589.5</v>
      </c>
      <c r="J125" s="106">
        <f t="shared" si="9"/>
        <v>43264</v>
      </c>
      <c r="K125" s="214" t="e">
        <f t="shared" si="10"/>
        <v>#VALUE!</v>
      </c>
      <c r="L125" s="214">
        <f t="shared" si="11"/>
        <v>72.050561797752806</v>
      </c>
      <c r="M125" s="214">
        <f t="shared" si="12"/>
        <v>91.208791208791212</v>
      </c>
      <c r="N125" s="214">
        <f t="shared" si="13"/>
        <v>113.49397590361446</v>
      </c>
      <c r="O125" s="214">
        <f t="shared" si="14"/>
        <v>94.937859957562893</v>
      </c>
      <c r="P125" s="14">
        <f t="shared" si="15"/>
        <v>43252</v>
      </c>
    </row>
    <row r="126" spans="2:16" x14ac:dyDescent="0.25">
      <c r="B126" s="14">
        <v>43265</v>
      </c>
      <c r="C126" s="214">
        <v>48.18</v>
      </c>
      <c r="D126" s="214">
        <v>52.3</v>
      </c>
      <c r="E126" s="214">
        <v>370000</v>
      </c>
      <c r="F126" s="214">
        <v>227000</v>
      </c>
      <c r="G126" s="30">
        <v>1559.5</v>
      </c>
      <c r="J126" s="106">
        <f t="shared" si="9"/>
        <v>43265</v>
      </c>
      <c r="K126" s="214" t="e">
        <f t="shared" si="10"/>
        <v>#VALUE!</v>
      </c>
      <c r="L126" s="214">
        <f t="shared" si="11"/>
        <v>72.050561797752806</v>
      </c>
      <c r="M126" s="214">
        <f t="shared" si="12"/>
        <v>89.499389499389508</v>
      </c>
      <c r="N126" s="214">
        <f t="shared" si="13"/>
        <v>107.4698795180723</v>
      </c>
      <c r="O126" s="214">
        <f t="shared" si="14"/>
        <v>92.421946044255833</v>
      </c>
      <c r="P126" s="14">
        <f t="shared" si="15"/>
        <v>43252</v>
      </c>
    </row>
    <row r="127" spans="2:16" x14ac:dyDescent="0.25">
      <c r="B127" s="14">
        <v>43266</v>
      </c>
      <c r="C127" s="214">
        <v>53</v>
      </c>
      <c r="D127" s="214">
        <v>51.3</v>
      </c>
      <c r="E127" s="214">
        <v>373500</v>
      </c>
      <c r="F127" s="214">
        <v>235500</v>
      </c>
      <c r="G127" s="30">
        <v>1566</v>
      </c>
      <c r="J127" s="106">
        <f t="shared" si="9"/>
        <v>43266</v>
      </c>
      <c r="K127" s="214" t="e">
        <f t="shared" si="10"/>
        <v>#VALUE!</v>
      </c>
      <c r="L127" s="214">
        <f t="shared" si="11"/>
        <v>69.943820224719104</v>
      </c>
      <c r="M127" s="214">
        <f t="shared" si="12"/>
        <v>85.347985347985343</v>
      </c>
      <c r="N127" s="214">
        <f t="shared" si="13"/>
        <v>104.09638554216866</v>
      </c>
      <c r="O127" s="214">
        <f t="shared" si="14"/>
        <v>91.967262806911194</v>
      </c>
      <c r="P127" s="14">
        <f t="shared" si="15"/>
        <v>43252</v>
      </c>
    </row>
    <row r="128" spans="2:16" x14ac:dyDescent="0.25">
      <c r="B128" s="14">
        <v>43269</v>
      </c>
      <c r="C128" s="214">
        <v>53</v>
      </c>
      <c r="D128" s="214">
        <v>51.3</v>
      </c>
      <c r="E128" s="214">
        <v>366500</v>
      </c>
      <c r="F128" s="214">
        <v>223000</v>
      </c>
      <c r="G128" s="30">
        <v>1524.5</v>
      </c>
      <c r="J128" s="106">
        <f t="shared" si="9"/>
        <v>43269</v>
      </c>
      <c r="K128" s="214" t="e">
        <f t="shared" si="10"/>
        <v>#VALUE!</v>
      </c>
      <c r="L128" s="214">
        <f t="shared" si="11"/>
        <v>68.117977528089895</v>
      </c>
      <c r="M128" s="214">
        <f t="shared" si="12"/>
        <v>86.324786324786331</v>
      </c>
      <c r="N128" s="214">
        <f t="shared" si="13"/>
        <v>110.36144578313254</v>
      </c>
      <c r="O128" s="214">
        <f t="shared" si="14"/>
        <v>92.512882691724769</v>
      </c>
      <c r="P128" s="14">
        <f t="shared" si="15"/>
        <v>43252</v>
      </c>
    </row>
    <row r="129" spans="2:16" x14ac:dyDescent="0.25">
      <c r="B129" s="14">
        <v>43270</v>
      </c>
      <c r="C129" s="214">
        <v>58.3</v>
      </c>
      <c r="D129" s="214">
        <v>49.8</v>
      </c>
      <c r="E129" s="214">
        <v>349500</v>
      </c>
      <c r="F129" s="214">
        <v>216000</v>
      </c>
      <c r="G129" s="30">
        <v>1517</v>
      </c>
      <c r="J129" s="106">
        <f t="shared" si="9"/>
        <v>43270</v>
      </c>
      <c r="K129" s="214" t="e">
        <f t="shared" si="10"/>
        <v>#VALUE!</v>
      </c>
      <c r="L129" s="214">
        <f t="shared" si="11"/>
        <v>66.99438202247191</v>
      </c>
      <c r="M129" s="214">
        <f t="shared" si="12"/>
        <v>85.347985347985343</v>
      </c>
      <c r="N129" s="214">
        <f t="shared" si="13"/>
        <v>108.91566265060241</v>
      </c>
      <c r="O129" s="214">
        <f t="shared" si="14"/>
        <v>92.331009396786897</v>
      </c>
      <c r="P129" s="14">
        <f t="shared" si="15"/>
        <v>43252</v>
      </c>
    </row>
    <row r="130" spans="2:16" x14ac:dyDescent="0.25">
      <c r="B130" s="14">
        <v>43271</v>
      </c>
      <c r="C130" s="214">
        <v>64.13</v>
      </c>
      <c r="D130" s="214">
        <v>48.5</v>
      </c>
      <c r="E130" s="214">
        <v>353500</v>
      </c>
      <c r="F130" s="214">
        <v>229000</v>
      </c>
      <c r="G130" s="30">
        <v>1526</v>
      </c>
      <c r="J130" s="106">
        <f t="shared" si="9"/>
        <v>43271</v>
      </c>
      <c r="K130" s="214" t="e">
        <f t="shared" si="10"/>
        <v>#VALUE!</v>
      </c>
      <c r="L130" s="214">
        <f t="shared" si="11"/>
        <v>68.539325842696613</v>
      </c>
      <c r="M130" s="214">
        <f t="shared" si="12"/>
        <v>83.760683760683762</v>
      </c>
      <c r="N130" s="214">
        <f t="shared" si="13"/>
        <v>109.39759036144578</v>
      </c>
      <c r="O130" s="214">
        <f t="shared" si="14"/>
        <v>91.270081842982719</v>
      </c>
      <c r="P130" s="14">
        <f t="shared" si="15"/>
        <v>43252</v>
      </c>
    </row>
    <row r="131" spans="2:16" x14ac:dyDescent="0.25">
      <c r="B131" s="14">
        <v>43272</v>
      </c>
      <c r="C131" s="214">
        <v>70.540000000000006</v>
      </c>
      <c r="D131" s="214">
        <v>47.7</v>
      </c>
      <c r="E131" s="214">
        <v>349500</v>
      </c>
      <c r="F131" s="214">
        <v>226000</v>
      </c>
      <c r="G131" s="30">
        <v>1523</v>
      </c>
      <c r="J131" s="106">
        <f t="shared" si="9"/>
        <v>43272</v>
      </c>
      <c r="K131" s="214" t="e">
        <f t="shared" si="10"/>
        <v>#VALUE!</v>
      </c>
      <c r="L131" s="214">
        <f t="shared" si="11"/>
        <v>66.362359550561806</v>
      </c>
      <c r="M131" s="214">
        <f t="shared" si="12"/>
        <v>85.714285714285708</v>
      </c>
      <c r="N131" s="214">
        <f t="shared" si="13"/>
        <v>108.67469879518072</v>
      </c>
      <c r="O131" s="214">
        <f t="shared" si="14"/>
        <v>90.148529857532594</v>
      </c>
      <c r="P131" s="14">
        <f t="shared" si="15"/>
        <v>43252</v>
      </c>
    </row>
    <row r="132" spans="2:16" x14ac:dyDescent="0.25">
      <c r="B132" s="14">
        <v>43273</v>
      </c>
      <c r="C132" s="214">
        <v>66.55</v>
      </c>
      <c r="D132" s="214">
        <v>48.8</v>
      </c>
      <c r="E132" s="214">
        <v>343000</v>
      </c>
      <c r="F132" s="214">
        <v>227000</v>
      </c>
      <c r="G132" s="30">
        <v>1505.5</v>
      </c>
      <c r="J132" s="106">
        <f t="shared" si="9"/>
        <v>43273</v>
      </c>
      <c r="K132" s="214" t="e">
        <f t="shared" si="10"/>
        <v>#VALUE!</v>
      </c>
      <c r="L132" s="214">
        <f t="shared" si="11"/>
        <v>65.730337078651672</v>
      </c>
      <c r="M132" s="214">
        <f t="shared" si="12"/>
        <v>85.1037851037851</v>
      </c>
      <c r="N132" s="214">
        <f t="shared" si="13"/>
        <v>107.95180722891567</v>
      </c>
      <c r="O132" s="214">
        <f t="shared" si="14"/>
        <v>90.087905425886632</v>
      </c>
      <c r="P132" s="14">
        <f t="shared" si="15"/>
        <v>43252</v>
      </c>
    </row>
    <row r="133" spans="2:16" x14ac:dyDescent="0.25">
      <c r="B133" s="14">
        <v>43276</v>
      </c>
      <c r="C133" s="214">
        <v>69.19</v>
      </c>
      <c r="D133" s="214">
        <v>47.25</v>
      </c>
      <c r="E133" s="214">
        <v>351000</v>
      </c>
      <c r="F133" s="214">
        <v>225500</v>
      </c>
      <c r="G133" s="30">
        <v>1487</v>
      </c>
      <c r="J133" s="106">
        <f t="shared" si="9"/>
        <v>43276</v>
      </c>
      <c r="K133" s="214" t="e">
        <f t="shared" si="10"/>
        <v>#VALUE!</v>
      </c>
      <c r="L133" s="214">
        <f t="shared" si="11"/>
        <v>64.606741573033716</v>
      </c>
      <c r="M133" s="214">
        <f t="shared" si="12"/>
        <v>81.929181929181922</v>
      </c>
      <c r="N133" s="214">
        <f t="shared" si="13"/>
        <v>108.67469879518072</v>
      </c>
      <c r="O133" s="214">
        <f t="shared" si="14"/>
        <v>88.936041224613518</v>
      </c>
      <c r="P133" s="14">
        <f t="shared" si="15"/>
        <v>43252</v>
      </c>
    </row>
    <row r="134" spans="2:16" x14ac:dyDescent="0.25">
      <c r="B134" s="14">
        <v>43277</v>
      </c>
      <c r="C134" s="214">
        <v>74.180000000000007</v>
      </c>
      <c r="D134" s="214">
        <v>46.8</v>
      </c>
      <c r="E134" s="214">
        <v>348500</v>
      </c>
      <c r="F134" s="214">
        <v>224000</v>
      </c>
      <c r="G134" s="30">
        <v>1486</v>
      </c>
      <c r="J134" s="106">
        <f t="shared" si="9"/>
        <v>43277</v>
      </c>
      <c r="K134" s="214" t="e">
        <f t="shared" si="10"/>
        <v>#VALUE!</v>
      </c>
      <c r="L134" s="214">
        <f t="shared" si="11"/>
        <v>64.536516853932596</v>
      </c>
      <c r="M134" s="214">
        <f t="shared" si="12"/>
        <v>81.562881562881557</v>
      </c>
      <c r="N134" s="214">
        <f t="shared" si="13"/>
        <v>106.02409638554218</v>
      </c>
      <c r="O134" s="214">
        <f t="shared" si="14"/>
        <v>89.633222188541978</v>
      </c>
      <c r="P134" s="14">
        <f t="shared" si="15"/>
        <v>43252</v>
      </c>
    </row>
    <row r="135" spans="2:16" x14ac:dyDescent="0.25">
      <c r="B135" s="14">
        <v>43278</v>
      </c>
      <c r="C135" s="214">
        <v>74.09</v>
      </c>
      <c r="D135" s="214">
        <v>46</v>
      </c>
      <c r="E135" s="214">
        <v>335500</v>
      </c>
      <c r="F135" s="214">
        <v>225500</v>
      </c>
      <c r="G135" s="30">
        <v>1467</v>
      </c>
      <c r="J135" s="106">
        <f t="shared" si="9"/>
        <v>43278</v>
      </c>
      <c r="K135" s="214" t="e">
        <f t="shared" si="10"/>
        <v>#VALUE!</v>
      </c>
      <c r="L135" s="214">
        <f t="shared" si="11"/>
        <v>66.783707865168523</v>
      </c>
      <c r="M135" s="214">
        <f t="shared" si="12"/>
        <v>81.440781440781436</v>
      </c>
      <c r="N135" s="214">
        <f t="shared" si="13"/>
        <v>103.13253012048193</v>
      </c>
      <c r="O135" s="214">
        <f t="shared" si="14"/>
        <v>90.542588663231285</v>
      </c>
      <c r="P135" s="14">
        <f t="shared" si="15"/>
        <v>43252</v>
      </c>
    </row>
    <row r="136" spans="2:16" x14ac:dyDescent="0.25">
      <c r="B136" s="14">
        <v>43279</v>
      </c>
      <c r="C136" s="214">
        <v>68.209999999999994</v>
      </c>
      <c r="D136" s="214">
        <v>45.95</v>
      </c>
      <c r="E136" s="214">
        <v>334000</v>
      </c>
      <c r="F136" s="214">
        <v>220000</v>
      </c>
      <c r="G136" s="30">
        <v>1478.5</v>
      </c>
      <c r="J136" s="106">
        <f t="shared" si="9"/>
        <v>43279</v>
      </c>
      <c r="K136" s="214" t="e">
        <f t="shared" si="10"/>
        <v>#VALUE!</v>
      </c>
      <c r="L136" s="214">
        <f t="shared" si="11"/>
        <v>66.783707865168523</v>
      </c>
      <c r="M136" s="214">
        <f t="shared" si="12"/>
        <v>77.533577533577542</v>
      </c>
      <c r="N136" s="214">
        <f t="shared" si="13"/>
        <v>103.13253012048193</v>
      </c>
      <c r="O136" s="214">
        <f t="shared" si="14"/>
        <v>89.481661109427108</v>
      </c>
      <c r="P136" s="14">
        <f t="shared" si="15"/>
        <v>43252</v>
      </c>
    </row>
    <row r="137" spans="2:16" x14ac:dyDescent="0.25">
      <c r="B137" s="14">
        <v>43280</v>
      </c>
      <c r="C137" s="214">
        <v>71.959999999999994</v>
      </c>
      <c r="D137" s="214">
        <v>47.55</v>
      </c>
      <c r="E137" s="214">
        <v>333500</v>
      </c>
      <c r="F137" s="214">
        <v>214000</v>
      </c>
      <c r="G137" s="30">
        <v>1493.5</v>
      </c>
      <c r="J137" s="106">
        <f t="shared" si="9"/>
        <v>43280</v>
      </c>
      <c r="K137" s="214" t="e">
        <f t="shared" si="10"/>
        <v>#VALUE!</v>
      </c>
      <c r="L137" s="214">
        <f t="shared" si="11"/>
        <v>65.94101123595506</v>
      </c>
      <c r="M137" s="214">
        <f t="shared" si="12"/>
        <v>77.533577533577542</v>
      </c>
      <c r="N137" s="214">
        <f t="shared" si="13"/>
        <v>102.40963855421687</v>
      </c>
      <c r="O137" s="214">
        <f t="shared" si="14"/>
        <v>88.572294634737801</v>
      </c>
      <c r="P137" s="14">
        <f t="shared" si="15"/>
        <v>43252</v>
      </c>
    </row>
    <row r="138" spans="2:16" x14ac:dyDescent="0.25">
      <c r="B138" s="14">
        <v>43283</v>
      </c>
      <c r="C138" s="214">
        <v>70</v>
      </c>
      <c r="D138" s="214">
        <v>47.55</v>
      </c>
      <c r="E138" s="214">
        <v>317500</v>
      </c>
      <c r="F138" s="214">
        <v>214000</v>
      </c>
      <c r="G138" s="30">
        <v>1476</v>
      </c>
      <c r="J138" s="106">
        <f t="shared" ref="J138:J201" si="16">B138</f>
        <v>43283</v>
      </c>
      <c r="K138" s="214" t="e">
        <f t="shared" ref="K138:K201" si="17">C140/C$10*100</f>
        <v>#VALUE!</v>
      </c>
      <c r="L138" s="214">
        <f t="shared" ref="L138:L201" si="18">D140/D$10*100</f>
        <v>67.06460674157303</v>
      </c>
      <c r="M138" s="214">
        <f t="shared" ref="M138:M201" si="19">E140/E$10*100</f>
        <v>77.533577533577542</v>
      </c>
      <c r="N138" s="214">
        <f t="shared" ref="N138:N201" si="20">F140/F$10*100</f>
        <v>102.65060240963855</v>
      </c>
      <c r="O138" s="214">
        <f t="shared" ref="O138:O201" si="21">G140/G$10*100</f>
        <v>86.93543498029706</v>
      </c>
      <c r="P138" s="14">
        <f t="shared" si="15"/>
        <v>43282</v>
      </c>
    </row>
    <row r="139" spans="2:16" x14ac:dyDescent="0.25">
      <c r="B139" s="14">
        <v>43284</v>
      </c>
      <c r="C139" s="214">
        <v>69.290000000000006</v>
      </c>
      <c r="D139" s="214">
        <v>46.95</v>
      </c>
      <c r="E139" s="214">
        <v>317500</v>
      </c>
      <c r="F139" s="214">
        <v>212500</v>
      </c>
      <c r="G139" s="30">
        <v>1461</v>
      </c>
      <c r="J139" s="106">
        <f t="shared" si="16"/>
        <v>43284</v>
      </c>
      <c r="K139" s="214" t="e">
        <f t="shared" si="17"/>
        <v>#VALUE!</v>
      </c>
      <c r="L139" s="214">
        <f t="shared" si="18"/>
        <v>67.415730337078656</v>
      </c>
      <c r="M139" s="214">
        <f t="shared" si="19"/>
        <v>78.266178266178272</v>
      </c>
      <c r="N139" s="214">
        <f t="shared" si="20"/>
        <v>103.6144578313253</v>
      </c>
      <c r="O139" s="214">
        <f t="shared" si="21"/>
        <v>85.268263110033345</v>
      </c>
      <c r="P139" s="14">
        <f t="shared" si="15"/>
        <v>43282</v>
      </c>
    </row>
    <row r="140" spans="2:16" x14ac:dyDescent="0.25">
      <c r="B140" s="14">
        <v>43285</v>
      </c>
      <c r="C140" s="214">
        <v>65.92</v>
      </c>
      <c r="D140" s="214">
        <v>47.75</v>
      </c>
      <c r="E140" s="214">
        <v>317500</v>
      </c>
      <c r="F140" s="214">
        <v>213000</v>
      </c>
      <c r="G140" s="30">
        <v>1434</v>
      </c>
      <c r="J140" s="106">
        <f t="shared" si="16"/>
        <v>43285</v>
      </c>
      <c r="K140" s="214" t="e">
        <f t="shared" si="17"/>
        <v>#VALUE!</v>
      </c>
      <c r="L140" s="214">
        <f t="shared" si="18"/>
        <v>66.99438202247191</v>
      </c>
      <c r="M140" s="214">
        <f t="shared" si="19"/>
        <v>78.632478632478637</v>
      </c>
      <c r="N140" s="214">
        <f t="shared" si="20"/>
        <v>111.32530120481927</v>
      </c>
      <c r="O140" s="214">
        <f t="shared" si="21"/>
        <v>85.480448620794178</v>
      </c>
      <c r="P140" s="14">
        <f t="shared" si="15"/>
        <v>43282</v>
      </c>
    </row>
    <row r="141" spans="2:16" x14ac:dyDescent="0.25">
      <c r="B141" s="14">
        <v>43286</v>
      </c>
      <c r="C141" s="214">
        <v>68.81</v>
      </c>
      <c r="D141" s="214">
        <v>48</v>
      </c>
      <c r="E141" s="214">
        <v>320500</v>
      </c>
      <c r="F141" s="214">
        <v>215000</v>
      </c>
      <c r="G141" s="30">
        <v>1406.5</v>
      </c>
      <c r="J141" s="106">
        <f t="shared" si="16"/>
        <v>43286</v>
      </c>
      <c r="K141" s="214" t="e">
        <f t="shared" si="17"/>
        <v>#VALUE!</v>
      </c>
      <c r="L141" s="214">
        <f t="shared" si="18"/>
        <v>66.292134831460686</v>
      </c>
      <c r="M141" s="214">
        <f t="shared" si="19"/>
        <v>78.754578754578759</v>
      </c>
      <c r="N141" s="214">
        <f t="shared" si="20"/>
        <v>112.04819277108433</v>
      </c>
      <c r="O141" s="214">
        <f t="shared" si="21"/>
        <v>85.086389815095487</v>
      </c>
      <c r="P141" s="14">
        <f t="shared" si="15"/>
        <v>43282</v>
      </c>
    </row>
    <row r="142" spans="2:16" x14ac:dyDescent="0.25">
      <c r="B142" s="14">
        <v>43287</v>
      </c>
      <c r="C142" s="214">
        <v>70.88</v>
      </c>
      <c r="D142" s="214">
        <v>47.7</v>
      </c>
      <c r="E142" s="214">
        <v>322000</v>
      </c>
      <c r="F142" s="214">
        <v>231000</v>
      </c>
      <c r="G142" s="30">
        <v>1410</v>
      </c>
      <c r="J142" s="106">
        <f t="shared" si="16"/>
        <v>43287</v>
      </c>
      <c r="K142" s="214" t="e">
        <f t="shared" si="17"/>
        <v>#VALUE!</v>
      </c>
      <c r="L142" s="214">
        <f t="shared" si="18"/>
        <v>66.573033707865164</v>
      </c>
      <c r="M142" s="214">
        <f t="shared" si="19"/>
        <v>79.487179487179489</v>
      </c>
      <c r="N142" s="214">
        <f t="shared" si="20"/>
        <v>110.12048192771084</v>
      </c>
      <c r="O142" s="214">
        <f t="shared" si="21"/>
        <v>85.116702030918461</v>
      </c>
      <c r="P142" s="14">
        <f t="shared" si="15"/>
        <v>43282</v>
      </c>
    </row>
    <row r="143" spans="2:16" x14ac:dyDescent="0.25">
      <c r="B143" s="14">
        <v>43290</v>
      </c>
      <c r="C143" s="214">
        <v>71.55</v>
      </c>
      <c r="D143" s="214">
        <v>47.2</v>
      </c>
      <c r="E143" s="214">
        <v>322500</v>
      </c>
      <c r="F143" s="214">
        <v>232500</v>
      </c>
      <c r="G143" s="30">
        <v>1403.5</v>
      </c>
      <c r="J143" s="106">
        <f t="shared" si="16"/>
        <v>43290</v>
      </c>
      <c r="K143" s="214" t="e">
        <f t="shared" si="17"/>
        <v>#VALUE!</v>
      </c>
      <c r="L143" s="214">
        <f t="shared" si="18"/>
        <v>66.502808988764045</v>
      </c>
      <c r="M143" s="214">
        <f t="shared" si="19"/>
        <v>79.609279609279611</v>
      </c>
      <c r="N143" s="214">
        <f t="shared" si="20"/>
        <v>108.43373493975903</v>
      </c>
      <c r="O143" s="214">
        <f t="shared" si="21"/>
        <v>84.783267656865718</v>
      </c>
      <c r="P143" s="14">
        <f t="shared" si="15"/>
        <v>43282</v>
      </c>
    </row>
    <row r="144" spans="2:16" x14ac:dyDescent="0.25">
      <c r="B144" s="14">
        <v>43291</v>
      </c>
      <c r="C144" s="214">
        <v>72.400000000000006</v>
      </c>
      <c r="D144" s="214">
        <v>47.4</v>
      </c>
      <c r="E144" s="214">
        <v>325500</v>
      </c>
      <c r="F144" s="214">
        <v>228500</v>
      </c>
      <c r="G144" s="30">
        <v>1404</v>
      </c>
      <c r="J144" s="106">
        <f t="shared" si="16"/>
        <v>43291</v>
      </c>
      <c r="K144" s="214" t="e">
        <f t="shared" si="17"/>
        <v>#VALUE!</v>
      </c>
      <c r="L144" s="214">
        <f t="shared" si="18"/>
        <v>66.99438202247191</v>
      </c>
      <c r="M144" s="214">
        <f t="shared" si="19"/>
        <v>78.998778998779002</v>
      </c>
      <c r="N144" s="214">
        <f t="shared" si="20"/>
        <v>112.53012048192772</v>
      </c>
      <c r="O144" s="214">
        <f t="shared" si="21"/>
        <v>85.116702030918461</v>
      </c>
      <c r="P144" s="14">
        <f t="shared" si="15"/>
        <v>43282</v>
      </c>
    </row>
    <row r="145" spans="2:16" x14ac:dyDescent="0.25">
      <c r="B145" s="14">
        <v>43292</v>
      </c>
      <c r="C145" s="214">
        <v>77.06</v>
      </c>
      <c r="D145" s="214">
        <v>47.35</v>
      </c>
      <c r="E145" s="214">
        <v>326000</v>
      </c>
      <c r="F145" s="214">
        <v>225000</v>
      </c>
      <c r="G145" s="30">
        <v>1398.5</v>
      </c>
      <c r="J145" s="106">
        <f t="shared" si="16"/>
        <v>43292</v>
      </c>
      <c r="K145" s="214" t="e">
        <f t="shared" si="17"/>
        <v>#VALUE!</v>
      </c>
      <c r="L145" s="214">
        <f t="shared" si="18"/>
        <v>67.485955056179776</v>
      </c>
      <c r="M145" s="214">
        <f t="shared" si="19"/>
        <v>81.807081807081801</v>
      </c>
      <c r="N145" s="214">
        <f t="shared" si="20"/>
        <v>114.21686746987952</v>
      </c>
      <c r="O145" s="214">
        <f t="shared" si="21"/>
        <v>86.541376174598355</v>
      </c>
      <c r="P145" s="14">
        <f t="shared" si="15"/>
        <v>43282</v>
      </c>
    </row>
    <row r="146" spans="2:16" x14ac:dyDescent="0.25">
      <c r="B146" s="14">
        <v>43293</v>
      </c>
      <c r="C146" s="214">
        <v>84.77</v>
      </c>
      <c r="D146" s="214">
        <v>47.7</v>
      </c>
      <c r="E146" s="214">
        <v>323500</v>
      </c>
      <c r="F146" s="214">
        <v>233500</v>
      </c>
      <c r="G146" s="30">
        <v>1404</v>
      </c>
      <c r="J146" s="106">
        <f t="shared" si="16"/>
        <v>43293</v>
      </c>
      <c r="K146" s="214" t="e">
        <f t="shared" si="17"/>
        <v>#VALUE!</v>
      </c>
      <c r="L146" s="214">
        <f t="shared" si="18"/>
        <v>63.623595505617971</v>
      </c>
      <c r="M146" s="214">
        <f t="shared" si="19"/>
        <v>80.097680097680097</v>
      </c>
      <c r="N146" s="214">
        <f t="shared" si="20"/>
        <v>110.36144578313254</v>
      </c>
      <c r="O146" s="214">
        <f t="shared" si="21"/>
        <v>86.541376174598355</v>
      </c>
      <c r="P146" s="14">
        <f t="shared" si="15"/>
        <v>43282</v>
      </c>
    </row>
    <row r="147" spans="2:16" x14ac:dyDescent="0.25">
      <c r="B147" s="14">
        <v>43294</v>
      </c>
      <c r="C147" s="214">
        <v>82.7</v>
      </c>
      <c r="D147" s="214">
        <v>48.05</v>
      </c>
      <c r="E147" s="214">
        <v>335000</v>
      </c>
      <c r="F147" s="214">
        <v>237000</v>
      </c>
      <c r="G147" s="30">
        <v>1427.5</v>
      </c>
      <c r="J147" s="106">
        <f t="shared" si="16"/>
        <v>43294</v>
      </c>
      <c r="K147" s="214" t="e">
        <f t="shared" si="17"/>
        <v>#VALUE!</v>
      </c>
      <c r="L147" s="214">
        <f t="shared" si="18"/>
        <v>62.42977528089888</v>
      </c>
      <c r="M147" s="214">
        <f t="shared" si="19"/>
        <v>78.510378510378516</v>
      </c>
      <c r="N147" s="214">
        <f t="shared" si="20"/>
        <v>110.12048192771084</v>
      </c>
      <c r="O147" s="214">
        <f t="shared" si="21"/>
        <v>87.481054865110636</v>
      </c>
      <c r="P147" s="14">
        <f t="shared" si="15"/>
        <v>43282</v>
      </c>
    </row>
    <row r="148" spans="2:16" x14ac:dyDescent="0.25">
      <c r="B148" s="14">
        <v>43297</v>
      </c>
      <c r="C148" s="214">
        <v>83.9</v>
      </c>
      <c r="D148" s="214">
        <v>45.3</v>
      </c>
      <c r="E148" s="214">
        <v>328000</v>
      </c>
      <c r="F148" s="214">
        <v>229000</v>
      </c>
      <c r="G148" s="30">
        <v>1427.5</v>
      </c>
      <c r="J148" s="106">
        <f t="shared" si="16"/>
        <v>43297</v>
      </c>
      <c r="K148" s="214" t="e">
        <f t="shared" si="17"/>
        <v>#VALUE!</v>
      </c>
      <c r="L148" s="214">
        <f t="shared" si="18"/>
        <v>61.657303370786508</v>
      </c>
      <c r="M148" s="214">
        <f t="shared" si="19"/>
        <v>80.830280830280827</v>
      </c>
      <c r="N148" s="214">
        <f t="shared" si="20"/>
        <v>109.39759036144578</v>
      </c>
      <c r="O148" s="214">
        <f t="shared" si="21"/>
        <v>88.026674749924211</v>
      </c>
      <c r="P148" s="14">
        <f t="shared" si="15"/>
        <v>43282</v>
      </c>
    </row>
    <row r="149" spans="2:16" x14ac:dyDescent="0.25">
      <c r="B149" s="14">
        <v>43298</v>
      </c>
      <c r="C149" s="214">
        <v>82.28</v>
      </c>
      <c r="D149" s="214">
        <v>44.45</v>
      </c>
      <c r="E149" s="214">
        <v>321500</v>
      </c>
      <c r="F149" s="214">
        <v>228500</v>
      </c>
      <c r="G149" s="30">
        <v>1443</v>
      </c>
      <c r="J149" s="106">
        <f t="shared" si="16"/>
        <v>43298</v>
      </c>
      <c r="K149" s="214" t="e">
        <f t="shared" si="17"/>
        <v>#VALUE!</v>
      </c>
      <c r="L149" s="214">
        <f t="shared" si="18"/>
        <v>61.165730337078649</v>
      </c>
      <c r="M149" s="214">
        <f t="shared" si="19"/>
        <v>82.051282051282044</v>
      </c>
      <c r="N149" s="214">
        <f t="shared" si="20"/>
        <v>113.25301204819279</v>
      </c>
      <c r="O149" s="214">
        <f t="shared" si="21"/>
        <v>87.935738102455289</v>
      </c>
      <c r="P149" s="14">
        <f t="shared" si="15"/>
        <v>43282</v>
      </c>
    </row>
    <row r="150" spans="2:16" x14ac:dyDescent="0.25">
      <c r="B150" s="14">
        <v>43299</v>
      </c>
      <c r="C150" s="214">
        <v>82.28</v>
      </c>
      <c r="D150" s="214">
        <v>43.9</v>
      </c>
      <c r="E150" s="214">
        <v>331000</v>
      </c>
      <c r="F150" s="214">
        <v>227000</v>
      </c>
      <c r="G150" s="30">
        <v>1452</v>
      </c>
      <c r="J150" s="106">
        <f t="shared" si="16"/>
        <v>43299</v>
      </c>
      <c r="K150" s="214" t="e">
        <f t="shared" si="17"/>
        <v>#VALUE!</v>
      </c>
      <c r="L150" s="214">
        <f t="shared" si="18"/>
        <v>61.797752808988761</v>
      </c>
      <c r="M150" s="214">
        <f t="shared" si="19"/>
        <v>81.196581196581192</v>
      </c>
      <c r="N150" s="214">
        <f t="shared" si="20"/>
        <v>111.80722891566266</v>
      </c>
      <c r="O150" s="214">
        <f t="shared" si="21"/>
        <v>87.481054865110636</v>
      </c>
      <c r="P150" s="14">
        <f t="shared" si="15"/>
        <v>43282</v>
      </c>
    </row>
    <row r="151" spans="2:16" x14ac:dyDescent="0.25">
      <c r="B151" s="14">
        <v>43300</v>
      </c>
      <c r="C151" s="214">
        <v>82.89</v>
      </c>
      <c r="D151" s="214">
        <v>43.55</v>
      </c>
      <c r="E151" s="214">
        <v>336000</v>
      </c>
      <c r="F151" s="214">
        <v>235000</v>
      </c>
      <c r="G151" s="30">
        <v>1450.5</v>
      </c>
      <c r="J151" s="106">
        <f t="shared" si="16"/>
        <v>43300</v>
      </c>
      <c r="K151" s="214" t="e">
        <f t="shared" si="17"/>
        <v>#VALUE!</v>
      </c>
      <c r="L151" s="214">
        <f t="shared" si="18"/>
        <v>61.02528089887641</v>
      </c>
      <c r="M151" s="214">
        <f t="shared" si="19"/>
        <v>81.318681318681314</v>
      </c>
      <c r="N151" s="214">
        <f t="shared" si="20"/>
        <v>106.26506024096385</v>
      </c>
      <c r="O151" s="214">
        <f t="shared" si="21"/>
        <v>86.420127311306459</v>
      </c>
      <c r="P151" s="14">
        <f t="shared" si="15"/>
        <v>43282</v>
      </c>
    </row>
    <row r="152" spans="2:16" x14ac:dyDescent="0.25">
      <c r="B152" s="14">
        <v>43301</v>
      </c>
      <c r="C152" s="214">
        <v>90.93</v>
      </c>
      <c r="D152" s="214">
        <v>44</v>
      </c>
      <c r="E152" s="214">
        <v>332500</v>
      </c>
      <c r="F152" s="214">
        <v>232000</v>
      </c>
      <c r="G152" s="30">
        <v>1443</v>
      </c>
      <c r="J152" s="106">
        <f t="shared" si="16"/>
        <v>43301</v>
      </c>
      <c r="K152" s="214" t="e">
        <f t="shared" si="17"/>
        <v>#VALUE!</v>
      </c>
      <c r="L152" s="214">
        <f t="shared" si="18"/>
        <v>62.289325842696627</v>
      </c>
      <c r="M152" s="214">
        <f t="shared" si="19"/>
        <v>80.708180708180706</v>
      </c>
      <c r="N152" s="214">
        <f t="shared" si="20"/>
        <v>109.87951807228914</v>
      </c>
      <c r="O152" s="214">
        <f t="shared" si="21"/>
        <v>85.632009699909062</v>
      </c>
      <c r="P152" s="14">
        <f t="shared" si="15"/>
        <v>43282</v>
      </c>
    </row>
    <row r="153" spans="2:16" x14ac:dyDescent="0.25">
      <c r="B153" s="14">
        <v>43304</v>
      </c>
      <c r="C153" s="214">
        <v>88.62</v>
      </c>
      <c r="D153" s="214">
        <v>43.45</v>
      </c>
      <c r="E153" s="214">
        <v>333000</v>
      </c>
      <c r="F153" s="214">
        <v>220500</v>
      </c>
      <c r="G153" s="30">
        <v>1425.5</v>
      </c>
      <c r="J153" s="106">
        <f t="shared" si="16"/>
        <v>43304</v>
      </c>
      <c r="K153" s="214" t="e">
        <f t="shared" si="17"/>
        <v>#VALUE!</v>
      </c>
      <c r="L153" s="214">
        <f t="shared" si="18"/>
        <v>63.061797752808978</v>
      </c>
      <c r="M153" s="214">
        <f t="shared" si="19"/>
        <v>88.278388278388277</v>
      </c>
      <c r="N153" s="214">
        <f t="shared" si="20"/>
        <v>110.8433734939759</v>
      </c>
      <c r="O153" s="214">
        <f t="shared" si="21"/>
        <v>85.601697484086088</v>
      </c>
      <c r="P153" s="14">
        <f t="shared" si="15"/>
        <v>43282</v>
      </c>
    </row>
    <row r="154" spans="2:16" x14ac:dyDescent="0.25">
      <c r="B154" s="14">
        <v>43305</v>
      </c>
      <c r="C154" s="214">
        <v>91.77</v>
      </c>
      <c r="D154" s="214">
        <v>44.35</v>
      </c>
      <c r="E154" s="214">
        <v>330500</v>
      </c>
      <c r="F154" s="214">
        <v>228000</v>
      </c>
      <c r="G154" s="30">
        <v>1412.5</v>
      </c>
      <c r="J154" s="106">
        <f t="shared" si="16"/>
        <v>43305</v>
      </c>
      <c r="K154" s="214" t="e">
        <f t="shared" si="17"/>
        <v>#VALUE!</v>
      </c>
      <c r="L154" s="214">
        <f t="shared" si="18"/>
        <v>62.5</v>
      </c>
      <c r="M154" s="214">
        <f t="shared" si="19"/>
        <v>90.964590964590968</v>
      </c>
      <c r="N154" s="214">
        <f t="shared" si="20"/>
        <v>111.56626506024097</v>
      </c>
      <c r="O154" s="214">
        <f t="shared" si="21"/>
        <v>86.996059411943023</v>
      </c>
      <c r="P154" s="14">
        <f t="shared" ref="P154:P217" si="22">DATE(YEAR(B154),MONTH(B154),1)</f>
        <v>43282</v>
      </c>
    </row>
    <row r="155" spans="2:16" x14ac:dyDescent="0.25">
      <c r="B155" s="14">
        <v>43306</v>
      </c>
      <c r="C155" s="214">
        <v>82.59</v>
      </c>
      <c r="D155" s="214">
        <v>44.9</v>
      </c>
      <c r="E155" s="214">
        <v>361500</v>
      </c>
      <c r="F155" s="214">
        <v>230000</v>
      </c>
      <c r="G155" s="30">
        <v>1412</v>
      </c>
      <c r="J155" s="106">
        <f t="shared" si="16"/>
        <v>43306</v>
      </c>
      <c r="K155" s="214" t="e">
        <f t="shared" si="17"/>
        <v>#VALUE!</v>
      </c>
      <c r="L155" s="214">
        <f t="shared" si="18"/>
        <v>63.342696629213478</v>
      </c>
      <c r="M155" s="214">
        <f t="shared" si="19"/>
        <v>91.452991452991455</v>
      </c>
      <c r="N155" s="214">
        <f t="shared" si="20"/>
        <v>113.01204819277109</v>
      </c>
      <c r="O155" s="214">
        <f t="shared" si="21"/>
        <v>86.996059411943023</v>
      </c>
      <c r="P155" s="14">
        <f t="shared" si="22"/>
        <v>43282</v>
      </c>
    </row>
    <row r="156" spans="2:16" x14ac:dyDescent="0.25">
      <c r="B156" s="14">
        <v>43307</v>
      </c>
      <c r="C156" s="214">
        <v>78.2</v>
      </c>
      <c r="D156" s="214">
        <v>44.5</v>
      </c>
      <c r="E156" s="214">
        <v>372500</v>
      </c>
      <c r="F156" s="214">
        <v>231500</v>
      </c>
      <c r="G156" s="30">
        <v>1435</v>
      </c>
      <c r="J156" s="106">
        <f t="shared" si="16"/>
        <v>43307</v>
      </c>
      <c r="K156" s="214" t="e">
        <f t="shared" si="17"/>
        <v>#VALUE!</v>
      </c>
      <c r="L156" s="214">
        <f t="shared" si="18"/>
        <v>61.306179775280889</v>
      </c>
      <c r="M156" s="214">
        <f t="shared" si="19"/>
        <v>92.063492063492063</v>
      </c>
      <c r="N156" s="214">
        <f t="shared" si="20"/>
        <v>109.87951807228914</v>
      </c>
      <c r="O156" s="214">
        <f t="shared" si="21"/>
        <v>86.81418611700515</v>
      </c>
      <c r="P156" s="14">
        <f t="shared" si="22"/>
        <v>43282</v>
      </c>
    </row>
    <row r="157" spans="2:16" x14ac:dyDescent="0.25">
      <c r="B157" s="14">
        <v>43308</v>
      </c>
      <c r="C157" s="214">
        <v>76.05</v>
      </c>
      <c r="D157" s="214">
        <v>45.1</v>
      </c>
      <c r="E157" s="214">
        <v>374500</v>
      </c>
      <c r="F157" s="214">
        <v>234500</v>
      </c>
      <c r="G157" s="30">
        <v>1435</v>
      </c>
      <c r="J157" s="106">
        <f t="shared" si="16"/>
        <v>43308</v>
      </c>
      <c r="K157" s="214" t="e">
        <f t="shared" si="17"/>
        <v>#VALUE!</v>
      </c>
      <c r="L157" s="214">
        <f t="shared" si="18"/>
        <v>62.359550561797747</v>
      </c>
      <c r="M157" s="214">
        <f t="shared" si="19"/>
        <v>91.575091575091577</v>
      </c>
      <c r="N157" s="214">
        <f t="shared" si="20"/>
        <v>110.36144578313254</v>
      </c>
      <c r="O157" s="214">
        <f t="shared" si="21"/>
        <v>87.177932706880881</v>
      </c>
      <c r="P157" s="14">
        <f t="shared" si="22"/>
        <v>43282</v>
      </c>
    </row>
    <row r="158" spans="2:16" x14ac:dyDescent="0.25">
      <c r="B158" s="14">
        <v>43311</v>
      </c>
      <c r="C158" s="214">
        <v>76.849999999999994</v>
      </c>
      <c r="D158" s="214">
        <v>43.65</v>
      </c>
      <c r="E158" s="214">
        <v>377000</v>
      </c>
      <c r="F158" s="214">
        <v>228000</v>
      </c>
      <c r="G158" s="30">
        <v>1432</v>
      </c>
      <c r="J158" s="106">
        <f t="shared" si="16"/>
        <v>43311</v>
      </c>
      <c r="K158" s="214" t="e">
        <f t="shared" si="17"/>
        <v>#VALUE!</v>
      </c>
      <c r="L158" s="214">
        <f t="shared" si="18"/>
        <v>62.991573033707859</v>
      </c>
      <c r="M158" s="214">
        <f t="shared" si="19"/>
        <v>91.452991452991455</v>
      </c>
      <c r="N158" s="214">
        <f t="shared" si="20"/>
        <v>108.91566265060241</v>
      </c>
      <c r="O158" s="214">
        <f t="shared" si="21"/>
        <v>85.601697484086088</v>
      </c>
      <c r="P158" s="14">
        <f t="shared" si="22"/>
        <v>43282</v>
      </c>
    </row>
    <row r="159" spans="2:16" x14ac:dyDescent="0.25">
      <c r="B159" s="14">
        <v>43312</v>
      </c>
      <c r="C159" s="214">
        <v>72.22</v>
      </c>
      <c r="D159" s="214">
        <v>44.4</v>
      </c>
      <c r="E159" s="214">
        <v>375000</v>
      </c>
      <c r="F159" s="214">
        <v>229000</v>
      </c>
      <c r="G159" s="30">
        <v>1438</v>
      </c>
      <c r="J159" s="106">
        <f t="shared" si="16"/>
        <v>43312</v>
      </c>
      <c r="K159" s="214" t="e">
        <f t="shared" si="17"/>
        <v>#VALUE!</v>
      </c>
      <c r="L159" s="214">
        <f t="shared" si="18"/>
        <v>61.09550561797753</v>
      </c>
      <c r="M159" s="214">
        <f t="shared" si="19"/>
        <v>91.575091575091577</v>
      </c>
      <c r="N159" s="214">
        <f t="shared" si="20"/>
        <v>109.1566265060241</v>
      </c>
      <c r="O159" s="214">
        <f t="shared" si="21"/>
        <v>87.147620491057893</v>
      </c>
      <c r="P159" s="14">
        <f t="shared" si="22"/>
        <v>43282</v>
      </c>
    </row>
    <row r="160" spans="2:16" x14ac:dyDescent="0.25">
      <c r="B160" s="14">
        <v>43313</v>
      </c>
      <c r="C160" s="214">
        <v>71.42</v>
      </c>
      <c r="D160" s="214">
        <v>44.85</v>
      </c>
      <c r="E160" s="214">
        <v>374500</v>
      </c>
      <c r="F160" s="214">
        <v>226000</v>
      </c>
      <c r="G160" s="30">
        <v>1412</v>
      </c>
      <c r="J160" s="106">
        <f t="shared" si="16"/>
        <v>43313</v>
      </c>
      <c r="K160" s="214" t="e">
        <f t="shared" si="17"/>
        <v>#VALUE!</v>
      </c>
      <c r="L160" s="214">
        <f t="shared" si="18"/>
        <v>58.146067415730329</v>
      </c>
      <c r="M160" s="214">
        <f t="shared" si="19"/>
        <v>95.482295482295484</v>
      </c>
      <c r="N160" s="214">
        <f t="shared" si="20"/>
        <v>111.32530120481927</v>
      </c>
      <c r="O160" s="214">
        <f t="shared" si="21"/>
        <v>89.087602303728403</v>
      </c>
      <c r="P160" s="14">
        <f t="shared" si="22"/>
        <v>43313</v>
      </c>
    </row>
    <row r="161" spans="2:16" x14ac:dyDescent="0.25">
      <c r="B161" s="14">
        <v>43314</v>
      </c>
      <c r="C161" s="214">
        <v>72.56</v>
      </c>
      <c r="D161" s="214">
        <v>43.5</v>
      </c>
      <c r="E161" s="214">
        <v>375000</v>
      </c>
      <c r="F161" s="214">
        <v>226500</v>
      </c>
      <c r="G161" s="30">
        <v>1437.5</v>
      </c>
      <c r="J161" s="106">
        <f t="shared" si="16"/>
        <v>43314</v>
      </c>
      <c r="K161" s="214" t="e">
        <f t="shared" si="17"/>
        <v>#VALUE!</v>
      </c>
      <c r="L161" s="214">
        <f t="shared" si="18"/>
        <v>57.443820224719097</v>
      </c>
      <c r="M161" s="214">
        <f t="shared" si="19"/>
        <v>93.040293040293037</v>
      </c>
      <c r="N161" s="214">
        <f t="shared" si="20"/>
        <v>108.43373493975903</v>
      </c>
      <c r="O161" s="214">
        <f t="shared" si="21"/>
        <v>87.875113670809341</v>
      </c>
      <c r="P161" s="14">
        <f t="shared" si="22"/>
        <v>43313</v>
      </c>
    </row>
    <row r="162" spans="2:16" x14ac:dyDescent="0.25">
      <c r="B162" s="14">
        <v>43315</v>
      </c>
      <c r="C162" s="214">
        <v>69.599999999999994</v>
      </c>
      <c r="D162" s="214">
        <v>41.4</v>
      </c>
      <c r="E162" s="214">
        <v>391000</v>
      </c>
      <c r="F162" s="214">
        <v>231000</v>
      </c>
      <c r="G162" s="30">
        <v>1469.5</v>
      </c>
      <c r="J162" s="106">
        <f t="shared" si="16"/>
        <v>43315</v>
      </c>
      <c r="K162" s="214" t="e">
        <f t="shared" si="17"/>
        <v>#VALUE!</v>
      </c>
      <c r="L162" s="214">
        <f t="shared" si="18"/>
        <v>58.497191011235948</v>
      </c>
      <c r="M162" s="214">
        <f t="shared" si="19"/>
        <v>93.528693528693523</v>
      </c>
      <c r="N162" s="214">
        <f t="shared" si="20"/>
        <v>109.1566265060241</v>
      </c>
      <c r="O162" s="214">
        <f t="shared" si="21"/>
        <v>87.935738102455289</v>
      </c>
      <c r="P162" s="14">
        <f t="shared" si="22"/>
        <v>43313</v>
      </c>
    </row>
    <row r="163" spans="2:16" x14ac:dyDescent="0.25">
      <c r="B163" s="14">
        <v>43318</v>
      </c>
      <c r="C163" s="214">
        <v>69.650000000000006</v>
      </c>
      <c r="D163" s="214">
        <v>40.9</v>
      </c>
      <c r="E163" s="214">
        <v>381000</v>
      </c>
      <c r="F163" s="214">
        <v>225000</v>
      </c>
      <c r="G163" s="30">
        <v>1449.5</v>
      </c>
      <c r="J163" s="106">
        <f t="shared" si="16"/>
        <v>43318</v>
      </c>
      <c r="K163" s="214" t="e">
        <f t="shared" si="17"/>
        <v>#VALUE!</v>
      </c>
      <c r="L163" s="214">
        <f t="shared" si="18"/>
        <v>58.918539325842701</v>
      </c>
      <c r="M163" s="214">
        <f t="shared" si="19"/>
        <v>91.81929181929182</v>
      </c>
      <c r="N163" s="214">
        <f t="shared" si="20"/>
        <v>108.67469879518072</v>
      </c>
      <c r="O163" s="214">
        <f t="shared" si="21"/>
        <v>87.390118217641714</v>
      </c>
      <c r="P163" s="14">
        <f t="shared" si="22"/>
        <v>43313</v>
      </c>
    </row>
    <row r="164" spans="2:16" x14ac:dyDescent="0.25">
      <c r="B164" s="14">
        <v>43319</v>
      </c>
      <c r="C164" s="214">
        <v>73.790000000000006</v>
      </c>
      <c r="D164" s="214">
        <v>41.65</v>
      </c>
      <c r="E164" s="214">
        <v>383000</v>
      </c>
      <c r="F164" s="214">
        <v>226500</v>
      </c>
      <c r="G164" s="30">
        <v>1450.5</v>
      </c>
      <c r="J164" s="106">
        <f t="shared" si="16"/>
        <v>43319</v>
      </c>
      <c r="K164" s="214" t="e">
        <f t="shared" si="17"/>
        <v>#VALUE!</v>
      </c>
      <c r="L164" s="214">
        <f t="shared" si="18"/>
        <v>60.393258426966291</v>
      </c>
      <c r="M164" s="214">
        <f t="shared" si="19"/>
        <v>94.01709401709401</v>
      </c>
      <c r="N164" s="214">
        <f t="shared" si="20"/>
        <v>110.12048192771084</v>
      </c>
      <c r="O164" s="214">
        <f t="shared" si="21"/>
        <v>87.147620491057893</v>
      </c>
      <c r="P164" s="14">
        <f t="shared" si="22"/>
        <v>43313</v>
      </c>
    </row>
    <row r="165" spans="2:16" x14ac:dyDescent="0.25">
      <c r="B165" s="14">
        <v>43320</v>
      </c>
      <c r="C165" s="214">
        <v>71.52</v>
      </c>
      <c r="D165" s="214">
        <v>41.95</v>
      </c>
      <c r="E165" s="214">
        <v>376000</v>
      </c>
      <c r="F165" s="214">
        <v>225500</v>
      </c>
      <c r="G165" s="30">
        <v>1441.5</v>
      </c>
      <c r="J165" s="106">
        <f t="shared" si="16"/>
        <v>43320</v>
      </c>
      <c r="K165" s="214" t="e">
        <f t="shared" si="17"/>
        <v>#VALUE!</v>
      </c>
      <c r="L165" s="214">
        <f t="shared" si="18"/>
        <v>63.061797752808978</v>
      </c>
      <c r="M165" s="214">
        <f t="shared" si="19"/>
        <v>91.575091575091577</v>
      </c>
      <c r="N165" s="214">
        <f t="shared" si="20"/>
        <v>102.89156626506025</v>
      </c>
      <c r="O165" s="214">
        <f t="shared" si="21"/>
        <v>86.2382540163686</v>
      </c>
      <c r="P165" s="14">
        <f t="shared" si="22"/>
        <v>43313</v>
      </c>
    </row>
    <row r="166" spans="2:16" x14ac:dyDescent="0.25">
      <c r="B166" s="14">
        <v>43321</v>
      </c>
      <c r="C166" s="214">
        <v>74.06</v>
      </c>
      <c r="D166" s="214">
        <v>43</v>
      </c>
      <c r="E166" s="214">
        <v>385000</v>
      </c>
      <c r="F166" s="214">
        <v>228500</v>
      </c>
      <c r="G166" s="30">
        <v>1437.5</v>
      </c>
      <c r="J166" s="106">
        <f t="shared" si="16"/>
        <v>43321</v>
      </c>
      <c r="K166" s="214" t="e">
        <f t="shared" si="17"/>
        <v>#VALUE!</v>
      </c>
      <c r="L166" s="214">
        <f t="shared" si="18"/>
        <v>62.359550561797747</v>
      </c>
      <c r="M166" s="214">
        <f t="shared" si="19"/>
        <v>89.865689865689873</v>
      </c>
      <c r="N166" s="214">
        <f t="shared" si="20"/>
        <v>103.6144578313253</v>
      </c>
      <c r="O166" s="214">
        <f t="shared" si="21"/>
        <v>84.207335556229154</v>
      </c>
      <c r="P166" s="14">
        <f t="shared" si="22"/>
        <v>43313</v>
      </c>
    </row>
    <row r="167" spans="2:16" x14ac:dyDescent="0.25">
      <c r="B167" s="14">
        <v>43322</v>
      </c>
      <c r="C167" s="214">
        <v>74.44</v>
      </c>
      <c r="D167" s="214">
        <v>44.9</v>
      </c>
      <c r="E167" s="214">
        <v>375000</v>
      </c>
      <c r="F167" s="214">
        <v>213500</v>
      </c>
      <c r="G167" s="30">
        <v>1422.5</v>
      </c>
      <c r="J167" s="106">
        <f t="shared" si="16"/>
        <v>43322</v>
      </c>
      <c r="K167" s="214" t="e">
        <f t="shared" si="17"/>
        <v>#VALUE!</v>
      </c>
      <c r="L167" s="214">
        <f t="shared" si="18"/>
        <v>62.42977528089888</v>
      </c>
      <c r="M167" s="214">
        <f t="shared" si="19"/>
        <v>91.08669108669109</v>
      </c>
      <c r="N167" s="214">
        <f t="shared" si="20"/>
        <v>103.37349397590361</v>
      </c>
      <c r="O167" s="214">
        <f t="shared" si="21"/>
        <v>85.268263110033345</v>
      </c>
      <c r="P167" s="14">
        <f t="shared" si="22"/>
        <v>43313</v>
      </c>
    </row>
    <row r="168" spans="2:16" x14ac:dyDescent="0.25">
      <c r="B168" s="14">
        <v>43325</v>
      </c>
      <c r="C168" s="214">
        <v>74.010000000000005</v>
      </c>
      <c r="D168" s="214">
        <v>44.4</v>
      </c>
      <c r="E168" s="214">
        <v>368000</v>
      </c>
      <c r="F168" s="214">
        <v>215000</v>
      </c>
      <c r="G168" s="30">
        <v>1389</v>
      </c>
      <c r="J168" s="106">
        <f t="shared" si="16"/>
        <v>43325</v>
      </c>
      <c r="K168" s="214" t="e">
        <f t="shared" si="17"/>
        <v>#VALUE!</v>
      </c>
      <c r="L168" s="214">
        <f t="shared" si="18"/>
        <v>58.988764044943821</v>
      </c>
      <c r="M168" s="214">
        <f t="shared" si="19"/>
        <v>91.08669108669109</v>
      </c>
      <c r="N168" s="214">
        <f t="shared" si="20"/>
        <v>103.37349397590361</v>
      </c>
      <c r="O168" s="214">
        <f t="shared" si="21"/>
        <v>84.29827220369809</v>
      </c>
      <c r="P168" s="14">
        <f t="shared" si="22"/>
        <v>43313</v>
      </c>
    </row>
    <row r="169" spans="2:16" x14ac:dyDescent="0.25">
      <c r="B169" s="14">
        <v>43326</v>
      </c>
      <c r="C169" s="214">
        <v>71.569999999999993</v>
      </c>
      <c r="D169" s="214">
        <v>44.45</v>
      </c>
      <c r="E169" s="214">
        <v>373000</v>
      </c>
      <c r="F169" s="214">
        <v>214500</v>
      </c>
      <c r="G169" s="30">
        <v>1406.5</v>
      </c>
      <c r="J169" s="106">
        <f t="shared" si="16"/>
        <v>43326</v>
      </c>
      <c r="K169" s="214" t="e">
        <f t="shared" si="17"/>
        <v>#VALUE!</v>
      </c>
      <c r="L169" s="214">
        <f t="shared" si="18"/>
        <v>59.761235955056172</v>
      </c>
      <c r="M169" s="214">
        <f t="shared" si="19"/>
        <v>89.743589743589752</v>
      </c>
      <c r="N169" s="214">
        <f t="shared" si="20"/>
        <v>104.33734939759036</v>
      </c>
      <c r="O169" s="214">
        <f t="shared" si="21"/>
        <v>82.509851470142465</v>
      </c>
      <c r="P169" s="14">
        <f t="shared" si="22"/>
        <v>43313</v>
      </c>
    </row>
    <row r="170" spans="2:16" x14ac:dyDescent="0.25">
      <c r="B170" s="14">
        <v>43327</v>
      </c>
      <c r="C170" s="214">
        <v>69.11</v>
      </c>
      <c r="D170" s="214">
        <v>42</v>
      </c>
      <c r="E170" s="214">
        <v>373000</v>
      </c>
      <c r="F170" s="214">
        <v>214500</v>
      </c>
      <c r="G170" s="30">
        <v>1390.5</v>
      </c>
      <c r="J170" s="106">
        <f t="shared" si="16"/>
        <v>43327</v>
      </c>
      <c r="K170" s="214" t="e">
        <f t="shared" si="17"/>
        <v>#VALUE!</v>
      </c>
      <c r="L170" s="214">
        <f t="shared" si="18"/>
        <v>60.955056179775283</v>
      </c>
      <c r="M170" s="214">
        <f t="shared" si="19"/>
        <v>89.255189255189265</v>
      </c>
      <c r="N170" s="214">
        <f t="shared" si="20"/>
        <v>102.89156626506025</v>
      </c>
      <c r="O170" s="214">
        <f t="shared" si="21"/>
        <v>82.994846923310092</v>
      </c>
      <c r="P170" s="14">
        <f t="shared" si="22"/>
        <v>43313</v>
      </c>
    </row>
    <row r="171" spans="2:16" x14ac:dyDescent="0.25">
      <c r="B171" s="14">
        <v>43328</v>
      </c>
      <c r="C171" s="214">
        <v>68.989999999999995</v>
      </c>
      <c r="D171" s="214">
        <v>42.55</v>
      </c>
      <c r="E171" s="214">
        <v>367500</v>
      </c>
      <c r="F171" s="214">
        <v>216500</v>
      </c>
      <c r="G171" s="30">
        <v>1361</v>
      </c>
      <c r="J171" s="106">
        <f t="shared" si="16"/>
        <v>43328</v>
      </c>
      <c r="K171" s="214" t="e">
        <f t="shared" si="17"/>
        <v>#VALUE!</v>
      </c>
      <c r="L171" s="214">
        <f t="shared" si="18"/>
        <v>64.747191011235955</v>
      </c>
      <c r="M171" s="214">
        <f t="shared" si="19"/>
        <v>89.377289377289387</v>
      </c>
      <c r="N171" s="214">
        <f t="shared" si="20"/>
        <v>100.2409638554217</v>
      </c>
      <c r="O171" s="214">
        <f t="shared" si="21"/>
        <v>82.479539254319491</v>
      </c>
      <c r="P171" s="14">
        <f t="shared" si="22"/>
        <v>43313</v>
      </c>
    </row>
    <row r="172" spans="2:16" x14ac:dyDescent="0.25">
      <c r="B172" s="14">
        <v>43329</v>
      </c>
      <c r="C172" s="214">
        <v>68.16</v>
      </c>
      <c r="D172" s="214">
        <v>43.4</v>
      </c>
      <c r="E172" s="214">
        <v>365500</v>
      </c>
      <c r="F172" s="214">
        <v>213500</v>
      </c>
      <c r="G172" s="30">
        <v>1369</v>
      </c>
      <c r="J172" s="106">
        <f t="shared" si="16"/>
        <v>43329</v>
      </c>
      <c r="K172" s="214" t="e">
        <f t="shared" si="17"/>
        <v>#VALUE!</v>
      </c>
      <c r="L172" s="214">
        <f t="shared" si="18"/>
        <v>66.643258426966284</v>
      </c>
      <c r="M172" s="214">
        <f t="shared" si="19"/>
        <v>88.888888888888886</v>
      </c>
      <c r="N172" s="214">
        <f t="shared" si="20"/>
        <v>104.57831325301206</v>
      </c>
      <c r="O172" s="214">
        <f t="shared" si="21"/>
        <v>80.782055168232802</v>
      </c>
      <c r="P172" s="14">
        <f t="shared" si="22"/>
        <v>43313</v>
      </c>
    </row>
    <row r="173" spans="2:16" x14ac:dyDescent="0.25">
      <c r="B173" s="14">
        <v>43332</v>
      </c>
      <c r="C173" s="214">
        <v>68.95</v>
      </c>
      <c r="D173" s="214">
        <v>46.1</v>
      </c>
      <c r="E173" s="214">
        <v>366000</v>
      </c>
      <c r="F173" s="214">
        <v>208000</v>
      </c>
      <c r="G173" s="30">
        <v>1360.5</v>
      </c>
      <c r="J173" s="106">
        <f t="shared" si="16"/>
        <v>43332</v>
      </c>
      <c r="K173" s="214" t="e">
        <f t="shared" si="17"/>
        <v>#VALUE!</v>
      </c>
      <c r="L173" s="214">
        <f t="shared" si="18"/>
        <v>69.311797752808985</v>
      </c>
      <c r="M173" s="214">
        <f t="shared" si="19"/>
        <v>86.568986568986574</v>
      </c>
      <c r="N173" s="214">
        <f t="shared" si="20"/>
        <v>103.85542168674699</v>
      </c>
      <c r="O173" s="214">
        <f t="shared" si="21"/>
        <v>81.630797211276146</v>
      </c>
      <c r="P173" s="14">
        <f t="shared" si="22"/>
        <v>43313</v>
      </c>
    </row>
    <row r="174" spans="2:16" x14ac:dyDescent="0.25">
      <c r="B174" s="14">
        <v>43333</v>
      </c>
      <c r="C174" s="214">
        <v>69.569999999999993</v>
      </c>
      <c r="D174" s="214">
        <v>47.45</v>
      </c>
      <c r="E174" s="214">
        <v>364000</v>
      </c>
      <c r="F174" s="214">
        <v>217000</v>
      </c>
      <c r="G174" s="30">
        <v>1332.5</v>
      </c>
      <c r="J174" s="106">
        <f t="shared" si="16"/>
        <v>43333</v>
      </c>
      <c r="K174" s="214" t="e">
        <f t="shared" si="17"/>
        <v>#VALUE!</v>
      </c>
      <c r="L174" s="214">
        <f t="shared" si="18"/>
        <v>67.06460674157303</v>
      </c>
      <c r="M174" s="214">
        <f t="shared" si="19"/>
        <v>87.057387057387061</v>
      </c>
      <c r="N174" s="214">
        <f t="shared" si="20"/>
        <v>105.78313253012048</v>
      </c>
      <c r="O174" s="214">
        <f t="shared" si="21"/>
        <v>81.53986056380721</v>
      </c>
      <c r="P174" s="14">
        <f t="shared" si="22"/>
        <v>43313</v>
      </c>
    </row>
    <row r="175" spans="2:16" x14ac:dyDescent="0.25">
      <c r="B175" s="14">
        <v>43334</v>
      </c>
      <c r="C175" s="214">
        <v>67.47</v>
      </c>
      <c r="D175" s="214">
        <v>49.35</v>
      </c>
      <c r="E175" s="214">
        <v>354500</v>
      </c>
      <c r="F175" s="214">
        <v>215500</v>
      </c>
      <c r="G175" s="30">
        <v>1346.5</v>
      </c>
      <c r="J175" s="106">
        <f t="shared" si="16"/>
        <v>43334</v>
      </c>
      <c r="K175" s="214" t="e">
        <f t="shared" si="17"/>
        <v>#VALUE!</v>
      </c>
      <c r="L175" s="214">
        <f t="shared" si="18"/>
        <v>66.573033707865164</v>
      </c>
      <c r="M175" s="214">
        <f t="shared" si="19"/>
        <v>89.377289377289387</v>
      </c>
      <c r="N175" s="214">
        <f t="shared" si="20"/>
        <v>107.95180722891567</v>
      </c>
      <c r="O175" s="214">
        <f t="shared" si="21"/>
        <v>81.600484995453172</v>
      </c>
      <c r="P175" s="14">
        <f t="shared" si="22"/>
        <v>43313</v>
      </c>
    </row>
    <row r="176" spans="2:16" x14ac:dyDescent="0.25">
      <c r="B176" s="14">
        <v>43335</v>
      </c>
      <c r="C176" s="214">
        <v>69.099999999999994</v>
      </c>
      <c r="D176" s="214">
        <v>47.75</v>
      </c>
      <c r="E176" s="214">
        <v>356500</v>
      </c>
      <c r="F176" s="214">
        <v>219500</v>
      </c>
      <c r="G176" s="30">
        <v>1345</v>
      </c>
      <c r="J176" s="106">
        <f t="shared" si="16"/>
        <v>43335</v>
      </c>
      <c r="K176" s="214" t="e">
        <f t="shared" si="17"/>
        <v>#VALUE!</v>
      </c>
      <c r="L176" s="214">
        <f t="shared" si="18"/>
        <v>69.592696629213478</v>
      </c>
      <c r="M176" s="214">
        <f t="shared" si="19"/>
        <v>90.842490842490847</v>
      </c>
      <c r="N176" s="214">
        <f t="shared" si="20"/>
        <v>112.28915662650603</v>
      </c>
      <c r="O176" s="214">
        <f t="shared" si="21"/>
        <v>81.66110942709912</v>
      </c>
      <c r="P176" s="14">
        <f t="shared" si="22"/>
        <v>43313</v>
      </c>
    </row>
    <row r="177" spans="2:16" x14ac:dyDescent="0.25">
      <c r="B177" s="14">
        <v>43336</v>
      </c>
      <c r="C177" s="214">
        <v>68.8</v>
      </c>
      <c r="D177" s="214">
        <v>47.4</v>
      </c>
      <c r="E177" s="214">
        <v>366000</v>
      </c>
      <c r="F177" s="214">
        <v>224000</v>
      </c>
      <c r="G177" s="30">
        <v>1346</v>
      </c>
      <c r="J177" s="106">
        <f t="shared" si="16"/>
        <v>43336</v>
      </c>
      <c r="K177" s="214" t="e">
        <f t="shared" si="17"/>
        <v>#VALUE!</v>
      </c>
      <c r="L177" s="214">
        <f t="shared" si="18"/>
        <v>70.154494382022463</v>
      </c>
      <c r="M177" s="214">
        <f t="shared" si="19"/>
        <v>89.377289377289387</v>
      </c>
      <c r="N177" s="214">
        <f t="shared" si="20"/>
        <v>110.8433734939759</v>
      </c>
      <c r="O177" s="214">
        <f t="shared" si="21"/>
        <v>82.23704152773567</v>
      </c>
      <c r="P177" s="14">
        <f t="shared" si="22"/>
        <v>43313</v>
      </c>
    </row>
    <row r="178" spans="2:16" x14ac:dyDescent="0.25">
      <c r="B178" s="14">
        <v>43339</v>
      </c>
      <c r="C178" s="214">
        <v>70.459999999999994</v>
      </c>
      <c r="D178" s="214">
        <v>49.55</v>
      </c>
      <c r="E178" s="214">
        <v>372000</v>
      </c>
      <c r="F178" s="214">
        <v>233000</v>
      </c>
      <c r="G178" s="30">
        <v>1347</v>
      </c>
      <c r="J178" s="106">
        <f t="shared" si="16"/>
        <v>43339</v>
      </c>
      <c r="K178" s="214" t="e">
        <f t="shared" si="17"/>
        <v>#VALUE!</v>
      </c>
      <c r="L178" s="214">
        <f t="shared" si="18"/>
        <v>69.733146067415731</v>
      </c>
      <c r="M178" s="214">
        <f t="shared" si="19"/>
        <v>91.330891330891333</v>
      </c>
      <c r="N178" s="214">
        <f t="shared" si="20"/>
        <v>113.49397590361446</v>
      </c>
      <c r="O178" s="214">
        <f t="shared" si="21"/>
        <v>82.631100333434375</v>
      </c>
      <c r="P178" s="14">
        <f t="shared" si="22"/>
        <v>43313</v>
      </c>
    </row>
    <row r="179" spans="2:16" x14ac:dyDescent="0.25">
      <c r="B179" s="14">
        <v>43340</v>
      </c>
      <c r="C179" s="214">
        <v>73.010000000000005</v>
      </c>
      <c r="D179" s="214">
        <v>49.95</v>
      </c>
      <c r="E179" s="214">
        <v>366000</v>
      </c>
      <c r="F179" s="214">
        <v>230000</v>
      </c>
      <c r="G179" s="30">
        <v>1356.5</v>
      </c>
      <c r="J179" s="106">
        <f t="shared" si="16"/>
        <v>43340</v>
      </c>
      <c r="K179" s="214" t="e">
        <f t="shared" si="17"/>
        <v>#VALUE!</v>
      </c>
      <c r="L179" s="214">
        <f t="shared" si="18"/>
        <v>67.626404494382015</v>
      </c>
      <c r="M179" s="214">
        <f t="shared" si="19"/>
        <v>88.766788766788764</v>
      </c>
      <c r="N179" s="214">
        <f t="shared" si="20"/>
        <v>113.49397590361446</v>
      </c>
      <c r="O179" s="214">
        <f t="shared" si="21"/>
        <v>81.630797211276146</v>
      </c>
      <c r="P179" s="14">
        <f t="shared" si="22"/>
        <v>43313</v>
      </c>
    </row>
    <row r="180" spans="2:16" x14ac:dyDescent="0.25">
      <c r="B180" s="14">
        <v>43341</v>
      </c>
      <c r="C180" s="214">
        <v>73.02</v>
      </c>
      <c r="D180" s="214">
        <v>49.65</v>
      </c>
      <c r="E180" s="214">
        <v>374000</v>
      </c>
      <c r="F180" s="214">
        <v>235500</v>
      </c>
      <c r="G180" s="30">
        <v>1363</v>
      </c>
      <c r="J180" s="106">
        <f t="shared" si="16"/>
        <v>43341</v>
      </c>
      <c r="K180" s="214" t="e">
        <f t="shared" si="17"/>
        <v>#VALUE!</v>
      </c>
      <c r="L180" s="214">
        <f t="shared" si="18"/>
        <v>65.519662921348313</v>
      </c>
      <c r="M180" s="214">
        <f t="shared" si="19"/>
        <v>89.377289377289387</v>
      </c>
      <c r="N180" s="214">
        <f t="shared" si="20"/>
        <v>113.73493975903615</v>
      </c>
      <c r="O180" s="214">
        <f t="shared" si="21"/>
        <v>80.418308578357085</v>
      </c>
      <c r="P180" s="14">
        <f t="shared" si="22"/>
        <v>43313</v>
      </c>
    </row>
    <row r="181" spans="2:16" x14ac:dyDescent="0.25">
      <c r="B181" s="14">
        <v>43342</v>
      </c>
      <c r="C181" s="214">
        <v>69.989999999999995</v>
      </c>
      <c r="D181" s="214">
        <v>48.15</v>
      </c>
      <c r="E181" s="214">
        <v>363500</v>
      </c>
      <c r="F181" s="214">
        <v>235500</v>
      </c>
      <c r="G181" s="30">
        <v>1346.5</v>
      </c>
      <c r="J181" s="106">
        <f t="shared" si="16"/>
        <v>43342</v>
      </c>
      <c r="K181" s="214" t="e">
        <f t="shared" si="17"/>
        <v>#VALUE!</v>
      </c>
      <c r="L181" s="214">
        <f t="shared" si="18"/>
        <v>64.817415730337075</v>
      </c>
      <c r="M181" s="214">
        <f t="shared" si="19"/>
        <v>89.865689865689873</v>
      </c>
      <c r="N181" s="214">
        <f t="shared" si="20"/>
        <v>116.86746987951808</v>
      </c>
      <c r="O181" s="214">
        <f t="shared" si="21"/>
        <v>80.115186420127316</v>
      </c>
      <c r="P181" s="14">
        <f t="shared" si="22"/>
        <v>43313</v>
      </c>
    </row>
    <row r="182" spans="2:16" x14ac:dyDescent="0.25">
      <c r="B182" s="14">
        <v>43343</v>
      </c>
      <c r="C182" s="214">
        <v>65.5</v>
      </c>
      <c r="D182" s="214">
        <v>46.65</v>
      </c>
      <c r="E182" s="214">
        <v>366000</v>
      </c>
      <c r="F182" s="214">
        <v>236000</v>
      </c>
      <c r="G182" s="30">
        <v>1326.5</v>
      </c>
      <c r="J182" s="106">
        <f t="shared" si="16"/>
        <v>43343</v>
      </c>
      <c r="K182" s="214" t="e">
        <f t="shared" si="17"/>
        <v>#VALUE!</v>
      </c>
      <c r="L182" s="214">
        <f t="shared" si="18"/>
        <v>66.573033707865164</v>
      </c>
      <c r="M182" s="214">
        <f t="shared" si="19"/>
        <v>89.743589743589752</v>
      </c>
      <c r="N182" s="214">
        <f t="shared" si="20"/>
        <v>118.07228915662651</v>
      </c>
      <c r="O182" s="214">
        <f t="shared" si="21"/>
        <v>79.205819945438023</v>
      </c>
      <c r="P182" s="14">
        <f t="shared" si="22"/>
        <v>43313</v>
      </c>
    </row>
    <row r="183" spans="2:16" x14ac:dyDescent="0.25">
      <c r="B183" s="14">
        <v>43346</v>
      </c>
      <c r="C183" s="214">
        <v>63.26</v>
      </c>
      <c r="D183" s="214">
        <v>46.15</v>
      </c>
      <c r="E183" s="214">
        <v>368000</v>
      </c>
      <c r="F183" s="214">
        <v>242500</v>
      </c>
      <c r="G183" s="30">
        <v>1321.5</v>
      </c>
      <c r="J183" s="106">
        <f t="shared" si="16"/>
        <v>43346</v>
      </c>
      <c r="K183" s="214" t="e">
        <f t="shared" si="17"/>
        <v>#VALUE!</v>
      </c>
      <c r="L183" s="214">
        <f t="shared" si="18"/>
        <v>64.396067415730343</v>
      </c>
      <c r="M183" s="214">
        <f t="shared" si="19"/>
        <v>87.423687423687426</v>
      </c>
      <c r="N183" s="214">
        <f t="shared" si="20"/>
        <v>116.86746987951808</v>
      </c>
      <c r="O183" s="214">
        <f t="shared" si="21"/>
        <v>79.630190966959674</v>
      </c>
      <c r="P183" s="14">
        <f t="shared" si="22"/>
        <v>43344</v>
      </c>
    </row>
    <row r="184" spans="2:16" x14ac:dyDescent="0.25">
      <c r="B184" s="14">
        <v>43347</v>
      </c>
      <c r="C184" s="214">
        <v>63.85</v>
      </c>
      <c r="D184" s="214">
        <v>47.4</v>
      </c>
      <c r="E184" s="214">
        <v>367500</v>
      </c>
      <c r="F184" s="214">
        <v>245000</v>
      </c>
      <c r="G184" s="30">
        <v>1306.5</v>
      </c>
      <c r="J184" s="106">
        <f t="shared" si="16"/>
        <v>43347</v>
      </c>
      <c r="K184" s="214" t="e">
        <f t="shared" si="17"/>
        <v>#VALUE!</v>
      </c>
      <c r="L184" s="214">
        <f t="shared" si="18"/>
        <v>62.991573033707859</v>
      </c>
      <c r="M184" s="214">
        <f t="shared" si="19"/>
        <v>85.714285714285708</v>
      </c>
      <c r="N184" s="214">
        <f t="shared" si="20"/>
        <v>116.62650602409639</v>
      </c>
      <c r="O184" s="214">
        <f t="shared" si="21"/>
        <v>78.417702334040612</v>
      </c>
      <c r="P184" s="14">
        <f t="shared" si="22"/>
        <v>43344</v>
      </c>
    </row>
    <row r="185" spans="2:16" x14ac:dyDescent="0.25">
      <c r="B185" s="14">
        <v>43348</v>
      </c>
      <c r="C185" s="214">
        <v>61.39</v>
      </c>
      <c r="D185" s="214">
        <v>45.85</v>
      </c>
      <c r="E185" s="214">
        <v>358000</v>
      </c>
      <c r="F185" s="214">
        <v>242500</v>
      </c>
      <c r="G185" s="30">
        <v>1313.5</v>
      </c>
      <c r="J185" s="106">
        <f t="shared" si="16"/>
        <v>43348</v>
      </c>
      <c r="K185" s="214" t="e">
        <f t="shared" si="17"/>
        <v>#VALUE!</v>
      </c>
      <c r="L185" s="214">
        <f t="shared" si="18"/>
        <v>62.991573033707859</v>
      </c>
      <c r="M185" s="214">
        <f t="shared" si="19"/>
        <v>85.958485958485966</v>
      </c>
      <c r="N185" s="214">
        <f t="shared" si="20"/>
        <v>115.18072289156626</v>
      </c>
      <c r="O185" s="214">
        <f t="shared" si="21"/>
        <v>77.205213701121551</v>
      </c>
      <c r="P185" s="14">
        <f t="shared" si="22"/>
        <v>43344</v>
      </c>
    </row>
    <row r="186" spans="2:16" x14ac:dyDescent="0.25">
      <c r="B186" s="14">
        <v>43349</v>
      </c>
      <c r="C186" s="214">
        <v>61.84</v>
      </c>
      <c r="D186" s="214">
        <v>44.85</v>
      </c>
      <c r="E186" s="214">
        <v>351000</v>
      </c>
      <c r="F186" s="214">
        <v>242000</v>
      </c>
      <c r="G186" s="30">
        <v>1293.5</v>
      </c>
      <c r="J186" s="106">
        <f t="shared" si="16"/>
        <v>43349</v>
      </c>
      <c r="K186" s="214" t="e">
        <f t="shared" si="17"/>
        <v>#VALUE!</v>
      </c>
      <c r="L186" s="214">
        <f t="shared" si="18"/>
        <v>62.5</v>
      </c>
      <c r="M186" s="214">
        <f t="shared" si="19"/>
        <v>84.737484737484735</v>
      </c>
      <c r="N186" s="214">
        <f t="shared" si="20"/>
        <v>117.59036144578315</v>
      </c>
      <c r="O186" s="214">
        <f t="shared" si="21"/>
        <v>76.629281600485001</v>
      </c>
      <c r="P186" s="14">
        <f t="shared" si="22"/>
        <v>43344</v>
      </c>
    </row>
    <row r="187" spans="2:16" x14ac:dyDescent="0.25">
      <c r="B187" s="14">
        <v>43350</v>
      </c>
      <c r="C187" s="214">
        <v>63.32</v>
      </c>
      <c r="D187" s="214">
        <v>44.85</v>
      </c>
      <c r="E187" s="214">
        <v>352000</v>
      </c>
      <c r="F187" s="214">
        <v>239000</v>
      </c>
      <c r="G187" s="30">
        <v>1273.5</v>
      </c>
      <c r="J187" s="106">
        <f t="shared" si="16"/>
        <v>43350</v>
      </c>
      <c r="K187" s="214" t="e">
        <f t="shared" si="17"/>
        <v>#VALUE!</v>
      </c>
      <c r="L187" s="214">
        <f t="shared" si="18"/>
        <v>61.446629213483142</v>
      </c>
      <c r="M187" s="214">
        <f t="shared" si="19"/>
        <v>83.272283272283275</v>
      </c>
      <c r="N187" s="214">
        <f t="shared" si="20"/>
        <v>120.24096385542168</v>
      </c>
      <c r="O187" s="214">
        <f t="shared" si="21"/>
        <v>77.235525916944525</v>
      </c>
      <c r="P187" s="14">
        <f t="shared" si="22"/>
        <v>43344</v>
      </c>
    </row>
    <row r="188" spans="2:16" x14ac:dyDescent="0.25">
      <c r="B188" s="14">
        <v>43353</v>
      </c>
      <c r="C188" s="214">
        <v>61.35</v>
      </c>
      <c r="D188" s="214">
        <v>44.5</v>
      </c>
      <c r="E188" s="214">
        <v>347000</v>
      </c>
      <c r="F188" s="214">
        <v>244000</v>
      </c>
      <c r="G188" s="30">
        <v>1264</v>
      </c>
      <c r="J188" s="106">
        <f t="shared" si="16"/>
        <v>43353</v>
      </c>
      <c r="K188" s="214" t="e">
        <f t="shared" si="17"/>
        <v>#VALUE!</v>
      </c>
      <c r="L188" s="214">
        <f t="shared" si="18"/>
        <v>61.02528089887641</v>
      </c>
      <c r="M188" s="214">
        <f t="shared" si="19"/>
        <v>83.882783882783883</v>
      </c>
      <c r="N188" s="214">
        <f t="shared" si="20"/>
        <v>119.27710843373494</v>
      </c>
      <c r="O188" s="214">
        <f t="shared" si="21"/>
        <v>76.113973931494399</v>
      </c>
      <c r="P188" s="14">
        <f t="shared" si="22"/>
        <v>43344</v>
      </c>
    </row>
    <row r="189" spans="2:16" x14ac:dyDescent="0.25">
      <c r="B189" s="14">
        <v>43354</v>
      </c>
      <c r="C189" s="214">
        <v>62.57</v>
      </c>
      <c r="D189" s="214">
        <v>43.75</v>
      </c>
      <c r="E189" s="214">
        <v>341000</v>
      </c>
      <c r="F189" s="214">
        <v>249500</v>
      </c>
      <c r="G189" s="30">
        <v>1274</v>
      </c>
      <c r="J189" s="106">
        <f t="shared" si="16"/>
        <v>43354</v>
      </c>
      <c r="K189" s="214" t="e">
        <f t="shared" si="17"/>
        <v>#VALUE!</v>
      </c>
      <c r="L189" s="214">
        <f t="shared" si="18"/>
        <v>63.764044943820217</v>
      </c>
      <c r="M189" s="214">
        <f t="shared" si="19"/>
        <v>85.470085470085465</v>
      </c>
      <c r="N189" s="214">
        <f t="shared" si="20"/>
        <v>114.93975903614458</v>
      </c>
      <c r="O189" s="214">
        <f t="shared" si="21"/>
        <v>76.447408305547143</v>
      </c>
      <c r="P189" s="14">
        <f t="shared" si="22"/>
        <v>43344</v>
      </c>
    </row>
    <row r="190" spans="2:16" x14ac:dyDescent="0.25">
      <c r="B190" s="14">
        <v>43355</v>
      </c>
      <c r="C190" s="214">
        <v>64.5</v>
      </c>
      <c r="D190" s="214">
        <v>43.45</v>
      </c>
      <c r="E190" s="214">
        <v>343500</v>
      </c>
      <c r="F190" s="214">
        <v>247500</v>
      </c>
      <c r="G190" s="30">
        <v>1255.5</v>
      </c>
      <c r="J190" s="106">
        <f t="shared" si="16"/>
        <v>43355</v>
      </c>
      <c r="K190" s="214" t="e">
        <f t="shared" si="17"/>
        <v>#VALUE!</v>
      </c>
      <c r="L190" s="214">
        <f t="shared" si="18"/>
        <v>68.960674157303373</v>
      </c>
      <c r="M190" s="214">
        <f t="shared" si="19"/>
        <v>85.958485958485966</v>
      </c>
      <c r="N190" s="214">
        <f t="shared" si="20"/>
        <v>118.07228915662651</v>
      </c>
      <c r="O190" s="214">
        <f t="shared" si="21"/>
        <v>77.659896938466204</v>
      </c>
      <c r="P190" s="14">
        <f t="shared" si="22"/>
        <v>43344</v>
      </c>
    </row>
    <row r="191" spans="2:16" x14ac:dyDescent="0.25">
      <c r="B191" s="14">
        <v>43356</v>
      </c>
      <c r="C191" s="214">
        <v>64.8</v>
      </c>
      <c r="D191" s="214">
        <v>45.4</v>
      </c>
      <c r="E191" s="214">
        <v>350000</v>
      </c>
      <c r="F191" s="214">
        <v>238500</v>
      </c>
      <c r="G191" s="30">
        <v>1261</v>
      </c>
      <c r="J191" s="106">
        <f t="shared" si="16"/>
        <v>43356</v>
      </c>
      <c r="K191" s="214" t="e">
        <f t="shared" si="17"/>
        <v>#VALUE!</v>
      </c>
      <c r="L191" s="214">
        <f t="shared" si="18"/>
        <v>68.117977528089895</v>
      </c>
      <c r="M191" s="214">
        <f t="shared" si="19"/>
        <v>86.446886446886452</v>
      </c>
      <c r="N191" s="214">
        <f t="shared" si="20"/>
        <v>118.79518072289157</v>
      </c>
      <c r="O191" s="214">
        <f t="shared" si="21"/>
        <v>77.659896938466204</v>
      </c>
      <c r="P191" s="14">
        <f t="shared" si="22"/>
        <v>43344</v>
      </c>
    </row>
    <row r="192" spans="2:16" x14ac:dyDescent="0.25">
      <c r="B192" s="14">
        <v>43357</v>
      </c>
      <c r="C192" s="214">
        <v>65.900000000000006</v>
      </c>
      <c r="D192" s="214">
        <v>49.1</v>
      </c>
      <c r="E192" s="214">
        <v>352000</v>
      </c>
      <c r="F192" s="214">
        <v>245000</v>
      </c>
      <c r="G192" s="30">
        <v>1281</v>
      </c>
      <c r="J192" s="106">
        <f t="shared" si="16"/>
        <v>43357</v>
      </c>
      <c r="K192" s="214" t="e">
        <f t="shared" si="17"/>
        <v>#VALUE!</v>
      </c>
      <c r="L192" s="214">
        <f t="shared" si="18"/>
        <v>67.485955056179776</v>
      </c>
      <c r="M192" s="214">
        <f t="shared" si="19"/>
        <v>89.62148962148963</v>
      </c>
      <c r="N192" s="214">
        <f t="shared" si="20"/>
        <v>122.89156626506023</v>
      </c>
      <c r="O192" s="214">
        <f t="shared" si="21"/>
        <v>80.2667474992422</v>
      </c>
      <c r="P192" s="14">
        <f t="shared" si="22"/>
        <v>43344</v>
      </c>
    </row>
    <row r="193" spans="2:16" x14ac:dyDescent="0.25">
      <c r="B193" s="14">
        <v>43360</v>
      </c>
      <c r="C193" s="214">
        <v>63.71</v>
      </c>
      <c r="D193" s="214">
        <v>48.5</v>
      </c>
      <c r="E193" s="214">
        <v>354000</v>
      </c>
      <c r="F193" s="214">
        <v>246500</v>
      </c>
      <c r="G193" s="30">
        <v>1281</v>
      </c>
      <c r="J193" s="106">
        <f t="shared" si="16"/>
        <v>43360</v>
      </c>
      <c r="K193" s="214" t="e">
        <f t="shared" si="17"/>
        <v>#VALUE!</v>
      </c>
      <c r="L193" s="214">
        <f t="shared" si="18"/>
        <v>73.033707865168537</v>
      </c>
      <c r="M193" s="214">
        <f t="shared" si="19"/>
        <v>87.912087912087912</v>
      </c>
      <c r="N193" s="214">
        <f t="shared" si="20"/>
        <v>123.6144578313253</v>
      </c>
      <c r="O193" s="214">
        <f t="shared" si="21"/>
        <v>81.691421642922109</v>
      </c>
      <c r="P193" s="14">
        <f t="shared" si="22"/>
        <v>43344</v>
      </c>
    </row>
    <row r="194" spans="2:16" x14ac:dyDescent="0.25">
      <c r="B194" s="14">
        <v>43361</v>
      </c>
      <c r="C194" s="214">
        <v>66.36</v>
      </c>
      <c r="D194" s="214">
        <v>48.05</v>
      </c>
      <c r="E194" s="214">
        <v>367000</v>
      </c>
      <c r="F194" s="214">
        <v>255000</v>
      </c>
      <c r="G194" s="30">
        <v>1324</v>
      </c>
      <c r="J194" s="106">
        <f t="shared" si="16"/>
        <v>43361</v>
      </c>
      <c r="K194" s="214" t="e">
        <f t="shared" si="17"/>
        <v>#VALUE!</v>
      </c>
      <c r="L194" s="214">
        <f t="shared" si="18"/>
        <v>72.542134831460672</v>
      </c>
      <c r="M194" s="214">
        <f t="shared" si="19"/>
        <v>88.156288156288156</v>
      </c>
      <c r="N194" s="214">
        <f t="shared" si="20"/>
        <v>122.16867469879517</v>
      </c>
      <c r="O194" s="214">
        <f t="shared" si="21"/>
        <v>81.236738405577441</v>
      </c>
      <c r="P194" s="14">
        <f t="shared" si="22"/>
        <v>43344</v>
      </c>
    </row>
    <row r="195" spans="2:16" x14ac:dyDescent="0.25">
      <c r="B195" s="14">
        <v>43362</v>
      </c>
      <c r="C195" s="214">
        <v>67.33</v>
      </c>
      <c r="D195" s="214">
        <v>52</v>
      </c>
      <c r="E195" s="214">
        <v>360000</v>
      </c>
      <c r="F195" s="214">
        <v>256500</v>
      </c>
      <c r="G195" s="30">
        <v>1347.5</v>
      </c>
      <c r="J195" s="106">
        <f t="shared" si="16"/>
        <v>43362</v>
      </c>
      <c r="K195" s="214" t="e">
        <f t="shared" si="17"/>
        <v>#VALUE!</v>
      </c>
      <c r="L195" s="214">
        <f t="shared" si="18"/>
        <v>76.966292134831448</v>
      </c>
      <c r="M195" s="214">
        <f t="shared" si="19"/>
        <v>89.62148962148963</v>
      </c>
      <c r="N195" s="214">
        <f t="shared" si="20"/>
        <v>123.37349397590363</v>
      </c>
      <c r="O195" s="214">
        <f t="shared" si="21"/>
        <v>82.812973628372234</v>
      </c>
      <c r="P195" s="14">
        <f t="shared" si="22"/>
        <v>43344</v>
      </c>
    </row>
    <row r="196" spans="2:16" x14ac:dyDescent="0.25">
      <c r="B196" s="14">
        <v>43363</v>
      </c>
      <c r="C196" s="214">
        <v>67.989999999999995</v>
      </c>
      <c r="D196" s="214">
        <v>51.65</v>
      </c>
      <c r="E196" s="214">
        <v>361000</v>
      </c>
      <c r="F196" s="214">
        <v>253500</v>
      </c>
      <c r="G196" s="30">
        <v>1340</v>
      </c>
      <c r="J196" s="106">
        <f t="shared" si="16"/>
        <v>43363</v>
      </c>
      <c r="K196" s="214" t="e">
        <f t="shared" si="17"/>
        <v>#VALUE!</v>
      </c>
      <c r="L196" s="214">
        <f t="shared" si="18"/>
        <v>76.896067415730329</v>
      </c>
      <c r="M196" s="214">
        <f t="shared" si="19"/>
        <v>89.62148962148963</v>
      </c>
      <c r="N196" s="214">
        <f t="shared" si="20"/>
        <v>123.37349397590363</v>
      </c>
      <c r="O196" s="214">
        <f t="shared" si="21"/>
        <v>82.812973628372234</v>
      </c>
      <c r="P196" s="14">
        <f t="shared" si="22"/>
        <v>43344</v>
      </c>
    </row>
    <row r="197" spans="2:16" x14ac:dyDescent="0.25">
      <c r="B197" s="14">
        <v>43364</v>
      </c>
      <c r="C197" s="214">
        <v>69.19</v>
      </c>
      <c r="D197" s="214">
        <v>54.8</v>
      </c>
      <c r="E197" s="214">
        <v>367000</v>
      </c>
      <c r="F197" s="214">
        <v>256000</v>
      </c>
      <c r="G197" s="30">
        <v>1366</v>
      </c>
      <c r="J197" s="106">
        <f t="shared" si="16"/>
        <v>43364</v>
      </c>
      <c r="K197" s="214" t="e">
        <f t="shared" si="17"/>
        <v>#VALUE!</v>
      </c>
      <c r="L197" s="214">
        <f t="shared" si="18"/>
        <v>76.896067415730329</v>
      </c>
      <c r="M197" s="214">
        <f t="shared" si="19"/>
        <v>89.62148962148963</v>
      </c>
      <c r="N197" s="214">
        <f t="shared" si="20"/>
        <v>123.37349397590363</v>
      </c>
      <c r="O197" s="214">
        <f t="shared" si="21"/>
        <v>82.964534707487118</v>
      </c>
      <c r="P197" s="14">
        <f t="shared" si="22"/>
        <v>43344</v>
      </c>
    </row>
    <row r="198" spans="2:16" x14ac:dyDescent="0.25">
      <c r="B198" s="14">
        <v>43367</v>
      </c>
      <c r="C198" s="214">
        <v>69.19</v>
      </c>
      <c r="D198" s="214">
        <v>54.75</v>
      </c>
      <c r="E198" s="214">
        <v>367000</v>
      </c>
      <c r="F198" s="214">
        <v>256000</v>
      </c>
      <c r="G198" s="30">
        <v>1366</v>
      </c>
      <c r="J198" s="106">
        <f t="shared" si="16"/>
        <v>43367</v>
      </c>
      <c r="K198" s="214" t="e">
        <f t="shared" si="17"/>
        <v>#VALUE!</v>
      </c>
      <c r="L198" s="214">
        <f t="shared" si="18"/>
        <v>77.879213483146074</v>
      </c>
      <c r="M198" s="214">
        <f t="shared" si="19"/>
        <v>89.62148962148963</v>
      </c>
      <c r="N198" s="214">
        <f t="shared" si="20"/>
        <v>123.37349397590363</v>
      </c>
      <c r="O198" s="214">
        <f t="shared" si="21"/>
        <v>81.752046074568057</v>
      </c>
      <c r="P198" s="14">
        <f t="shared" si="22"/>
        <v>43344</v>
      </c>
    </row>
    <row r="199" spans="2:16" x14ac:dyDescent="0.25">
      <c r="B199" s="14">
        <v>43368</v>
      </c>
      <c r="C199" s="214">
        <v>68.33</v>
      </c>
      <c r="D199" s="214">
        <v>54.75</v>
      </c>
      <c r="E199" s="214">
        <v>367000</v>
      </c>
      <c r="F199" s="214">
        <v>256000</v>
      </c>
      <c r="G199" s="30">
        <v>1368.5</v>
      </c>
      <c r="J199" s="106">
        <f t="shared" si="16"/>
        <v>43368</v>
      </c>
      <c r="K199" s="214" t="e">
        <f t="shared" si="17"/>
        <v>#VALUE!</v>
      </c>
      <c r="L199" s="214">
        <f t="shared" si="18"/>
        <v>76.474719101123597</v>
      </c>
      <c r="M199" s="214">
        <f t="shared" si="19"/>
        <v>90.35409035409036</v>
      </c>
      <c r="N199" s="214">
        <f t="shared" si="20"/>
        <v>125.78313253012048</v>
      </c>
      <c r="O199" s="214">
        <f t="shared" si="21"/>
        <v>81.054865110639582</v>
      </c>
      <c r="P199" s="14">
        <f t="shared" si="22"/>
        <v>43344</v>
      </c>
    </row>
    <row r="200" spans="2:16" x14ac:dyDescent="0.25">
      <c r="B200" s="14">
        <v>43369</v>
      </c>
      <c r="C200" s="214">
        <v>72.89</v>
      </c>
      <c r="D200" s="214">
        <v>55.45</v>
      </c>
      <c r="E200" s="214">
        <v>367000</v>
      </c>
      <c r="F200" s="214">
        <v>256000</v>
      </c>
      <c r="G200" s="30">
        <v>1348.5</v>
      </c>
      <c r="J200" s="106">
        <f t="shared" si="16"/>
        <v>43369</v>
      </c>
      <c r="K200" s="214" t="e">
        <f t="shared" si="17"/>
        <v>#VALUE!</v>
      </c>
      <c r="L200" s="214">
        <f t="shared" si="18"/>
        <v>78.932584269662925</v>
      </c>
      <c r="M200" s="214">
        <f t="shared" si="19"/>
        <v>89.255189255189265</v>
      </c>
      <c r="N200" s="214">
        <f t="shared" si="20"/>
        <v>124.57831325301206</v>
      </c>
      <c r="O200" s="214">
        <f t="shared" si="21"/>
        <v>80.236435283419212</v>
      </c>
      <c r="P200" s="14">
        <f t="shared" si="22"/>
        <v>43344</v>
      </c>
    </row>
    <row r="201" spans="2:16" x14ac:dyDescent="0.25">
      <c r="B201" s="14">
        <v>43370</v>
      </c>
      <c r="C201" s="214">
        <v>72.55</v>
      </c>
      <c r="D201" s="214">
        <v>54.45</v>
      </c>
      <c r="E201" s="214">
        <v>370000</v>
      </c>
      <c r="F201" s="214">
        <v>261000</v>
      </c>
      <c r="G201" s="30">
        <v>1337</v>
      </c>
      <c r="J201" s="106">
        <f t="shared" si="16"/>
        <v>43370</v>
      </c>
      <c r="K201" s="214" t="e">
        <f t="shared" si="17"/>
        <v>#VALUE!</v>
      </c>
      <c r="L201" s="214">
        <f t="shared" si="18"/>
        <v>78.932584269662925</v>
      </c>
      <c r="M201" s="214">
        <f t="shared" si="19"/>
        <v>89.987789987789995</v>
      </c>
      <c r="N201" s="214">
        <f t="shared" si="20"/>
        <v>121.68674698795181</v>
      </c>
      <c r="O201" s="214">
        <f t="shared" si="21"/>
        <v>80.96392846317066</v>
      </c>
      <c r="P201" s="14">
        <f t="shared" si="22"/>
        <v>43344</v>
      </c>
    </row>
    <row r="202" spans="2:16" x14ac:dyDescent="0.25">
      <c r="B202" s="14">
        <v>43371</v>
      </c>
      <c r="C202" s="214">
        <v>73</v>
      </c>
      <c r="D202" s="214">
        <v>56.2</v>
      </c>
      <c r="E202" s="214">
        <v>365500</v>
      </c>
      <c r="F202" s="214">
        <v>258500</v>
      </c>
      <c r="G202" s="30">
        <v>1323.5</v>
      </c>
      <c r="J202" s="106">
        <f t="shared" ref="J202:J265" si="23">B202</f>
        <v>43371</v>
      </c>
      <c r="K202" s="214" t="e">
        <f t="shared" ref="K202:K265" si="24">C204/C$10*100</f>
        <v>#VALUE!</v>
      </c>
      <c r="L202" s="214">
        <f t="shared" ref="L202:L265" si="25">D204/D$10*100</f>
        <v>75.210674157303359</v>
      </c>
      <c r="M202" s="214">
        <f t="shared" ref="M202:M265" si="26">E204/E$10*100</f>
        <v>86.202686202686209</v>
      </c>
      <c r="N202" s="214">
        <f t="shared" ref="N202:N265" si="27">F204/F$10*100</f>
        <v>120.48192771084338</v>
      </c>
      <c r="O202" s="214">
        <f t="shared" ref="O202:O265" si="28">G204/G$10*100</f>
        <v>83.146408002424977</v>
      </c>
      <c r="P202" s="14">
        <f t="shared" si="22"/>
        <v>43344</v>
      </c>
    </row>
    <row r="203" spans="2:16" x14ac:dyDescent="0.25">
      <c r="B203" s="14">
        <v>43374</v>
      </c>
      <c r="C203" s="214">
        <v>73</v>
      </c>
      <c r="D203" s="214">
        <v>56.2</v>
      </c>
      <c r="E203" s="214">
        <v>368500</v>
      </c>
      <c r="F203" s="214">
        <v>252500</v>
      </c>
      <c r="G203" s="30">
        <v>1335.5</v>
      </c>
      <c r="J203" s="106">
        <f t="shared" si="23"/>
        <v>43374</v>
      </c>
      <c r="K203" s="214" t="e">
        <f t="shared" si="24"/>
        <v>#VALUE!</v>
      </c>
      <c r="L203" s="214">
        <f t="shared" si="25"/>
        <v>75.772471910112358</v>
      </c>
      <c r="M203" s="214">
        <f t="shared" si="26"/>
        <v>86.202686202686209</v>
      </c>
      <c r="N203" s="214">
        <f t="shared" si="27"/>
        <v>120.48192771084338</v>
      </c>
      <c r="O203" s="214">
        <f t="shared" si="28"/>
        <v>81.630797211276146</v>
      </c>
      <c r="P203" s="14">
        <f t="shared" si="22"/>
        <v>43374</v>
      </c>
    </row>
    <row r="204" spans="2:16" x14ac:dyDescent="0.25">
      <c r="B204" s="14">
        <v>43375</v>
      </c>
      <c r="C204" s="214">
        <v>73</v>
      </c>
      <c r="D204" s="214">
        <v>53.55</v>
      </c>
      <c r="E204" s="214">
        <v>353000</v>
      </c>
      <c r="F204" s="214">
        <v>250000</v>
      </c>
      <c r="G204" s="30">
        <v>1371.5</v>
      </c>
      <c r="J204" s="106">
        <f t="shared" si="23"/>
        <v>43375</v>
      </c>
      <c r="K204" s="214" t="e">
        <f t="shared" si="24"/>
        <v>#VALUE!</v>
      </c>
      <c r="L204" s="214">
        <f t="shared" si="25"/>
        <v>72.963483146067418</v>
      </c>
      <c r="M204" s="214">
        <f t="shared" si="26"/>
        <v>80.463980463980462</v>
      </c>
      <c r="N204" s="214">
        <f t="shared" si="27"/>
        <v>117.59036144578315</v>
      </c>
      <c r="O204" s="214">
        <f t="shared" si="28"/>
        <v>82.23704152773567</v>
      </c>
      <c r="P204" s="14">
        <f t="shared" si="22"/>
        <v>43374</v>
      </c>
    </row>
    <row r="205" spans="2:16" x14ac:dyDescent="0.25">
      <c r="B205" s="14">
        <v>43376</v>
      </c>
      <c r="C205" s="214">
        <v>73</v>
      </c>
      <c r="D205" s="214">
        <v>53.95</v>
      </c>
      <c r="E205" s="214">
        <v>353000</v>
      </c>
      <c r="F205" s="214">
        <v>250000</v>
      </c>
      <c r="G205" s="30">
        <v>1346.5</v>
      </c>
      <c r="J205" s="106">
        <f t="shared" si="23"/>
        <v>43376</v>
      </c>
      <c r="K205" s="214" t="e">
        <f t="shared" si="24"/>
        <v>#VALUE!</v>
      </c>
      <c r="L205" s="214">
        <f t="shared" si="25"/>
        <v>73.174157303370791</v>
      </c>
      <c r="M205" s="214">
        <f t="shared" si="26"/>
        <v>79.120879120879124</v>
      </c>
      <c r="N205" s="214">
        <f t="shared" si="27"/>
        <v>114.21686746987952</v>
      </c>
      <c r="O205" s="214">
        <f t="shared" si="28"/>
        <v>80.903304031524698</v>
      </c>
      <c r="P205" s="14">
        <f t="shared" si="22"/>
        <v>43374</v>
      </c>
    </row>
    <row r="206" spans="2:16" x14ac:dyDescent="0.25">
      <c r="B206" s="14">
        <v>43377</v>
      </c>
      <c r="C206" s="214">
        <v>73</v>
      </c>
      <c r="D206" s="214">
        <v>51.95</v>
      </c>
      <c r="E206" s="214">
        <v>329500</v>
      </c>
      <c r="F206" s="214">
        <v>244000</v>
      </c>
      <c r="G206" s="30">
        <v>1356.5</v>
      </c>
      <c r="J206" s="106">
        <f t="shared" si="23"/>
        <v>43377</v>
      </c>
      <c r="K206" s="214" t="e">
        <f t="shared" si="24"/>
        <v>#VALUE!</v>
      </c>
      <c r="L206" s="214">
        <f t="shared" si="25"/>
        <v>72.331460674157299</v>
      </c>
      <c r="M206" s="214">
        <f t="shared" si="26"/>
        <v>78.510378510378516</v>
      </c>
      <c r="N206" s="214">
        <f t="shared" si="27"/>
        <v>115.18072289156626</v>
      </c>
      <c r="O206" s="214">
        <f t="shared" si="28"/>
        <v>80.903304031524698</v>
      </c>
      <c r="P206" s="14">
        <f t="shared" si="22"/>
        <v>43374</v>
      </c>
    </row>
    <row r="207" spans="2:16" x14ac:dyDescent="0.25">
      <c r="B207" s="14">
        <v>43378</v>
      </c>
      <c r="C207" s="214">
        <v>73</v>
      </c>
      <c r="D207" s="214">
        <v>52.1</v>
      </c>
      <c r="E207" s="214">
        <v>324000</v>
      </c>
      <c r="F207" s="214">
        <v>237000</v>
      </c>
      <c r="G207" s="30">
        <v>1334.5</v>
      </c>
      <c r="J207" s="106">
        <f t="shared" si="23"/>
        <v>43378</v>
      </c>
      <c r="K207" s="214" t="e">
        <f t="shared" si="24"/>
        <v>#VALUE!</v>
      </c>
      <c r="L207" s="214">
        <f t="shared" si="25"/>
        <v>71.488764044943821</v>
      </c>
      <c r="M207" s="214">
        <f t="shared" si="26"/>
        <v>78.510378510378516</v>
      </c>
      <c r="N207" s="214">
        <f t="shared" si="27"/>
        <v>115.18072289156626</v>
      </c>
      <c r="O207" s="214">
        <f t="shared" si="28"/>
        <v>79.327068808729919</v>
      </c>
      <c r="P207" s="14">
        <f t="shared" si="22"/>
        <v>43374</v>
      </c>
    </row>
    <row r="208" spans="2:16" x14ac:dyDescent="0.25">
      <c r="B208" s="14">
        <v>43381</v>
      </c>
      <c r="C208" s="214">
        <v>68.45</v>
      </c>
      <c r="D208" s="214">
        <v>51.5</v>
      </c>
      <c r="E208" s="214">
        <v>321500</v>
      </c>
      <c r="F208" s="214">
        <v>239000</v>
      </c>
      <c r="G208" s="30">
        <v>1334.5</v>
      </c>
      <c r="J208" s="106">
        <f t="shared" si="23"/>
        <v>43381</v>
      </c>
      <c r="K208" s="214" t="e">
        <f t="shared" si="24"/>
        <v>#VALUE!</v>
      </c>
      <c r="L208" s="214">
        <f t="shared" si="25"/>
        <v>70.154494382022463</v>
      </c>
      <c r="M208" s="214">
        <f t="shared" si="26"/>
        <v>77.167277167277177</v>
      </c>
      <c r="N208" s="214">
        <f t="shared" si="27"/>
        <v>114.93975903614458</v>
      </c>
      <c r="O208" s="214">
        <f t="shared" si="28"/>
        <v>78.963322218854188</v>
      </c>
      <c r="P208" s="14">
        <f t="shared" si="22"/>
        <v>43374</v>
      </c>
    </row>
    <row r="209" spans="2:16" x14ac:dyDescent="0.25">
      <c r="B209" s="14">
        <v>43382</v>
      </c>
      <c r="C209" s="214">
        <v>64.900000000000006</v>
      </c>
      <c r="D209" s="214">
        <v>50.9</v>
      </c>
      <c r="E209" s="214">
        <v>321500</v>
      </c>
      <c r="F209" s="214">
        <v>239000</v>
      </c>
      <c r="G209" s="30">
        <v>1308.5</v>
      </c>
      <c r="J209" s="106">
        <f t="shared" si="23"/>
        <v>43382</v>
      </c>
      <c r="K209" s="214" t="e">
        <f t="shared" si="24"/>
        <v>#VALUE!</v>
      </c>
      <c r="L209" s="214">
        <f t="shared" si="25"/>
        <v>66.713483146067404</v>
      </c>
      <c r="M209" s="214">
        <f t="shared" si="26"/>
        <v>74.969474969474973</v>
      </c>
      <c r="N209" s="214">
        <f t="shared" si="27"/>
        <v>109.39759036144578</v>
      </c>
      <c r="O209" s="214">
        <f t="shared" si="28"/>
        <v>75.628978478326772</v>
      </c>
      <c r="P209" s="14">
        <f t="shared" si="22"/>
        <v>43374</v>
      </c>
    </row>
    <row r="210" spans="2:16" x14ac:dyDescent="0.25">
      <c r="B210" s="14">
        <v>43383</v>
      </c>
      <c r="C210" s="214">
        <v>64.900000000000006</v>
      </c>
      <c r="D210" s="214">
        <v>49.95</v>
      </c>
      <c r="E210" s="214">
        <v>316000</v>
      </c>
      <c r="F210" s="214">
        <v>238500</v>
      </c>
      <c r="G210" s="30">
        <v>1302.5</v>
      </c>
      <c r="J210" s="106">
        <f t="shared" si="23"/>
        <v>43383</v>
      </c>
      <c r="K210" s="214" t="e">
        <f t="shared" si="24"/>
        <v>#VALUE!</v>
      </c>
      <c r="L210" s="214">
        <f t="shared" si="25"/>
        <v>70.294943820224702</v>
      </c>
      <c r="M210" s="214">
        <f t="shared" si="26"/>
        <v>77.045177045177056</v>
      </c>
      <c r="N210" s="214">
        <f t="shared" si="27"/>
        <v>117.59036144578315</v>
      </c>
      <c r="O210" s="214">
        <f t="shared" si="28"/>
        <v>75.750227341618668</v>
      </c>
      <c r="P210" s="14">
        <f t="shared" si="22"/>
        <v>43374</v>
      </c>
    </row>
    <row r="211" spans="2:16" x14ac:dyDescent="0.25">
      <c r="B211" s="14">
        <v>43384</v>
      </c>
      <c r="C211" s="214">
        <v>60.45</v>
      </c>
      <c r="D211" s="214">
        <v>47.5</v>
      </c>
      <c r="E211" s="214">
        <v>307000</v>
      </c>
      <c r="F211" s="214">
        <v>227000</v>
      </c>
      <c r="G211" s="30">
        <v>1247.5</v>
      </c>
      <c r="J211" s="106">
        <f t="shared" si="23"/>
        <v>43384</v>
      </c>
      <c r="K211" s="214" t="e">
        <f t="shared" si="24"/>
        <v>#VALUE!</v>
      </c>
      <c r="L211" s="214">
        <f t="shared" si="25"/>
        <v>70.365168539325836</v>
      </c>
      <c r="M211" s="214">
        <f t="shared" si="26"/>
        <v>79.242979242979246</v>
      </c>
      <c r="N211" s="214">
        <f t="shared" si="27"/>
        <v>117.34939759036145</v>
      </c>
      <c r="O211" s="214">
        <f t="shared" si="28"/>
        <v>74.477114277053658</v>
      </c>
      <c r="P211" s="14">
        <f t="shared" si="22"/>
        <v>43374</v>
      </c>
    </row>
    <row r="212" spans="2:16" x14ac:dyDescent="0.25">
      <c r="B212" s="14">
        <v>43385</v>
      </c>
      <c r="C212" s="214">
        <v>62.86</v>
      </c>
      <c r="D212" s="214">
        <v>50.05</v>
      </c>
      <c r="E212" s="214">
        <v>315500</v>
      </c>
      <c r="F212" s="214">
        <v>244000</v>
      </c>
      <c r="G212" s="30">
        <v>1249.5</v>
      </c>
      <c r="J212" s="106">
        <f t="shared" si="23"/>
        <v>43385</v>
      </c>
      <c r="K212" s="214" t="e">
        <f t="shared" si="24"/>
        <v>#VALUE!</v>
      </c>
      <c r="L212" s="214">
        <f t="shared" si="25"/>
        <v>70.294943820224702</v>
      </c>
      <c r="M212" s="214">
        <f t="shared" si="26"/>
        <v>77.777777777777786</v>
      </c>
      <c r="N212" s="214">
        <f t="shared" si="27"/>
        <v>117.34939759036145</v>
      </c>
      <c r="O212" s="214">
        <f t="shared" si="28"/>
        <v>74.87117308275235</v>
      </c>
      <c r="P212" s="14">
        <f t="shared" si="22"/>
        <v>43374</v>
      </c>
    </row>
    <row r="213" spans="2:16" x14ac:dyDescent="0.25">
      <c r="B213" s="14">
        <v>43388</v>
      </c>
      <c r="C213" s="214">
        <v>69.150000000000006</v>
      </c>
      <c r="D213" s="214">
        <v>50.1</v>
      </c>
      <c r="E213" s="214">
        <v>324500</v>
      </c>
      <c r="F213" s="214">
        <v>243500</v>
      </c>
      <c r="G213" s="30">
        <v>1228.5</v>
      </c>
      <c r="J213" s="106">
        <f t="shared" si="23"/>
        <v>43388</v>
      </c>
      <c r="K213" s="214" t="e">
        <f t="shared" si="24"/>
        <v>#VALUE!</v>
      </c>
      <c r="L213" s="214">
        <f t="shared" si="25"/>
        <v>70.294943820224702</v>
      </c>
      <c r="M213" s="214">
        <f t="shared" si="26"/>
        <v>79.365079365079367</v>
      </c>
      <c r="N213" s="214">
        <f t="shared" si="27"/>
        <v>120.72289156626506</v>
      </c>
      <c r="O213" s="214">
        <f t="shared" si="28"/>
        <v>75.810851773264616</v>
      </c>
      <c r="P213" s="14">
        <f t="shared" si="22"/>
        <v>43374</v>
      </c>
    </row>
    <row r="214" spans="2:16" x14ac:dyDescent="0.25">
      <c r="B214" s="14">
        <v>43389</v>
      </c>
      <c r="C214" s="214">
        <v>68.849999999999994</v>
      </c>
      <c r="D214" s="214">
        <v>50.05</v>
      </c>
      <c r="E214" s="214">
        <v>318500</v>
      </c>
      <c r="F214" s="214">
        <v>243500</v>
      </c>
      <c r="G214" s="30">
        <v>1235</v>
      </c>
      <c r="J214" s="106">
        <f t="shared" si="23"/>
        <v>43389</v>
      </c>
      <c r="K214" s="214" t="e">
        <f t="shared" si="24"/>
        <v>#VALUE!</v>
      </c>
      <c r="L214" s="214">
        <f t="shared" si="25"/>
        <v>69.943820224719104</v>
      </c>
      <c r="M214" s="214">
        <f t="shared" si="26"/>
        <v>77.411477411477421</v>
      </c>
      <c r="N214" s="214">
        <f t="shared" si="27"/>
        <v>121.68674698795181</v>
      </c>
      <c r="O214" s="214">
        <f t="shared" si="28"/>
        <v>75.295544104274029</v>
      </c>
      <c r="P214" s="14">
        <f t="shared" si="22"/>
        <v>43374</v>
      </c>
    </row>
    <row r="215" spans="2:16" x14ac:dyDescent="0.25">
      <c r="B215" s="14">
        <v>43390</v>
      </c>
      <c r="C215" s="214">
        <v>70</v>
      </c>
      <c r="D215" s="214">
        <v>50.05</v>
      </c>
      <c r="E215" s="214">
        <v>325000</v>
      </c>
      <c r="F215" s="214">
        <v>250500</v>
      </c>
      <c r="G215" s="30">
        <v>1250.5</v>
      </c>
      <c r="J215" s="106">
        <f t="shared" si="23"/>
        <v>43390</v>
      </c>
      <c r="K215" s="214" t="e">
        <f t="shared" si="24"/>
        <v>#VALUE!</v>
      </c>
      <c r="L215" s="214">
        <f t="shared" si="25"/>
        <v>68.960674157303373</v>
      </c>
      <c r="M215" s="214">
        <f t="shared" si="26"/>
        <v>80.586080586080584</v>
      </c>
      <c r="N215" s="214">
        <f t="shared" si="27"/>
        <v>121.68674698795181</v>
      </c>
      <c r="O215" s="214">
        <f t="shared" si="28"/>
        <v>74.658987571991503</v>
      </c>
      <c r="P215" s="14">
        <f t="shared" si="22"/>
        <v>43374</v>
      </c>
    </row>
    <row r="216" spans="2:16" x14ac:dyDescent="0.25">
      <c r="B216" s="14">
        <v>43391</v>
      </c>
      <c r="C216" s="214">
        <v>68.03</v>
      </c>
      <c r="D216" s="214">
        <v>49.8</v>
      </c>
      <c r="E216" s="214">
        <v>317000</v>
      </c>
      <c r="F216" s="214">
        <v>252500</v>
      </c>
      <c r="G216" s="30">
        <v>1242</v>
      </c>
      <c r="J216" s="106">
        <f t="shared" si="23"/>
        <v>43391</v>
      </c>
      <c r="K216" s="214" t="e">
        <f t="shared" si="24"/>
        <v>#VALUE!</v>
      </c>
      <c r="L216" s="214">
        <f t="shared" si="25"/>
        <v>75.280898876404493</v>
      </c>
      <c r="M216" s="214">
        <f t="shared" si="26"/>
        <v>82.417582417582409</v>
      </c>
      <c r="N216" s="214">
        <f t="shared" si="27"/>
        <v>120.96385542168674</v>
      </c>
      <c r="O216" s="214">
        <f t="shared" si="28"/>
        <v>74.477114277053658</v>
      </c>
      <c r="P216" s="14">
        <f t="shared" si="22"/>
        <v>43374</v>
      </c>
    </row>
    <row r="217" spans="2:16" x14ac:dyDescent="0.25">
      <c r="B217" s="14">
        <v>43392</v>
      </c>
      <c r="C217" s="214">
        <v>73.77</v>
      </c>
      <c r="D217" s="214">
        <v>49.1</v>
      </c>
      <c r="E217" s="214">
        <v>330000</v>
      </c>
      <c r="F217" s="214">
        <v>252500</v>
      </c>
      <c r="G217" s="30">
        <v>1231.5</v>
      </c>
      <c r="J217" s="106">
        <f t="shared" si="23"/>
        <v>43392</v>
      </c>
      <c r="K217" s="214" t="e">
        <f t="shared" si="24"/>
        <v>#VALUE!</v>
      </c>
      <c r="L217" s="214">
        <f t="shared" si="25"/>
        <v>72.471910112359552</v>
      </c>
      <c r="M217" s="214">
        <f t="shared" si="26"/>
        <v>80.341880341880341</v>
      </c>
      <c r="N217" s="214">
        <f t="shared" si="27"/>
        <v>115.42168674698796</v>
      </c>
      <c r="O217" s="214">
        <f t="shared" si="28"/>
        <v>73.022127917550776</v>
      </c>
      <c r="P217" s="14">
        <f t="shared" si="22"/>
        <v>43374</v>
      </c>
    </row>
    <row r="218" spans="2:16" x14ac:dyDescent="0.25">
      <c r="B218" s="14">
        <v>43395</v>
      </c>
      <c r="C218" s="214">
        <v>79.099999999999994</v>
      </c>
      <c r="D218" s="214">
        <v>53.6</v>
      </c>
      <c r="E218" s="214">
        <v>337500</v>
      </c>
      <c r="F218" s="214">
        <v>251000</v>
      </c>
      <c r="G218" s="30">
        <v>1228.5</v>
      </c>
      <c r="J218" s="106">
        <f t="shared" si="23"/>
        <v>43395</v>
      </c>
      <c r="K218" s="214" t="e">
        <f t="shared" si="24"/>
        <v>#VALUE!</v>
      </c>
      <c r="L218" s="214">
        <f t="shared" si="25"/>
        <v>74.438202247191015</v>
      </c>
      <c r="M218" s="214">
        <f t="shared" si="26"/>
        <v>80.708180708180706</v>
      </c>
      <c r="N218" s="214">
        <f t="shared" si="27"/>
        <v>107.22891566265061</v>
      </c>
      <c r="O218" s="214">
        <f t="shared" si="28"/>
        <v>73.74962109730221</v>
      </c>
      <c r="P218" s="14">
        <f t="shared" ref="P218:P268" si="29">DATE(YEAR(B218),MONTH(B218),1)</f>
        <v>43374</v>
      </c>
    </row>
    <row r="219" spans="2:16" x14ac:dyDescent="0.25">
      <c r="B219" s="14">
        <v>43396</v>
      </c>
      <c r="C219" s="214">
        <v>78</v>
      </c>
      <c r="D219" s="214">
        <v>51.6</v>
      </c>
      <c r="E219" s="214">
        <v>329000</v>
      </c>
      <c r="F219" s="214">
        <v>239500</v>
      </c>
      <c r="G219" s="30">
        <v>1204.5</v>
      </c>
      <c r="J219" s="106">
        <f t="shared" si="23"/>
        <v>43396</v>
      </c>
      <c r="K219" s="214" t="e">
        <f t="shared" si="24"/>
        <v>#VALUE!</v>
      </c>
      <c r="L219" s="214">
        <f t="shared" si="25"/>
        <v>74.438202247191015</v>
      </c>
      <c r="M219" s="214">
        <f t="shared" si="26"/>
        <v>82.90598290598291</v>
      </c>
      <c r="N219" s="214">
        <f t="shared" si="27"/>
        <v>110.60240963855421</v>
      </c>
      <c r="O219" s="214">
        <f t="shared" si="28"/>
        <v>74.113367687177927</v>
      </c>
      <c r="P219" s="14">
        <f t="shared" si="29"/>
        <v>43374</v>
      </c>
    </row>
    <row r="220" spans="2:16" x14ac:dyDescent="0.25">
      <c r="B220" s="14">
        <v>43397</v>
      </c>
      <c r="C220" s="214">
        <v>77</v>
      </c>
      <c r="D220" s="214">
        <v>53</v>
      </c>
      <c r="E220" s="214">
        <v>330500</v>
      </c>
      <c r="F220" s="214">
        <v>222500</v>
      </c>
      <c r="G220" s="30">
        <v>1216.5</v>
      </c>
      <c r="J220" s="106">
        <f t="shared" si="23"/>
        <v>43397</v>
      </c>
      <c r="K220" s="214" t="e">
        <f t="shared" si="24"/>
        <v>#VALUE!</v>
      </c>
      <c r="L220" s="214">
        <f t="shared" si="25"/>
        <v>71.769662921348313</v>
      </c>
      <c r="M220" s="214">
        <f t="shared" si="26"/>
        <v>79.120879120879124</v>
      </c>
      <c r="N220" s="214">
        <f t="shared" si="27"/>
        <v>111.80722891566266</v>
      </c>
      <c r="O220" s="214">
        <f t="shared" si="28"/>
        <v>74.143679903000915</v>
      </c>
      <c r="P220" s="14">
        <f t="shared" si="29"/>
        <v>43374</v>
      </c>
    </row>
    <row r="221" spans="2:16" x14ac:dyDescent="0.25">
      <c r="B221" s="14">
        <v>43398</v>
      </c>
      <c r="C221" s="214">
        <v>80.91</v>
      </c>
      <c r="D221" s="214">
        <v>53</v>
      </c>
      <c r="E221" s="214">
        <v>339500</v>
      </c>
      <c r="F221" s="214">
        <v>229500</v>
      </c>
      <c r="G221" s="30">
        <v>1222.5</v>
      </c>
      <c r="J221" s="106">
        <f t="shared" si="23"/>
        <v>43398</v>
      </c>
      <c r="K221" s="214" t="e">
        <f t="shared" si="24"/>
        <v>#VALUE!</v>
      </c>
      <c r="L221" s="214">
        <f t="shared" si="25"/>
        <v>70.365168539325836</v>
      </c>
      <c r="M221" s="214">
        <f t="shared" si="26"/>
        <v>81.929181929181922</v>
      </c>
      <c r="N221" s="214">
        <f t="shared" si="27"/>
        <v>110.36144578313254</v>
      </c>
      <c r="O221" s="214">
        <f t="shared" si="28"/>
        <v>73.74962109730221</v>
      </c>
      <c r="P221" s="14">
        <f t="shared" si="29"/>
        <v>43374</v>
      </c>
    </row>
    <row r="222" spans="2:16" x14ac:dyDescent="0.25">
      <c r="B222" s="14">
        <v>43399</v>
      </c>
      <c r="C222" s="214">
        <v>74.599999999999994</v>
      </c>
      <c r="D222" s="214">
        <v>51.1</v>
      </c>
      <c r="E222" s="214">
        <v>324000</v>
      </c>
      <c r="F222" s="214">
        <v>232000</v>
      </c>
      <c r="G222" s="30">
        <v>1223</v>
      </c>
      <c r="J222" s="106">
        <f t="shared" si="23"/>
        <v>43399</v>
      </c>
      <c r="K222" s="214" t="e">
        <f t="shared" si="24"/>
        <v>#VALUE!</v>
      </c>
      <c r="L222" s="214">
        <f t="shared" si="25"/>
        <v>68.960674157303373</v>
      </c>
      <c r="M222" s="214">
        <f t="shared" si="26"/>
        <v>82.661782661782652</v>
      </c>
      <c r="N222" s="214">
        <f t="shared" si="27"/>
        <v>113.25301204819279</v>
      </c>
      <c r="O222" s="214">
        <f t="shared" si="28"/>
        <v>74.2952409821158</v>
      </c>
      <c r="P222" s="14">
        <f t="shared" si="29"/>
        <v>43374</v>
      </c>
    </row>
    <row r="223" spans="2:16" x14ac:dyDescent="0.25">
      <c r="B223" s="14">
        <v>43402</v>
      </c>
      <c r="C223" s="214">
        <v>70.760000000000005</v>
      </c>
      <c r="D223" s="214">
        <v>50.1</v>
      </c>
      <c r="E223" s="214">
        <v>335500</v>
      </c>
      <c r="F223" s="214">
        <v>229000</v>
      </c>
      <c r="G223" s="30">
        <v>1216.5</v>
      </c>
      <c r="J223" s="106">
        <f t="shared" si="23"/>
        <v>43402</v>
      </c>
      <c r="K223" s="214" t="e">
        <f t="shared" si="24"/>
        <v>#VALUE!</v>
      </c>
      <c r="L223" s="214">
        <f t="shared" si="25"/>
        <v>71.348314606741567</v>
      </c>
      <c r="M223" s="214">
        <f t="shared" si="26"/>
        <v>84.737484737484735</v>
      </c>
      <c r="N223" s="214">
        <f t="shared" si="27"/>
        <v>113.49397590361446</v>
      </c>
      <c r="O223" s="214">
        <f t="shared" si="28"/>
        <v>75.750227341618668</v>
      </c>
      <c r="P223" s="14">
        <f t="shared" si="29"/>
        <v>43374</v>
      </c>
    </row>
    <row r="224" spans="2:16" x14ac:dyDescent="0.25">
      <c r="B224" s="14">
        <v>43403</v>
      </c>
      <c r="C224" s="214">
        <v>75</v>
      </c>
      <c r="D224" s="214">
        <v>49.1</v>
      </c>
      <c r="E224" s="214">
        <v>338500</v>
      </c>
      <c r="F224" s="214">
        <v>235000</v>
      </c>
      <c r="G224" s="30">
        <v>1225.5</v>
      </c>
      <c r="J224" s="106">
        <f t="shared" si="23"/>
        <v>43403</v>
      </c>
      <c r="K224" s="214" t="e">
        <f t="shared" si="24"/>
        <v>#VALUE!</v>
      </c>
      <c r="L224" s="214">
        <f t="shared" si="25"/>
        <v>69.171348314606746</v>
      </c>
      <c r="M224" s="214">
        <f t="shared" si="26"/>
        <v>82.783882783882774</v>
      </c>
      <c r="N224" s="214">
        <f t="shared" si="27"/>
        <v>110.12048192771084</v>
      </c>
      <c r="O224" s="214">
        <f t="shared" si="28"/>
        <v>71.476204910578971</v>
      </c>
      <c r="P224" s="14">
        <f t="shared" si="29"/>
        <v>43374</v>
      </c>
    </row>
    <row r="225" spans="2:16" x14ac:dyDescent="0.25">
      <c r="B225" s="14">
        <v>43404</v>
      </c>
      <c r="C225" s="214">
        <v>74.5</v>
      </c>
      <c r="D225" s="214">
        <v>50.8</v>
      </c>
      <c r="E225" s="214">
        <v>347000</v>
      </c>
      <c r="F225" s="214">
        <v>235500</v>
      </c>
      <c r="G225" s="30">
        <v>1249.5</v>
      </c>
      <c r="J225" s="106">
        <f t="shared" si="23"/>
        <v>43404</v>
      </c>
      <c r="K225" s="214" t="e">
        <f t="shared" si="24"/>
        <v>#VALUE!</v>
      </c>
      <c r="L225" s="214">
        <f t="shared" si="25"/>
        <v>72.261235955056179</v>
      </c>
      <c r="M225" s="214">
        <f t="shared" si="26"/>
        <v>87.423687423687426</v>
      </c>
      <c r="N225" s="214">
        <f t="shared" si="27"/>
        <v>113.01204819277109</v>
      </c>
      <c r="O225" s="214">
        <f t="shared" si="28"/>
        <v>71.597453773870868</v>
      </c>
      <c r="P225" s="14">
        <f t="shared" si="29"/>
        <v>43374</v>
      </c>
    </row>
    <row r="226" spans="2:16" x14ac:dyDescent="0.25">
      <c r="B226" s="14">
        <v>43405</v>
      </c>
      <c r="C226" s="214">
        <v>73.61</v>
      </c>
      <c r="D226" s="214">
        <v>49.25</v>
      </c>
      <c r="E226" s="214">
        <v>339000</v>
      </c>
      <c r="F226" s="214">
        <v>228500</v>
      </c>
      <c r="G226" s="30">
        <v>1179</v>
      </c>
      <c r="J226" s="106">
        <f t="shared" si="23"/>
        <v>43405</v>
      </c>
      <c r="K226" s="214" t="e">
        <f t="shared" si="24"/>
        <v>#VALUE!</v>
      </c>
      <c r="L226" s="214">
        <f t="shared" si="25"/>
        <v>72.542134831460672</v>
      </c>
      <c r="M226" s="214">
        <f t="shared" si="26"/>
        <v>86.935286935286939</v>
      </c>
      <c r="N226" s="214">
        <f t="shared" si="27"/>
        <v>113.73493975903615</v>
      </c>
      <c r="O226" s="214">
        <f t="shared" si="28"/>
        <v>71.445892694755983</v>
      </c>
      <c r="P226" s="14">
        <f t="shared" si="29"/>
        <v>43405</v>
      </c>
    </row>
    <row r="227" spans="2:16" x14ac:dyDescent="0.25">
      <c r="B227" s="14">
        <v>43406</v>
      </c>
      <c r="C227" s="214">
        <v>78.48</v>
      </c>
      <c r="D227" s="214">
        <v>51.45</v>
      </c>
      <c r="E227" s="214">
        <v>358000</v>
      </c>
      <c r="F227" s="214">
        <v>234500</v>
      </c>
      <c r="G227" s="30">
        <v>1181</v>
      </c>
      <c r="J227" s="106">
        <f t="shared" si="23"/>
        <v>43406</v>
      </c>
      <c r="K227" s="214" t="e">
        <f t="shared" si="24"/>
        <v>#VALUE!</v>
      </c>
      <c r="L227" s="214">
        <f t="shared" si="25"/>
        <v>71.69943820224718</v>
      </c>
      <c r="M227" s="214">
        <f t="shared" si="26"/>
        <v>85.470085470085465</v>
      </c>
      <c r="N227" s="214">
        <f t="shared" si="27"/>
        <v>113.01204819277109</v>
      </c>
      <c r="O227" s="214">
        <f t="shared" si="28"/>
        <v>71.476204910578971</v>
      </c>
      <c r="P227" s="14">
        <f t="shared" si="29"/>
        <v>43405</v>
      </c>
    </row>
    <row r="228" spans="2:16" x14ac:dyDescent="0.25">
      <c r="B228" s="14">
        <v>43409</v>
      </c>
      <c r="C228" s="214">
        <v>79.39</v>
      </c>
      <c r="D228" s="214">
        <v>51.65</v>
      </c>
      <c r="E228" s="214">
        <v>356000</v>
      </c>
      <c r="F228" s="214">
        <v>236000</v>
      </c>
      <c r="G228" s="30">
        <v>1178.5</v>
      </c>
      <c r="J228" s="106">
        <f t="shared" si="23"/>
        <v>43409</v>
      </c>
      <c r="K228" s="214" t="e">
        <f t="shared" si="24"/>
        <v>#VALUE!</v>
      </c>
      <c r="L228" s="214">
        <f t="shared" si="25"/>
        <v>71.769662921348313</v>
      </c>
      <c r="M228" s="214">
        <f t="shared" si="26"/>
        <v>83.028083028083032</v>
      </c>
      <c r="N228" s="214">
        <f t="shared" si="27"/>
        <v>110.60240963855421</v>
      </c>
      <c r="O228" s="214">
        <f t="shared" si="28"/>
        <v>71.597453773870868</v>
      </c>
      <c r="P228" s="14">
        <f t="shared" si="29"/>
        <v>43405</v>
      </c>
    </row>
    <row r="229" spans="2:16" x14ac:dyDescent="0.25">
      <c r="B229" s="14">
        <v>43410</v>
      </c>
      <c r="C229" s="214">
        <v>81.569999999999993</v>
      </c>
      <c r="D229" s="214">
        <v>51.05</v>
      </c>
      <c r="E229" s="214">
        <v>350000</v>
      </c>
      <c r="F229" s="214">
        <v>234500</v>
      </c>
      <c r="G229" s="30">
        <v>1179</v>
      </c>
      <c r="J229" s="106">
        <f t="shared" si="23"/>
        <v>43410</v>
      </c>
      <c r="K229" s="214" t="e">
        <f t="shared" si="24"/>
        <v>#VALUE!</v>
      </c>
      <c r="L229" s="214">
        <f t="shared" si="25"/>
        <v>74.227528089887642</v>
      </c>
      <c r="M229" s="214">
        <f t="shared" si="26"/>
        <v>81.807081807081801</v>
      </c>
      <c r="N229" s="214">
        <f t="shared" si="27"/>
        <v>110.36144578313254</v>
      </c>
      <c r="O229" s="214">
        <f t="shared" si="28"/>
        <v>71.567141558047894</v>
      </c>
      <c r="P229" s="14">
        <f t="shared" si="29"/>
        <v>43405</v>
      </c>
    </row>
    <row r="230" spans="2:16" x14ac:dyDescent="0.25">
      <c r="B230" s="14">
        <v>43411</v>
      </c>
      <c r="C230" s="214">
        <v>79.040000000000006</v>
      </c>
      <c r="D230" s="214">
        <v>51.1</v>
      </c>
      <c r="E230" s="214">
        <v>340000</v>
      </c>
      <c r="F230" s="214">
        <v>229500</v>
      </c>
      <c r="G230" s="30">
        <v>1181</v>
      </c>
      <c r="J230" s="106">
        <f t="shared" si="23"/>
        <v>43411</v>
      </c>
      <c r="K230" s="214" t="e">
        <f t="shared" si="24"/>
        <v>#VALUE!</v>
      </c>
      <c r="L230" s="214">
        <f t="shared" si="25"/>
        <v>74.859550561797747</v>
      </c>
      <c r="M230" s="214">
        <f t="shared" si="26"/>
        <v>79.975579975579976</v>
      </c>
      <c r="N230" s="214">
        <f t="shared" si="27"/>
        <v>104.33734939759036</v>
      </c>
      <c r="O230" s="214">
        <f t="shared" si="28"/>
        <v>71.476204910578971</v>
      </c>
      <c r="P230" s="14">
        <f t="shared" si="29"/>
        <v>43405</v>
      </c>
    </row>
    <row r="231" spans="2:16" x14ac:dyDescent="0.25">
      <c r="B231" s="14">
        <v>43412</v>
      </c>
      <c r="C231" s="214">
        <v>77.31</v>
      </c>
      <c r="D231" s="214">
        <v>52.85</v>
      </c>
      <c r="E231" s="214">
        <v>335000</v>
      </c>
      <c r="F231" s="214">
        <v>229000</v>
      </c>
      <c r="G231" s="30">
        <v>1180.5</v>
      </c>
      <c r="J231" s="106">
        <f t="shared" si="23"/>
        <v>43412</v>
      </c>
      <c r="K231" s="214" t="e">
        <f t="shared" si="24"/>
        <v>#VALUE!</v>
      </c>
      <c r="L231" s="214">
        <f t="shared" si="25"/>
        <v>75.421348314606746</v>
      </c>
      <c r="M231" s="214">
        <f t="shared" si="26"/>
        <v>81.440781440781436</v>
      </c>
      <c r="N231" s="214">
        <f t="shared" si="27"/>
        <v>105.54216867469879</v>
      </c>
      <c r="O231" s="214">
        <f t="shared" si="28"/>
        <v>70.324340709305858</v>
      </c>
      <c r="P231" s="14">
        <f t="shared" si="29"/>
        <v>43405</v>
      </c>
    </row>
    <row r="232" spans="2:16" x14ac:dyDescent="0.25">
      <c r="B232" s="14">
        <v>43413</v>
      </c>
      <c r="C232" s="214">
        <v>77.75</v>
      </c>
      <c r="D232" s="214">
        <v>53.3</v>
      </c>
      <c r="E232" s="214">
        <v>327500</v>
      </c>
      <c r="F232" s="214">
        <v>216500</v>
      </c>
      <c r="G232" s="30">
        <v>1179</v>
      </c>
      <c r="J232" s="106">
        <f t="shared" si="23"/>
        <v>43413</v>
      </c>
      <c r="K232" s="214" t="e">
        <f t="shared" si="24"/>
        <v>#VALUE!</v>
      </c>
      <c r="L232" s="214">
        <f t="shared" si="25"/>
        <v>75</v>
      </c>
      <c r="M232" s="214">
        <f t="shared" si="26"/>
        <v>81.929181929181922</v>
      </c>
      <c r="N232" s="214">
        <f t="shared" si="27"/>
        <v>104.09638554216866</v>
      </c>
      <c r="O232" s="214">
        <f t="shared" si="28"/>
        <v>68.869354349802975</v>
      </c>
      <c r="P232" s="14">
        <f t="shared" si="29"/>
        <v>43405</v>
      </c>
    </row>
    <row r="233" spans="2:16" x14ac:dyDescent="0.25">
      <c r="B233" s="14">
        <v>43416</v>
      </c>
      <c r="C233" s="214">
        <v>83.25</v>
      </c>
      <c r="D233" s="214">
        <v>53.7</v>
      </c>
      <c r="E233" s="214">
        <v>333500</v>
      </c>
      <c r="F233" s="214">
        <v>219000</v>
      </c>
      <c r="G233" s="30">
        <v>1160</v>
      </c>
      <c r="J233" s="106">
        <f t="shared" si="23"/>
        <v>43416</v>
      </c>
      <c r="K233" s="214" t="e">
        <f t="shared" si="24"/>
        <v>#VALUE!</v>
      </c>
      <c r="L233" s="214">
        <f t="shared" si="25"/>
        <v>75.561797752808985</v>
      </c>
      <c r="M233" s="214">
        <f t="shared" si="26"/>
        <v>83.028083028083032</v>
      </c>
      <c r="N233" s="214">
        <f t="shared" si="27"/>
        <v>104.81927710843372</v>
      </c>
      <c r="O233" s="214">
        <f t="shared" si="28"/>
        <v>68.808729918157013</v>
      </c>
      <c r="P233" s="14">
        <f t="shared" si="29"/>
        <v>43405</v>
      </c>
    </row>
    <row r="234" spans="2:16" x14ac:dyDescent="0.25">
      <c r="B234" s="14">
        <v>43417</v>
      </c>
      <c r="C234" s="214">
        <v>81.63</v>
      </c>
      <c r="D234" s="214">
        <v>53.4</v>
      </c>
      <c r="E234" s="214">
        <v>335500</v>
      </c>
      <c r="F234" s="214">
        <v>216000</v>
      </c>
      <c r="G234" s="30">
        <v>1136</v>
      </c>
      <c r="J234" s="106">
        <f t="shared" si="23"/>
        <v>43417</v>
      </c>
      <c r="K234" s="214" t="e">
        <f t="shared" si="24"/>
        <v>#VALUE!</v>
      </c>
      <c r="L234" s="214">
        <f t="shared" si="25"/>
        <v>75.421348314606746</v>
      </c>
      <c r="M234" s="214">
        <f t="shared" si="26"/>
        <v>83.516483516483518</v>
      </c>
      <c r="N234" s="214">
        <f t="shared" si="27"/>
        <v>106.98795180722891</v>
      </c>
      <c r="O234" s="214">
        <f t="shared" si="28"/>
        <v>68.050924522582605</v>
      </c>
      <c r="P234" s="14">
        <f t="shared" si="29"/>
        <v>43405</v>
      </c>
    </row>
    <row r="235" spans="2:16" x14ac:dyDescent="0.25">
      <c r="B235" s="14">
        <v>43418</v>
      </c>
      <c r="C235" s="214">
        <v>81</v>
      </c>
      <c r="D235" s="214">
        <v>53.8</v>
      </c>
      <c r="E235" s="214">
        <v>340000</v>
      </c>
      <c r="F235" s="214">
        <v>217500</v>
      </c>
      <c r="G235" s="30">
        <v>1135</v>
      </c>
      <c r="J235" s="106">
        <f t="shared" si="23"/>
        <v>43418</v>
      </c>
      <c r="K235" s="214" t="e">
        <f t="shared" si="24"/>
        <v>#VALUE!</v>
      </c>
      <c r="L235" s="214">
        <f t="shared" si="25"/>
        <v>77.247191011235955</v>
      </c>
      <c r="M235" s="214">
        <f t="shared" si="26"/>
        <v>84.126984126984127</v>
      </c>
      <c r="N235" s="214">
        <f t="shared" si="27"/>
        <v>106.02409638554218</v>
      </c>
      <c r="O235" s="214">
        <f t="shared" si="28"/>
        <v>67.353743558654131</v>
      </c>
      <c r="P235" s="14">
        <f t="shared" si="29"/>
        <v>43405</v>
      </c>
    </row>
    <row r="236" spans="2:16" x14ac:dyDescent="0.25">
      <c r="B236" s="14">
        <v>43419</v>
      </c>
      <c r="C236" s="214">
        <v>81.349999999999994</v>
      </c>
      <c r="D236" s="214">
        <v>53.7</v>
      </c>
      <c r="E236" s="214">
        <v>342000</v>
      </c>
      <c r="F236" s="214">
        <v>222000</v>
      </c>
      <c r="G236" s="30">
        <v>1122.5</v>
      </c>
      <c r="J236" s="106">
        <f t="shared" si="23"/>
        <v>43419</v>
      </c>
      <c r="K236" s="214" t="e">
        <f t="shared" si="24"/>
        <v>#VALUE!</v>
      </c>
      <c r="L236" s="214">
        <f t="shared" si="25"/>
        <v>82.162921348314597</v>
      </c>
      <c r="M236" s="214">
        <f t="shared" si="26"/>
        <v>84.37118437118437</v>
      </c>
      <c r="N236" s="214">
        <f t="shared" si="27"/>
        <v>107.22891566265061</v>
      </c>
      <c r="O236" s="214">
        <f t="shared" si="28"/>
        <v>67.596241285237952</v>
      </c>
      <c r="P236" s="14">
        <f t="shared" si="29"/>
        <v>43405</v>
      </c>
    </row>
    <row r="237" spans="2:16" x14ac:dyDescent="0.25">
      <c r="B237" s="14">
        <v>43420</v>
      </c>
      <c r="C237" s="214">
        <v>80.11</v>
      </c>
      <c r="D237" s="214">
        <v>55</v>
      </c>
      <c r="E237" s="214">
        <v>344500</v>
      </c>
      <c r="F237" s="214">
        <v>220000</v>
      </c>
      <c r="G237" s="30">
        <v>1111</v>
      </c>
      <c r="J237" s="106">
        <f t="shared" si="23"/>
        <v>43420</v>
      </c>
      <c r="K237" s="214" t="e">
        <f t="shared" si="24"/>
        <v>#VALUE!</v>
      </c>
      <c r="L237" s="214">
        <f t="shared" si="25"/>
        <v>82.303370786516851</v>
      </c>
      <c r="M237" s="214">
        <f t="shared" si="26"/>
        <v>82.90598290598291</v>
      </c>
      <c r="N237" s="214">
        <f t="shared" si="27"/>
        <v>100.72289156626506</v>
      </c>
      <c r="O237" s="214">
        <f t="shared" si="28"/>
        <v>67.232494695362234</v>
      </c>
      <c r="P237" s="14">
        <f t="shared" si="29"/>
        <v>43405</v>
      </c>
    </row>
    <row r="238" spans="2:16" x14ac:dyDescent="0.25">
      <c r="B238" s="14">
        <v>43423</v>
      </c>
      <c r="C238" s="214">
        <v>79.349999999999994</v>
      </c>
      <c r="D238" s="214">
        <v>58.5</v>
      </c>
      <c r="E238" s="214">
        <v>345500</v>
      </c>
      <c r="F238" s="214">
        <v>222500</v>
      </c>
      <c r="G238" s="30">
        <v>1115</v>
      </c>
      <c r="J238" s="106">
        <f t="shared" si="23"/>
        <v>43423</v>
      </c>
      <c r="K238" s="214" t="e">
        <f t="shared" si="24"/>
        <v>#VALUE!</v>
      </c>
      <c r="L238" s="214">
        <f t="shared" si="25"/>
        <v>80.056179775280896</v>
      </c>
      <c r="M238" s="214">
        <f t="shared" si="26"/>
        <v>83.150183150183153</v>
      </c>
      <c r="N238" s="214">
        <f t="shared" si="27"/>
        <v>101.44578313253012</v>
      </c>
      <c r="O238" s="214">
        <f t="shared" si="28"/>
        <v>66.838435889663543</v>
      </c>
      <c r="P238" s="14">
        <f t="shared" si="29"/>
        <v>43405</v>
      </c>
    </row>
    <row r="239" spans="2:16" x14ac:dyDescent="0.25">
      <c r="B239" s="14">
        <v>43424</v>
      </c>
      <c r="C239" s="214">
        <v>77.77</v>
      </c>
      <c r="D239" s="214">
        <v>58.6</v>
      </c>
      <c r="E239" s="214">
        <v>339500</v>
      </c>
      <c r="F239" s="214">
        <v>209000</v>
      </c>
      <c r="G239" s="30">
        <v>1109</v>
      </c>
      <c r="J239" s="106">
        <f t="shared" si="23"/>
        <v>43424</v>
      </c>
      <c r="K239" s="214" t="e">
        <f t="shared" si="24"/>
        <v>#VALUE!</v>
      </c>
      <c r="L239" s="214">
        <f t="shared" si="25"/>
        <v>79.705056179775283</v>
      </c>
      <c r="M239" s="214">
        <f t="shared" si="26"/>
        <v>82.539682539682531</v>
      </c>
      <c r="N239" s="214">
        <f t="shared" si="27"/>
        <v>100.48192771084337</v>
      </c>
      <c r="O239" s="214">
        <f t="shared" si="28"/>
        <v>67.171870263716286</v>
      </c>
      <c r="P239" s="14">
        <f t="shared" si="29"/>
        <v>43405</v>
      </c>
    </row>
    <row r="240" spans="2:16" x14ac:dyDescent="0.25">
      <c r="B240" s="14">
        <v>43425</v>
      </c>
      <c r="C240" s="214">
        <v>78.650000000000006</v>
      </c>
      <c r="D240" s="214">
        <v>57</v>
      </c>
      <c r="E240" s="214">
        <v>340500</v>
      </c>
      <c r="F240" s="214">
        <v>210500</v>
      </c>
      <c r="G240" s="30">
        <v>1102.5</v>
      </c>
      <c r="J240" s="106">
        <f t="shared" si="23"/>
        <v>43425</v>
      </c>
      <c r="K240" s="214" t="e">
        <f t="shared" si="24"/>
        <v>#VALUE!</v>
      </c>
      <c r="L240" s="214">
        <f t="shared" si="25"/>
        <v>78.300561797752806</v>
      </c>
      <c r="M240" s="214">
        <f t="shared" si="26"/>
        <v>80.219780219780219</v>
      </c>
      <c r="N240" s="214">
        <f t="shared" si="27"/>
        <v>97.108433734939752</v>
      </c>
      <c r="O240" s="214">
        <f t="shared" si="28"/>
        <v>67.171870263716286</v>
      </c>
      <c r="P240" s="14">
        <f t="shared" si="29"/>
        <v>43405</v>
      </c>
    </row>
    <row r="241" spans="2:16" x14ac:dyDescent="0.25">
      <c r="B241" s="14">
        <v>43426</v>
      </c>
      <c r="C241" s="214">
        <v>77.91</v>
      </c>
      <c r="D241" s="214">
        <v>56.75</v>
      </c>
      <c r="E241" s="214">
        <v>338000</v>
      </c>
      <c r="F241" s="214">
        <v>208500</v>
      </c>
      <c r="G241" s="30">
        <v>1108</v>
      </c>
      <c r="J241" s="106">
        <f t="shared" si="23"/>
        <v>43426</v>
      </c>
      <c r="K241" s="214" t="e">
        <f t="shared" si="24"/>
        <v>#VALUE!</v>
      </c>
      <c r="L241" s="214">
        <f t="shared" si="25"/>
        <v>78.651685393258418</v>
      </c>
      <c r="M241" s="214">
        <f t="shared" si="26"/>
        <v>81.807081807081801</v>
      </c>
      <c r="N241" s="214">
        <f t="shared" si="27"/>
        <v>99.277108433734938</v>
      </c>
      <c r="O241" s="214">
        <f t="shared" si="28"/>
        <v>67.535616853591989</v>
      </c>
      <c r="P241" s="14">
        <f t="shared" si="29"/>
        <v>43405</v>
      </c>
    </row>
    <row r="242" spans="2:16" x14ac:dyDescent="0.25">
      <c r="B242" s="14">
        <v>43427</v>
      </c>
      <c r="C242" s="214">
        <v>73.98</v>
      </c>
      <c r="D242" s="214">
        <v>55.75</v>
      </c>
      <c r="E242" s="214">
        <v>328500</v>
      </c>
      <c r="F242" s="214">
        <v>201500</v>
      </c>
      <c r="G242" s="30">
        <v>1108</v>
      </c>
      <c r="J242" s="106">
        <f t="shared" si="23"/>
        <v>43427</v>
      </c>
      <c r="K242" s="214" t="e">
        <f t="shared" si="24"/>
        <v>#VALUE!</v>
      </c>
      <c r="L242" s="214">
        <f t="shared" si="25"/>
        <v>80.828651685393254</v>
      </c>
      <c r="M242" s="214">
        <f t="shared" si="26"/>
        <v>83.760683760683762</v>
      </c>
      <c r="N242" s="214">
        <f t="shared" si="27"/>
        <v>100.96385542168676</v>
      </c>
      <c r="O242" s="214">
        <f t="shared" si="28"/>
        <v>69.384662018793577</v>
      </c>
      <c r="P242" s="14">
        <f t="shared" si="29"/>
        <v>43405</v>
      </c>
    </row>
    <row r="243" spans="2:16" x14ac:dyDescent="0.25">
      <c r="B243" s="14">
        <v>43430</v>
      </c>
      <c r="C243" s="214">
        <v>74.62</v>
      </c>
      <c r="D243" s="214">
        <v>56</v>
      </c>
      <c r="E243" s="214">
        <v>335000</v>
      </c>
      <c r="F243" s="214">
        <v>206000</v>
      </c>
      <c r="G243" s="30">
        <v>1114</v>
      </c>
      <c r="J243" s="106">
        <f t="shared" si="23"/>
        <v>43430</v>
      </c>
      <c r="K243" s="214" t="e">
        <f t="shared" si="24"/>
        <v>#VALUE!</v>
      </c>
      <c r="L243" s="214">
        <f t="shared" si="25"/>
        <v>82.373595505617971</v>
      </c>
      <c r="M243" s="214">
        <f t="shared" si="26"/>
        <v>84.737484737484735</v>
      </c>
      <c r="N243" s="214">
        <f t="shared" si="27"/>
        <v>100.72289156626506</v>
      </c>
      <c r="O243" s="214">
        <f t="shared" si="28"/>
        <v>70.354652925128818</v>
      </c>
      <c r="P243" s="14">
        <f t="shared" si="29"/>
        <v>43405</v>
      </c>
    </row>
    <row r="244" spans="2:16" x14ac:dyDescent="0.25">
      <c r="B244" s="14">
        <v>43431</v>
      </c>
      <c r="C244" s="214">
        <v>75.599999999999994</v>
      </c>
      <c r="D244" s="214">
        <v>57.55</v>
      </c>
      <c r="E244" s="214">
        <v>343000</v>
      </c>
      <c r="F244" s="214">
        <v>209500</v>
      </c>
      <c r="G244" s="30">
        <v>1144.5</v>
      </c>
      <c r="J244" s="106">
        <f t="shared" si="23"/>
        <v>43431</v>
      </c>
      <c r="K244" s="214" t="e">
        <f t="shared" si="24"/>
        <v>#VALUE!</v>
      </c>
      <c r="L244" s="214">
        <f t="shared" si="25"/>
        <v>83.426966292134836</v>
      </c>
      <c r="M244" s="214">
        <f t="shared" si="26"/>
        <v>84.859584859584857</v>
      </c>
      <c r="N244" s="214">
        <f t="shared" si="27"/>
        <v>100.96385542168676</v>
      </c>
      <c r="O244" s="214">
        <f t="shared" si="28"/>
        <v>70.29402849348287</v>
      </c>
      <c r="P244" s="14">
        <f t="shared" si="29"/>
        <v>43405</v>
      </c>
    </row>
    <row r="245" spans="2:16" x14ac:dyDescent="0.25">
      <c r="B245" s="14">
        <v>43432</v>
      </c>
      <c r="C245" s="214">
        <v>78.680000000000007</v>
      </c>
      <c r="D245" s="214">
        <v>58.65</v>
      </c>
      <c r="E245" s="214">
        <v>347000</v>
      </c>
      <c r="F245" s="214">
        <v>209000</v>
      </c>
      <c r="G245" s="30">
        <v>1160.5</v>
      </c>
      <c r="J245" s="106">
        <f t="shared" si="23"/>
        <v>43432</v>
      </c>
      <c r="K245" s="214" t="e">
        <f t="shared" si="24"/>
        <v>#VALUE!</v>
      </c>
      <c r="L245" s="214">
        <f t="shared" si="25"/>
        <v>82.373595505617971</v>
      </c>
      <c r="M245" s="214">
        <f t="shared" si="26"/>
        <v>84.37118437118437</v>
      </c>
      <c r="N245" s="214">
        <f t="shared" si="27"/>
        <v>99.518072289156621</v>
      </c>
      <c r="O245" s="214">
        <f t="shared" si="28"/>
        <v>70.597150651712639</v>
      </c>
      <c r="P245" s="14">
        <f t="shared" si="29"/>
        <v>43405</v>
      </c>
    </row>
    <row r="246" spans="2:16" x14ac:dyDescent="0.25">
      <c r="B246" s="14">
        <v>43433</v>
      </c>
      <c r="C246" s="214">
        <v>78.03</v>
      </c>
      <c r="D246" s="214">
        <v>59.4</v>
      </c>
      <c r="E246" s="214">
        <v>347500</v>
      </c>
      <c r="F246" s="214">
        <v>209500</v>
      </c>
      <c r="G246" s="30">
        <v>1159.5</v>
      </c>
      <c r="J246" s="106">
        <f t="shared" si="23"/>
        <v>43433</v>
      </c>
      <c r="K246" s="214" t="e">
        <f t="shared" si="24"/>
        <v>#VALUE!</v>
      </c>
      <c r="L246" s="214">
        <f t="shared" si="25"/>
        <v>79.845505617977537</v>
      </c>
      <c r="M246" s="214">
        <f t="shared" si="26"/>
        <v>89.133089133089143</v>
      </c>
      <c r="N246" s="214">
        <f t="shared" si="27"/>
        <v>106.50602409638554</v>
      </c>
      <c r="O246" s="214">
        <f t="shared" si="28"/>
        <v>71.779327068808726</v>
      </c>
      <c r="P246" s="14">
        <f t="shared" si="29"/>
        <v>43405</v>
      </c>
    </row>
    <row r="247" spans="2:16" x14ac:dyDescent="0.25">
      <c r="B247" s="14">
        <v>43434</v>
      </c>
      <c r="C247" s="214">
        <v>80.03</v>
      </c>
      <c r="D247" s="214">
        <v>58.65</v>
      </c>
      <c r="E247" s="214">
        <v>345500</v>
      </c>
      <c r="F247" s="214">
        <v>206500</v>
      </c>
      <c r="G247" s="30">
        <v>1164.5</v>
      </c>
      <c r="J247" s="106">
        <f t="shared" si="23"/>
        <v>43434</v>
      </c>
      <c r="K247" s="214" t="e">
        <f t="shared" si="24"/>
        <v>#VALUE!</v>
      </c>
      <c r="L247" s="214">
        <f t="shared" si="25"/>
        <v>80.547752808988761</v>
      </c>
      <c r="M247" s="214">
        <f t="shared" si="26"/>
        <v>87.545787545787547</v>
      </c>
      <c r="N247" s="214">
        <f t="shared" si="27"/>
        <v>105.30120481927712</v>
      </c>
      <c r="O247" s="214">
        <f t="shared" si="28"/>
        <v>70.324340709305858</v>
      </c>
      <c r="P247" s="14">
        <f t="shared" si="29"/>
        <v>43405</v>
      </c>
    </row>
    <row r="248" spans="2:16" x14ac:dyDescent="0.25">
      <c r="B248" s="14">
        <v>43437</v>
      </c>
      <c r="C248" s="214">
        <v>80.849999999999994</v>
      </c>
      <c r="D248" s="214">
        <v>56.85</v>
      </c>
      <c r="E248" s="214">
        <v>365000</v>
      </c>
      <c r="F248" s="214">
        <v>221000</v>
      </c>
      <c r="G248" s="30">
        <v>1184</v>
      </c>
      <c r="J248" s="106">
        <f t="shared" si="23"/>
        <v>43437</v>
      </c>
      <c r="K248" s="214" t="e">
        <f t="shared" si="24"/>
        <v>#VALUE!</v>
      </c>
      <c r="L248" s="214">
        <f t="shared" si="25"/>
        <v>80.547752808988761</v>
      </c>
      <c r="M248" s="214">
        <f t="shared" si="26"/>
        <v>86.568986568986574</v>
      </c>
      <c r="N248" s="214">
        <f t="shared" si="27"/>
        <v>104.33734939759036</v>
      </c>
      <c r="O248" s="214">
        <f t="shared" si="28"/>
        <v>69.869657471961204</v>
      </c>
      <c r="P248" s="14">
        <f t="shared" si="29"/>
        <v>43435</v>
      </c>
    </row>
    <row r="249" spans="2:16" x14ac:dyDescent="0.25">
      <c r="B249" s="14">
        <v>43438</v>
      </c>
      <c r="C249" s="214">
        <v>82.3</v>
      </c>
      <c r="D249" s="214">
        <v>57.35</v>
      </c>
      <c r="E249" s="214">
        <v>358500</v>
      </c>
      <c r="F249" s="214">
        <v>218500</v>
      </c>
      <c r="G249" s="30">
        <v>1160</v>
      </c>
      <c r="J249" s="106">
        <f t="shared" si="23"/>
        <v>43438</v>
      </c>
      <c r="K249" s="214" t="e">
        <f t="shared" si="24"/>
        <v>#VALUE!</v>
      </c>
      <c r="L249" s="214">
        <f t="shared" si="25"/>
        <v>76.68539325842697</v>
      </c>
      <c r="M249" s="214">
        <f t="shared" si="26"/>
        <v>86.324786324786331</v>
      </c>
      <c r="N249" s="214">
        <f t="shared" si="27"/>
        <v>100.2409638554217</v>
      </c>
      <c r="O249" s="214">
        <f t="shared" si="28"/>
        <v>67.990300090936657</v>
      </c>
      <c r="P249" s="14">
        <f t="shared" si="29"/>
        <v>43435</v>
      </c>
    </row>
    <row r="250" spans="2:16" x14ac:dyDescent="0.25">
      <c r="B250" s="14">
        <v>43439</v>
      </c>
      <c r="C250" s="214">
        <v>81.37</v>
      </c>
      <c r="D250" s="214">
        <v>57.35</v>
      </c>
      <c r="E250" s="214">
        <v>354500</v>
      </c>
      <c r="F250" s="214">
        <v>216500</v>
      </c>
      <c r="G250" s="30">
        <v>1152.5</v>
      </c>
      <c r="J250" s="106">
        <f t="shared" si="23"/>
        <v>43439</v>
      </c>
      <c r="K250" s="214" t="e">
        <f t="shared" si="24"/>
        <v>#VALUE!</v>
      </c>
      <c r="L250" s="214">
        <f t="shared" si="25"/>
        <v>76.68539325842697</v>
      </c>
      <c r="M250" s="214">
        <f t="shared" si="26"/>
        <v>85.83638583638583</v>
      </c>
      <c r="N250" s="214">
        <f t="shared" si="27"/>
        <v>100.2409638554217</v>
      </c>
      <c r="O250" s="214">
        <f t="shared" si="28"/>
        <v>67.171870263716286</v>
      </c>
      <c r="P250" s="14">
        <f t="shared" si="29"/>
        <v>43435</v>
      </c>
    </row>
    <row r="251" spans="2:16" x14ac:dyDescent="0.25">
      <c r="B251" s="14">
        <v>43440</v>
      </c>
      <c r="C251" s="214">
        <v>79.010000000000005</v>
      </c>
      <c r="D251" s="214">
        <v>54.6</v>
      </c>
      <c r="E251" s="214">
        <v>353500</v>
      </c>
      <c r="F251" s="214">
        <v>208000</v>
      </c>
      <c r="G251" s="30">
        <v>1121.5</v>
      </c>
      <c r="J251" s="106">
        <f t="shared" si="23"/>
        <v>43440</v>
      </c>
      <c r="K251" s="214" t="e">
        <f t="shared" si="24"/>
        <v>#VALUE!</v>
      </c>
      <c r="L251" s="214">
        <f t="shared" si="25"/>
        <v>75.702247191011224</v>
      </c>
      <c r="M251" s="214">
        <f t="shared" si="26"/>
        <v>84.249084249084248</v>
      </c>
      <c r="N251" s="214">
        <f t="shared" si="27"/>
        <v>98.313253012048193</v>
      </c>
      <c r="O251" s="214">
        <f t="shared" si="28"/>
        <v>65.838132767505314</v>
      </c>
      <c r="P251" s="14">
        <f t="shared" si="29"/>
        <v>43435</v>
      </c>
    </row>
    <row r="252" spans="2:16" x14ac:dyDescent="0.25">
      <c r="B252" s="14">
        <v>43441</v>
      </c>
      <c r="C252" s="214">
        <v>79.7</v>
      </c>
      <c r="D252" s="214">
        <v>54.6</v>
      </c>
      <c r="E252" s="214">
        <v>351500</v>
      </c>
      <c r="F252" s="214">
        <v>208000</v>
      </c>
      <c r="G252" s="30">
        <v>1108</v>
      </c>
      <c r="J252" s="106">
        <f t="shared" si="23"/>
        <v>43441</v>
      </c>
      <c r="K252" s="214" t="e">
        <f t="shared" si="24"/>
        <v>#VALUE!</v>
      </c>
      <c r="L252" s="214">
        <f t="shared" si="25"/>
        <v>76.68539325842697</v>
      </c>
      <c r="M252" s="214">
        <f t="shared" si="26"/>
        <v>85.347985347985343</v>
      </c>
      <c r="N252" s="214">
        <f t="shared" si="27"/>
        <v>98.072289156626496</v>
      </c>
      <c r="O252" s="214">
        <f t="shared" si="28"/>
        <v>63.685965444073965</v>
      </c>
      <c r="P252" s="14">
        <f t="shared" si="29"/>
        <v>43435</v>
      </c>
    </row>
    <row r="253" spans="2:16" x14ac:dyDescent="0.25">
      <c r="B253" s="14">
        <v>43444</v>
      </c>
      <c r="C253" s="214">
        <v>78.290000000000006</v>
      </c>
      <c r="D253" s="214">
        <v>53.9</v>
      </c>
      <c r="E253" s="214">
        <v>345000</v>
      </c>
      <c r="F253" s="214">
        <v>204000</v>
      </c>
      <c r="G253" s="30">
        <v>1086</v>
      </c>
      <c r="J253" s="106">
        <f t="shared" si="23"/>
        <v>43444</v>
      </c>
      <c r="K253" s="214" t="e">
        <f t="shared" si="24"/>
        <v>#VALUE!</v>
      </c>
      <c r="L253" s="214">
        <f t="shared" si="25"/>
        <v>78.651685393258418</v>
      </c>
      <c r="M253" s="214">
        <f t="shared" si="26"/>
        <v>85.470085470085465</v>
      </c>
      <c r="N253" s="214">
        <f t="shared" si="27"/>
        <v>100.48192771084337</v>
      </c>
      <c r="O253" s="214">
        <f t="shared" si="28"/>
        <v>65.716883904213404</v>
      </c>
      <c r="P253" s="14">
        <f t="shared" si="29"/>
        <v>43435</v>
      </c>
    </row>
    <row r="254" spans="2:16" x14ac:dyDescent="0.25">
      <c r="B254" s="14">
        <v>43445</v>
      </c>
      <c r="C254" s="214">
        <v>78.56</v>
      </c>
      <c r="D254" s="214">
        <v>54.6</v>
      </c>
      <c r="E254" s="214">
        <v>349500</v>
      </c>
      <c r="F254" s="214">
        <v>203500</v>
      </c>
      <c r="G254" s="30">
        <v>1050.5</v>
      </c>
      <c r="J254" s="106">
        <f t="shared" si="23"/>
        <v>43445</v>
      </c>
      <c r="K254" s="214" t="e">
        <f t="shared" si="24"/>
        <v>#VALUE!</v>
      </c>
      <c r="L254" s="214">
        <f t="shared" si="25"/>
        <v>80.407303370786508</v>
      </c>
      <c r="M254" s="214">
        <f t="shared" si="26"/>
        <v>86.691086691086696</v>
      </c>
      <c r="N254" s="214">
        <f t="shared" si="27"/>
        <v>104.09638554216866</v>
      </c>
      <c r="O254" s="214">
        <f t="shared" si="28"/>
        <v>66.717187026371633</v>
      </c>
      <c r="P254" s="14">
        <f t="shared" si="29"/>
        <v>43435</v>
      </c>
    </row>
    <row r="255" spans="2:16" x14ac:dyDescent="0.25">
      <c r="B255" s="14">
        <v>43446</v>
      </c>
      <c r="C255" s="214">
        <v>81.5</v>
      </c>
      <c r="D255" s="214">
        <v>56</v>
      </c>
      <c r="E255" s="214">
        <v>350000</v>
      </c>
      <c r="F255" s="214">
        <v>208500</v>
      </c>
      <c r="G255" s="30">
        <v>1084</v>
      </c>
      <c r="J255" s="106">
        <f t="shared" si="23"/>
        <v>43446</v>
      </c>
      <c r="K255" s="214" t="e">
        <f t="shared" si="24"/>
        <v>#VALUE!</v>
      </c>
      <c r="L255" s="214">
        <f t="shared" si="25"/>
        <v>80.337078651685388</v>
      </c>
      <c r="M255" s="214">
        <f t="shared" si="26"/>
        <v>85.83638583638583</v>
      </c>
      <c r="N255" s="214">
        <f t="shared" si="27"/>
        <v>99.036144578313255</v>
      </c>
      <c r="O255" s="214">
        <f t="shared" si="28"/>
        <v>66.171567141558057</v>
      </c>
      <c r="P255" s="14">
        <f t="shared" si="29"/>
        <v>43435</v>
      </c>
    </row>
    <row r="256" spans="2:16" x14ac:dyDescent="0.25">
      <c r="B256" s="14">
        <v>43447</v>
      </c>
      <c r="C256" s="214">
        <v>82.11</v>
      </c>
      <c r="D256" s="214">
        <v>57.25</v>
      </c>
      <c r="E256" s="214">
        <v>355000</v>
      </c>
      <c r="F256" s="214">
        <v>216000</v>
      </c>
      <c r="G256" s="30">
        <v>1100.5</v>
      </c>
      <c r="J256" s="106">
        <f t="shared" si="23"/>
        <v>43447</v>
      </c>
      <c r="K256" s="214" t="e">
        <f t="shared" si="24"/>
        <v>#VALUE!</v>
      </c>
      <c r="L256" s="214">
        <f t="shared" si="25"/>
        <v>76.825842696629209</v>
      </c>
      <c r="M256" s="214">
        <f t="shared" si="26"/>
        <v>85.83638583638583</v>
      </c>
      <c r="N256" s="214">
        <f t="shared" si="27"/>
        <v>99.759036144578317</v>
      </c>
      <c r="O256" s="214">
        <f t="shared" si="28"/>
        <v>65.898757199151262</v>
      </c>
      <c r="P256" s="14">
        <f t="shared" si="29"/>
        <v>43435</v>
      </c>
    </row>
    <row r="257" spans="2:16" x14ac:dyDescent="0.25">
      <c r="B257" s="14">
        <v>43448</v>
      </c>
      <c r="C257" s="214">
        <v>79.34</v>
      </c>
      <c r="D257" s="214">
        <v>57.2</v>
      </c>
      <c r="E257" s="214">
        <v>351500</v>
      </c>
      <c r="F257" s="214">
        <v>205500</v>
      </c>
      <c r="G257" s="30">
        <v>1091.5</v>
      </c>
      <c r="J257" s="106">
        <f t="shared" si="23"/>
        <v>43448</v>
      </c>
      <c r="K257" s="214" t="e">
        <f t="shared" si="24"/>
        <v>#VALUE!</v>
      </c>
      <c r="L257" s="214">
        <f t="shared" si="25"/>
        <v>76.474719101123597</v>
      </c>
      <c r="M257" s="214">
        <f t="shared" si="26"/>
        <v>83.028083028083032</v>
      </c>
      <c r="N257" s="214">
        <f t="shared" si="27"/>
        <v>97.590361445783131</v>
      </c>
      <c r="O257" s="214">
        <f t="shared" si="28"/>
        <v>64.746892997878149</v>
      </c>
      <c r="P257" s="14">
        <f t="shared" si="29"/>
        <v>43435</v>
      </c>
    </row>
    <row r="258" spans="2:16" x14ac:dyDescent="0.25">
      <c r="B258" s="14">
        <v>43451</v>
      </c>
      <c r="C258" s="214">
        <v>80.16</v>
      </c>
      <c r="D258" s="214">
        <v>54.7</v>
      </c>
      <c r="E258" s="214">
        <v>351500</v>
      </c>
      <c r="F258" s="214">
        <v>207000</v>
      </c>
      <c r="G258" s="30">
        <v>1087</v>
      </c>
      <c r="J258" s="106">
        <f t="shared" si="23"/>
        <v>43451</v>
      </c>
      <c r="K258" s="214" t="e">
        <f t="shared" si="24"/>
        <v>#VALUE!</v>
      </c>
      <c r="L258" s="214">
        <f t="shared" si="25"/>
        <v>74.508426966292134</v>
      </c>
      <c r="M258" s="214">
        <f t="shared" si="26"/>
        <v>86.080586080586087</v>
      </c>
      <c r="N258" s="214">
        <f t="shared" si="27"/>
        <v>101.68674698795182</v>
      </c>
      <c r="O258" s="214">
        <f t="shared" si="28"/>
        <v>64.049712033949675</v>
      </c>
      <c r="P258" s="14">
        <f t="shared" si="29"/>
        <v>43435</v>
      </c>
    </row>
    <row r="259" spans="2:16" x14ac:dyDescent="0.25">
      <c r="B259" s="14">
        <v>43452</v>
      </c>
      <c r="C259" s="214">
        <v>79.55</v>
      </c>
      <c r="D259" s="214">
        <v>54.45</v>
      </c>
      <c r="E259" s="214">
        <v>340000</v>
      </c>
      <c r="F259" s="214">
        <v>202500</v>
      </c>
      <c r="G259" s="30">
        <v>1068</v>
      </c>
      <c r="J259" s="106">
        <f t="shared" si="23"/>
        <v>43452</v>
      </c>
      <c r="K259" s="214" t="e">
        <f t="shared" si="24"/>
        <v>#VALUE!</v>
      </c>
      <c r="L259" s="214">
        <f t="shared" si="25"/>
        <v>72.823033707865164</v>
      </c>
      <c r="M259" s="214">
        <f t="shared" si="26"/>
        <v>84.004884004884005</v>
      </c>
      <c r="N259" s="214">
        <f t="shared" si="27"/>
        <v>101.20481927710843</v>
      </c>
      <c r="O259" s="214">
        <f t="shared" si="28"/>
        <v>60.806304940891174</v>
      </c>
      <c r="P259" s="14">
        <f t="shared" si="29"/>
        <v>43435</v>
      </c>
    </row>
    <row r="260" spans="2:16" x14ac:dyDescent="0.25">
      <c r="B260" s="14">
        <v>43453</v>
      </c>
      <c r="C260" s="214">
        <v>79.5</v>
      </c>
      <c r="D260" s="214">
        <v>53.05</v>
      </c>
      <c r="E260" s="214">
        <v>352500</v>
      </c>
      <c r="F260" s="214">
        <v>211000</v>
      </c>
      <c r="G260" s="30">
        <v>1056.5</v>
      </c>
      <c r="J260" s="106">
        <f t="shared" si="23"/>
        <v>43453</v>
      </c>
      <c r="K260" s="214" t="e">
        <f t="shared" si="24"/>
        <v>#VALUE!</v>
      </c>
      <c r="L260" s="214">
        <f t="shared" si="25"/>
        <v>72.120786516853926</v>
      </c>
      <c r="M260" s="214">
        <f t="shared" si="26"/>
        <v>87.545787545787547</v>
      </c>
      <c r="N260" s="214">
        <f t="shared" si="27"/>
        <v>106.50602409638554</v>
      </c>
      <c r="O260" s="214">
        <f t="shared" si="28"/>
        <v>59.060321309487726</v>
      </c>
      <c r="P260" s="14">
        <f t="shared" si="29"/>
        <v>43435</v>
      </c>
    </row>
    <row r="261" spans="2:16" x14ac:dyDescent="0.25">
      <c r="B261" s="14">
        <v>43454</v>
      </c>
      <c r="C261" s="214">
        <v>77.34</v>
      </c>
      <c r="D261" s="214">
        <v>51.85</v>
      </c>
      <c r="E261" s="214">
        <v>344000</v>
      </c>
      <c r="F261" s="214">
        <v>210000</v>
      </c>
      <c r="G261" s="30">
        <v>1003</v>
      </c>
      <c r="J261" s="106">
        <f t="shared" si="23"/>
        <v>43454</v>
      </c>
      <c r="K261" s="214" t="e">
        <f t="shared" si="24"/>
        <v>#VALUE!</v>
      </c>
      <c r="L261" s="214">
        <f t="shared" si="25"/>
        <v>72.050561797752806</v>
      </c>
      <c r="M261" s="214">
        <f t="shared" si="26"/>
        <v>87.301587301587304</v>
      </c>
      <c r="N261" s="214">
        <f t="shared" si="27"/>
        <v>105.30120481927712</v>
      </c>
      <c r="O261" s="214">
        <f t="shared" si="28"/>
        <v>59.060321309487726</v>
      </c>
      <c r="P261" s="14">
        <f t="shared" si="29"/>
        <v>43435</v>
      </c>
    </row>
    <row r="262" spans="2:16" x14ac:dyDescent="0.25">
      <c r="B262" s="14">
        <v>43455</v>
      </c>
      <c r="C262" s="214">
        <v>78.5</v>
      </c>
      <c r="D262" s="214">
        <v>51.35</v>
      </c>
      <c r="E262" s="214">
        <v>358500</v>
      </c>
      <c r="F262" s="214">
        <v>221000</v>
      </c>
      <c r="G262" s="30">
        <v>974.2</v>
      </c>
      <c r="J262" s="106">
        <f t="shared" si="23"/>
        <v>43455</v>
      </c>
      <c r="K262" s="214" t="e">
        <f t="shared" si="24"/>
        <v>#VALUE!</v>
      </c>
      <c r="L262" s="214">
        <f t="shared" si="25"/>
        <v>72.050561797752806</v>
      </c>
      <c r="M262" s="214">
        <f t="shared" si="26"/>
        <v>87.301587301587304</v>
      </c>
      <c r="N262" s="214">
        <f t="shared" si="27"/>
        <v>105.30120481927712</v>
      </c>
      <c r="O262" s="214">
        <f t="shared" si="28"/>
        <v>55.774477114277055</v>
      </c>
      <c r="P262" s="14">
        <f t="shared" si="29"/>
        <v>43435</v>
      </c>
    </row>
    <row r="263" spans="2:16" x14ac:dyDescent="0.25">
      <c r="B263" s="14">
        <v>43458</v>
      </c>
      <c r="C263" s="214">
        <v>78.03</v>
      </c>
      <c r="D263" s="214">
        <v>51.3</v>
      </c>
      <c r="E263" s="214">
        <v>357500</v>
      </c>
      <c r="F263" s="214">
        <v>218500</v>
      </c>
      <c r="G263" s="30">
        <v>974.2</v>
      </c>
      <c r="J263" s="106">
        <f t="shared" si="23"/>
        <v>43458</v>
      </c>
      <c r="K263" s="214" t="e">
        <f t="shared" si="24"/>
        <v>#VALUE!</v>
      </c>
      <c r="L263" s="214">
        <f t="shared" si="25"/>
        <v>72.050561797752806</v>
      </c>
      <c r="M263" s="214">
        <f t="shared" si="26"/>
        <v>86.202686202686209</v>
      </c>
      <c r="N263" s="214">
        <f t="shared" si="27"/>
        <v>105.06024096385542</v>
      </c>
      <c r="O263" s="214">
        <f t="shared" si="28"/>
        <v>56.865716883904213</v>
      </c>
      <c r="P263" s="14">
        <f t="shared" si="29"/>
        <v>43435</v>
      </c>
    </row>
    <row r="264" spans="2:16" x14ac:dyDescent="0.25">
      <c r="B264" s="14">
        <v>43459</v>
      </c>
      <c r="C264" s="214">
        <v>77.2</v>
      </c>
      <c r="D264" s="214">
        <v>51.3</v>
      </c>
      <c r="E264" s="214">
        <v>357500</v>
      </c>
      <c r="F264" s="214">
        <v>218500</v>
      </c>
      <c r="G264" s="30">
        <v>920</v>
      </c>
      <c r="J264" s="106">
        <f t="shared" si="23"/>
        <v>43459</v>
      </c>
      <c r="K264" s="214" t="e">
        <f t="shared" si="24"/>
        <v>#VALUE!</v>
      </c>
      <c r="L264" s="214">
        <f t="shared" si="25"/>
        <v>68.960674157303373</v>
      </c>
      <c r="M264" s="214">
        <f t="shared" si="26"/>
        <v>84.737484737484735</v>
      </c>
      <c r="N264" s="214">
        <f t="shared" si="27"/>
        <v>106.26506024096385</v>
      </c>
      <c r="O264" s="214">
        <f t="shared" si="28"/>
        <v>59.963625341012431</v>
      </c>
      <c r="P264" s="14">
        <f t="shared" si="29"/>
        <v>43435</v>
      </c>
    </row>
    <row r="265" spans="2:16" x14ac:dyDescent="0.25">
      <c r="B265" s="14">
        <v>43460</v>
      </c>
      <c r="C265" s="214">
        <v>75.900000000000006</v>
      </c>
      <c r="D265" s="214">
        <v>51.3</v>
      </c>
      <c r="E265" s="214">
        <v>353000</v>
      </c>
      <c r="F265" s="214">
        <v>218000</v>
      </c>
      <c r="G265" s="30">
        <v>938</v>
      </c>
      <c r="J265" s="106">
        <f t="shared" si="23"/>
        <v>43460</v>
      </c>
      <c r="K265" s="214" t="e">
        <f t="shared" si="24"/>
        <v>#VALUE!</v>
      </c>
      <c r="L265" s="214">
        <f t="shared" si="25"/>
        <v>69.873595505617985</v>
      </c>
      <c r="M265" s="214">
        <f t="shared" si="26"/>
        <v>84.737484737484735</v>
      </c>
      <c r="N265" s="214">
        <f t="shared" si="27"/>
        <v>105.54216867469879</v>
      </c>
      <c r="O265" s="214">
        <f t="shared" si="28"/>
        <v>60.05456198848136</v>
      </c>
      <c r="P265" s="14">
        <f t="shared" si="29"/>
        <v>43435</v>
      </c>
    </row>
    <row r="266" spans="2:16" x14ac:dyDescent="0.25">
      <c r="B266" s="14">
        <v>43461</v>
      </c>
      <c r="C266" s="214">
        <v>75.78</v>
      </c>
      <c r="D266" s="214">
        <v>49.1</v>
      </c>
      <c r="E266" s="214">
        <v>347000</v>
      </c>
      <c r="F266" s="214">
        <v>220500</v>
      </c>
      <c r="G266" s="30">
        <v>989.1</v>
      </c>
      <c r="J266" s="106">
        <f t="shared" ref="J266:J284" si="30">B266</f>
        <v>43461</v>
      </c>
      <c r="K266" s="214" t="e">
        <f t="shared" ref="K266:K286" si="31">C268/C$10*100</f>
        <v>#VALUE!</v>
      </c>
      <c r="L266" s="214">
        <f t="shared" ref="L266:L286" si="32">D268/D$10*100</f>
        <v>70.154494382022463</v>
      </c>
      <c r="M266" s="214">
        <f t="shared" ref="M266:M286" si="33">E268/E$10*100</f>
        <v>84.737484737484735</v>
      </c>
      <c r="N266" s="214">
        <f t="shared" ref="N266:N286" si="34">F268/F$10*100</f>
        <v>105.54216867469879</v>
      </c>
      <c r="O266" s="214">
        <f t="shared" ref="O266:O286" si="35">G268/G$10*100</f>
        <v>60.05456198848136</v>
      </c>
      <c r="P266" s="14">
        <f t="shared" si="29"/>
        <v>43435</v>
      </c>
    </row>
    <row r="267" spans="2:16" x14ac:dyDescent="0.25">
      <c r="B267" s="14">
        <v>43462</v>
      </c>
      <c r="C267" s="214">
        <v>73.8</v>
      </c>
      <c r="D267" s="214">
        <v>49.75</v>
      </c>
      <c r="E267" s="214">
        <v>347000</v>
      </c>
      <c r="F267" s="214">
        <v>219000</v>
      </c>
      <c r="G267" s="30">
        <v>990.6</v>
      </c>
      <c r="J267" s="106">
        <f t="shared" si="30"/>
        <v>43462</v>
      </c>
      <c r="K267" s="214" t="e">
        <f t="shared" si="31"/>
        <v>#VALUE!</v>
      </c>
      <c r="L267" s="214">
        <f t="shared" si="32"/>
        <v>70.154494382022463</v>
      </c>
      <c r="M267" s="214">
        <f t="shared" si="33"/>
        <v>84.737484737484735</v>
      </c>
      <c r="N267" s="214">
        <f t="shared" si="34"/>
        <v>105.54216867469879</v>
      </c>
      <c r="O267" s="214">
        <f t="shared" si="35"/>
        <v>60.05456198848136</v>
      </c>
      <c r="P267" s="14">
        <f t="shared" si="29"/>
        <v>43435</v>
      </c>
    </row>
    <row r="268" spans="2:16" x14ac:dyDescent="0.25">
      <c r="B268" s="14">
        <v>43465</v>
      </c>
      <c r="C268" s="214">
        <v>73.8</v>
      </c>
      <c r="D268" s="214">
        <v>49.95</v>
      </c>
      <c r="E268" s="214">
        <v>347000</v>
      </c>
      <c r="F268" s="214">
        <v>219000</v>
      </c>
      <c r="G268" s="30">
        <v>990.6</v>
      </c>
      <c r="J268" s="106">
        <f t="shared" si="30"/>
        <v>43465</v>
      </c>
      <c r="K268" s="214" t="e">
        <f t="shared" si="31"/>
        <v>#VALUE!</v>
      </c>
      <c r="L268" s="214">
        <f t="shared" si="32"/>
        <v>67.06460674157303</v>
      </c>
      <c r="M268" s="214">
        <f t="shared" si="33"/>
        <v>82.295482295482287</v>
      </c>
      <c r="N268" s="214">
        <f t="shared" si="34"/>
        <v>101.44578313253012</v>
      </c>
      <c r="O268" s="214">
        <f t="shared" si="35"/>
        <v>60.05456198848136</v>
      </c>
      <c r="P268" s="14">
        <f t="shared" si="29"/>
        <v>43435</v>
      </c>
    </row>
    <row r="269" spans="2:16" x14ac:dyDescent="0.25">
      <c r="B269" s="14">
        <v>43466</v>
      </c>
      <c r="C269" s="214">
        <v>73.8</v>
      </c>
      <c r="D269" s="214">
        <v>49.95</v>
      </c>
      <c r="E269" s="214">
        <v>347000</v>
      </c>
      <c r="F269" s="214">
        <v>219000</v>
      </c>
      <c r="G269" s="30">
        <v>990.6</v>
      </c>
      <c r="J269" s="106">
        <f t="shared" si="30"/>
        <v>43466</v>
      </c>
      <c r="K269" s="214" t="e">
        <f t="shared" si="31"/>
        <v>#VALUE!</v>
      </c>
      <c r="L269" s="214">
        <f t="shared" si="32"/>
        <v>64.676966292134836</v>
      </c>
      <c r="M269" s="214">
        <f t="shared" si="33"/>
        <v>80.097680097680097</v>
      </c>
      <c r="N269" s="214">
        <f t="shared" si="34"/>
        <v>97.831325301204814</v>
      </c>
      <c r="O269" s="214">
        <f t="shared" si="35"/>
        <v>60.05456198848136</v>
      </c>
      <c r="P269" s="14">
        <f t="shared" ref="P269:P286" si="36">DATE(YEAR(B269),MONTH(B269),1)</f>
        <v>43466</v>
      </c>
    </row>
    <row r="270" spans="2:16" x14ac:dyDescent="0.25">
      <c r="B270" s="14">
        <v>43467</v>
      </c>
      <c r="C270" s="214">
        <v>73.66</v>
      </c>
      <c r="D270" s="214">
        <v>47.75</v>
      </c>
      <c r="E270" s="214">
        <v>337000</v>
      </c>
      <c r="F270" s="214">
        <v>210500</v>
      </c>
      <c r="G270" s="30">
        <v>990.6</v>
      </c>
      <c r="J270" s="106">
        <f t="shared" si="30"/>
        <v>43467</v>
      </c>
      <c r="K270" s="214" t="e">
        <f t="shared" si="31"/>
        <v>#VALUE!</v>
      </c>
      <c r="L270" s="214">
        <f t="shared" si="32"/>
        <v>66.292134831460686</v>
      </c>
      <c r="M270" s="214">
        <f t="shared" si="33"/>
        <v>80.708180708180706</v>
      </c>
      <c r="N270" s="214">
        <f t="shared" si="34"/>
        <v>96.867469879518069</v>
      </c>
      <c r="O270" s="214">
        <f t="shared" si="35"/>
        <v>57.963019096695966</v>
      </c>
      <c r="P270" s="14">
        <f t="shared" si="36"/>
        <v>43466</v>
      </c>
    </row>
    <row r="271" spans="2:16" x14ac:dyDescent="0.25">
      <c r="B271" s="14">
        <v>43468</v>
      </c>
      <c r="C271" s="214">
        <v>73.83</v>
      </c>
      <c r="D271" s="214">
        <v>46.05</v>
      </c>
      <c r="E271" s="214">
        <v>328000</v>
      </c>
      <c r="F271" s="214">
        <v>203000</v>
      </c>
      <c r="G271" s="30">
        <v>990.6</v>
      </c>
      <c r="J271" s="106">
        <f t="shared" si="30"/>
        <v>43468</v>
      </c>
      <c r="K271" s="214" t="e">
        <f t="shared" si="31"/>
        <v>#VALUE!</v>
      </c>
      <c r="L271" s="214">
        <f t="shared" si="32"/>
        <v>66.151685393258433</v>
      </c>
      <c r="M271" s="214">
        <f t="shared" si="33"/>
        <v>83.760683760683762</v>
      </c>
      <c r="N271" s="214">
        <f t="shared" si="34"/>
        <v>104.57831325301206</v>
      </c>
      <c r="O271" s="214">
        <f t="shared" si="35"/>
        <v>60.866929372537136</v>
      </c>
      <c r="P271" s="14">
        <f t="shared" si="36"/>
        <v>43466</v>
      </c>
    </row>
    <row r="272" spans="2:16" x14ac:dyDescent="0.25">
      <c r="B272" s="14">
        <v>43469</v>
      </c>
      <c r="C272" s="214">
        <v>76.959999999999994</v>
      </c>
      <c r="D272" s="214">
        <v>47.2</v>
      </c>
      <c r="E272" s="214">
        <v>330500</v>
      </c>
      <c r="F272" s="214">
        <v>201000</v>
      </c>
      <c r="G272" s="30">
        <v>956.1</v>
      </c>
      <c r="J272" s="106">
        <f t="shared" si="30"/>
        <v>43469</v>
      </c>
      <c r="K272" s="214" t="e">
        <f t="shared" si="31"/>
        <v>#VALUE!</v>
      </c>
      <c r="L272" s="214">
        <f t="shared" si="32"/>
        <v>68.258426966292134</v>
      </c>
      <c r="M272" s="214">
        <f t="shared" si="33"/>
        <v>85.347985347985343</v>
      </c>
      <c r="N272" s="214">
        <f t="shared" si="34"/>
        <v>105.30120481927712</v>
      </c>
      <c r="O272" s="214">
        <f t="shared" si="35"/>
        <v>61.382237041527731</v>
      </c>
      <c r="P272" s="14">
        <f t="shared" si="36"/>
        <v>43466</v>
      </c>
    </row>
    <row r="273" spans="2:16" x14ac:dyDescent="0.25">
      <c r="B273" s="14">
        <v>43472</v>
      </c>
      <c r="C273" s="214">
        <v>77.42</v>
      </c>
      <c r="D273" s="214">
        <v>47.1</v>
      </c>
      <c r="E273" s="214">
        <v>343000</v>
      </c>
      <c r="F273" s="214">
        <v>217000</v>
      </c>
      <c r="G273" s="30">
        <v>1004</v>
      </c>
      <c r="J273" s="106">
        <f t="shared" si="30"/>
        <v>43472</v>
      </c>
      <c r="K273" s="214" t="e">
        <f t="shared" si="31"/>
        <v>#VALUE!</v>
      </c>
      <c r="L273" s="214">
        <f t="shared" si="32"/>
        <v>67.345505617977537</v>
      </c>
      <c r="M273" s="214">
        <f t="shared" si="33"/>
        <v>85.958485958485966</v>
      </c>
      <c r="N273" s="214">
        <f t="shared" si="34"/>
        <v>109.1566265060241</v>
      </c>
      <c r="O273" s="214">
        <f t="shared" si="35"/>
        <v>63.352531070021222</v>
      </c>
      <c r="P273" s="14">
        <f t="shared" si="36"/>
        <v>43466</v>
      </c>
    </row>
    <row r="274" spans="2:16" x14ac:dyDescent="0.25">
      <c r="B274" s="14">
        <v>43473</v>
      </c>
      <c r="C274" s="214">
        <v>79.33</v>
      </c>
      <c r="D274" s="214">
        <v>48.6</v>
      </c>
      <c r="E274" s="214">
        <v>349500</v>
      </c>
      <c r="F274" s="214">
        <v>218500</v>
      </c>
      <c r="G274" s="30">
        <v>1012.5</v>
      </c>
      <c r="J274" s="106">
        <f t="shared" si="30"/>
        <v>43473</v>
      </c>
      <c r="K274" s="214" t="e">
        <f t="shared" si="31"/>
        <v>#VALUE!</v>
      </c>
      <c r="L274" s="214">
        <f t="shared" si="32"/>
        <v>66.081460674157299</v>
      </c>
      <c r="M274" s="214">
        <f t="shared" si="33"/>
        <v>84.737484737484735</v>
      </c>
      <c r="N274" s="214">
        <f t="shared" si="34"/>
        <v>109.39759036144578</v>
      </c>
      <c r="O274" s="214">
        <f t="shared" si="35"/>
        <v>63.019096695968479</v>
      </c>
      <c r="P274" s="14">
        <f t="shared" si="36"/>
        <v>43466</v>
      </c>
    </row>
    <row r="275" spans="2:16" x14ac:dyDescent="0.25">
      <c r="B275" s="14">
        <v>43474</v>
      </c>
      <c r="C275" s="214">
        <v>77.98</v>
      </c>
      <c r="D275" s="214">
        <v>47.95</v>
      </c>
      <c r="E275" s="214">
        <v>352000</v>
      </c>
      <c r="F275" s="214">
        <v>226500</v>
      </c>
      <c r="G275" s="30">
        <v>1045</v>
      </c>
      <c r="J275" s="106">
        <f t="shared" si="30"/>
        <v>43474</v>
      </c>
      <c r="K275" s="214" t="e">
        <f t="shared" si="31"/>
        <v>#VALUE!</v>
      </c>
      <c r="L275" s="214">
        <f t="shared" si="32"/>
        <v>66.713483146067404</v>
      </c>
      <c r="M275" s="214">
        <f t="shared" si="33"/>
        <v>85.225885225885222</v>
      </c>
      <c r="N275" s="214">
        <f t="shared" si="34"/>
        <v>111.32530120481927</v>
      </c>
      <c r="O275" s="214">
        <f t="shared" si="35"/>
        <v>64.686268566232201</v>
      </c>
      <c r="P275" s="14">
        <f t="shared" si="36"/>
        <v>43466</v>
      </c>
    </row>
    <row r="276" spans="2:16" x14ac:dyDescent="0.25">
      <c r="B276" s="14">
        <v>43475</v>
      </c>
      <c r="C276" s="214">
        <v>76.28</v>
      </c>
      <c r="D276" s="214">
        <v>47.05</v>
      </c>
      <c r="E276" s="214">
        <v>347000</v>
      </c>
      <c r="F276" s="214">
        <v>227000</v>
      </c>
      <c r="G276" s="30">
        <v>1039.5</v>
      </c>
      <c r="J276" s="106">
        <f t="shared" si="30"/>
        <v>43475</v>
      </c>
      <c r="K276" s="214" t="e">
        <f t="shared" si="31"/>
        <v>#VALUE!</v>
      </c>
      <c r="L276" s="214">
        <f t="shared" si="32"/>
        <v>62.289325842696627</v>
      </c>
      <c r="M276" s="214">
        <f t="shared" si="33"/>
        <v>85.592185592185587</v>
      </c>
      <c r="N276" s="214">
        <f t="shared" si="34"/>
        <v>111.80722891566266</v>
      </c>
      <c r="O276" s="214">
        <f t="shared" si="35"/>
        <v>64.686268566232201</v>
      </c>
      <c r="P276" s="14">
        <f t="shared" si="36"/>
        <v>43466</v>
      </c>
    </row>
    <row r="277" spans="2:16" x14ac:dyDescent="0.25">
      <c r="B277" s="14">
        <v>43476</v>
      </c>
      <c r="C277" s="214">
        <v>75.290000000000006</v>
      </c>
      <c r="D277" s="214">
        <v>47.5</v>
      </c>
      <c r="E277" s="214">
        <v>349000</v>
      </c>
      <c r="F277" s="214">
        <v>231000</v>
      </c>
      <c r="G277" s="30">
        <v>1067</v>
      </c>
      <c r="J277" s="106">
        <f t="shared" si="30"/>
        <v>43476</v>
      </c>
      <c r="K277" s="214" t="e">
        <f t="shared" si="31"/>
        <v>#VALUE!</v>
      </c>
      <c r="L277" s="214">
        <f t="shared" si="32"/>
        <v>64.536516853932596</v>
      </c>
      <c r="M277" s="214">
        <f t="shared" si="33"/>
        <v>86.935286935286939</v>
      </c>
      <c r="N277" s="214">
        <f t="shared" si="34"/>
        <v>113.97590361445783</v>
      </c>
      <c r="O277" s="214">
        <f t="shared" si="35"/>
        <v>63.20096999090633</v>
      </c>
      <c r="P277" s="14">
        <f t="shared" si="36"/>
        <v>43466</v>
      </c>
    </row>
    <row r="278" spans="2:16" x14ac:dyDescent="0.25">
      <c r="B278" s="14">
        <v>43479</v>
      </c>
      <c r="C278" s="214">
        <v>76.08</v>
      </c>
      <c r="D278" s="214">
        <v>44.35</v>
      </c>
      <c r="E278" s="214">
        <v>350500</v>
      </c>
      <c r="F278" s="214">
        <v>232000</v>
      </c>
      <c r="G278" s="30">
        <v>1067</v>
      </c>
      <c r="J278" s="106">
        <f t="shared" si="30"/>
        <v>43479</v>
      </c>
      <c r="K278" s="214" t="e">
        <f t="shared" si="31"/>
        <v>#VALUE!</v>
      </c>
      <c r="L278" s="214">
        <f t="shared" si="32"/>
        <v>64.747191011235955</v>
      </c>
      <c r="M278" s="214">
        <f t="shared" si="33"/>
        <v>89.377289377289387</v>
      </c>
      <c r="N278" s="214">
        <f t="shared" si="34"/>
        <v>115.66265060240963</v>
      </c>
      <c r="O278" s="214">
        <f t="shared" si="35"/>
        <v>63.382843285844196</v>
      </c>
      <c r="P278" s="14">
        <f t="shared" si="36"/>
        <v>43466</v>
      </c>
    </row>
    <row r="279" spans="2:16" x14ac:dyDescent="0.25">
      <c r="B279" s="14">
        <v>43480</v>
      </c>
      <c r="C279" s="214">
        <v>77.37</v>
      </c>
      <c r="D279" s="214">
        <v>45.95</v>
      </c>
      <c r="E279" s="214">
        <v>356000</v>
      </c>
      <c r="F279" s="214">
        <v>236500</v>
      </c>
      <c r="G279" s="30">
        <v>1042.5</v>
      </c>
      <c r="J279" s="106">
        <f t="shared" si="30"/>
        <v>43480</v>
      </c>
      <c r="K279" s="214" t="e">
        <f t="shared" si="31"/>
        <v>#VALUE!</v>
      </c>
      <c r="L279" s="214">
        <f t="shared" si="32"/>
        <v>60.81460674157303</v>
      </c>
      <c r="M279" s="214">
        <f t="shared" si="33"/>
        <v>87.912087912087912</v>
      </c>
      <c r="N279" s="214">
        <f t="shared" si="34"/>
        <v>111.80722891566266</v>
      </c>
      <c r="O279" s="214">
        <f t="shared" si="35"/>
        <v>63.352531070021222</v>
      </c>
      <c r="P279" s="14">
        <f t="shared" si="36"/>
        <v>43466</v>
      </c>
    </row>
    <row r="280" spans="2:16" x14ac:dyDescent="0.25">
      <c r="B280" s="14">
        <v>43481</v>
      </c>
      <c r="C280" s="214">
        <v>76.67</v>
      </c>
      <c r="D280" s="214">
        <v>46.1</v>
      </c>
      <c r="E280" s="214">
        <v>366000</v>
      </c>
      <c r="F280" s="214">
        <v>240000</v>
      </c>
      <c r="G280" s="30">
        <v>1045.5</v>
      </c>
      <c r="J280" s="106">
        <f t="shared" si="30"/>
        <v>43481</v>
      </c>
      <c r="K280" s="214" t="e">
        <f t="shared" si="31"/>
        <v>#VALUE!</v>
      </c>
      <c r="L280" s="214">
        <f t="shared" si="32"/>
        <v>61.867977528089881</v>
      </c>
      <c r="M280" s="214">
        <f t="shared" si="33"/>
        <v>89.987789987789995</v>
      </c>
      <c r="N280" s="214">
        <f t="shared" si="34"/>
        <v>112.04819277108433</v>
      </c>
      <c r="O280" s="214">
        <f t="shared" si="35"/>
        <v>64.170960897241585</v>
      </c>
      <c r="P280" s="14">
        <f t="shared" si="36"/>
        <v>43466</v>
      </c>
    </row>
    <row r="281" spans="2:16" x14ac:dyDescent="0.25">
      <c r="B281" s="14">
        <v>43482</v>
      </c>
      <c r="C281" s="214">
        <v>76.66</v>
      </c>
      <c r="D281" s="214">
        <v>43.3</v>
      </c>
      <c r="E281" s="214">
        <v>360000</v>
      </c>
      <c r="F281" s="214">
        <v>232000</v>
      </c>
      <c r="G281" s="30">
        <v>1045</v>
      </c>
      <c r="J281" s="106">
        <f t="shared" si="30"/>
        <v>43482</v>
      </c>
      <c r="K281" s="214" t="e">
        <f t="shared" si="31"/>
        <v>#VALUE!</v>
      </c>
      <c r="L281" s="214">
        <f t="shared" si="32"/>
        <v>62.851123595505619</v>
      </c>
      <c r="M281" s="214">
        <f t="shared" si="33"/>
        <v>90.35409035409036</v>
      </c>
      <c r="N281" s="214">
        <f t="shared" si="34"/>
        <v>113.97590361445783</v>
      </c>
      <c r="O281" s="214">
        <f t="shared" si="35"/>
        <v>66.292816004849954</v>
      </c>
      <c r="P281" s="14">
        <f t="shared" si="36"/>
        <v>43466</v>
      </c>
    </row>
    <row r="282" spans="2:16" x14ac:dyDescent="0.25">
      <c r="B282" s="14">
        <v>43483</v>
      </c>
      <c r="C282" s="214">
        <v>75.400000000000006</v>
      </c>
      <c r="D282" s="214">
        <v>44.05</v>
      </c>
      <c r="E282" s="214">
        <v>368500</v>
      </c>
      <c r="F282" s="214">
        <v>232500</v>
      </c>
      <c r="G282" s="30">
        <v>1058.5</v>
      </c>
      <c r="J282" s="106">
        <f t="shared" si="30"/>
        <v>43483</v>
      </c>
      <c r="K282" s="214" t="e">
        <f t="shared" si="31"/>
        <v>#VALUE!</v>
      </c>
      <c r="L282" s="214">
        <f t="shared" si="32"/>
        <v>62.5</v>
      </c>
      <c r="M282" s="214">
        <f t="shared" si="33"/>
        <v>89.377289377289387</v>
      </c>
      <c r="N282" s="214">
        <f t="shared" si="34"/>
        <v>110.36144578313254</v>
      </c>
      <c r="O282" s="214">
        <f t="shared" si="35"/>
        <v>64.534707487117302</v>
      </c>
      <c r="P282" s="14">
        <f t="shared" si="36"/>
        <v>43466</v>
      </c>
    </row>
    <row r="283" spans="2:16" x14ac:dyDescent="0.25">
      <c r="B283" s="14">
        <v>43486</v>
      </c>
      <c r="C283" s="214">
        <v>75.239999999999995</v>
      </c>
      <c r="D283" s="214">
        <v>44.75</v>
      </c>
      <c r="E283" s="214">
        <v>370000</v>
      </c>
      <c r="F283" s="214">
        <v>236500</v>
      </c>
      <c r="G283" s="30">
        <v>1093.5</v>
      </c>
      <c r="J283" s="106">
        <f t="shared" si="30"/>
        <v>43486</v>
      </c>
      <c r="K283" s="214" t="e">
        <f t="shared" si="31"/>
        <v>#VALUE!</v>
      </c>
      <c r="L283" s="214">
        <f t="shared" si="32"/>
        <v>63.623595505617971</v>
      </c>
      <c r="M283" s="214">
        <f t="shared" si="33"/>
        <v>90.109890109890117</v>
      </c>
      <c r="N283" s="214">
        <f t="shared" si="34"/>
        <v>111.0843373493976</v>
      </c>
      <c r="O283" s="214">
        <f t="shared" si="35"/>
        <v>64.080024249772663</v>
      </c>
      <c r="P283" s="14">
        <f t="shared" si="36"/>
        <v>43466</v>
      </c>
    </row>
    <row r="284" spans="2:16" x14ac:dyDescent="0.25">
      <c r="B284" s="14">
        <v>43487</v>
      </c>
      <c r="C284" s="214">
        <v>74.27</v>
      </c>
      <c r="D284" s="214">
        <v>44.5</v>
      </c>
      <c r="E284" s="214">
        <v>366000</v>
      </c>
      <c r="F284" s="214">
        <v>229000</v>
      </c>
      <c r="G284" s="30">
        <v>1064.5</v>
      </c>
      <c r="J284" s="106">
        <f t="shared" si="30"/>
        <v>43487</v>
      </c>
      <c r="K284" s="214" t="e">
        <f t="shared" si="31"/>
        <v>#VALUE!</v>
      </c>
      <c r="L284" s="214">
        <f t="shared" si="32"/>
        <v>64.887640449438194</v>
      </c>
      <c r="M284" s="214">
        <f t="shared" si="33"/>
        <v>89.743589743589752</v>
      </c>
      <c r="N284" s="214">
        <f t="shared" si="34"/>
        <v>108.67469879518072</v>
      </c>
      <c r="O284" s="214">
        <f t="shared" si="35"/>
        <v>64.44377083964838</v>
      </c>
      <c r="P284" s="14">
        <f t="shared" si="36"/>
        <v>43466</v>
      </c>
    </row>
    <row r="285" spans="2:16" x14ac:dyDescent="0.25">
      <c r="B285" s="14">
        <v>43488</v>
      </c>
      <c r="C285" s="214">
        <v>75.44</v>
      </c>
      <c r="D285" s="214">
        <v>45.3</v>
      </c>
      <c r="E285" s="214">
        <v>369000</v>
      </c>
      <c r="F285" s="214">
        <v>230500</v>
      </c>
      <c r="G285" s="30">
        <v>1057</v>
      </c>
      <c r="J285" s="106">
        <f>B285</f>
        <v>43488</v>
      </c>
      <c r="K285" s="214" t="e">
        <f t="shared" si="31"/>
        <v>#VALUE!</v>
      </c>
      <c r="L285" s="214">
        <f t="shared" si="32"/>
        <v>65.730337078651672</v>
      </c>
      <c r="M285" s="214">
        <f t="shared" si="33"/>
        <v>91.208791208791212</v>
      </c>
      <c r="N285" s="214">
        <f t="shared" si="34"/>
        <v>112.04819277108433</v>
      </c>
      <c r="O285" s="214">
        <f t="shared" si="35"/>
        <v>64.959078508638981</v>
      </c>
      <c r="P285" s="14">
        <f t="shared" si="36"/>
        <v>43466</v>
      </c>
    </row>
    <row r="286" spans="2:16" x14ac:dyDescent="0.25">
      <c r="B286" s="14">
        <v>43489</v>
      </c>
      <c r="C286" s="214">
        <v>75.17</v>
      </c>
      <c r="D286" s="214">
        <v>46.2</v>
      </c>
      <c r="E286" s="214">
        <v>367500</v>
      </c>
      <c r="F286" s="214">
        <v>225500</v>
      </c>
      <c r="G286" s="30">
        <v>1063</v>
      </c>
      <c r="J286" s="106">
        <f t="shared" ref="J286" si="37">B286</f>
        <v>43489</v>
      </c>
      <c r="K286" s="214" t="e">
        <f t="shared" si="31"/>
        <v>#VALUE!</v>
      </c>
      <c r="L286" s="214">
        <f t="shared" si="32"/>
        <v>65.94101123595506</v>
      </c>
      <c r="M286" s="214">
        <f t="shared" si="33"/>
        <v>91.452991452991455</v>
      </c>
      <c r="N286" s="214">
        <f t="shared" si="34"/>
        <v>111.80722891566266</v>
      </c>
      <c r="O286" s="214">
        <f t="shared" si="35"/>
        <v>64.44377083964838</v>
      </c>
      <c r="P286" s="14">
        <f t="shared" si="36"/>
        <v>43466</v>
      </c>
    </row>
    <row r="287" spans="2:16" x14ac:dyDescent="0.25">
      <c r="B287" s="14">
        <v>43490</v>
      </c>
      <c r="C287" s="214">
        <v>77.44</v>
      </c>
      <c r="D287" s="214">
        <v>46.8</v>
      </c>
      <c r="E287" s="214">
        <v>373500</v>
      </c>
      <c r="F287" s="214">
        <v>232500</v>
      </c>
      <c r="G287" s="30">
        <v>1071.5</v>
      </c>
      <c r="K287" s="214"/>
      <c r="L287" s="214"/>
      <c r="M287" s="214"/>
      <c r="N287" s="214"/>
      <c r="O287" s="214"/>
      <c r="P287" s="214"/>
    </row>
    <row r="288" spans="2:16" x14ac:dyDescent="0.25">
      <c r="B288" s="14">
        <v>43493</v>
      </c>
      <c r="C288" s="214">
        <v>76.069999999999993</v>
      </c>
      <c r="D288" s="214">
        <v>46.95</v>
      </c>
      <c r="E288" s="214">
        <v>374500</v>
      </c>
      <c r="F288" s="214">
        <v>232000</v>
      </c>
      <c r="G288" s="30">
        <v>1063</v>
      </c>
      <c r="K288" s="214"/>
      <c r="L288" s="214"/>
      <c r="M288" s="214"/>
      <c r="N288" s="214"/>
      <c r="O288" s="214"/>
      <c r="P288" s="214"/>
    </row>
    <row r="289" spans="2:7" x14ac:dyDescent="0.25">
      <c r="B289" s="14">
        <v>43494</v>
      </c>
      <c r="C289" s="214">
        <v>76.680000000000007</v>
      </c>
      <c r="D289" s="214">
        <v>46.1</v>
      </c>
      <c r="E289" s="214">
        <v>378000</v>
      </c>
      <c r="F289" s="214">
        <v>229000</v>
      </c>
      <c r="G289" s="30">
        <v>1044</v>
      </c>
    </row>
    <row r="290" spans="2:7" x14ac:dyDescent="0.25">
      <c r="B290" s="14">
        <v>43495</v>
      </c>
      <c r="C290" s="214">
        <v>76.2</v>
      </c>
      <c r="D290" s="214">
        <v>45.15</v>
      </c>
      <c r="E290" s="214">
        <v>379000</v>
      </c>
      <c r="F290" s="214">
        <v>228000</v>
      </c>
      <c r="G290" s="30">
        <v>1051.5</v>
      </c>
    </row>
    <row r="291" spans="2:7" x14ac:dyDescent="0.25">
      <c r="B291" s="14">
        <v>43496</v>
      </c>
      <c r="C291" s="214">
        <v>76.12</v>
      </c>
      <c r="D291" s="214">
        <v>46.05</v>
      </c>
      <c r="E291" s="214">
        <v>368000</v>
      </c>
      <c r="F291" s="214">
        <v>223500</v>
      </c>
      <c r="G291" s="30">
        <v>1062</v>
      </c>
    </row>
    <row r="292" spans="2:7" x14ac:dyDescent="0.25">
      <c r="B292" s="14">
        <v>43497</v>
      </c>
      <c r="C292" s="214">
        <v>78.400000000000006</v>
      </c>
      <c r="D292" s="214">
        <v>46.75</v>
      </c>
      <c r="E292" s="214">
        <v>368000</v>
      </c>
      <c r="F292" s="214">
        <v>227000</v>
      </c>
      <c r="G292" s="30">
        <v>1052</v>
      </c>
    </row>
    <row r="293" spans="2:7" x14ac:dyDescent="0.25">
      <c r="B293" s="14">
        <v>43500</v>
      </c>
      <c r="C293" s="214">
        <v>78.400000000000006</v>
      </c>
      <c r="D293" s="214">
        <v>47.6</v>
      </c>
      <c r="E293" s="214">
        <v>368000</v>
      </c>
      <c r="F293" s="214">
        <v>227000</v>
      </c>
      <c r="G293" s="30">
        <v>1061</v>
      </c>
    </row>
    <row r="294" spans="2:7" x14ac:dyDescent="0.25">
      <c r="B294" s="14">
        <v>43501</v>
      </c>
      <c r="C294" s="214">
        <v>78.400000000000006</v>
      </c>
      <c r="D294" s="214">
        <v>47.6</v>
      </c>
      <c r="E294" s="214">
        <v>368000</v>
      </c>
      <c r="F294" s="214">
        <v>227000</v>
      </c>
      <c r="G294" s="30">
        <v>1035</v>
      </c>
    </row>
    <row r="295" spans="2:7" x14ac:dyDescent="0.25">
      <c r="B295" s="14">
        <v>43502</v>
      </c>
      <c r="C295" s="214">
        <v>78.400000000000006</v>
      </c>
      <c r="D295" s="214">
        <v>47.6</v>
      </c>
      <c r="E295" s="214">
        <v>368000</v>
      </c>
      <c r="F295" s="214">
        <v>227000</v>
      </c>
      <c r="G295" s="30">
        <v>1064</v>
      </c>
    </row>
    <row r="296" spans="2:7" x14ac:dyDescent="0.25">
      <c r="B296" s="14">
        <v>43503</v>
      </c>
      <c r="C296" s="214">
        <v>78.400000000000006</v>
      </c>
      <c r="D296" s="214">
        <v>47.6</v>
      </c>
      <c r="E296" s="214">
        <v>369500</v>
      </c>
      <c r="F296" s="214">
        <v>240000</v>
      </c>
      <c r="G296" s="30">
        <v>1031.5</v>
      </c>
    </row>
    <row r="297" spans="2:7" x14ac:dyDescent="0.25">
      <c r="B297" s="14">
        <v>43504</v>
      </c>
      <c r="C297" s="214">
        <v>78.400000000000006</v>
      </c>
      <c r="D297" s="214">
        <v>46.75</v>
      </c>
      <c r="E297" s="214">
        <v>370000</v>
      </c>
      <c r="F297" s="214">
        <v>238500</v>
      </c>
      <c r="G297" s="30">
        <v>1002.5</v>
      </c>
    </row>
    <row r="298" spans="2:7" x14ac:dyDescent="0.25">
      <c r="B298" s="14">
        <v>43507</v>
      </c>
      <c r="C298" s="214">
        <v>81</v>
      </c>
      <c r="D298" s="214">
        <v>47.5</v>
      </c>
      <c r="E298" s="214">
        <v>372000</v>
      </c>
      <c r="F298" s="214">
        <v>236500</v>
      </c>
      <c r="G298" s="30">
        <v>1002.5</v>
      </c>
    </row>
    <row r="299" spans="2:7" x14ac:dyDescent="0.25">
      <c r="B299" s="14">
        <v>43508</v>
      </c>
      <c r="C299" s="214">
        <v>81</v>
      </c>
      <c r="D299" s="214">
        <v>49.05</v>
      </c>
      <c r="E299" s="214">
        <v>371500</v>
      </c>
      <c r="F299" s="214">
        <v>236500</v>
      </c>
      <c r="G299" s="30">
        <v>1034.5</v>
      </c>
    </row>
    <row r="300" spans="2:7" x14ac:dyDescent="0.25">
      <c r="B300" s="14">
        <v>43509</v>
      </c>
      <c r="C300" s="214">
        <v>81.7</v>
      </c>
      <c r="D300" s="214">
        <v>50.55</v>
      </c>
      <c r="E300" s="214">
        <v>378000</v>
      </c>
      <c r="F300" s="214">
        <v>238500</v>
      </c>
      <c r="G300" s="30">
        <v>1050</v>
      </c>
    </row>
    <row r="301" spans="2:7" x14ac:dyDescent="0.25">
      <c r="B301" s="14">
        <v>43510</v>
      </c>
      <c r="C301" s="214">
        <v>84.72</v>
      </c>
      <c r="D301" s="214">
        <v>52.15</v>
      </c>
      <c r="E301" s="214">
        <v>380000</v>
      </c>
      <c r="F301" s="214">
        <v>240500</v>
      </c>
      <c r="G301" s="30">
        <v>1043</v>
      </c>
    </row>
    <row r="302" spans="2:7" x14ac:dyDescent="0.25">
      <c r="B302" s="14">
        <v>43511</v>
      </c>
      <c r="C302" s="214">
        <v>82.42</v>
      </c>
      <c r="D302" s="214">
        <v>50.35</v>
      </c>
      <c r="E302" s="214">
        <v>380000</v>
      </c>
      <c r="F302" s="214">
        <v>236000</v>
      </c>
      <c r="G302" s="30">
        <v>1025</v>
      </c>
    </row>
    <row r="303" spans="2:7" x14ac:dyDescent="0.25">
      <c r="B303" s="14">
        <v>43514</v>
      </c>
      <c r="C303" s="214">
        <v>84.46</v>
      </c>
      <c r="D303" s="214">
        <v>49.6</v>
      </c>
      <c r="E303" s="214">
        <v>391000</v>
      </c>
      <c r="F303" s="214">
        <v>245000</v>
      </c>
      <c r="G303" s="30">
        <v>1042</v>
      </c>
    </row>
    <row r="304" spans="2:7" x14ac:dyDescent="0.25">
      <c r="B304" s="14">
        <v>43515</v>
      </c>
      <c r="C304" s="214">
        <v>82.29</v>
      </c>
      <c r="D304" s="214">
        <v>49.05</v>
      </c>
      <c r="E304" s="214">
        <v>390000</v>
      </c>
      <c r="F304" s="214">
        <v>247500</v>
      </c>
      <c r="G304" s="30">
        <v>1035</v>
      </c>
    </row>
    <row r="305" spans="2:7" x14ac:dyDescent="0.25">
      <c r="B305" s="14">
        <v>43516</v>
      </c>
      <c r="C305" s="214">
        <v>83.17</v>
      </c>
      <c r="D305" s="214">
        <v>50.2</v>
      </c>
      <c r="E305" s="214">
        <v>394500</v>
      </c>
      <c r="F305" s="214">
        <v>248000</v>
      </c>
      <c r="G305" s="30">
        <v>1043.5</v>
      </c>
    </row>
    <row r="306" spans="2:7" x14ac:dyDescent="0.25">
      <c r="B306" s="14">
        <v>43517</v>
      </c>
      <c r="C306" s="214">
        <v>83.33</v>
      </c>
      <c r="D306" s="214">
        <v>50.25</v>
      </c>
      <c r="E306" s="214">
        <v>387500</v>
      </c>
      <c r="F306" s="214">
        <v>243500</v>
      </c>
      <c r="G306" s="30">
        <v>1043.5</v>
      </c>
    </row>
    <row r="307" spans="2:7" x14ac:dyDescent="0.25">
      <c r="B307" s="14">
        <v>43518</v>
      </c>
      <c r="C307" s="214">
        <v>84.37</v>
      </c>
      <c r="D307" s="214">
        <v>50.25</v>
      </c>
      <c r="E307" s="214">
        <v>383500</v>
      </c>
      <c r="F307" s="214">
        <v>241000</v>
      </c>
      <c r="G307" s="30">
        <v>1044.5</v>
      </c>
    </row>
    <row r="308" spans="2:7" x14ac:dyDescent="0.25">
      <c r="B308" s="14">
        <v>43521</v>
      </c>
      <c r="C308" s="214">
        <v>91.32</v>
      </c>
      <c r="D308" s="214">
        <v>53.7</v>
      </c>
      <c r="E308" s="214">
        <v>385500</v>
      </c>
      <c r="F308" s="214">
        <v>245500</v>
      </c>
      <c r="G308" s="30">
        <v>1053.5</v>
      </c>
    </row>
    <row r="309" spans="2:7" x14ac:dyDescent="0.25">
      <c r="B309" s="14">
        <v>43522</v>
      </c>
      <c r="C309" s="214">
        <v>88.5</v>
      </c>
      <c r="D309" s="214">
        <v>52.35</v>
      </c>
      <c r="E309" s="214">
        <v>386000</v>
      </c>
      <c r="F309" s="214">
        <v>240500</v>
      </c>
      <c r="G309" s="30">
        <v>1037</v>
      </c>
    </row>
    <row r="310" spans="2:7" x14ac:dyDescent="0.25">
      <c r="B310" s="14">
        <v>43523</v>
      </c>
      <c r="C310" s="214">
        <v>86.05</v>
      </c>
      <c r="D310" s="214">
        <v>50</v>
      </c>
      <c r="E310" s="214">
        <v>392000</v>
      </c>
      <c r="F310" s="214">
        <v>239000</v>
      </c>
      <c r="G310" s="30">
        <v>1040.5</v>
      </c>
    </row>
    <row r="311" spans="2:7" x14ac:dyDescent="0.25">
      <c r="B311" s="14">
        <v>43524</v>
      </c>
      <c r="C311" s="214">
        <v>87.7</v>
      </c>
      <c r="D311" s="214">
        <v>50.2</v>
      </c>
      <c r="E311" s="214">
        <v>390500</v>
      </c>
      <c r="F311" s="214">
        <v>237500</v>
      </c>
      <c r="G311" s="30">
        <v>1025</v>
      </c>
    </row>
    <row r="312" spans="2:7" x14ac:dyDescent="0.25">
      <c r="B312" s="14">
        <v>43525</v>
      </c>
      <c r="C312" s="214">
        <v>90.03</v>
      </c>
      <c r="D312" s="214">
        <v>50.35</v>
      </c>
      <c r="E312" s="214">
        <v>390500</v>
      </c>
      <c r="F312" s="214">
        <v>237500</v>
      </c>
      <c r="G312" s="30">
        <v>1018</v>
      </c>
    </row>
    <row r="313" spans="2:7" x14ac:dyDescent="0.25">
      <c r="B313" s="14">
        <v>43528</v>
      </c>
      <c r="C313" s="214">
        <v>92.39</v>
      </c>
      <c r="D313" s="214">
        <v>48.95</v>
      </c>
      <c r="E313" s="214">
        <v>387000</v>
      </c>
      <c r="F313" s="214">
        <v>238500</v>
      </c>
      <c r="G313" s="30">
        <v>1021.5</v>
      </c>
    </row>
    <row r="314" spans="2:7" x14ac:dyDescent="0.25">
      <c r="B314" s="14">
        <v>43529</v>
      </c>
      <c r="C314" s="214">
        <v>92.6</v>
      </c>
      <c r="D314" s="214">
        <v>49.6</v>
      </c>
      <c r="E314" s="214">
        <v>373500</v>
      </c>
      <c r="F314" s="214">
        <v>230500</v>
      </c>
      <c r="G314" s="30">
        <v>1020.5</v>
      </c>
    </row>
    <row r="315" spans="2:7" x14ac:dyDescent="0.25">
      <c r="B315" s="14">
        <v>43530</v>
      </c>
      <c r="C315" s="214">
        <v>91.2</v>
      </c>
      <c r="D315" s="214">
        <v>49.75</v>
      </c>
      <c r="E315" s="214">
        <v>373000</v>
      </c>
      <c r="F315" s="214">
        <v>232500</v>
      </c>
      <c r="G315" s="30">
        <v>1012</v>
      </c>
    </row>
    <row r="316" spans="2:7" x14ac:dyDescent="0.25">
      <c r="B316" s="14">
        <v>43531</v>
      </c>
      <c r="C316" s="214">
        <v>87.89</v>
      </c>
      <c r="D316" s="214">
        <v>50</v>
      </c>
      <c r="E316" s="214">
        <v>366000</v>
      </c>
      <c r="F316" s="214">
        <v>224500</v>
      </c>
      <c r="G316" s="30">
        <v>987.6</v>
      </c>
    </row>
    <row r="317" spans="2:7" x14ac:dyDescent="0.25">
      <c r="B317" s="14">
        <v>43532</v>
      </c>
      <c r="C317" s="214">
        <v>84.97</v>
      </c>
      <c r="D317" s="214">
        <v>47.35</v>
      </c>
      <c r="E317" s="214">
        <v>364500</v>
      </c>
      <c r="F317" s="214">
        <v>220500</v>
      </c>
      <c r="G317" s="30">
        <v>980</v>
      </c>
    </row>
    <row r="318" spans="2:7" x14ac:dyDescent="0.25">
      <c r="B318" s="14">
        <v>43535</v>
      </c>
      <c r="C318" s="214">
        <v>87.92</v>
      </c>
      <c r="D318" s="214">
        <v>47.1</v>
      </c>
      <c r="E318" s="214">
        <v>361000</v>
      </c>
      <c r="F318" s="214">
        <v>217500</v>
      </c>
      <c r="G318" s="30">
        <v>972.8</v>
      </c>
    </row>
    <row r="319" spans="2:7" x14ac:dyDescent="0.25">
      <c r="B319" s="14">
        <v>43536</v>
      </c>
      <c r="C319" s="214">
        <v>91.07</v>
      </c>
      <c r="D319" s="214">
        <v>47.75</v>
      </c>
      <c r="E319" s="214">
        <v>365500</v>
      </c>
      <c r="F319" s="214">
        <v>215500</v>
      </c>
      <c r="G319" s="30">
        <v>994.2</v>
      </c>
    </row>
    <row r="320" spans="2:7" x14ac:dyDescent="0.25">
      <c r="B320" s="14">
        <v>43537</v>
      </c>
      <c r="C320" s="214">
        <v>88.08</v>
      </c>
      <c r="D320" s="214">
        <v>46.95</v>
      </c>
      <c r="E320" s="214">
        <v>363000</v>
      </c>
      <c r="F320" s="214">
        <v>218000</v>
      </c>
      <c r="G320" s="30">
        <v>978.2</v>
      </c>
    </row>
    <row r="321" spans="2:7" x14ac:dyDescent="0.25">
      <c r="B321" s="14">
        <v>43538</v>
      </c>
      <c r="C321" s="214">
        <v>88.95</v>
      </c>
      <c r="D321" s="214">
        <v>47.45</v>
      </c>
      <c r="E321" s="214">
        <v>370000</v>
      </c>
      <c r="F321" s="214">
        <v>212000</v>
      </c>
      <c r="G321" s="30">
        <v>963.3</v>
      </c>
    </row>
    <row r="322" spans="2:7" x14ac:dyDescent="0.25">
      <c r="B322" s="14">
        <v>43539</v>
      </c>
      <c r="C322" s="214">
        <v>89.83</v>
      </c>
      <c r="D322" s="214">
        <v>49.15</v>
      </c>
      <c r="E322" s="214">
        <v>370500</v>
      </c>
      <c r="F322" s="214">
        <v>211500</v>
      </c>
      <c r="G322" s="30">
        <v>962.6</v>
      </c>
    </row>
    <row r="323" spans="2:7" x14ac:dyDescent="0.25">
      <c r="B323" s="14">
        <v>43542</v>
      </c>
      <c r="C323" s="214">
        <v>89.28</v>
      </c>
      <c r="D323" s="214">
        <v>49.95</v>
      </c>
      <c r="E323" s="214">
        <v>366000</v>
      </c>
      <c r="F323" s="214">
        <v>209500</v>
      </c>
      <c r="G323" s="30">
        <v>969.7</v>
      </c>
    </row>
    <row r="324" spans="2:7" x14ac:dyDescent="0.25">
      <c r="B324" s="14">
        <v>43543</v>
      </c>
      <c r="C324" s="214">
        <v>88.6</v>
      </c>
      <c r="D324" s="214">
        <v>50.1</v>
      </c>
      <c r="E324" s="214">
        <v>369500</v>
      </c>
      <c r="F324" s="214">
        <v>210000</v>
      </c>
      <c r="G324" s="30">
        <v>962.5</v>
      </c>
    </row>
    <row r="325" spans="2:7" x14ac:dyDescent="0.25">
      <c r="B325" s="14">
        <v>43544</v>
      </c>
      <c r="C325" s="214">
        <v>87.17</v>
      </c>
      <c r="D325" s="214">
        <v>50.4</v>
      </c>
      <c r="E325" s="214">
        <v>363000</v>
      </c>
      <c r="F325" s="214">
        <v>208000</v>
      </c>
      <c r="G325" s="30">
        <v>950.8</v>
      </c>
    </row>
    <row r="326" spans="2:7" x14ac:dyDescent="0.25">
      <c r="B326" s="14">
        <v>43545</v>
      </c>
      <c r="C326" s="214">
        <v>87.12</v>
      </c>
      <c r="D326" s="214">
        <v>50.35</v>
      </c>
      <c r="E326" s="214">
        <v>382000</v>
      </c>
      <c r="F326" s="214">
        <v>218000</v>
      </c>
      <c r="G326" s="30">
        <v>950.8</v>
      </c>
    </row>
    <row r="327" spans="2:7" x14ac:dyDescent="0.25">
      <c r="B327" s="14">
        <v>43546</v>
      </c>
      <c r="C327" s="214">
        <v>86.58</v>
      </c>
      <c r="D327" s="214">
        <v>51.35</v>
      </c>
      <c r="E327" s="214">
        <v>379500</v>
      </c>
      <c r="F327" s="214">
        <v>214500</v>
      </c>
      <c r="G327" s="30">
        <v>958.1</v>
      </c>
    </row>
    <row r="328" spans="2:7" x14ac:dyDescent="0.25">
      <c r="B328" s="14">
        <v>43549</v>
      </c>
      <c r="C328" s="214">
        <v>89</v>
      </c>
      <c r="D328" s="214">
        <v>50.05</v>
      </c>
      <c r="E328" s="214">
        <v>367000</v>
      </c>
      <c r="F328" s="214">
        <v>209000</v>
      </c>
      <c r="G328" s="30">
        <v>940.1</v>
      </c>
    </row>
    <row r="329" spans="2:7" x14ac:dyDescent="0.25">
      <c r="B329" s="14">
        <v>43550</v>
      </c>
      <c r="C329" s="214">
        <v>85.3</v>
      </c>
      <c r="D329" s="214">
        <v>50.4</v>
      </c>
      <c r="E329" s="214">
        <v>366500</v>
      </c>
      <c r="F329" s="214">
        <v>209500</v>
      </c>
      <c r="G329" s="30">
        <v>978.6</v>
      </c>
    </row>
    <row r="330" spans="2:7" x14ac:dyDescent="0.25">
      <c r="B330" s="14">
        <v>43551</v>
      </c>
      <c r="C330" s="214">
        <v>83.41</v>
      </c>
      <c r="D330" s="214">
        <v>49.2</v>
      </c>
      <c r="E330" s="214">
        <v>362500</v>
      </c>
      <c r="F330" s="214">
        <v>210000</v>
      </c>
      <c r="G330" s="30">
        <v>965.9</v>
      </c>
    </row>
    <row r="331" spans="2:7" x14ac:dyDescent="0.25">
      <c r="B331" s="14">
        <v>43552</v>
      </c>
      <c r="C331" s="214">
        <v>83.2</v>
      </c>
      <c r="D331" s="214">
        <v>47.1</v>
      </c>
      <c r="E331" s="214">
        <v>361000</v>
      </c>
      <c r="F331" s="214">
        <v>211500</v>
      </c>
      <c r="G331" s="30">
        <v>948.5</v>
      </c>
    </row>
    <row r="332" spans="2:7" x14ac:dyDescent="0.25">
      <c r="B332" s="14">
        <v>43553</v>
      </c>
      <c r="C332" s="214">
        <v>85</v>
      </c>
      <c r="D332" s="214">
        <v>47.3</v>
      </c>
      <c r="E332" s="214">
        <v>366000</v>
      </c>
      <c r="F332" s="214">
        <v>214500</v>
      </c>
      <c r="G332" s="30">
        <v>954.2</v>
      </c>
    </row>
    <row r="333" spans="2:7" x14ac:dyDescent="0.25">
      <c r="B333" s="14">
        <v>43556</v>
      </c>
      <c r="C333" s="214">
        <v>86.35</v>
      </c>
      <c r="D333" s="214">
        <v>48.4</v>
      </c>
      <c r="E333" s="214">
        <v>370500</v>
      </c>
      <c r="F333" s="214">
        <v>216500</v>
      </c>
      <c r="G333" s="30">
        <v>974.7</v>
      </c>
    </row>
    <row r="334" spans="2:7" x14ac:dyDescent="0.25">
      <c r="B334" s="14">
        <v>43557</v>
      </c>
      <c r="C334" s="214">
        <v>84.98</v>
      </c>
      <c r="D334" s="214">
        <v>49.4</v>
      </c>
      <c r="E334" s="214">
        <v>372000</v>
      </c>
      <c r="F334" s="214">
        <v>217500</v>
      </c>
      <c r="G334" s="30">
        <v>987.6</v>
      </c>
    </row>
    <row r="335" spans="2:7" x14ac:dyDescent="0.25">
      <c r="B335" s="14">
        <v>43558</v>
      </c>
      <c r="C335" s="214">
        <v>84.48</v>
      </c>
      <c r="D335" s="214">
        <v>50.45</v>
      </c>
      <c r="E335" s="214">
        <v>376500</v>
      </c>
      <c r="F335" s="214">
        <v>219500</v>
      </c>
      <c r="G335" s="30">
        <v>991.5</v>
      </c>
    </row>
    <row r="336" spans="2:7" x14ac:dyDescent="0.25">
      <c r="B336" s="14">
        <v>43559</v>
      </c>
      <c r="C336" s="214">
        <v>84.17</v>
      </c>
      <c r="D336" s="214">
        <v>50.7</v>
      </c>
      <c r="E336" s="214">
        <v>376500</v>
      </c>
      <c r="F336" s="214">
        <v>220000</v>
      </c>
      <c r="G336" s="30">
        <v>983.7</v>
      </c>
    </row>
    <row r="337" spans="2:7" x14ac:dyDescent="0.25">
      <c r="B337" s="14">
        <v>43560</v>
      </c>
      <c r="C337" s="214">
        <v>84.17</v>
      </c>
      <c r="D337" s="214">
        <v>50.7</v>
      </c>
      <c r="E337" s="214">
        <v>377500</v>
      </c>
      <c r="F337" s="214">
        <v>218000</v>
      </c>
      <c r="G337" s="30">
        <v>991.3</v>
      </c>
    </row>
    <row r="338" spans="2:7" x14ac:dyDescent="0.25">
      <c r="B338" s="14">
        <v>43563</v>
      </c>
      <c r="C338" s="214">
        <v>82.29</v>
      </c>
      <c r="D338" s="214">
        <v>51.3</v>
      </c>
      <c r="E338" s="214">
        <v>383500</v>
      </c>
      <c r="F338" s="214">
        <v>218500</v>
      </c>
      <c r="G338" s="30">
        <v>978.7</v>
      </c>
    </row>
    <row r="339" spans="2:7" x14ac:dyDescent="0.25">
      <c r="B339" s="14">
        <v>43564</v>
      </c>
      <c r="C339" s="214">
        <v>83.91</v>
      </c>
      <c r="D339" s="214">
        <v>51.95</v>
      </c>
      <c r="E339" s="214">
        <v>387000</v>
      </c>
      <c r="F339" s="214">
        <v>220000</v>
      </c>
      <c r="G339" s="30">
        <v>994.2</v>
      </c>
    </row>
    <row r="340" spans="2:7" x14ac:dyDescent="0.25">
      <c r="B340" s="14">
        <v>43565</v>
      </c>
      <c r="C340" s="214">
        <v>82.24</v>
      </c>
      <c r="D340" s="214">
        <v>52.85</v>
      </c>
      <c r="E340" s="214">
        <v>389000</v>
      </c>
      <c r="F340" s="214">
        <v>220500</v>
      </c>
      <c r="G340" s="30">
        <v>990.3</v>
      </c>
    </row>
    <row r="341" spans="2:7" x14ac:dyDescent="0.25">
      <c r="B341" s="14">
        <v>43566</v>
      </c>
      <c r="C341" s="214">
        <v>80.72</v>
      </c>
      <c r="D341" s="214">
        <v>52.2</v>
      </c>
      <c r="E341" s="214">
        <v>388500</v>
      </c>
      <c r="F341" s="214">
        <v>226500</v>
      </c>
      <c r="G341" s="30">
        <v>987.8</v>
      </c>
    </row>
    <row r="342" spans="2:7" x14ac:dyDescent="0.25">
      <c r="B342" s="14">
        <v>43567</v>
      </c>
      <c r="C342" s="214">
        <v>81.98</v>
      </c>
      <c r="D342" s="214">
        <v>52</v>
      </c>
      <c r="E342" s="214">
        <v>380000</v>
      </c>
      <c r="F342" s="214">
        <v>229000</v>
      </c>
      <c r="G342" s="30">
        <v>1015</v>
      </c>
    </row>
    <row r="343" spans="2:7" x14ac:dyDescent="0.25">
      <c r="B343" s="14">
        <v>43570</v>
      </c>
      <c r="C343" s="214">
        <v>80.97</v>
      </c>
      <c r="D343" s="214">
        <v>52.2</v>
      </c>
      <c r="E343" s="214">
        <v>374000</v>
      </c>
      <c r="F343" s="214">
        <v>228000</v>
      </c>
      <c r="G343" s="30">
        <v>1020.5</v>
      </c>
    </row>
    <row r="344" spans="2:7" x14ac:dyDescent="0.25">
      <c r="B344" s="14">
        <v>43571</v>
      </c>
      <c r="C344" s="214">
        <v>82.27</v>
      </c>
      <c r="D344" s="214">
        <v>52.5</v>
      </c>
      <c r="E344" s="214">
        <v>373500</v>
      </c>
      <c r="F344" s="214">
        <v>228000</v>
      </c>
      <c r="G344" s="30">
        <v>1026</v>
      </c>
    </row>
    <row r="345" spans="2:7" x14ac:dyDescent="0.25">
      <c r="B345" s="14">
        <v>43572</v>
      </c>
      <c r="C345" s="214">
        <v>86.11</v>
      </c>
      <c r="D345" s="214">
        <v>59.7</v>
      </c>
      <c r="E345" s="214">
        <v>371000</v>
      </c>
      <c r="F345" s="214">
        <v>230500</v>
      </c>
      <c r="G345" s="30">
        <v>1026.5</v>
      </c>
    </row>
    <row r="346" spans="2:7" x14ac:dyDescent="0.25">
      <c r="B346" s="14">
        <v>43573</v>
      </c>
      <c r="C346" s="214">
        <v>84.65</v>
      </c>
      <c r="D346" s="214">
        <v>57.35</v>
      </c>
      <c r="E346" s="214">
        <v>369000</v>
      </c>
      <c r="F346" s="214">
        <v>227500</v>
      </c>
      <c r="G346" s="30">
        <v>1020.5</v>
      </c>
    </row>
    <row r="347" spans="2:7" x14ac:dyDescent="0.25">
      <c r="B347" s="14">
        <v>43574</v>
      </c>
      <c r="C347" s="214">
        <v>83.2</v>
      </c>
      <c r="D347" s="214">
        <v>57.35</v>
      </c>
      <c r="E347" s="214">
        <v>366500</v>
      </c>
      <c r="F347" s="214">
        <v>229500</v>
      </c>
      <c r="G347" s="30">
        <v>1031</v>
      </c>
    </row>
    <row r="348" spans="2:7" x14ac:dyDescent="0.25">
      <c r="B348" s="14">
        <v>43577</v>
      </c>
      <c r="C348" s="214">
        <v>81.23</v>
      </c>
      <c r="D348" s="214">
        <v>57.35</v>
      </c>
      <c r="E348" s="214">
        <v>370500</v>
      </c>
      <c r="F348" s="214">
        <v>233000</v>
      </c>
      <c r="G348" s="30">
        <v>1029</v>
      </c>
    </row>
    <row r="349" spans="2:7" x14ac:dyDescent="0.25">
      <c r="B349" s="14">
        <v>43578</v>
      </c>
      <c r="C349" s="214">
        <v>78.17</v>
      </c>
      <c r="D349" s="214">
        <v>56</v>
      </c>
      <c r="E349" s="214">
        <v>371000</v>
      </c>
      <c r="F349" s="214">
        <v>230000</v>
      </c>
      <c r="G349" s="30">
        <v>1021</v>
      </c>
    </row>
    <row r="350" spans="2:7" x14ac:dyDescent="0.25">
      <c r="B350" s="14">
        <v>43579</v>
      </c>
      <c r="C350" s="214">
        <v>79.78</v>
      </c>
      <c r="D350" s="214">
        <v>55</v>
      </c>
      <c r="E350" s="214">
        <v>361500</v>
      </c>
      <c r="F350" s="214">
        <v>228500</v>
      </c>
      <c r="G350" s="30">
        <v>1016.5</v>
      </c>
    </row>
    <row r="351" spans="2:7" x14ac:dyDescent="0.25">
      <c r="B351" s="14">
        <v>43580</v>
      </c>
      <c r="C351" s="214">
        <v>79.099999999999994</v>
      </c>
      <c r="D351" s="214">
        <v>53.3</v>
      </c>
      <c r="E351" s="214">
        <v>365000</v>
      </c>
      <c r="F351" s="214">
        <v>230000</v>
      </c>
      <c r="G351" s="30">
        <v>1023.5</v>
      </c>
    </row>
    <row r="352" spans="2:7" x14ac:dyDescent="0.25">
      <c r="B352" s="14">
        <v>43581</v>
      </c>
      <c r="C352" s="214">
        <v>79.349999999999994</v>
      </c>
      <c r="D352" s="214">
        <v>53.5</v>
      </c>
      <c r="E352" s="214">
        <v>358500</v>
      </c>
      <c r="F352" s="214">
        <v>229000</v>
      </c>
      <c r="G352" s="30">
        <v>1021</v>
      </c>
    </row>
    <row r="353" spans="2:7" x14ac:dyDescent="0.25">
      <c r="B353" s="14">
        <v>43584</v>
      </c>
      <c r="C353" s="214">
        <v>79.78</v>
      </c>
      <c r="D353" s="214">
        <v>53.05</v>
      </c>
      <c r="E353" s="214">
        <v>365000</v>
      </c>
      <c r="F353" s="214">
        <v>234000</v>
      </c>
      <c r="G353" s="30">
        <v>1021</v>
      </c>
    </row>
    <row r="354" spans="2:7" x14ac:dyDescent="0.25">
      <c r="B354" s="14">
        <v>43585</v>
      </c>
      <c r="C354" s="214">
        <v>79.760000000000005</v>
      </c>
      <c r="D354" s="214">
        <v>53.4</v>
      </c>
      <c r="E354" s="214">
        <v>361000</v>
      </c>
      <c r="F354" s="214">
        <v>236500</v>
      </c>
      <c r="G354" s="30">
        <v>1021</v>
      </c>
    </row>
    <row r="355" spans="2:7" x14ac:dyDescent="0.25">
      <c r="B355" s="14">
        <v>43586</v>
      </c>
      <c r="C355" s="214">
        <v>79.760000000000005</v>
      </c>
      <c r="D355" s="214">
        <v>53.4</v>
      </c>
      <c r="E355" s="214">
        <v>361000</v>
      </c>
      <c r="F355" s="214">
        <v>236500</v>
      </c>
      <c r="G355" s="30">
        <v>1021</v>
      </c>
    </row>
    <row r="356" spans="2:7" x14ac:dyDescent="0.25">
      <c r="B356" s="14">
        <v>43587</v>
      </c>
      <c r="C356" s="214">
        <v>79.760000000000005</v>
      </c>
      <c r="D356" s="214">
        <v>53.55</v>
      </c>
      <c r="E356" s="214">
        <v>359000</v>
      </c>
      <c r="F356" s="214">
        <v>238000</v>
      </c>
      <c r="G356" s="30">
        <v>1021</v>
      </c>
    </row>
    <row r="357" spans="2:7" x14ac:dyDescent="0.25">
      <c r="B357" s="14">
        <v>43588</v>
      </c>
      <c r="C357" s="214">
        <v>79.760000000000005</v>
      </c>
      <c r="D357" s="214">
        <v>53.55</v>
      </c>
      <c r="E357" s="214">
        <v>364500</v>
      </c>
      <c r="F357" s="214">
        <v>239000</v>
      </c>
      <c r="G357" s="30">
        <v>1021</v>
      </c>
    </row>
    <row r="358" spans="2:7" x14ac:dyDescent="0.25">
      <c r="B358" s="14">
        <v>43591</v>
      </c>
      <c r="C358" s="214">
        <v>75.7</v>
      </c>
      <c r="D358" s="214">
        <v>51.2</v>
      </c>
      <c r="E358" s="214">
        <v>364500</v>
      </c>
      <c r="F358" s="214">
        <v>239000</v>
      </c>
      <c r="G358" s="30">
        <v>1021</v>
      </c>
    </row>
    <row r="359" spans="2:7" x14ac:dyDescent="0.25">
      <c r="B359" s="14">
        <v>43592</v>
      </c>
      <c r="C359" s="214">
        <v>75.849999999999994</v>
      </c>
      <c r="D359" s="214">
        <v>51.35</v>
      </c>
      <c r="E359" s="214">
        <v>358000</v>
      </c>
      <c r="F359" s="214">
        <v>239000</v>
      </c>
      <c r="G359" s="30">
        <v>1001.5</v>
      </c>
    </row>
    <row r="360" spans="2:7" x14ac:dyDescent="0.25">
      <c r="B360" s="14">
        <v>43593</v>
      </c>
      <c r="C360" s="214">
        <v>74.61</v>
      </c>
      <c r="D360" s="214">
        <v>49.8</v>
      </c>
      <c r="E360" s="214">
        <v>356000</v>
      </c>
      <c r="F360" s="214">
        <v>239000</v>
      </c>
      <c r="G360" s="30">
        <v>980.5</v>
      </c>
    </row>
    <row r="361" spans="2:7" x14ac:dyDescent="0.25">
      <c r="B361" s="14">
        <v>43594</v>
      </c>
      <c r="C361" s="214">
        <v>72.7</v>
      </c>
      <c r="D361" s="214">
        <v>48.85</v>
      </c>
      <c r="E361" s="214">
        <v>343000</v>
      </c>
      <c r="F361" s="214">
        <v>222000</v>
      </c>
      <c r="G361" s="30">
        <v>979.4</v>
      </c>
    </row>
    <row r="362" spans="2:7" x14ac:dyDescent="0.25">
      <c r="B362" s="14">
        <v>43595</v>
      </c>
      <c r="C362" s="214">
        <v>74.099999999999994</v>
      </c>
      <c r="D362" s="214">
        <v>49.3</v>
      </c>
      <c r="E362" s="214">
        <v>344000</v>
      </c>
      <c r="F362" s="214">
        <v>221500</v>
      </c>
      <c r="G362" s="30">
        <v>915.7</v>
      </c>
    </row>
    <row r="363" spans="2:7" x14ac:dyDescent="0.25">
      <c r="B363" s="14">
        <v>43598</v>
      </c>
      <c r="C363" s="214">
        <v>71.59</v>
      </c>
      <c r="D363" s="214">
        <v>49.3</v>
      </c>
      <c r="E363" s="214">
        <v>333000</v>
      </c>
      <c r="F363" s="214">
        <v>219000</v>
      </c>
      <c r="G363" s="30">
        <v>892</v>
      </c>
    </row>
    <row r="364" spans="2:7" x14ac:dyDescent="0.25">
      <c r="B364" s="14">
        <v>43599</v>
      </c>
      <c r="C364" s="214">
        <v>72.16</v>
      </c>
      <c r="D364" s="214">
        <v>48.45</v>
      </c>
      <c r="E364" s="214">
        <v>331500</v>
      </c>
      <c r="F364" s="214">
        <v>213500</v>
      </c>
      <c r="G364" s="30">
        <v>886.4</v>
      </c>
    </row>
    <row r="365" spans="2:7" x14ac:dyDescent="0.25">
      <c r="B365" s="14">
        <v>43600</v>
      </c>
      <c r="C365" s="214">
        <v>74.98</v>
      </c>
      <c r="D365" s="214">
        <v>48.5</v>
      </c>
      <c r="E365" s="214">
        <v>340500</v>
      </c>
      <c r="F365" s="214">
        <v>221000</v>
      </c>
      <c r="G365" s="30">
        <v>899.7</v>
      </c>
    </row>
    <row r="366" spans="2:7" x14ac:dyDescent="0.25">
      <c r="B366" s="14">
        <v>43601</v>
      </c>
      <c r="C366" s="214">
        <v>74.33</v>
      </c>
      <c r="D366" s="214">
        <v>48.25</v>
      </c>
      <c r="E366" s="214">
        <v>335500</v>
      </c>
      <c r="F366" s="214">
        <v>216000</v>
      </c>
      <c r="G366" s="30">
        <v>889.8</v>
      </c>
    </row>
    <row r="367" spans="2:7" x14ac:dyDescent="0.25">
      <c r="B367" s="14">
        <v>43602</v>
      </c>
      <c r="C367" s="214">
        <v>72.25</v>
      </c>
      <c r="D367" s="214">
        <v>47.3</v>
      </c>
      <c r="E367" s="214">
        <v>334000</v>
      </c>
      <c r="F367" s="214">
        <v>215000</v>
      </c>
      <c r="G367" s="30">
        <v>899.5</v>
      </c>
    </row>
    <row r="368" spans="2:7" x14ac:dyDescent="0.25">
      <c r="B368" s="14">
        <v>43605</v>
      </c>
      <c r="C368" s="214">
        <v>69.69</v>
      </c>
      <c r="D368" s="214">
        <v>46.5</v>
      </c>
      <c r="E368" s="214">
        <v>330000</v>
      </c>
      <c r="F368" s="214">
        <v>208000</v>
      </c>
      <c r="G368" s="30">
        <v>906</v>
      </c>
    </row>
    <row r="369" spans="2:7" x14ac:dyDescent="0.25">
      <c r="B369" s="14">
        <v>43606</v>
      </c>
      <c r="C369" s="214">
        <v>70.150000000000006</v>
      </c>
      <c r="D369" s="214">
        <v>46.75</v>
      </c>
      <c r="E369" s="214">
        <v>329500</v>
      </c>
      <c r="F369" s="214">
        <v>210000</v>
      </c>
      <c r="G369" s="30">
        <v>913.7</v>
      </c>
    </row>
    <row r="370" spans="2:7" x14ac:dyDescent="0.25">
      <c r="B370" s="14">
        <v>43607</v>
      </c>
      <c r="C370" s="214">
        <v>69.37</v>
      </c>
      <c r="D370" s="214">
        <v>46.35</v>
      </c>
      <c r="E370" s="214">
        <v>332000</v>
      </c>
      <c r="F370" s="214">
        <v>213000</v>
      </c>
      <c r="G370" s="30">
        <v>904.6</v>
      </c>
    </row>
    <row r="371" spans="2:7" x14ac:dyDescent="0.25">
      <c r="B371" s="14">
        <v>43608</v>
      </c>
      <c r="C371" s="214">
        <v>67.48</v>
      </c>
      <c r="D371" s="214">
        <v>44.85</v>
      </c>
      <c r="E371" s="214">
        <v>327000</v>
      </c>
      <c r="F371" s="214">
        <v>215000</v>
      </c>
      <c r="G371" s="30">
        <v>896.6</v>
      </c>
    </row>
    <row r="372" spans="2:7" x14ac:dyDescent="0.25">
      <c r="B372" s="14">
        <v>43609</v>
      </c>
      <c r="C372" s="214">
        <v>67.849999999999994</v>
      </c>
      <c r="D372" s="214">
        <v>45.5</v>
      </c>
      <c r="E372" s="214">
        <v>325500</v>
      </c>
      <c r="F372" s="214">
        <v>215500</v>
      </c>
      <c r="G372" s="30">
        <v>880.4</v>
      </c>
    </row>
    <row r="373" spans="2:7" x14ac:dyDescent="0.25">
      <c r="B373" s="14">
        <v>43612</v>
      </c>
      <c r="C373" s="214">
        <v>69.2</v>
      </c>
      <c r="D373" s="214">
        <v>45.3</v>
      </c>
      <c r="E373" s="214">
        <v>326000</v>
      </c>
      <c r="F373" s="214">
        <v>216000</v>
      </c>
      <c r="G373" s="30">
        <v>884.3</v>
      </c>
    </row>
    <row r="374" spans="2:7" x14ac:dyDescent="0.25">
      <c r="B374" s="14">
        <v>43613</v>
      </c>
      <c r="C374" s="214">
        <v>71.88</v>
      </c>
      <c r="D374" s="214">
        <v>47.2</v>
      </c>
      <c r="E374" s="214">
        <v>326000</v>
      </c>
      <c r="F374" s="214">
        <v>208500</v>
      </c>
      <c r="G374" s="30">
        <v>897.7</v>
      </c>
    </row>
    <row r="375" spans="2:7" x14ac:dyDescent="0.25">
      <c r="B375" s="14">
        <v>43614</v>
      </c>
      <c r="C375" s="214">
        <v>70.569999999999993</v>
      </c>
      <c r="D375" s="214">
        <v>47.3</v>
      </c>
      <c r="E375" s="214">
        <v>323000</v>
      </c>
      <c r="F375" s="214">
        <v>203500</v>
      </c>
      <c r="G375" s="30">
        <v>889</v>
      </c>
    </row>
    <row r="376" spans="2:7" x14ac:dyDescent="0.25">
      <c r="B376" s="14">
        <v>43615</v>
      </c>
      <c r="C376" s="214">
        <v>69.81</v>
      </c>
      <c r="D376" s="214">
        <v>46.8</v>
      </c>
      <c r="E376" s="214">
        <v>327500</v>
      </c>
      <c r="F376" s="214">
        <v>213500</v>
      </c>
      <c r="G376" s="30">
        <v>894.6</v>
      </c>
    </row>
    <row r="377" spans="2:7" x14ac:dyDescent="0.25">
      <c r="B377" s="14">
        <v>43616</v>
      </c>
      <c r="C377" s="214">
        <v>69.44</v>
      </c>
      <c r="D377" s="214">
        <v>45.9</v>
      </c>
      <c r="E377" s="214">
        <v>333000</v>
      </c>
      <c r="F377" s="214">
        <v>218500</v>
      </c>
      <c r="G377" s="30">
        <v>864.8</v>
      </c>
    </row>
    <row r="378" spans="2:7" x14ac:dyDescent="0.25">
      <c r="B378" s="14">
        <v>43619</v>
      </c>
      <c r="C378" s="214">
        <v>68.16</v>
      </c>
      <c r="D378" s="214">
        <v>46.1</v>
      </c>
      <c r="E378" s="214">
        <v>337000</v>
      </c>
      <c r="F378" s="214">
        <v>225000</v>
      </c>
      <c r="G378" s="30">
        <v>858.3</v>
      </c>
    </row>
    <row r="379" spans="2:7" x14ac:dyDescent="0.25">
      <c r="B379" s="14">
        <v>43620</v>
      </c>
      <c r="C379" s="214">
        <v>66.87</v>
      </c>
      <c r="D379" s="214">
        <v>45.35</v>
      </c>
      <c r="E379" s="214">
        <v>337500</v>
      </c>
      <c r="F379" s="214">
        <v>228500</v>
      </c>
      <c r="G379" s="30">
        <v>860.6</v>
      </c>
    </row>
    <row r="380" spans="2:7" x14ac:dyDescent="0.25">
      <c r="B380" s="14">
        <v>43621</v>
      </c>
      <c r="C380" s="214">
        <v>69.069999999999993</v>
      </c>
      <c r="D380" s="214">
        <v>45.15</v>
      </c>
      <c r="E380" s="214">
        <v>331500</v>
      </c>
      <c r="F380" s="214">
        <v>225000</v>
      </c>
      <c r="G380" s="30">
        <v>876.4</v>
      </c>
    </row>
    <row r="381" spans="2:7" x14ac:dyDescent="0.25">
      <c r="B381" s="14">
        <v>43622</v>
      </c>
      <c r="C381" s="214">
        <v>66.94</v>
      </c>
      <c r="D381" s="214">
        <v>47.75</v>
      </c>
      <c r="E381" s="214">
        <v>331500</v>
      </c>
      <c r="F381" s="214">
        <v>225000</v>
      </c>
      <c r="G381" s="30">
        <v>867.8</v>
      </c>
    </row>
    <row r="382" spans="2:7" x14ac:dyDescent="0.25">
      <c r="B382" s="14">
        <v>43623</v>
      </c>
      <c r="C382" s="214">
        <v>66.94</v>
      </c>
      <c r="D382" s="214">
        <v>47.75</v>
      </c>
      <c r="E382" s="214">
        <v>330500</v>
      </c>
      <c r="F382" s="214">
        <v>230000</v>
      </c>
      <c r="G382" s="30">
        <v>869.5</v>
      </c>
    </row>
    <row r="383" spans="2:7" x14ac:dyDescent="0.25">
      <c r="B383" s="14">
        <v>43626</v>
      </c>
      <c r="C383" s="214">
        <v>67.599999999999994</v>
      </c>
      <c r="D383" s="214">
        <v>47.3</v>
      </c>
      <c r="E383" s="214">
        <v>337000</v>
      </c>
      <c r="F383" s="214">
        <v>235000</v>
      </c>
      <c r="G383" s="30">
        <v>875</v>
      </c>
    </row>
    <row r="384" spans="2:7" x14ac:dyDescent="0.25">
      <c r="B384" s="14">
        <v>43627</v>
      </c>
      <c r="C384" s="214">
        <v>68.19</v>
      </c>
      <c r="D384" s="214">
        <v>47.75</v>
      </c>
      <c r="E384" s="214">
        <v>341000</v>
      </c>
      <c r="F384" s="214">
        <v>237000</v>
      </c>
      <c r="G384" s="30">
        <v>875.2</v>
      </c>
    </row>
    <row r="385" spans="2:7" x14ac:dyDescent="0.25">
      <c r="B385" s="14">
        <v>43628</v>
      </c>
      <c r="C385" s="214">
        <v>68.650000000000006</v>
      </c>
      <c r="D385" s="214">
        <v>46.9</v>
      </c>
      <c r="E385" s="214">
        <v>337000</v>
      </c>
      <c r="F385" s="214">
        <v>234000</v>
      </c>
      <c r="G385" s="30">
        <v>869.2</v>
      </c>
    </row>
    <row r="386" spans="2:7" x14ac:dyDescent="0.25">
      <c r="B386" s="14">
        <v>43629</v>
      </c>
      <c r="C386" s="214">
        <v>71.010000000000005</v>
      </c>
      <c r="D386" s="214">
        <v>46.65</v>
      </c>
      <c r="E386" s="214">
        <v>349000</v>
      </c>
      <c r="F386" s="214">
        <v>238500</v>
      </c>
      <c r="G386" s="30">
        <v>855.1</v>
      </c>
    </row>
    <row r="387" spans="2:7" x14ac:dyDescent="0.25">
      <c r="B387" s="14">
        <v>43630</v>
      </c>
      <c r="C387" s="214">
        <v>72.180000000000007</v>
      </c>
      <c r="D387" s="214">
        <v>45.35</v>
      </c>
      <c r="E387" s="214">
        <v>344500</v>
      </c>
      <c r="F387" s="214">
        <v>236500</v>
      </c>
      <c r="G387" s="30">
        <v>855.6</v>
      </c>
    </row>
    <row r="388" spans="2:7" x14ac:dyDescent="0.25">
      <c r="B388" s="14">
        <v>43633</v>
      </c>
      <c r="C388" s="214">
        <v>71.959999999999994</v>
      </c>
      <c r="D388" s="214">
        <v>45.6</v>
      </c>
      <c r="E388" s="214">
        <v>348500</v>
      </c>
      <c r="F388" s="214">
        <v>236000</v>
      </c>
      <c r="G388" s="30">
        <v>857.6</v>
      </c>
    </row>
    <row r="389" spans="2:7" x14ac:dyDescent="0.25">
      <c r="B389" s="14">
        <v>43634</v>
      </c>
      <c r="C389" s="214">
        <v>71.05</v>
      </c>
      <c r="D389" s="214">
        <v>45.8</v>
      </c>
      <c r="E389" s="214">
        <v>345500</v>
      </c>
      <c r="F389" s="214">
        <v>233500</v>
      </c>
      <c r="G389" s="30">
        <v>859.4</v>
      </c>
    </row>
    <row r="390" spans="2:7" x14ac:dyDescent="0.25">
      <c r="B390" s="14">
        <v>43635</v>
      </c>
      <c r="C390" s="214">
        <v>69.680000000000007</v>
      </c>
      <c r="D390" s="214">
        <v>46.7</v>
      </c>
      <c r="E390" s="214">
        <v>348500</v>
      </c>
      <c r="F390" s="214">
        <v>234500</v>
      </c>
      <c r="G390" s="30">
        <v>877.1</v>
      </c>
    </row>
    <row r="391" spans="2:7" x14ac:dyDescent="0.25">
      <c r="B391" s="14">
        <v>43636</v>
      </c>
      <c r="C391" s="214">
        <v>69.06</v>
      </c>
      <c r="D391" s="214">
        <v>47.6</v>
      </c>
      <c r="E391" s="214">
        <v>352000</v>
      </c>
      <c r="F391" s="214">
        <v>237500</v>
      </c>
      <c r="G391" s="30">
        <v>881.9</v>
      </c>
    </row>
    <row r="392" spans="2:7" x14ac:dyDescent="0.25">
      <c r="B392" s="14">
        <v>43637</v>
      </c>
      <c r="C392" s="214">
        <v>69.09</v>
      </c>
      <c r="D392" s="214">
        <v>47.25</v>
      </c>
      <c r="E392" s="214">
        <v>348000</v>
      </c>
      <c r="F392" s="214">
        <v>233000</v>
      </c>
      <c r="G392" s="30">
        <v>886</v>
      </c>
    </row>
    <row r="393" spans="2:7" x14ac:dyDescent="0.25">
      <c r="B393" s="14">
        <v>43640</v>
      </c>
      <c r="C393" s="214">
        <v>68.86</v>
      </c>
      <c r="D393" s="214">
        <v>47.35</v>
      </c>
      <c r="E393" s="214">
        <v>348500</v>
      </c>
      <c r="F393" s="214">
        <v>229500</v>
      </c>
      <c r="G393" s="30">
        <v>883.3</v>
      </c>
    </row>
    <row r="394" spans="2:7" x14ac:dyDescent="0.25">
      <c r="B394" s="14">
        <v>43641</v>
      </c>
      <c r="C394" s="214">
        <v>68.83</v>
      </c>
      <c r="D394" s="214">
        <v>46.9</v>
      </c>
      <c r="E394" s="214">
        <v>352000</v>
      </c>
      <c r="F394" s="214">
        <v>229000</v>
      </c>
      <c r="G394" s="30">
        <v>884.9</v>
      </c>
    </row>
    <row r="395" spans="2:7" x14ac:dyDescent="0.25">
      <c r="B395" s="14">
        <v>43642</v>
      </c>
      <c r="C395" s="214">
        <v>69.98</v>
      </c>
      <c r="D395" s="214">
        <v>46.2</v>
      </c>
      <c r="E395" s="214">
        <v>347500</v>
      </c>
      <c r="F395" s="214">
        <v>229000</v>
      </c>
      <c r="G395" s="30">
        <v>883.4</v>
      </c>
    </row>
    <row r="396" spans="2:7" x14ac:dyDescent="0.25">
      <c r="B396" s="14">
        <v>43643</v>
      </c>
      <c r="C396" s="214">
        <v>69.930000000000007</v>
      </c>
      <c r="D396" s="214">
        <v>46.65</v>
      </c>
      <c r="E396" s="214">
        <v>349500</v>
      </c>
      <c r="F396" s="214">
        <v>237500</v>
      </c>
      <c r="G396" s="30">
        <v>897.5</v>
      </c>
    </row>
    <row r="397" spans="2:7" x14ac:dyDescent="0.25">
      <c r="B397" s="14">
        <v>43644</v>
      </c>
      <c r="C397" s="214">
        <v>68.88</v>
      </c>
      <c r="D397" s="214">
        <v>47.15</v>
      </c>
      <c r="E397" s="214">
        <v>354500</v>
      </c>
      <c r="F397" s="214">
        <v>236500</v>
      </c>
      <c r="G397" s="30">
        <v>897.6</v>
      </c>
    </row>
    <row r="398" spans="2:7" x14ac:dyDescent="0.25">
      <c r="B398" s="14">
        <v>43647</v>
      </c>
      <c r="C398" s="214">
        <v>70.319999999999993</v>
      </c>
      <c r="D398" s="214">
        <v>47.15</v>
      </c>
      <c r="E398" s="214">
        <v>355000</v>
      </c>
      <c r="F398" s="214">
        <v>238000</v>
      </c>
      <c r="G398" s="30">
        <v>923.3</v>
      </c>
    </row>
    <row r="399" spans="2:7" x14ac:dyDescent="0.25">
      <c r="B399" s="14">
        <v>43648</v>
      </c>
      <c r="C399" s="214">
        <v>71.040000000000006</v>
      </c>
      <c r="D399" s="214">
        <v>48.7</v>
      </c>
      <c r="E399" s="214">
        <v>348500</v>
      </c>
      <c r="F399" s="214">
        <v>234500</v>
      </c>
      <c r="G399" s="30">
        <v>926.3</v>
      </c>
    </row>
    <row r="400" spans="2:7" x14ac:dyDescent="0.25">
      <c r="B400" s="14">
        <v>43649</v>
      </c>
      <c r="C400" s="214">
        <v>71.8</v>
      </c>
      <c r="D400" s="214">
        <v>48.8</v>
      </c>
      <c r="E400" s="214">
        <v>355500</v>
      </c>
      <c r="F400" s="214">
        <v>233000</v>
      </c>
      <c r="G400" s="30">
        <v>927.8</v>
      </c>
    </row>
    <row r="401" spans="2:7" x14ac:dyDescent="0.25">
      <c r="B401" s="14">
        <v>43650</v>
      </c>
      <c r="C401" s="214">
        <v>71.05</v>
      </c>
      <c r="D401" s="214">
        <v>48</v>
      </c>
      <c r="E401" s="214">
        <v>358500</v>
      </c>
      <c r="F401" s="214">
        <v>239000</v>
      </c>
      <c r="G401" s="30">
        <v>947.8</v>
      </c>
    </row>
    <row r="402" spans="2:7" x14ac:dyDescent="0.25">
      <c r="B402" s="14">
        <v>43651</v>
      </c>
      <c r="C402" s="214">
        <v>71.08</v>
      </c>
      <c r="D402" s="214">
        <v>47.8</v>
      </c>
      <c r="E402" s="214">
        <v>354500</v>
      </c>
      <c r="F402" s="214">
        <v>238500</v>
      </c>
      <c r="G402" s="30">
        <v>943.2</v>
      </c>
    </row>
    <row r="403" spans="2:7" x14ac:dyDescent="0.25">
      <c r="B403" s="14">
        <v>43654</v>
      </c>
      <c r="C403" s="214">
        <v>68.86</v>
      </c>
      <c r="D403" s="214">
        <v>46.85</v>
      </c>
      <c r="E403" s="214">
        <v>345000</v>
      </c>
      <c r="F403" s="214">
        <v>234000</v>
      </c>
      <c r="G403" s="30">
        <v>943</v>
      </c>
    </row>
    <row r="404" spans="2:7" x14ac:dyDescent="0.25">
      <c r="B404" s="14">
        <v>43655</v>
      </c>
      <c r="C404" s="214">
        <v>70.86</v>
      </c>
      <c r="D404" s="214">
        <v>47.4</v>
      </c>
      <c r="E404" s="214">
        <v>337500</v>
      </c>
      <c r="F404" s="214">
        <v>227500</v>
      </c>
      <c r="G404" s="30">
        <v>936.7</v>
      </c>
    </row>
    <row r="405" spans="2:7" x14ac:dyDescent="0.25">
      <c r="B405" s="14">
        <v>43656</v>
      </c>
      <c r="C405" s="214">
        <v>72.25</v>
      </c>
      <c r="D405" s="214">
        <v>47.6</v>
      </c>
      <c r="E405" s="214">
        <v>337500</v>
      </c>
      <c r="F405" s="214">
        <v>231500</v>
      </c>
      <c r="G405" s="30">
        <v>927.5</v>
      </c>
    </row>
    <row r="406" spans="2:7" x14ac:dyDescent="0.25">
      <c r="B406" s="14">
        <v>43657</v>
      </c>
      <c r="C406" s="214">
        <v>72.42</v>
      </c>
      <c r="D406" s="214">
        <v>47.6</v>
      </c>
      <c r="E406" s="214">
        <v>341000</v>
      </c>
      <c r="F406" s="214">
        <v>231000</v>
      </c>
      <c r="G406" s="30">
        <v>925</v>
      </c>
    </row>
    <row r="407" spans="2:7" x14ac:dyDescent="0.25">
      <c r="B407" s="14">
        <v>43658</v>
      </c>
      <c r="C407" s="214">
        <v>73.88</v>
      </c>
      <c r="D407" s="214">
        <v>47.6</v>
      </c>
      <c r="E407" s="214">
        <v>344500</v>
      </c>
      <c r="F407" s="214">
        <v>238000</v>
      </c>
      <c r="G407" s="30">
        <v>929.9</v>
      </c>
    </row>
    <row r="408" spans="2:7" x14ac:dyDescent="0.25">
      <c r="B408" s="14">
        <v>43661</v>
      </c>
      <c r="C408" s="214">
        <v>73.66</v>
      </c>
      <c r="D408" s="214">
        <v>48.3</v>
      </c>
      <c r="E408" s="214">
        <v>347000</v>
      </c>
      <c r="F408" s="214">
        <v>239000</v>
      </c>
      <c r="G408" s="30">
        <v>929.9</v>
      </c>
    </row>
    <row r="409" spans="2:7" x14ac:dyDescent="0.25">
      <c r="B409" s="14">
        <v>43662</v>
      </c>
      <c r="C409" s="214">
        <v>72.819999999999993</v>
      </c>
      <c r="D409" s="214">
        <v>48.2</v>
      </c>
      <c r="E409" s="214">
        <v>353000</v>
      </c>
      <c r="F409" s="214">
        <v>241000</v>
      </c>
      <c r="G409" s="30">
        <v>921.6</v>
      </c>
    </row>
    <row r="410" spans="2:7" x14ac:dyDescent="0.25">
      <c r="B410" s="14">
        <v>43663</v>
      </c>
      <c r="C410" s="214">
        <v>72.989999999999995</v>
      </c>
      <c r="D410" s="214">
        <v>48.9</v>
      </c>
      <c r="E410" s="214">
        <v>353000</v>
      </c>
      <c r="F410" s="214">
        <v>241000</v>
      </c>
      <c r="G410" s="30">
        <v>920.8</v>
      </c>
    </row>
    <row r="411" spans="2:7" x14ac:dyDescent="0.25">
      <c r="B411" s="14">
        <v>43664</v>
      </c>
      <c r="C411" s="214">
        <v>71.5</v>
      </c>
      <c r="D411" s="214">
        <v>47.9</v>
      </c>
      <c r="E411" s="214">
        <v>356000</v>
      </c>
      <c r="F411" s="214">
        <v>242000</v>
      </c>
      <c r="G411" s="30">
        <v>893</v>
      </c>
    </row>
    <row r="412" spans="2:7" x14ac:dyDescent="0.25">
      <c r="B412" s="14">
        <v>43665</v>
      </c>
      <c r="C412" s="214">
        <v>72.5</v>
      </c>
      <c r="D412" s="214">
        <v>48.05</v>
      </c>
      <c r="E412" s="214">
        <v>361500</v>
      </c>
      <c r="F412" s="214">
        <v>242000</v>
      </c>
      <c r="G412" s="30">
        <v>917.8</v>
      </c>
    </row>
    <row r="413" spans="2:7" x14ac:dyDescent="0.25">
      <c r="B413" s="14">
        <v>43668</v>
      </c>
      <c r="C413" s="214">
        <v>73.08</v>
      </c>
      <c r="D413" s="214">
        <v>48.35</v>
      </c>
      <c r="E413" s="214">
        <v>357000</v>
      </c>
      <c r="F413" s="214">
        <v>241500</v>
      </c>
      <c r="G413" s="30">
        <v>919.3</v>
      </c>
    </row>
    <row r="414" spans="2:7" x14ac:dyDescent="0.25">
      <c r="B414" s="14">
        <v>43669</v>
      </c>
      <c r="C414" s="214">
        <v>75.87</v>
      </c>
      <c r="D414" s="214">
        <v>49.15</v>
      </c>
      <c r="E414" s="214">
        <v>359000</v>
      </c>
      <c r="F414" s="214">
        <v>242500</v>
      </c>
      <c r="G414" s="30">
        <v>920.8</v>
      </c>
    </row>
    <row r="415" spans="2:7" x14ac:dyDescent="0.25">
      <c r="B415" s="14">
        <v>43670</v>
      </c>
      <c r="C415" s="214">
        <v>75.680000000000007</v>
      </c>
      <c r="D415" s="214">
        <v>50</v>
      </c>
      <c r="E415" s="214">
        <v>353500</v>
      </c>
      <c r="F415" s="214">
        <v>239000</v>
      </c>
      <c r="G415" s="30">
        <v>916.9</v>
      </c>
    </row>
    <row r="416" spans="2:7" x14ac:dyDescent="0.25">
      <c r="B416" s="14">
        <v>43671</v>
      </c>
      <c r="C416" s="214">
        <v>75.81</v>
      </c>
      <c r="D416" s="214">
        <v>49.65</v>
      </c>
      <c r="E416" s="214">
        <v>336000</v>
      </c>
      <c r="F416" s="214">
        <v>233000</v>
      </c>
      <c r="G416" s="30">
        <v>914.3</v>
      </c>
    </row>
    <row r="417" spans="2:7" x14ac:dyDescent="0.25">
      <c r="B417" s="14">
        <v>43672</v>
      </c>
      <c r="C417" s="214">
        <v>76.66</v>
      </c>
      <c r="D417" s="214">
        <v>49.3</v>
      </c>
      <c r="E417" s="214">
        <v>333000</v>
      </c>
      <c r="F417" s="214">
        <v>232000</v>
      </c>
      <c r="G417" s="30">
        <v>910.5</v>
      </c>
    </row>
    <row r="418" spans="2:7" x14ac:dyDescent="0.25">
      <c r="B418" s="14">
        <v>43675</v>
      </c>
      <c r="C418" s="214">
        <v>76.680000000000007</v>
      </c>
      <c r="D418" s="214">
        <v>49.55</v>
      </c>
      <c r="E418" s="214">
        <v>333000</v>
      </c>
      <c r="F418" s="214">
        <v>229000</v>
      </c>
      <c r="G418" s="30">
        <v>909.2</v>
      </c>
    </row>
    <row r="419" spans="2:7" x14ac:dyDescent="0.25">
      <c r="B419" s="14">
        <v>43676</v>
      </c>
      <c r="C419" s="214">
        <v>77.760000000000005</v>
      </c>
      <c r="D419" s="214">
        <v>49.7</v>
      </c>
      <c r="E419" s="214">
        <v>334500</v>
      </c>
      <c r="F419" s="214">
        <v>237000</v>
      </c>
      <c r="G419" s="30">
        <v>924.7</v>
      </c>
    </row>
    <row r="420" spans="2:7" x14ac:dyDescent="0.25">
      <c r="B420" s="14">
        <v>43677</v>
      </c>
      <c r="C420" s="214">
        <v>76</v>
      </c>
      <c r="D420" s="214">
        <v>49.3</v>
      </c>
      <c r="E420" s="214">
        <v>337500</v>
      </c>
      <c r="F420" s="214">
        <v>249000</v>
      </c>
      <c r="G420" s="30">
        <v>924.7</v>
      </c>
    </row>
    <row r="421" spans="2:7" x14ac:dyDescent="0.25">
      <c r="B421" s="14">
        <v>43678</v>
      </c>
      <c r="C421" s="214">
        <v>75.8</v>
      </c>
      <c r="D421" s="214">
        <v>49.15</v>
      </c>
      <c r="E421" s="214">
        <v>332500</v>
      </c>
      <c r="F421" s="214">
        <v>248500</v>
      </c>
      <c r="G421" s="30">
        <v>910.9</v>
      </c>
    </row>
    <row r="422" spans="2:7" x14ac:dyDescent="0.25">
      <c r="B422" s="14">
        <v>43679</v>
      </c>
      <c r="C422" s="214">
        <v>75.28</v>
      </c>
      <c r="D422" s="214">
        <v>47.25</v>
      </c>
      <c r="E422" s="214">
        <v>331500</v>
      </c>
      <c r="F422" s="214">
        <v>251500</v>
      </c>
      <c r="G422" s="30">
        <v>879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60"/>
  <sheetViews>
    <sheetView topLeftCell="G1" zoomScale="90" zoomScaleNormal="90" workbookViewId="0">
      <selection activeCell="T25" sqref="T25"/>
    </sheetView>
  </sheetViews>
  <sheetFormatPr defaultColWidth="9" defaultRowHeight="13" x14ac:dyDescent="0.3"/>
  <cols>
    <col min="1" max="1" width="20" style="244" customWidth="1"/>
    <col min="2" max="2" width="12.83203125" style="244" customWidth="1"/>
    <col min="3" max="15" width="9" style="244"/>
    <col min="16" max="17" width="9.83203125" style="244" customWidth="1"/>
    <col min="18" max="18" width="9" style="244"/>
    <col min="19" max="19" width="10.75" style="244" customWidth="1"/>
    <col min="20" max="23" width="9" style="244"/>
    <col min="24" max="24" width="18.25" style="244" customWidth="1"/>
    <col min="25" max="25" width="16.58203125" style="244" customWidth="1"/>
    <col min="26" max="26" width="8.25" style="244" customWidth="1"/>
    <col min="27" max="27" width="8.83203125" style="244" customWidth="1"/>
    <col min="28" max="28" width="9.83203125" style="244" customWidth="1"/>
    <col min="29" max="29" width="8.25" style="244" customWidth="1"/>
    <col min="30" max="30" width="6.08203125" style="244" customWidth="1"/>
    <col min="31" max="31" width="5.08203125" style="244" customWidth="1"/>
    <col min="32" max="32" width="8.25" style="244" customWidth="1"/>
    <col min="33" max="33" width="8.5" style="244" customWidth="1"/>
    <col min="34" max="34" width="7.33203125" style="244" customWidth="1"/>
    <col min="35" max="35" width="8.25" style="244" customWidth="1"/>
    <col min="36" max="36" width="9.58203125" style="244" customWidth="1"/>
    <col min="37" max="37" width="6.58203125" style="244" customWidth="1"/>
    <col min="38" max="38" width="8.08203125" style="244" customWidth="1"/>
    <col min="39" max="39" width="7.25" style="244" customWidth="1"/>
    <col min="40" max="40" width="8.25" style="244" customWidth="1"/>
    <col min="41" max="41" width="7" style="244" customWidth="1"/>
    <col min="42" max="42" width="7.08203125" style="244" customWidth="1"/>
    <col min="43" max="43" width="6.08203125" style="244" customWidth="1"/>
    <col min="44" max="45" width="11.5" style="244" customWidth="1"/>
    <col min="46" max="143" width="16.58203125" style="244" bestFit="1" customWidth="1"/>
    <col min="144" max="144" width="16" style="244" bestFit="1" customWidth="1"/>
    <col min="145" max="145" width="15.33203125" style="244" bestFit="1" customWidth="1"/>
    <col min="146" max="146" width="16.58203125" style="244" bestFit="1" customWidth="1"/>
    <col min="147" max="147" width="15.83203125" style="244" bestFit="1" customWidth="1"/>
    <col min="148" max="148" width="16.58203125" style="244" bestFit="1" customWidth="1"/>
    <col min="149" max="149" width="15.83203125" style="244" bestFit="1" customWidth="1"/>
    <col min="150" max="16384" width="9" style="244"/>
  </cols>
  <sheetData>
    <row r="1" spans="1:44" ht="13.5" thickBot="1" x14ac:dyDescent="0.35">
      <c r="A1" s="229" t="s">
        <v>220</v>
      </c>
      <c r="B1" s="230" t="s">
        <v>221</v>
      </c>
      <c r="C1" s="231" t="s">
        <v>26</v>
      </c>
      <c r="D1" s="232" t="s">
        <v>71</v>
      </c>
      <c r="E1" s="232" t="s">
        <v>72</v>
      </c>
      <c r="F1" s="232" t="s">
        <v>73</v>
      </c>
      <c r="G1" s="232" t="s">
        <v>74</v>
      </c>
      <c r="H1" s="232" t="s">
        <v>75</v>
      </c>
      <c r="I1" s="233" t="s">
        <v>222</v>
      </c>
      <c r="J1" s="234" t="s">
        <v>223</v>
      </c>
      <c r="K1" s="234" t="s">
        <v>224</v>
      </c>
      <c r="L1" s="234" t="s">
        <v>225</v>
      </c>
      <c r="M1" s="234" t="s">
        <v>226</v>
      </c>
      <c r="N1" s="234" t="s">
        <v>227</v>
      </c>
      <c r="O1" s="234" t="s">
        <v>228</v>
      </c>
      <c r="P1" s="235" t="s">
        <v>229</v>
      </c>
      <c r="Q1" s="235" t="s">
        <v>230</v>
      </c>
      <c r="Y1" s="245" t="s">
        <v>231</v>
      </c>
    </row>
    <row r="2" spans="1:44" ht="13.5" thickBot="1" x14ac:dyDescent="0.35">
      <c r="A2" s="236" t="s">
        <v>232</v>
      </c>
      <c r="B2" s="237">
        <v>70</v>
      </c>
      <c r="C2" s="231" t="s">
        <v>76</v>
      </c>
      <c r="D2" s="238">
        <v>6500</v>
      </c>
      <c r="E2" s="238">
        <v>5750</v>
      </c>
      <c r="F2" s="238">
        <v>10175</v>
      </c>
      <c r="G2" s="238">
        <v>10050</v>
      </c>
      <c r="H2" s="238">
        <v>13950</v>
      </c>
      <c r="I2" s="238">
        <v>21225</v>
      </c>
      <c r="J2" s="238">
        <v>13450</v>
      </c>
      <c r="K2" s="239">
        <f>Table31[[#This Row],[Kwh]]*Table31[[#This Row],[JAN]]</f>
        <v>455000</v>
      </c>
      <c r="L2" s="239">
        <f>Table31[[#This Row],[Kwh]]*Table31[[#This Row],[FEB]]</f>
        <v>402500</v>
      </c>
      <c r="M2" s="239">
        <f>Table31[[#This Row],[Kwh]]*Table31[[#This Row],[MAR]]</f>
        <v>712250</v>
      </c>
      <c r="N2" s="239">
        <f>Table31[[#This Row],[Kwh]]*Table31[[#This Row],[APR]]</f>
        <v>703500</v>
      </c>
      <c r="O2" s="239">
        <f>Table31[[#This Row],[Kwh]]*Table31[[#This Row],[MAY]]</f>
        <v>976500</v>
      </c>
      <c r="P2" s="240">
        <f>Table31[[#This Row],[Kwh]]*Table31[[#This Row],[JUN]]</f>
        <v>1485750</v>
      </c>
      <c r="Q2" s="240">
        <f>Table31[[#This Row],[Kwh]]*Table31[[#This Row],[JUL]]</f>
        <v>941500</v>
      </c>
      <c r="X2" s="245" t="s">
        <v>233</v>
      </c>
      <c r="Y2" s="244" t="s">
        <v>234</v>
      </c>
      <c r="Z2" s="244" t="s">
        <v>79</v>
      </c>
      <c r="AA2" s="244" t="s">
        <v>235</v>
      </c>
      <c r="AB2" s="244" t="s">
        <v>78</v>
      </c>
      <c r="AC2" s="244" t="s">
        <v>84</v>
      </c>
      <c r="AD2" s="244" t="s">
        <v>236</v>
      </c>
      <c r="AE2" s="244" t="s">
        <v>89</v>
      </c>
      <c r="AF2" s="244" t="s">
        <v>237</v>
      </c>
      <c r="AG2" s="244" t="s">
        <v>238</v>
      </c>
      <c r="AH2" s="244" t="s">
        <v>239</v>
      </c>
      <c r="AI2" s="244" t="s">
        <v>240</v>
      </c>
      <c r="AJ2" s="244" t="s">
        <v>241</v>
      </c>
      <c r="AK2" s="244" t="s">
        <v>80</v>
      </c>
      <c r="AL2" s="244" t="s">
        <v>242</v>
      </c>
      <c r="AM2" s="244" t="s">
        <v>243</v>
      </c>
      <c r="AN2" s="244" t="s">
        <v>76</v>
      </c>
      <c r="AO2" s="244" t="s">
        <v>85</v>
      </c>
      <c r="AP2" s="244" t="s">
        <v>244</v>
      </c>
      <c r="AQ2" s="244" t="s">
        <v>83</v>
      </c>
      <c r="AR2" s="244" t="s">
        <v>245</v>
      </c>
    </row>
    <row r="3" spans="1:44" ht="13.5" thickBot="1" x14ac:dyDescent="0.35">
      <c r="A3" s="236" t="s">
        <v>246</v>
      </c>
      <c r="B3" s="237">
        <v>9</v>
      </c>
      <c r="C3" s="231" t="s">
        <v>85</v>
      </c>
      <c r="D3" s="238">
        <v>1123</v>
      </c>
      <c r="E3" s="238">
        <v>1205</v>
      </c>
      <c r="F3" s="238">
        <v>1820</v>
      </c>
      <c r="G3" s="238">
        <v>1399</v>
      </c>
      <c r="H3" s="238">
        <v>1914</v>
      </c>
      <c r="I3" s="238">
        <v>2725</v>
      </c>
      <c r="J3" s="238">
        <v>2950</v>
      </c>
      <c r="K3" s="239">
        <f>Table31[[#This Row],[Kwh]]*Table31[[#This Row],[JAN]]</f>
        <v>10107</v>
      </c>
      <c r="L3" s="239">
        <f>Table31[[#This Row],[Kwh]]*Table31[[#This Row],[FEB]]</f>
        <v>10845</v>
      </c>
      <c r="M3" s="239">
        <f>Table31[[#This Row],[Kwh]]*Table31[[#This Row],[MAR]]</f>
        <v>16380</v>
      </c>
      <c r="N3" s="239">
        <f>Table31[[#This Row],[Kwh]]*Table31[[#This Row],[APR]]</f>
        <v>12591</v>
      </c>
      <c r="O3" s="239">
        <f>Table31[[#This Row],[Kwh]]*Table31[[#This Row],[MAY]]</f>
        <v>17226</v>
      </c>
      <c r="P3" s="240">
        <f>Table31[[#This Row],[Kwh]]*Table31[[#This Row],[JUN]]</f>
        <v>24525</v>
      </c>
      <c r="Q3" s="239">
        <f>Table31[[#This Row],[Kwh]]*Table31[[#This Row],[JUL]]</f>
        <v>26550</v>
      </c>
      <c r="X3" s="246" t="s">
        <v>247</v>
      </c>
      <c r="Y3" s="247">
        <v>1575</v>
      </c>
      <c r="Z3" s="247">
        <v>19080.400000000001</v>
      </c>
      <c r="AA3" s="247">
        <v>26.4</v>
      </c>
      <c r="AB3" s="247">
        <v>67920</v>
      </c>
      <c r="AC3" s="247">
        <v>5860</v>
      </c>
      <c r="AD3" s="247">
        <v>8704</v>
      </c>
      <c r="AE3" s="247">
        <v>3899</v>
      </c>
      <c r="AF3" s="247">
        <v>31722</v>
      </c>
      <c r="AG3" s="247">
        <v>1616.04</v>
      </c>
      <c r="AH3" s="247">
        <v>18900</v>
      </c>
      <c r="AI3" s="247">
        <v>2777.1</v>
      </c>
      <c r="AJ3" s="247">
        <v>1835.4</v>
      </c>
      <c r="AK3" s="247">
        <v>21510</v>
      </c>
      <c r="AL3" s="247">
        <v>2065</v>
      </c>
      <c r="AM3" s="247">
        <v>0</v>
      </c>
      <c r="AN3" s="247">
        <v>582500</v>
      </c>
      <c r="AO3" s="247">
        <v>10107</v>
      </c>
      <c r="AP3" s="247">
        <v>2142</v>
      </c>
      <c r="AQ3" s="247">
        <v>5904</v>
      </c>
      <c r="AR3" s="247">
        <v>788143.34</v>
      </c>
    </row>
    <row r="4" spans="1:44" ht="13.5" thickBot="1" x14ac:dyDescent="0.35">
      <c r="A4" s="236" t="s">
        <v>248</v>
      </c>
      <c r="B4" s="237">
        <v>60</v>
      </c>
      <c r="C4" s="231" t="s">
        <v>78</v>
      </c>
      <c r="D4" s="241">
        <v>925</v>
      </c>
      <c r="E4" s="238">
        <v>1225</v>
      </c>
      <c r="F4" s="238">
        <v>2166</v>
      </c>
      <c r="G4" s="241">
        <v>910</v>
      </c>
      <c r="H4" s="238">
        <v>1396</v>
      </c>
      <c r="I4" s="238">
        <v>1144</v>
      </c>
      <c r="J4" s="238">
        <v>1225</v>
      </c>
      <c r="K4" s="239">
        <f>Table31[[#This Row],[Kwh]]*Table31[[#This Row],[JAN]]</f>
        <v>55500</v>
      </c>
      <c r="L4" s="239">
        <f>Table31[[#This Row],[Kwh]]*Table31[[#This Row],[FEB]]</f>
        <v>73500</v>
      </c>
      <c r="M4" s="239">
        <f>Table31[[#This Row],[Kwh]]*Table31[[#This Row],[MAR]]</f>
        <v>129960</v>
      </c>
      <c r="N4" s="239">
        <f>Table31[[#This Row],[Kwh]]*Table31[[#This Row],[APR]]</f>
        <v>54600</v>
      </c>
      <c r="O4" s="239">
        <f>Table31[[#This Row],[Kwh]]*Table31[[#This Row],[MAY]]</f>
        <v>83760</v>
      </c>
      <c r="P4" s="240">
        <f>Table31[[#This Row],[Kwh]]*Table31[[#This Row],[JUN]]</f>
        <v>68640</v>
      </c>
      <c r="Q4" s="239">
        <f>Table31[[#This Row],[Kwh]]*Table31[[#This Row],[JUL]]</f>
        <v>73500</v>
      </c>
      <c r="X4" s="246" t="s">
        <v>249</v>
      </c>
      <c r="Y4" s="247">
        <v>1890</v>
      </c>
      <c r="Z4" s="247">
        <v>25454.600000000002</v>
      </c>
      <c r="AA4" s="247">
        <v>3.3</v>
      </c>
      <c r="AB4" s="247">
        <v>84816</v>
      </c>
      <c r="AC4" s="247">
        <v>5567.5</v>
      </c>
      <c r="AD4" s="247">
        <v>11512</v>
      </c>
      <c r="AE4" s="247">
        <v>4011</v>
      </c>
      <c r="AF4" s="247">
        <v>32087.5</v>
      </c>
      <c r="AG4" s="247">
        <v>2530.96</v>
      </c>
      <c r="AH4" s="247">
        <v>16740</v>
      </c>
      <c r="AI4" s="247">
        <v>4666.3</v>
      </c>
      <c r="AJ4" s="247">
        <v>2166.6</v>
      </c>
      <c r="AK4" s="247">
        <v>19620</v>
      </c>
      <c r="AL4" s="247">
        <v>2485</v>
      </c>
      <c r="AM4" s="247">
        <v>237.60000000000002</v>
      </c>
      <c r="AN4" s="247">
        <v>532125</v>
      </c>
      <c r="AO4" s="247">
        <v>10845</v>
      </c>
      <c r="AP4" s="247">
        <v>2438</v>
      </c>
      <c r="AQ4" s="247">
        <v>4248</v>
      </c>
      <c r="AR4" s="247">
        <v>763444.36</v>
      </c>
    </row>
    <row r="5" spans="1:44" ht="13.5" thickBot="1" x14ac:dyDescent="0.35">
      <c r="A5" s="236" t="s">
        <v>250</v>
      </c>
      <c r="B5" s="237">
        <v>25.5</v>
      </c>
      <c r="C5" s="231" t="s">
        <v>237</v>
      </c>
      <c r="D5" s="238">
        <v>1192</v>
      </c>
      <c r="E5" s="238">
        <v>1213</v>
      </c>
      <c r="F5" s="238">
        <v>1311</v>
      </c>
      <c r="G5" s="241">
        <v>981</v>
      </c>
      <c r="H5" s="241">
        <v>816</v>
      </c>
      <c r="I5" s="238">
        <v>1659</v>
      </c>
      <c r="J5" s="238">
        <v>985</v>
      </c>
      <c r="K5" s="239">
        <f>Table31[[#This Row],[Kwh]]*Table31[[#This Row],[JAN]]</f>
        <v>30396</v>
      </c>
      <c r="L5" s="239">
        <f>Table31[[#This Row],[Kwh]]*Table31[[#This Row],[FEB]]</f>
        <v>30931.5</v>
      </c>
      <c r="M5" s="239">
        <f>Table31[[#This Row],[Kwh]]*Table31[[#This Row],[MAR]]</f>
        <v>33430.5</v>
      </c>
      <c r="N5" s="239">
        <f>Table31[[#This Row],[Kwh]]*Table31[[#This Row],[APR]]</f>
        <v>25015.5</v>
      </c>
      <c r="O5" s="239">
        <f>Table31[[#This Row],[Kwh]]*Table31[[#This Row],[MAY]]</f>
        <v>20808</v>
      </c>
      <c r="P5" s="240">
        <f>Table31[[#This Row],[Kwh]]*Table31[[#This Row],[JUN]]</f>
        <v>42304.5</v>
      </c>
      <c r="Q5" s="239">
        <f>Table31[[#This Row],[Kwh]]*Table31[[#This Row],[JUL]]</f>
        <v>25117.5</v>
      </c>
      <c r="X5" s="246" t="s">
        <v>251</v>
      </c>
      <c r="Y5" s="247">
        <v>405</v>
      </c>
      <c r="Z5" s="247">
        <v>30036</v>
      </c>
      <c r="AA5" s="247">
        <v>9.8999999999999986</v>
      </c>
      <c r="AB5" s="247">
        <v>152592</v>
      </c>
      <c r="AC5" s="247">
        <v>9671.5</v>
      </c>
      <c r="AD5" s="247">
        <v>6920</v>
      </c>
      <c r="AE5" s="247">
        <v>4277</v>
      </c>
      <c r="AF5" s="247">
        <v>34994.5</v>
      </c>
      <c r="AG5" s="247">
        <v>9770.32</v>
      </c>
      <c r="AH5" s="247">
        <v>19080</v>
      </c>
      <c r="AI5" s="247">
        <v>2253.4</v>
      </c>
      <c r="AJ5" s="247">
        <v>4705.8</v>
      </c>
      <c r="AK5" s="247">
        <v>39420</v>
      </c>
      <c r="AL5" s="247">
        <v>3020</v>
      </c>
      <c r="AM5" s="247">
        <v>457.6</v>
      </c>
      <c r="AN5" s="247">
        <v>1090500</v>
      </c>
      <c r="AO5" s="247">
        <v>16380</v>
      </c>
      <c r="AP5" s="247">
        <v>3272</v>
      </c>
      <c r="AQ5" s="247">
        <v>20916</v>
      </c>
      <c r="AR5" s="247">
        <v>1448681.02</v>
      </c>
    </row>
    <row r="6" spans="1:44" ht="13.5" thickBot="1" x14ac:dyDescent="0.35">
      <c r="A6" s="236" t="s">
        <v>252</v>
      </c>
      <c r="B6" s="237">
        <v>85</v>
      </c>
      <c r="C6" s="231" t="s">
        <v>76</v>
      </c>
      <c r="D6" s="241">
        <v>775</v>
      </c>
      <c r="E6" s="241">
        <v>900</v>
      </c>
      <c r="F6" s="238">
        <v>2175</v>
      </c>
      <c r="G6" s="238">
        <v>1050</v>
      </c>
      <c r="H6" s="238">
        <v>1375</v>
      </c>
      <c r="I6" s="238">
        <v>1750</v>
      </c>
      <c r="J6" s="238">
        <v>975</v>
      </c>
      <c r="K6" s="239">
        <f>Table31[[#This Row],[Kwh]]*Table31[[#This Row],[JAN]]</f>
        <v>65875</v>
      </c>
      <c r="L6" s="239">
        <f>Table31[[#This Row],[Kwh]]*Table31[[#This Row],[FEB]]</f>
        <v>76500</v>
      </c>
      <c r="M6" s="239">
        <f>Table31[[#This Row],[Kwh]]*Table31[[#This Row],[MAR]]</f>
        <v>184875</v>
      </c>
      <c r="N6" s="239">
        <f>Table31[[#This Row],[Kwh]]*Table31[[#This Row],[APR]]</f>
        <v>89250</v>
      </c>
      <c r="O6" s="239">
        <f>Table31[[#This Row],[Kwh]]*Table31[[#This Row],[MAY]]</f>
        <v>116875</v>
      </c>
      <c r="P6" s="240">
        <f>Table31[[#This Row],[Kwh]]*Table31[[#This Row],[JUN]]</f>
        <v>148750</v>
      </c>
      <c r="Q6" s="239">
        <f>Table31[[#This Row],[Kwh]]*Table31[[#This Row],[JUL]]</f>
        <v>82875</v>
      </c>
      <c r="X6" s="246" t="s">
        <v>253</v>
      </c>
      <c r="Y6" s="247">
        <v>24098</v>
      </c>
      <c r="Z6" s="247">
        <v>27143</v>
      </c>
      <c r="AA6" s="247">
        <v>6.6</v>
      </c>
      <c r="AB6" s="247">
        <v>62052</v>
      </c>
      <c r="AC6" s="247">
        <v>12025.6</v>
      </c>
      <c r="AD6" s="247">
        <v>6032</v>
      </c>
      <c r="AE6" s="247">
        <v>4095</v>
      </c>
      <c r="AF6" s="247">
        <v>26511.5</v>
      </c>
      <c r="AG6" s="247">
        <v>5827.96</v>
      </c>
      <c r="AH6" s="247">
        <v>21330</v>
      </c>
      <c r="AI6" s="247">
        <v>4789.5</v>
      </c>
      <c r="AJ6" s="247">
        <v>2249.4</v>
      </c>
      <c r="AK6" s="247">
        <v>28530</v>
      </c>
      <c r="AL6" s="247">
        <v>2165</v>
      </c>
      <c r="AM6" s="247">
        <v>413.6</v>
      </c>
      <c r="AN6" s="247">
        <v>862875</v>
      </c>
      <c r="AO6" s="247">
        <v>12591</v>
      </c>
      <c r="AP6" s="247">
        <v>2146</v>
      </c>
      <c r="AQ6" s="247">
        <v>14400</v>
      </c>
      <c r="AR6" s="247">
        <v>1119281.1599999999</v>
      </c>
    </row>
    <row r="7" spans="1:44" ht="13.5" thickBot="1" x14ac:dyDescent="0.35">
      <c r="A7" s="236" t="s">
        <v>254</v>
      </c>
      <c r="B7" s="237">
        <v>30</v>
      </c>
      <c r="C7" s="231" t="s">
        <v>80</v>
      </c>
      <c r="D7" s="241">
        <v>717</v>
      </c>
      <c r="E7" s="241">
        <v>654</v>
      </c>
      <c r="F7" s="238">
        <v>1314</v>
      </c>
      <c r="G7" s="241">
        <v>951</v>
      </c>
      <c r="H7" s="238">
        <v>1216</v>
      </c>
      <c r="I7" s="238">
        <v>1030</v>
      </c>
      <c r="J7" s="238">
        <v>800</v>
      </c>
      <c r="K7" s="239">
        <f>Table31[[#This Row],[Kwh]]*Table31[[#This Row],[JAN]]</f>
        <v>21510</v>
      </c>
      <c r="L7" s="239">
        <f>Table31[[#This Row],[Kwh]]*Table31[[#This Row],[FEB]]</f>
        <v>19620</v>
      </c>
      <c r="M7" s="239">
        <f>Table31[[#This Row],[Kwh]]*Table31[[#This Row],[MAR]]</f>
        <v>39420</v>
      </c>
      <c r="N7" s="239">
        <f>Table31[[#This Row],[Kwh]]*Table31[[#This Row],[APR]]</f>
        <v>28530</v>
      </c>
      <c r="O7" s="239">
        <f>Table31[[#This Row],[Kwh]]*Table31[[#This Row],[MAY]]</f>
        <v>36480</v>
      </c>
      <c r="P7" s="240">
        <f>Table31[[#This Row],[Kwh]]*Table31[[#This Row],[JUN]]</f>
        <v>30900</v>
      </c>
      <c r="Q7" s="239">
        <f>Table31[[#This Row],[Kwh]]*Table31[[#This Row],[JUL]]</f>
        <v>24000</v>
      </c>
      <c r="X7" s="246" t="s">
        <v>255</v>
      </c>
      <c r="Y7" s="247">
        <v>81320</v>
      </c>
      <c r="Z7" s="247">
        <v>40439.600000000006</v>
      </c>
      <c r="AA7" s="247">
        <v>0</v>
      </c>
      <c r="AB7" s="247">
        <v>91267.199999999997</v>
      </c>
      <c r="AC7" s="247">
        <v>14684</v>
      </c>
      <c r="AD7" s="247">
        <v>7680</v>
      </c>
      <c r="AE7" s="247">
        <v>4235</v>
      </c>
      <c r="AF7" s="247">
        <v>22202</v>
      </c>
      <c r="AG7" s="247">
        <v>8169.4</v>
      </c>
      <c r="AH7" s="247">
        <v>20520</v>
      </c>
      <c r="AI7" s="247">
        <v>10608.1</v>
      </c>
      <c r="AJ7" s="247">
        <v>3201.6000000000004</v>
      </c>
      <c r="AK7" s="247">
        <v>36480</v>
      </c>
      <c r="AL7" s="247">
        <v>2685</v>
      </c>
      <c r="AM7" s="247">
        <v>572</v>
      </c>
      <c r="AN7" s="247">
        <v>1180500</v>
      </c>
      <c r="AO7" s="247">
        <v>17226</v>
      </c>
      <c r="AP7" s="247">
        <v>2594</v>
      </c>
      <c r="AQ7" s="247">
        <v>9504</v>
      </c>
      <c r="AR7" s="247">
        <v>1553887.9</v>
      </c>
    </row>
    <row r="8" spans="1:44" ht="13.5" thickBot="1" x14ac:dyDescent="0.35">
      <c r="A8" s="236" t="s">
        <v>256</v>
      </c>
      <c r="B8" s="237">
        <v>85</v>
      </c>
      <c r="C8" s="231" t="s">
        <v>76</v>
      </c>
      <c r="D8" s="241">
        <v>725</v>
      </c>
      <c r="E8" s="241">
        <v>625</v>
      </c>
      <c r="F8" s="238">
        <v>2275</v>
      </c>
      <c r="G8" s="241">
        <v>825</v>
      </c>
      <c r="H8" s="238">
        <v>1025</v>
      </c>
      <c r="I8" s="238">
        <v>1156</v>
      </c>
      <c r="J8" s="238">
        <v>938</v>
      </c>
      <c r="K8" s="239">
        <f>Table31[[#This Row],[Kwh]]*Table31[[#This Row],[JAN]]</f>
        <v>61625</v>
      </c>
      <c r="L8" s="239">
        <f>Table31[[#This Row],[Kwh]]*Table31[[#This Row],[FEB]]</f>
        <v>53125</v>
      </c>
      <c r="M8" s="239">
        <f>Table31[[#This Row],[Kwh]]*Table31[[#This Row],[MAR]]</f>
        <v>193375</v>
      </c>
      <c r="N8" s="239">
        <f>Table31[[#This Row],[Kwh]]*Table31[[#This Row],[APR]]</f>
        <v>70125</v>
      </c>
      <c r="O8" s="239">
        <f>Table31[[#This Row],[Kwh]]*Table31[[#This Row],[MAY]]</f>
        <v>87125</v>
      </c>
      <c r="P8" s="240">
        <f>Table31[[#This Row],[Kwh]]*Table31[[#This Row],[JUN]]</f>
        <v>98260</v>
      </c>
      <c r="Q8" s="239">
        <f>Table31[[#This Row],[Kwh]]*Table31[[#This Row],[JUL]]</f>
        <v>79730</v>
      </c>
      <c r="X8" s="246" t="s">
        <v>257</v>
      </c>
      <c r="Y8" s="247">
        <v>21090</v>
      </c>
      <c r="Z8" s="247">
        <v>54264.800000000003</v>
      </c>
      <c r="AA8" s="247">
        <v>6.6</v>
      </c>
      <c r="AB8" s="247">
        <v>74767.199999999997</v>
      </c>
      <c r="AC8" s="247">
        <v>14746.5</v>
      </c>
      <c r="AD8" s="247">
        <v>6856</v>
      </c>
      <c r="AE8" s="247">
        <v>6356</v>
      </c>
      <c r="AF8" s="247">
        <v>43188.5</v>
      </c>
      <c r="AG8" s="247">
        <v>10580.8</v>
      </c>
      <c r="AH8" s="247">
        <v>0</v>
      </c>
      <c r="AI8" s="247">
        <v>6759.7</v>
      </c>
      <c r="AJ8" s="247">
        <v>10018.800000000001</v>
      </c>
      <c r="AK8" s="247">
        <v>30900</v>
      </c>
      <c r="AL8" s="247">
        <v>2580</v>
      </c>
      <c r="AM8" s="247">
        <v>616</v>
      </c>
      <c r="AN8" s="247">
        <v>1732760</v>
      </c>
      <c r="AO8" s="247">
        <v>24525</v>
      </c>
      <c r="AP8" s="247">
        <v>3726</v>
      </c>
      <c r="AQ8" s="247">
        <v>13176</v>
      </c>
      <c r="AR8" s="247">
        <v>2056917.9</v>
      </c>
    </row>
    <row r="9" spans="1:44" ht="13.5" thickBot="1" x14ac:dyDescent="0.35">
      <c r="A9" s="236" t="s">
        <v>258</v>
      </c>
      <c r="B9" s="237">
        <v>18.399999999999999</v>
      </c>
      <c r="C9" s="231" t="s">
        <v>78</v>
      </c>
      <c r="D9" s="241">
        <v>675</v>
      </c>
      <c r="E9" s="241">
        <v>615</v>
      </c>
      <c r="F9" s="238">
        <v>1230</v>
      </c>
      <c r="G9" s="241">
        <v>405</v>
      </c>
      <c r="H9" s="241">
        <v>408</v>
      </c>
      <c r="I9" s="241">
        <v>333</v>
      </c>
      <c r="J9" s="238">
        <v>720</v>
      </c>
      <c r="K9" s="239">
        <f>Table31[[#This Row],[Kwh]]*Table31[[#This Row],[JAN]]</f>
        <v>12419.999999999998</v>
      </c>
      <c r="L9" s="239">
        <f>Table31[[#This Row],[Kwh]]*Table31[[#This Row],[FEB]]</f>
        <v>11316</v>
      </c>
      <c r="M9" s="239">
        <f>Table31[[#This Row],[Kwh]]*Table31[[#This Row],[MAR]]</f>
        <v>22632</v>
      </c>
      <c r="N9" s="239">
        <f>Table31[[#This Row],[Kwh]]*Table31[[#This Row],[APR]]</f>
        <v>7451.9999999999991</v>
      </c>
      <c r="O9" s="239">
        <f>Table31[[#This Row],[Kwh]]*Table31[[#This Row],[MAY]]</f>
        <v>7507.2</v>
      </c>
      <c r="P9" s="240">
        <f>Table31[[#This Row],[Kwh]]*Table31[[#This Row],[JUN]]</f>
        <v>6127.2</v>
      </c>
      <c r="Q9" s="239">
        <f>Table31[[#This Row],[Kwh]]*Table31[[#This Row],[JUL]]</f>
        <v>13247.999999999998</v>
      </c>
      <c r="X9" s="246" t="s">
        <v>259</v>
      </c>
      <c r="Y9" s="247">
        <v>20658</v>
      </c>
      <c r="Z9" s="247">
        <v>42764.000000000007</v>
      </c>
      <c r="AA9" s="247">
        <v>6.6</v>
      </c>
      <c r="AB9" s="247">
        <v>86748</v>
      </c>
      <c r="AC9" s="247">
        <v>13373.5</v>
      </c>
      <c r="AD9" s="247">
        <v>7120</v>
      </c>
      <c r="AE9" s="247">
        <v>3108</v>
      </c>
      <c r="AF9" s="247">
        <v>26069.5</v>
      </c>
      <c r="AG9" s="247">
        <v>3273</v>
      </c>
      <c r="AH9" s="247">
        <v>23850</v>
      </c>
      <c r="AI9" s="247">
        <v>6632.6</v>
      </c>
      <c r="AJ9" s="247">
        <v>4485</v>
      </c>
      <c r="AK9" s="247">
        <v>24000</v>
      </c>
      <c r="AL9" s="247">
        <v>2530</v>
      </c>
      <c r="AM9" s="247">
        <v>352</v>
      </c>
      <c r="AN9" s="247">
        <v>1104105</v>
      </c>
      <c r="AO9" s="247">
        <v>26550</v>
      </c>
      <c r="AP9" s="247">
        <v>1715.2</v>
      </c>
      <c r="AQ9" s="247">
        <v>16560</v>
      </c>
      <c r="AR9" s="247">
        <v>1413900.4</v>
      </c>
    </row>
    <row r="10" spans="1:44" ht="13.5" thickBot="1" x14ac:dyDescent="0.35">
      <c r="A10" s="236" t="s">
        <v>260</v>
      </c>
      <c r="B10" s="237">
        <v>9.1999999999999993</v>
      </c>
      <c r="C10" s="231" t="s">
        <v>79</v>
      </c>
      <c r="D10" s="241">
        <v>376</v>
      </c>
      <c r="E10" s="241">
        <v>414</v>
      </c>
      <c r="F10" s="241">
        <v>436</v>
      </c>
      <c r="G10" s="241">
        <v>416</v>
      </c>
      <c r="H10" s="241">
        <v>727</v>
      </c>
      <c r="I10" s="241">
        <v>675</v>
      </c>
      <c r="J10" s="238">
        <v>250</v>
      </c>
      <c r="K10" s="239">
        <f>Table31[[#This Row],[Kwh]]*Table31[[#This Row],[JAN]]</f>
        <v>3459.2</v>
      </c>
      <c r="L10" s="239">
        <f>Table31[[#This Row],[Kwh]]*Table31[[#This Row],[FEB]]</f>
        <v>3808.7999999999997</v>
      </c>
      <c r="M10" s="239">
        <f>Table31[[#This Row],[Kwh]]*Table31[[#This Row],[MAR]]</f>
        <v>4011.2</v>
      </c>
      <c r="N10" s="239">
        <f>Table31[[#This Row],[Kwh]]*Table31[[#This Row],[APR]]</f>
        <v>3827.2</v>
      </c>
      <c r="O10" s="239">
        <f>Table31[[#This Row],[Kwh]]*Table31[[#This Row],[MAY]]</f>
        <v>6688.4</v>
      </c>
      <c r="P10" s="240">
        <f>Table31[[#This Row],[Kwh]]*Table31[[#This Row],[JUN]]</f>
        <v>6209.9999999999991</v>
      </c>
      <c r="Q10" s="239">
        <f>Table31[[#This Row],[Kwh]]*Table31[[#This Row],[JUL]]</f>
        <v>2300</v>
      </c>
      <c r="S10" s="244" t="s">
        <v>0</v>
      </c>
      <c r="T10" s="244" t="s">
        <v>170</v>
      </c>
    </row>
    <row r="11" spans="1:44" ht="13.5" thickBot="1" x14ac:dyDescent="0.35">
      <c r="A11" s="236" t="s">
        <v>261</v>
      </c>
      <c r="B11" s="237">
        <v>7</v>
      </c>
      <c r="C11" s="231" t="s">
        <v>89</v>
      </c>
      <c r="D11" s="241">
        <v>557</v>
      </c>
      <c r="E11" s="241">
        <v>573</v>
      </c>
      <c r="F11" s="241">
        <v>611</v>
      </c>
      <c r="G11" s="241">
        <v>585</v>
      </c>
      <c r="H11" s="241">
        <v>605</v>
      </c>
      <c r="I11" s="241">
        <v>908</v>
      </c>
      <c r="J11" s="238">
        <v>444</v>
      </c>
      <c r="K11" s="239">
        <f>Table31[[#This Row],[Kwh]]*Table31[[#This Row],[JAN]]</f>
        <v>3899</v>
      </c>
      <c r="L11" s="239">
        <f>Table31[[#This Row],[Kwh]]*Table31[[#This Row],[FEB]]</f>
        <v>4011</v>
      </c>
      <c r="M11" s="239">
        <f>Table31[[#This Row],[Kwh]]*Table31[[#This Row],[MAR]]</f>
        <v>4277</v>
      </c>
      <c r="N11" s="239">
        <f>Table31[[#This Row],[Kwh]]*Table31[[#This Row],[APR]]</f>
        <v>4095</v>
      </c>
      <c r="O11" s="239">
        <f>Table31[[#This Row],[Kwh]]*Table31[[#This Row],[MAY]]</f>
        <v>4235</v>
      </c>
      <c r="P11" s="240">
        <f>Table31[[#This Row],[Kwh]]*Table31[[#This Row],[JUN]]</f>
        <v>6356</v>
      </c>
      <c r="Q11" s="239">
        <f>Table31[[#This Row],[Kwh]]*Table31[[#This Row],[JUL]]</f>
        <v>3108</v>
      </c>
      <c r="S11" s="248">
        <v>1747290</v>
      </c>
      <c r="T11" s="248" t="s">
        <v>76</v>
      </c>
      <c r="X11" s="249" t="s">
        <v>262</v>
      </c>
      <c r="Y11" s="249" t="s">
        <v>76</v>
      </c>
      <c r="Z11" s="249" t="s">
        <v>85</v>
      </c>
      <c r="AA11" s="249" t="s">
        <v>79</v>
      </c>
      <c r="AB11" s="249" t="s">
        <v>78</v>
      </c>
      <c r="AC11" s="249" t="s">
        <v>80</v>
      </c>
      <c r="AD11" s="249" t="s">
        <v>89</v>
      </c>
      <c r="AE11" s="249" t="s">
        <v>84</v>
      </c>
      <c r="AF11" s="249" t="s">
        <v>83</v>
      </c>
    </row>
    <row r="12" spans="1:44" ht="13.5" thickBot="1" x14ac:dyDescent="0.35">
      <c r="A12" s="236" t="s">
        <v>263</v>
      </c>
      <c r="B12" s="237">
        <v>16</v>
      </c>
      <c r="C12" s="231" t="s">
        <v>236</v>
      </c>
      <c r="D12" s="241">
        <v>436</v>
      </c>
      <c r="E12" s="241">
        <v>589</v>
      </c>
      <c r="F12" s="241">
        <v>383</v>
      </c>
      <c r="G12" s="241">
        <v>347</v>
      </c>
      <c r="H12" s="241">
        <v>390</v>
      </c>
      <c r="I12" s="241">
        <v>391</v>
      </c>
      <c r="J12" s="238">
        <v>385</v>
      </c>
      <c r="K12" s="239">
        <f>Table31[[#This Row],[Kwh]]*Table31[[#This Row],[JAN]]</f>
        <v>6976</v>
      </c>
      <c r="L12" s="239">
        <f>Table31[[#This Row],[Kwh]]*Table31[[#This Row],[FEB]]</f>
        <v>9424</v>
      </c>
      <c r="M12" s="239">
        <f>Table31[[#This Row],[Kwh]]*Table31[[#This Row],[MAR]]</f>
        <v>6128</v>
      </c>
      <c r="N12" s="239">
        <f>Table31[[#This Row],[Kwh]]*Table31[[#This Row],[APR]]</f>
        <v>5552</v>
      </c>
      <c r="O12" s="239">
        <f>Table31[[#This Row],[Kwh]]*Table31[[#This Row],[MAY]]</f>
        <v>6240</v>
      </c>
      <c r="P12" s="240">
        <f>Table31[[#This Row],[Kwh]]*Table31[[#This Row],[JUN]]</f>
        <v>6256</v>
      </c>
      <c r="Q12" s="239">
        <f>Table31[[#This Row],[Kwh]]*Table31[[#This Row],[JUL]]</f>
        <v>6160</v>
      </c>
      <c r="S12" s="250">
        <v>74767.199999999997</v>
      </c>
      <c r="T12" s="248" t="s">
        <v>264</v>
      </c>
      <c r="X12" s="251">
        <v>43466</v>
      </c>
      <c r="Y12" s="247">
        <v>8000</v>
      </c>
      <c r="Z12" s="247">
        <v>1123</v>
      </c>
      <c r="AA12" s="247">
        <v>997</v>
      </c>
      <c r="AB12" s="247">
        <v>1600</v>
      </c>
      <c r="AC12" s="247">
        <v>717</v>
      </c>
      <c r="AD12" s="247">
        <v>557</v>
      </c>
      <c r="AE12" s="247">
        <v>398</v>
      </c>
      <c r="AF12" s="247">
        <v>164</v>
      </c>
    </row>
    <row r="13" spans="1:44" ht="13.5" thickBot="1" x14ac:dyDescent="0.35">
      <c r="A13" s="236" t="s">
        <v>265</v>
      </c>
      <c r="B13" s="237">
        <v>42.2</v>
      </c>
      <c r="C13" s="231" t="s">
        <v>79</v>
      </c>
      <c r="D13" s="241">
        <v>255</v>
      </c>
      <c r="E13" s="241">
        <v>350</v>
      </c>
      <c r="F13" s="241">
        <v>359</v>
      </c>
      <c r="G13" s="241">
        <v>331</v>
      </c>
      <c r="H13" s="241">
        <v>439</v>
      </c>
      <c r="I13" s="241">
        <v>473</v>
      </c>
      <c r="J13" s="238">
        <v>678</v>
      </c>
      <c r="K13" s="239">
        <f>Table31[[#This Row],[Kwh]]*Table31[[#This Row],[JAN]]</f>
        <v>10761</v>
      </c>
      <c r="L13" s="239">
        <f>Table31[[#This Row],[Kwh]]*Table31[[#This Row],[FEB]]</f>
        <v>14770.000000000002</v>
      </c>
      <c r="M13" s="239">
        <f>Table31[[#This Row],[Kwh]]*Table31[[#This Row],[MAR]]</f>
        <v>15149.800000000001</v>
      </c>
      <c r="N13" s="239">
        <f>Table31[[#This Row],[Kwh]]*Table31[[#This Row],[APR]]</f>
        <v>13968.2</v>
      </c>
      <c r="O13" s="239">
        <f>Table31[[#This Row],[Kwh]]*Table31[[#This Row],[MAY]]</f>
        <v>18525.800000000003</v>
      </c>
      <c r="P13" s="240">
        <f>Table31[[#This Row],[Kwh]]*Table31[[#This Row],[JUN]]</f>
        <v>19960.600000000002</v>
      </c>
      <c r="Q13" s="239">
        <f>Table31[[#This Row],[Kwh]]*Table31[[#This Row],[JUL]]</f>
        <v>28611.600000000002</v>
      </c>
      <c r="S13" s="250">
        <v>54264.800000000003</v>
      </c>
      <c r="T13" s="248" t="s">
        <v>79</v>
      </c>
      <c r="X13" s="251">
        <v>43497</v>
      </c>
      <c r="Y13" s="247">
        <v>7275</v>
      </c>
      <c r="Z13" s="247">
        <v>1205</v>
      </c>
      <c r="AA13" s="247">
        <v>1111</v>
      </c>
      <c r="AB13" s="247">
        <v>1840</v>
      </c>
      <c r="AC13" s="247">
        <v>654</v>
      </c>
      <c r="AD13" s="247">
        <v>573</v>
      </c>
      <c r="AE13" s="247">
        <v>382</v>
      </c>
      <c r="AF13" s="247">
        <v>118</v>
      </c>
    </row>
    <row r="14" spans="1:44" ht="13.5" thickBot="1" x14ac:dyDescent="0.35">
      <c r="A14" s="236" t="s">
        <v>266</v>
      </c>
      <c r="B14" s="237">
        <v>8.9</v>
      </c>
      <c r="C14" s="231" t="s">
        <v>240</v>
      </c>
      <c r="D14" s="241">
        <v>279</v>
      </c>
      <c r="E14" s="241">
        <v>505</v>
      </c>
      <c r="F14" s="241">
        <v>230</v>
      </c>
      <c r="G14" s="241">
        <v>245</v>
      </c>
      <c r="H14" s="241">
        <v>329</v>
      </c>
      <c r="I14" s="241">
        <v>351</v>
      </c>
      <c r="J14" s="238">
        <v>304</v>
      </c>
      <c r="K14" s="239">
        <f>Table31[[#This Row],[Kwh]]*Table31[[#This Row],[JAN]]</f>
        <v>2483.1</v>
      </c>
      <c r="L14" s="239">
        <f>Table31[[#This Row],[Kwh]]*Table31[[#This Row],[FEB]]</f>
        <v>4494.5</v>
      </c>
      <c r="M14" s="239">
        <f>Table31[[#This Row],[Kwh]]*Table31[[#This Row],[MAR]]</f>
        <v>2047</v>
      </c>
      <c r="N14" s="239">
        <f>Table31[[#This Row],[Kwh]]*Table31[[#This Row],[APR]]</f>
        <v>2180.5</v>
      </c>
      <c r="O14" s="239">
        <f>Table31[[#This Row],[Kwh]]*Table31[[#This Row],[MAY]]</f>
        <v>2928.1</v>
      </c>
      <c r="P14" s="240">
        <f>Table31[[#This Row],[Kwh]]*Table31[[#This Row],[JUN]]</f>
        <v>3123.9</v>
      </c>
      <c r="Q14" s="239">
        <f>Table31[[#This Row],[Kwh]]*Table31[[#This Row],[JUL]]</f>
        <v>2705.6</v>
      </c>
      <c r="S14" s="250">
        <v>30900</v>
      </c>
      <c r="T14" s="248" t="s">
        <v>80</v>
      </c>
      <c r="X14" s="251">
        <v>43525</v>
      </c>
      <c r="Y14" s="247">
        <v>14625</v>
      </c>
      <c r="Z14" s="247">
        <v>1820</v>
      </c>
      <c r="AA14" s="247">
        <v>1147</v>
      </c>
      <c r="AB14" s="247">
        <v>3396</v>
      </c>
      <c r="AC14" s="247">
        <v>1314</v>
      </c>
      <c r="AD14" s="247">
        <v>611</v>
      </c>
      <c r="AE14" s="247">
        <v>532</v>
      </c>
      <c r="AF14" s="247">
        <v>581</v>
      </c>
    </row>
    <row r="15" spans="1:44" ht="13.5" thickBot="1" x14ac:dyDescent="0.35">
      <c r="A15" s="236" t="s">
        <v>267</v>
      </c>
      <c r="B15" s="237">
        <v>36</v>
      </c>
      <c r="C15" s="231" t="s">
        <v>83</v>
      </c>
      <c r="D15" s="241">
        <v>164</v>
      </c>
      <c r="E15" s="241">
        <v>118</v>
      </c>
      <c r="F15" s="241">
        <v>581</v>
      </c>
      <c r="G15" s="241">
        <v>400</v>
      </c>
      <c r="H15" s="241">
        <v>264</v>
      </c>
      <c r="I15" s="241">
        <v>366</v>
      </c>
      <c r="J15" s="238">
        <v>460</v>
      </c>
      <c r="K15" s="239">
        <f>Table31[[#This Row],[Kwh]]*Table31[[#This Row],[JAN]]</f>
        <v>5904</v>
      </c>
      <c r="L15" s="239">
        <f>Table31[[#This Row],[Kwh]]*Table31[[#This Row],[FEB]]</f>
        <v>4248</v>
      </c>
      <c r="M15" s="239">
        <f>Table31[[#This Row],[Kwh]]*Table31[[#This Row],[MAR]]</f>
        <v>20916</v>
      </c>
      <c r="N15" s="239">
        <f>Table31[[#This Row],[Kwh]]*Table31[[#This Row],[APR]]</f>
        <v>14400</v>
      </c>
      <c r="O15" s="239">
        <f>Table31[[#This Row],[Kwh]]*Table31[[#This Row],[MAY]]</f>
        <v>9504</v>
      </c>
      <c r="P15" s="240">
        <f>Table31[[#This Row],[Kwh]]*Table31[[#This Row],[JUN]]</f>
        <v>13176</v>
      </c>
      <c r="Q15" s="239">
        <f>Table31[[#This Row],[Kwh]]*Table31[[#This Row],[JUL]]</f>
        <v>16560</v>
      </c>
      <c r="S15" s="250">
        <v>24525</v>
      </c>
      <c r="T15" s="248" t="s">
        <v>268</v>
      </c>
      <c r="X15" s="251">
        <v>43556</v>
      </c>
      <c r="Y15" s="247">
        <v>11925</v>
      </c>
      <c r="Z15" s="247">
        <v>1399</v>
      </c>
      <c r="AA15" s="247">
        <v>941</v>
      </c>
      <c r="AB15" s="247">
        <v>1315</v>
      </c>
      <c r="AC15" s="247">
        <v>951</v>
      </c>
      <c r="AD15" s="247">
        <v>585</v>
      </c>
      <c r="AE15" s="247">
        <v>664</v>
      </c>
      <c r="AF15" s="247">
        <v>400</v>
      </c>
    </row>
    <row r="16" spans="1:44" ht="13.5" thickBot="1" x14ac:dyDescent="0.35">
      <c r="A16" s="236" t="s">
        <v>269</v>
      </c>
      <c r="B16" s="237">
        <v>13.8</v>
      </c>
      <c r="C16" s="231" t="s">
        <v>241</v>
      </c>
      <c r="D16" s="241">
        <v>133</v>
      </c>
      <c r="E16" s="241">
        <v>157</v>
      </c>
      <c r="F16" s="241">
        <v>341</v>
      </c>
      <c r="G16" s="241">
        <v>163</v>
      </c>
      <c r="H16" s="241">
        <v>232</v>
      </c>
      <c r="I16" s="241">
        <v>726</v>
      </c>
      <c r="J16" s="238">
        <v>325</v>
      </c>
      <c r="K16" s="239">
        <f>Table31[[#This Row],[Kwh]]*Table31[[#This Row],[JAN]]</f>
        <v>1835.4</v>
      </c>
      <c r="L16" s="239">
        <f>Table31[[#This Row],[Kwh]]*Table31[[#This Row],[FEB]]</f>
        <v>2166.6</v>
      </c>
      <c r="M16" s="239">
        <f>Table31[[#This Row],[Kwh]]*Table31[[#This Row],[MAR]]</f>
        <v>4705.8</v>
      </c>
      <c r="N16" s="239">
        <f>Table31[[#This Row],[Kwh]]*Table31[[#This Row],[APR]]</f>
        <v>2249.4</v>
      </c>
      <c r="O16" s="239">
        <f>Table31[[#This Row],[Kwh]]*Table31[[#This Row],[MAY]]</f>
        <v>3201.6000000000004</v>
      </c>
      <c r="P16" s="240">
        <f>Table31[[#This Row],[Kwh]]*Table31[[#This Row],[JUN]]</f>
        <v>10018.800000000001</v>
      </c>
      <c r="Q16" s="239">
        <f>Table31[[#This Row],[Kwh]]*Table31[[#This Row],[JUL]]</f>
        <v>4485</v>
      </c>
      <c r="S16" s="250">
        <v>14746.5</v>
      </c>
      <c r="T16" s="248" t="s">
        <v>84</v>
      </c>
      <c r="X16" s="251">
        <v>43586</v>
      </c>
      <c r="Y16" s="247">
        <v>16350</v>
      </c>
      <c r="Z16" s="247">
        <v>1914</v>
      </c>
      <c r="AA16" s="247">
        <v>1439</v>
      </c>
      <c r="AB16" s="247">
        <v>1804</v>
      </c>
      <c r="AC16" s="247">
        <v>1216</v>
      </c>
      <c r="AD16" s="247">
        <v>605</v>
      </c>
      <c r="AE16" s="247">
        <v>821</v>
      </c>
      <c r="AF16" s="247">
        <v>264</v>
      </c>
    </row>
    <row r="17" spans="1:32" ht="13.5" thickBot="1" x14ac:dyDescent="0.35">
      <c r="A17" s="236" t="s">
        <v>270</v>
      </c>
      <c r="B17" s="237">
        <v>95</v>
      </c>
      <c r="C17" s="231" t="s">
        <v>234</v>
      </c>
      <c r="D17" s="241"/>
      <c r="E17" s="241"/>
      <c r="F17" s="241"/>
      <c r="G17" s="241">
        <v>253</v>
      </c>
      <c r="H17" s="241">
        <v>856</v>
      </c>
      <c r="I17" s="241">
        <v>222</v>
      </c>
      <c r="J17" s="238">
        <v>213</v>
      </c>
      <c r="K17" s="239">
        <f>Table31[[#This Row],[Kwh]]*Table31[[#This Row],[JAN]]</f>
        <v>0</v>
      </c>
      <c r="L17" s="239">
        <f>Table31[[#This Row],[Kwh]]*Table31[[#This Row],[FEB]]</f>
        <v>0</v>
      </c>
      <c r="M17" s="239">
        <f>Table31[[#This Row],[Kwh]]*Table31[[#This Row],[MAR]]</f>
        <v>0</v>
      </c>
      <c r="N17" s="239">
        <f>Table31[[#This Row],[Kwh]]*Table31[[#This Row],[APR]]</f>
        <v>24035</v>
      </c>
      <c r="O17" s="239">
        <f>Table31[[#This Row],[Kwh]]*Table31[[#This Row],[MAY]]</f>
        <v>81320</v>
      </c>
      <c r="P17" s="240">
        <f>Table31[[#This Row],[Kwh]]*Table31[[#This Row],[JUN]]</f>
        <v>21090</v>
      </c>
      <c r="Q17" s="239">
        <f>Table31[[#This Row],[Kwh]]*Table31[[#This Row],[JUL]]</f>
        <v>20235</v>
      </c>
      <c r="S17" s="250">
        <v>13176</v>
      </c>
      <c r="T17" s="248" t="s">
        <v>83</v>
      </c>
      <c r="X17" s="251">
        <v>43617</v>
      </c>
      <c r="Y17" s="247">
        <v>24131</v>
      </c>
      <c r="Z17" s="247">
        <v>2725</v>
      </c>
      <c r="AA17" s="247">
        <v>1511</v>
      </c>
      <c r="AB17" s="247">
        <v>1477</v>
      </c>
      <c r="AC17" s="247">
        <v>1030</v>
      </c>
      <c r="AD17" s="247">
        <v>908</v>
      </c>
      <c r="AE17" s="247">
        <v>821</v>
      </c>
      <c r="AF17" s="247">
        <v>366</v>
      </c>
    </row>
    <row r="18" spans="1:32" ht="13.5" thickBot="1" x14ac:dyDescent="0.35">
      <c r="A18" s="236" t="s">
        <v>271</v>
      </c>
      <c r="B18" s="237">
        <v>34</v>
      </c>
      <c r="C18" s="231" t="s">
        <v>84</v>
      </c>
      <c r="D18" s="241">
        <v>74</v>
      </c>
      <c r="E18" s="241">
        <v>72</v>
      </c>
      <c r="F18" s="241">
        <v>175</v>
      </c>
      <c r="G18" s="241">
        <v>220</v>
      </c>
      <c r="H18" s="241">
        <v>264</v>
      </c>
      <c r="I18" s="241">
        <v>270</v>
      </c>
      <c r="J18" s="238">
        <v>213</v>
      </c>
      <c r="K18" s="239">
        <f>Table31[[#This Row],[Kwh]]*Table31[[#This Row],[JAN]]</f>
        <v>2516</v>
      </c>
      <c r="L18" s="239">
        <f>Table31[[#This Row],[Kwh]]*Table31[[#This Row],[FEB]]</f>
        <v>2448</v>
      </c>
      <c r="M18" s="239">
        <f>Table31[[#This Row],[Kwh]]*Table31[[#This Row],[MAR]]</f>
        <v>5950</v>
      </c>
      <c r="N18" s="239">
        <f>Table31[[#This Row],[Kwh]]*Table31[[#This Row],[APR]]</f>
        <v>7480</v>
      </c>
      <c r="O18" s="239">
        <f>Table31[[#This Row],[Kwh]]*Table31[[#This Row],[MAY]]</f>
        <v>8976</v>
      </c>
      <c r="P18" s="240">
        <f>Table31[[#This Row],[Kwh]]*Table31[[#This Row],[JUN]]</f>
        <v>9180</v>
      </c>
      <c r="Q18" s="239">
        <f>Table31[[#This Row],[Kwh]]*Table31[[#This Row],[JUL]]</f>
        <v>7242</v>
      </c>
      <c r="S18" s="250">
        <v>10580.8</v>
      </c>
      <c r="T18" s="248" t="s">
        <v>272</v>
      </c>
    </row>
    <row r="19" spans="1:32" ht="13.5" thickBot="1" x14ac:dyDescent="0.35">
      <c r="A19" s="236" t="s">
        <v>273</v>
      </c>
      <c r="B19" s="237">
        <v>90</v>
      </c>
      <c r="C19" s="231" t="s">
        <v>239</v>
      </c>
      <c r="D19" s="241">
        <v>210</v>
      </c>
      <c r="E19" s="241">
        <v>186</v>
      </c>
      <c r="F19" s="241">
        <v>212</v>
      </c>
      <c r="G19" s="241">
        <v>237</v>
      </c>
      <c r="H19" s="241">
        <v>228</v>
      </c>
      <c r="I19" s="241"/>
      <c r="J19" s="238">
        <v>265</v>
      </c>
      <c r="K19" s="239">
        <f>Table31[[#This Row],[Kwh]]*Table31[[#This Row],[JAN]]</f>
        <v>18900</v>
      </c>
      <c r="L19" s="239">
        <f>Table31[[#This Row],[Kwh]]*Table31[[#This Row],[FEB]]</f>
        <v>16740</v>
      </c>
      <c r="M19" s="239">
        <f>Table31[[#This Row],[Kwh]]*Table31[[#This Row],[MAR]]</f>
        <v>19080</v>
      </c>
      <c r="N19" s="239">
        <f>Table31[[#This Row],[Kwh]]*Table31[[#This Row],[APR]]</f>
        <v>21330</v>
      </c>
      <c r="O19" s="239">
        <f>Table31[[#This Row],[Kwh]]*Table31[[#This Row],[MAY]]</f>
        <v>20520</v>
      </c>
      <c r="P19" s="240">
        <f>Table31[[#This Row],[Kwh]]*Table31[[#This Row],[JUN]]</f>
        <v>0</v>
      </c>
      <c r="Q19" s="239">
        <f>Table31[[#This Row],[Kwh]]*Table31[[#This Row],[JUL]]</f>
        <v>23850</v>
      </c>
      <c r="S19" s="250">
        <v>6356</v>
      </c>
      <c r="T19" s="248" t="s">
        <v>274</v>
      </c>
    </row>
    <row r="20" spans="1:32" ht="13.5" thickBot="1" x14ac:dyDescent="0.35">
      <c r="A20" s="236" t="s">
        <v>275</v>
      </c>
      <c r="B20" s="237">
        <v>8.6999999999999993</v>
      </c>
      <c r="C20" s="231" t="s">
        <v>84</v>
      </c>
      <c r="D20" s="241">
        <v>140</v>
      </c>
      <c r="E20" s="241">
        <v>145</v>
      </c>
      <c r="F20" s="241">
        <v>135</v>
      </c>
      <c r="G20" s="241">
        <v>173</v>
      </c>
      <c r="H20" s="241">
        <v>215</v>
      </c>
      <c r="I20" s="241">
        <v>235</v>
      </c>
      <c r="J20" s="238">
        <v>230</v>
      </c>
      <c r="K20" s="239">
        <f>Table31[[#This Row],[Kwh]]*Table31[[#This Row],[JAN]]</f>
        <v>1218</v>
      </c>
      <c r="L20" s="239">
        <f>Table31[[#This Row],[Kwh]]*Table31[[#This Row],[FEB]]</f>
        <v>1261.5</v>
      </c>
      <c r="M20" s="239">
        <f>Table31[[#This Row],[Kwh]]*Table31[[#This Row],[MAR]]</f>
        <v>1174.5</v>
      </c>
      <c r="N20" s="239">
        <f>Table31[[#This Row],[Kwh]]*Table31[[#This Row],[APR]]</f>
        <v>1505.1</v>
      </c>
      <c r="O20" s="239">
        <f>Table31[[#This Row],[Kwh]]*Table31[[#This Row],[MAY]]</f>
        <v>1870.4999999999998</v>
      </c>
      <c r="P20" s="240">
        <f>Table31[[#This Row],[Kwh]]*Table31[[#This Row],[JUN]]</f>
        <v>2044.4999999999998</v>
      </c>
      <c r="Q20" s="239">
        <f>Table31[[#This Row],[Kwh]]*Table31[[#This Row],[JUL]]</f>
        <v>2000.9999999999998</v>
      </c>
      <c r="T20" s="248"/>
      <c r="X20" s="249" t="s">
        <v>233</v>
      </c>
      <c r="Y20" s="252" t="s">
        <v>85</v>
      </c>
      <c r="Z20" s="252" t="s">
        <v>80</v>
      </c>
      <c r="AA20" s="252" t="s">
        <v>79</v>
      </c>
      <c r="AB20" s="252" t="s">
        <v>78</v>
      </c>
      <c r="AC20" s="252" t="s">
        <v>76</v>
      </c>
      <c r="AD20" s="249" t="s">
        <v>276</v>
      </c>
      <c r="AE20" s="249" t="s">
        <v>245</v>
      </c>
      <c r="AF20" s="249" t="s">
        <v>277</v>
      </c>
    </row>
    <row r="21" spans="1:32" ht="13.5" thickBot="1" x14ac:dyDescent="0.35">
      <c r="A21" s="242" t="s">
        <v>278</v>
      </c>
      <c r="B21" s="243">
        <v>9</v>
      </c>
      <c r="C21" s="231" t="s">
        <v>242</v>
      </c>
      <c r="D21" s="241">
        <v>150</v>
      </c>
      <c r="E21" s="241">
        <v>160</v>
      </c>
      <c r="F21" s="241">
        <v>195</v>
      </c>
      <c r="G21" s="241">
        <v>155</v>
      </c>
      <c r="H21" s="241">
        <v>170</v>
      </c>
      <c r="I21" s="241">
        <v>195</v>
      </c>
      <c r="J21" s="238">
        <v>165</v>
      </c>
      <c r="K21" s="239">
        <f>Table31[[#This Row],[Kwh]]*Table31[[#This Row],[JAN]]</f>
        <v>1350</v>
      </c>
      <c r="L21" s="239">
        <f>Table31[[#This Row],[Kwh]]*Table31[[#This Row],[FEB]]</f>
        <v>1440</v>
      </c>
      <c r="M21" s="239">
        <f>Table31[[#This Row],[Kwh]]*Table31[[#This Row],[MAR]]</f>
        <v>1755</v>
      </c>
      <c r="N21" s="239">
        <f>Table31[[#This Row],[Kwh]]*Table31[[#This Row],[APR]]</f>
        <v>1395</v>
      </c>
      <c r="O21" s="239">
        <f>Table31[[#This Row],[Kwh]]*Table31[[#This Row],[MAY]]</f>
        <v>1530</v>
      </c>
      <c r="P21" s="240">
        <f>Table31[[#This Row],[Kwh]]*Table31[[#This Row],[JUN]]</f>
        <v>1755</v>
      </c>
      <c r="Q21" s="239">
        <f>Table31[[#This Row],[Kwh]]*Table31[[#This Row],[JUL]]</f>
        <v>1485</v>
      </c>
      <c r="X21" s="246" t="s">
        <v>279</v>
      </c>
      <c r="Y21" s="244">
        <v>10.106999999999999</v>
      </c>
      <c r="Z21" s="244">
        <v>21.51</v>
      </c>
      <c r="AA21" s="244">
        <v>19.080400000000001</v>
      </c>
      <c r="AB21" s="244">
        <v>67.92</v>
      </c>
      <c r="AC21" s="244">
        <v>582.5</v>
      </c>
      <c r="AD21" s="244">
        <f>SUM(Table21[[#This Row],[Toyota]:[Tesla]])</f>
        <v>701.11739999999998</v>
      </c>
      <c r="AE21" s="244">
        <v>795.64333999999997</v>
      </c>
      <c r="AF21" s="244">
        <f>Table21[[#This Row],[Grand Total]]-Table21[[#This Row],[Sum]]</f>
        <v>94.525939999999991</v>
      </c>
    </row>
    <row r="22" spans="1:32" ht="13.5" thickBot="1" x14ac:dyDescent="0.35">
      <c r="A22" s="236" t="s">
        <v>280</v>
      </c>
      <c r="B22" s="237">
        <v>9</v>
      </c>
      <c r="C22" s="231" t="s">
        <v>84</v>
      </c>
      <c r="D22" s="241">
        <v>92</v>
      </c>
      <c r="E22" s="241">
        <v>95</v>
      </c>
      <c r="F22" s="241">
        <v>110</v>
      </c>
      <c r="G22" s="241">
        <v>150</v>
      </c>
      <c r="H22" s="241">
        <v>185</v>
      </c>
      <c r="I22" s="241">
        <v>180</v>
      </c>
      <c r="J22" s="238">
        <v>170</v>
      </c>
      <c r="K22" s="239">
        <f>Table31[[#This Row],[Kwh]]*Table31[[#This Row],[JAN]]</f>
        <v>828</v>
      </c>
      <c r="L22" s="239">
        <f>Table31[[#This Row],[Kwh]]*Table31[[#This Row],[FEB]]</f>
        <v>855</v>
      </c>
      <c r="M22" s="239">
        <f>Table31[[#This Row],[Kwh]]*Table31[[#This Row],[MAR]]</f>
        <v>990</v>
      </c>
      <c r="N22" s="239">
        <f>Table31[[#This Row],[Kwh]]*Table31[[#This Row],[APR]]</f>
        <v>1350</v>
      </c>
      <c r="O22" s="239">
        <f>Table31[[#This Row],[Kwh]]*Table31[[#This Row],[MAY]]</f>
        <v>1665</v>
      </c>
      <c r="P22" s="240">
        <f>Table31[[#This Row],[Kwh]]*Table31[[#This Row],[JUN]]</f>
        <v>1620</v>
      </c>
      <c r="Q22" s="239">
        <f>Table31[[#This Row],[Kwh]]*Table31[[#This Row],[JUL]]</f>
        <v>1530</v>
      </c>
      <c r="X22" s="246" t="s">
        <v>281</v>
      </c>
      <c r="Y22" s="244">
        <v>10.845000000000001</v>
      </c>
      <c r="Z22" s="244">
        <v>19.62</v>
      </c>
      <c r="AA22" s="244">
        <v>25.454600000000003</v>
      </c>
      <c r="AB22" s="244">
        <v>84.816000000000003</v>
      </c>
      <c r="AC22" s="244">
        <v>532.125</v>
      </c>
      <c r="AD22" s="244">
        <f>SUM(Table21[[#This Row],[Toyota]:[Tesla]])</f>
        <v>672.86059999999998</v>
      </c>
      <c r="AE22" s="244">
        <v>771.06935999999996</v>
      </c>
      <c r="AF22" s="244">
        <f>Table21[[#This Row],[Grand Total]]-Table21[[#This Row],[Sum]]</f>
        <v>98.208759999999984</v>
      </c>
    </row>
    <row r="23" spans="1:32" ht="13.5" thickBot="1" x14ac:dyDescent="0.35">
      <c r="A23" s="236" t="s">
        <v>282</v>
      </c>
      <c r="B23" s="237">
        <v>10</v>
      </c>
      <c r="C23" s="231" t="s">
        <v>244</v>
      </c>
      <c r="D23" s="241">
        <v>95</v>
      </c>
      <c r="E23" s="241">
        <v>105</v>
      </c>
      <c r="F23" s="241">
        <v>155</v>
      </c>
      <c r="G23" s="241">
        <v>100</v>
      </c>
      <c r="H23" s="241">
        <v>120</v>
      </c>
      <c r="I23" s="241">
        <v>170</v>
      </c>
      <c r="J23" s="238">
        <v>110</v>
      </c>
      <c r="K23" s="239">
        <f>Table31[[#This Row],[Kwh]]*Table31[[#This Row],[JAN]]</f>
        <v>950</v>
      </c>
      <c r="L23" s="239">
        <f>Table31[[#This Row],[Kwh]]*Table31[[#This Row],[FEB]]</f>
        <v>1050</v>
      </c>
      <c r="M23" s="239">
        <f>Table31[[#This Row],[Kwh]]*Table31[[#This Row],[MAR]]</f>
        <v>1550</v>
      </c>
      <c r="N23" s="239">
        <f>Table31[[#This Row],[Kwh]]*Table31[[#This Row],[APR]]</f>
        <v>1000</v>
      </c>
      <c r="O23" s="239">
        <f>Table31[[#This Row],[Kwh]]*Table31[[#This Row],[MAY]]</f>
        <v>1200</v>
      </c>
      <c r="P23" s="240">
        <f>Table31[[#This Row],[Kwh]]*Table31[[#This Row],[JUN]]</f>
        <v>1700</v>
      </c>
      <c r="Q23" s="239">
        <f>Table31[[#This Row],[Kwh]]*Table31[[#This Row],[JUL]]</f>
        <v>1100</v>
      </c>
      <c r="X23" s="246" t="s">
        <v>283</v>
      </c>
      <c r="Y23" s="244">
        <v>16.38</v>
      </c>
      <c r="Z23" s="244">
        <v>39.42</v>
      </c>
      <c r="AA23" s="244">
        <v>30.036000000000001</v>
      </c>
      <c r="AB23" s="244">
        <v>152.59200000000001</v>
      </c>
      <c r="AC23" s="244">
        <v>1090.5</v>
      </c>
      <c r="AD23" s="244">
        <f>SUM(Table21[[#This Row],[Toyota]:[Tesla]])</f>
        <v>1328.9279999999999</v>
      </c>
      <c r="AE23" s="244">
        <v>1470.93102</v>
      </c>
      <c r="AF23" s="244">
        <f>Table21[[#This Row],[Grand Total]]-Table21[[#This Row],[Sum]]</f>
        <v>142.00302000000011</v>
      </c>
    </row>
    <row r="24" spans="1:32" ht="13.5" thickBot="1" x14ac:dyDescent="0.35">
      <c r="A24" s="236" t="s">
        <v>284</v>
      </c>
      <c r="B24" s="237">
        <v>7</v>
      </c>
      <c r="C24" s="231" t="s">
        <v>79</v>
      </c>
      <c r="D24" s="241">
        <v>216</v>
      </c>
      <c r="E24" s="241">
        <v>185</v>
      </c>
      <c r="F24" s="241">
        <v>175</v>
      </c>
      <c r="G24" s="241">
        <v>53</v>
      </c>
      <c r="H24" s="241">
        <v>27</v>
      </c>
      <c r="I24" s="241">
        <v>25</v>
      </c>
      <c r="J24" s="238">
        <v>140</v>
      </c>
      <c r="K24" s="239">
        <f>Table31[[#This Row],[Kwh]]*Table31[[#This Row],[JAN]]</f>
        <v>1512</v>
      </c>
      <c r="L24" s="239">
        <f>Table31[[#This Row],[Kwh]]*Table31[[#This Row],[FEB]]</f>
        <v>1295</v>
      </c>
      <c r="M24" s="239">
        <f>Table31[[#This Row],[Kwh]]*Table31[[#This Row],[MAR]]</f>
        <v>1225</v>
      </c>
      <c r="N24" s="239">
        <f>Table31[[#This Row],[Kwh]]*Table31[[#This Row],[APR]]</f>
        <v>371</v>
      </c>
      <c r="O24" s="239">
        <f>Table31[[#This Row],[Kwh]]*Table31[[#This Row],[MAY]]</f>
        <v>189</v>
      </c>
      <c r="P24" s="240">
        <f>Table31[[#This Row],[Kwh]]*Table31[[#This Row],[JUN]]</f>
        <v>175</v>
      </c>
      <c r="Q24" s="239">
        <f>Table31[[#This Row],[Kwh]]*Table31[[#This Row],[JUL]]</f>
        <v>980</v>
      </c>
      <c r="X24" s="246" t="s">
        <v>285</v>
      </c>
      <c r="Y24" s="244">
        <v>12.590999999999999</v>
      </c>
      <c r="Z24" s="244">
        <v>28.53</v>
      </c>
      <c r="AA24" s="244">
        <v>27.143000000000001</v>
      </c>
      <c r="AB24" s="244">
        <v>62.052</v>
      </c>
      <c r="AC24" s="244">
        <v>862.875</v>
      </c>
      <c r="AD24" s="244">
        <f>SUM(Table21[[#This Row],[Toyota]:[Tesla]])</f>
        <v>993.19100000000003</v>
      </c>
      <c r="AE24" s="244">
        <v>1128.65616</v>
      </c>
      <c r="AF24" s="244">
        <f>Table21[[#This Row],[Grand Total]]-Table21[[#This Row],[Sum]]</f>
        <v>135.46515999999997</v>
      </c>
    </row>
    <row r="25" spans="1:32" ht="13.5" thickBot="1" x14ac:dyDescent="0.35">
      <c r="A25" s="236" t="s">
        <v>286</v>
      </c>
      <c r="B25" s="237">
        <v>98</v>
      </c>
      <c r="C25" s="231" t="s">
        <v>79</v>
      </c>
      <c r="D25" s="241">
        <v>23</v>
      </c>
      <c r="E25" s="241">
        <v>47</v>
      </c>
      <c r="F25" s="241">
        <v>91</v>
      </c>
      <c r="G25" s="241">
        <v>87</v>
      </c>
      <c r="H25" s="241">
        <v>145</v>
      </c>
      <c r="I25" s="241">
        <v>280</v>
      </c>
      <c r="J25" s="238">
        <v>101</v>
      </c>
      <c r="K25" s="239">
        <f>Table31[[#This Row],[Kwh]]*Table31[[#This Row],[JAN]]</f>
        <v>2254</v>
      </c>
      <c r="L25" s="239">
        <f>Table31[[#This Row],[Kwh]]*Table31[[#This Row],[FEB]]</f>
        <v>4606</v>
      </c>
      <c r="M25" s="239">
        <f>Table31[[#This Row],[Kwh]]*Table31[[#This Row],[MAR]]</f>
        <v>8918</v>
      </c>
      <c r="N25" s="239">
        <f>Table31[[#This Row],[Kwh]]*Table31[[#This Row],[APR]]</f>
        <v>8526</v>
      </c>
      <c r="O25" s="239">
        <f>Table31[[#This Row],[Kwh]]*Table31[[#This Row],[MAY]]</f>
        <v>14210</v>
      </c>
      <c r="P25" s="240">
        <f>Table31[[#This Row],[Kwh]]*Table31[[#This Row],[JUN]]</f>
        <v>27440</v>
      </c>
      <c r="Q25" s="239">
        <f>Table31[[#This Row],[Kwh]]*Table31[[#This Row],[JUL]]</f>
        <v>9898</v>
      </c>
      <c r="X25" s="246" t="s">
        <v>287</v>
      </c>
      <c r="Y25" s="244">
        <v>17.225999999999999</v>
      </c>
      <c r="Z25" s="244">
        <v>36.479999999999997</v>
      </c>
      <c r="AA25" s="244">
        <v>40.439600000000006</v>
      </c>
      <c r="AB25" s="244">
        <v>91.267200000000003</v>
      </c>
      <c r="AC25" s="244">
        <v>1180.5</v>
      </c>
      <c r="AD25" s="244">
        <f>SUM(Table21[[#This Row],[Toyota]:[Tesla]])</f>
        <v>1365.9128000000001</v>
      </c>
      <c r="AE25" s="244">
        <v>1565.8878999999999</v>
      </c>
      <c r="AF25" s="244">
        <f>Table21[[#This Row],[Grand Total]]-Table21[[#This Row],[Sum]]</f>
        <v>199.97509999999988</v>
      </c>
    </row>
    <row r="26" spans="1:32" ht="13.5" thickBot="1" x14ac:dyDescent="0.35">
      <c r="A26" s="236" t="s">
        <v>288</v>
      </c>
      <c r="B26" s="237">
        <v>9.1999999999999993</v>
      </c>
      <c r="C26" s="231" t="s">
        <v>244</v>
      </c>
      <c r="D26" s="241">
        <v>90</v>
      </c>
      <c r="E26" s="241">
        <v>100</v>
      </c>
      <c r="F26" s="241">
        <v>125</v>
      </c>
      <c r="G26" s="241">
        <v>85</v>
      </c>
      <c r="H26" s="241">
        <v>95</v>
      </c>
      <c r="I26" s="241">
        <v>175</v>
      </c>
      <c r="J26" s="238">
        <v>16</v>
      </c>
      <c r="K26" s="239">
        <f>Table31[[#This Row],[Kwh]]*Table31[[#This Row],[JAN]]</f>
        <v>827.99999999999989</v>
      </c>
      <c r="L26" s="239">
        <f>Table31[[#This Row],[Kwh]]*Table31[[#This Row],[FEB]]</f>
        <v>919.99999999999989</v>
      </c>
      <c r="M26" s="239">
        <f>Table31[[#This Row],[Kwh]]*Table31[[#This Row],[MAR]]</f>
        <v>1150</v>
      </c>
      <c r="N26" s="239">
        <f>Table31[[#This Row],[Kwh]]*Table31[[#This Row],[APR]]</f>
        <v>781.99999999999989</v>
      </c>
      <c r="O26" s="239">
        <f>Table31[[#This Row],[Kwh]]*Table31[[#This Row],[MAY]]</f>
        <v>873.99999999999989</v>
      </c>
      <c r="P26" s="240">
        <f>Table31[[#This Row],[Kwh]]*Table31[[#This Row],[JUN]]</f>
        <v>1609.9999999999998</v>
      </c>
      <c r="Q26" s="239">
        <f>Table31[[#This Row],[Kwh]]*Table31[[#This Row],[JUL]]</f>
        <v>147.19999999999999</v>
      </c>
      <c r="X26" s="246" t="s">
        <v>289</v>
      </c>
      <c r="Y26" s="244">
        <v>24.524999999999999</v>
      </c>
      <c r="Z26" s="244">
        <v>30.9</v>
      </c>
      <c r="AA26" s="244">
        <v>54.264800000000001</v>
      </c>
      <c r="AB26" s="244">
        <v>74.767200000000003</v>
      </c>
      <c r="AC26" s="244">
        <v>1732.76</v>
      </c>
      <c r="AD26" s="244">
        <f>SUM(Table21[[#This Row],[Toyota]:[Tesla]])</f>
        <v>1917.2170000000001</v>
      </c>
      <c r="AE26" s="244">
        <v>2071.4479000000001</v>
      </c>
      <c r="AF26" s="244">
        <f>Table21[[#This Row],[Grand Total]]-Table21[[#This Row],[Sum]]</f>
        <v>154.23090000000002</v>
      </c>
    </row>
    <row r="27" spans="1:32" ht="13.5" thickBot="1" x14ac:dyDescent="0.35">
      <c r="A27" s="236" t="s">
        <v>290</v>
      </c>
      <c r="B27" s="237">
        <v>11</v>
      </c>
      <c r="C27" s="231" t="s">
        <v>242</v>
      </c>
      <c r="D27" s="241">
        <v>65</v>
      </c>
      <c r="E27" s="241">
        <v>95</v>
      </c>
      <c r="F27" s="241">
        <v>115</v>
      </c>
      <c r="G27" s="241">
        <v>70</v>
      </c>
      <c r="H27" s="241">
        <v>105</v>
      </c>
      <c r="I27" s="241">
        <v>75</v>
      </c>
      <c r="J27" s="238">
        <v>95</v>
      </c>
      <c r="K27" s="239">
        <f>Table31[[#This Row],[Kwh]]*Table31[[#This Row],[JAN]]</f>
        <v>715</v>
      </c>
      <c r="L27" s="239">
        <f>Table31[[#This Row],[Kwh]]*Table31[[#This Row],[FEB]]</f>
        <v>1045</v>
      </c>
      <c r="M27" s="239">
        <f>Table31[[#This Row],[Kwh]]*Table31[[#This Row],[MAR]]</f>
        <v>1265</v>
      </c>
      <c r="N27" s="239">
        <f>Table31[[#This Row],[Kwh]]*Table31[[#This Row],[APR]]</f>
        <v>770</v>
      </c>
      <c r="O27" s="239">
        <f>Table31[[#This Row],[Kwh]]*Table31[[#This Row],[MAY]]</f>
        <v>1155</v>
      </c>
      <c r="P27" s="240">
        <f>Table31[[#This Row],[Kwh]]*Table31[[#This Row],[JUN]]</f>
        <v>825</v>
      </c>
      <c r="Q27" s="239">
        <f>Table31[[#This Row],[Kwh]]*Table31[[#This Row],[JUL]]</f>
        <v>1045</v>
      </c>
    </row>
    <row r="28" spans="1:32" ht="13.5" thickBot="1" x14ac:dyDescent="0.35">
      <c r="A28" s="236" t="s">
        <v>291</v>
      </c>
      <c r="B28" s="237">
        <v>9</v>
      </c>
      <c r="C28" s="231" t="s">
        <v>238</v>
      </c>
      <c r="D28" s="241">
        <v>73</v>
      </c>
      <c r="E28" s="241">
        <v>54</v>
      </c>
      <c r="F28" s="241">
        <v>94</v>
      </c>
      <c r="G28" s="241">
        <v>63</v>
      </c>
      <c r="H28" s="241">
        <v>63</v>
      </c>
      <c r="I28" s="241">
        <v>152</v>
      </c>
      <c r="J28" s="238">
        <v>105</v>
      </c>
      <c r="K28" s="239">
        <f>Table31[[#This Row],[Kwh]]*Table31[[#This Row],[JAN]]</f>
        <v>657</v>
      </c>
      <c r="L28" s="239">
        <f>Table31[[#This Row],[Kwh]]*Table31[[#This Row],[FEB]]</f>
        <v>486</v>
      </c>
      <c r="M28" s="239">
        <f>Table31[[#This Row],[Kwh]]*Table31[[#This Row],[MAR]]</f>
        <v>846</v>
      </c>
      <c r="N28" s="239">
        <f>Table31[[#This Row],[Kwh]]*Table31[[#This Row],[APR]]</f>
        <v>567</v>
      </c>
      <c r="O28" s="239">
        <f>Table31[[#This Row],[Kwh]]*Table31[[#This Row],[MAY]]</f>
        <v>567</v>
      </c>
      <c r="P28" s="240">
        <f>Table31[[#This Row],[Kwh]]*Table31[[#This Row],[JUN]]</f>
        <v>1368</v>
      </c>
      <c r="Q28" s="239">
        <f>Table31[[#This Row],[Kwh]]*Table31[[#This Row],[JUL]]</f>
        <v>945</v>
      </c>
    </row>
    <row r="29" spans="1:32" ht="13.5" thickBot="1" x14ac:dyDescent="0.35">
      <c r="A29" s="236" t="s">
        <v>292</v>
      </c>
      <c r="B29" s="237">
        <v>14</v>
      </c>
      <c r="C29" s="231" t="s">
        <v>84</v>
      </c>
      <c r="D29" s="241">
        <v>83</v>
      </c>
      <c r="E29" s="241">
        <v>58</v>
      </c>
      <c r="F29" s="241">
        <v>90</v>
      </c>
      <c r="G29" s="241">
        <v>85</v>
      </c>
      <c r="H29" s="241">
        <v>106</v>
      </c>
      <c r="I29" s="241">
        <v>74</v>
      </c>
      <c r="J29" s="238">
        <v>150</v>
      </c>
      <c r="K29" s="239">
        <f>Table31[[#This Row],[Kwh]]*Table31[[#This Row],[JAN]]</f>
        <v>1162</v>
      </c>
      <c r="L29" s="239">
        <f>Table31[[#This Row],[Kwh]]*Table31[[#This Row],[FEB]]</f>
        <v>812</v>
      </c>
      <c r="M29" s="239">
        <f>Table31[[#This Row],[Kwh]]*Table31[[#This Row],[MAR]]</f>
        <v>1260</v>
      </c>
      <c r="N29" s="239">
        <f>Table31[[#This Row],[Kwh]]*Table31[[#This Row],[APR]]</f>
        <v>1190</v>
      </c>
      <c r="O29" s="239">
        <f>Table31[[#This Row],[Kwh]]*Table31[[#This Row],[MAY]]</f>
        <v>1484</v>
      </c>
      <c r="P29" s="240">
        <f>Table31[[#This Row],[Kwh]]*Table31[[#This Row],[JUN]]</f>
        <v>1036</v>
      </c>
      <c r="Q29" s="239">
        <f>Table31[[#This Row],[Kwh]]*Table31[[#This Row],[JUL]]</f>
        <v>2100</v>
      </c>
    </row>
    <row r="30" spans="1:32" ht="13.5" thickBot="1" x14ac:dyDescent="0.35">
      <c r="A30" s="236" t="s">
        <v>293</v>
      </c>
      <c r="B30" s="237">
        <v>17</v>
      </c>
      <c r="C30" s="231" t="s">
        <v>237</v>
      </c>
      <c r="D30" s="241">
        <v>78</v>
      </c>
      <c r="E30" s="241">
        <v>68</v>
      </c>
      <c r="F30" s="241">
        <v>92</v>
      </c>
      <c r="G30" s="241">
        <v>88</v>
      </c>
      <c r="H30" s="241">
        <v>82</v>
      </c>
      <c r="I30" s="241">
        <v>52</v>
      </c>
      <c r="J30" s="238">
        <v>56</v>
      </c>
      <c r="K30" s="239">
        <f>Table31[[#This Row],[Kwh]]*Table31[[#This Row],[JAN]]</f>
        <v>1326</v>
      </c>
      <c r="L30" s="239">
        <f>Table31[[#This Row],[Kwh]]*Table31[[#This Row],[FEB]]</f>
        <v>1156</v>
      </c>
      <c r="M30" s="239">
        <f>Table31[[#This Row],[Kwh]]*Table31[[#This Row],[MAR]]</f>
        <v>1564</v>
      </c>
      <c r="N30" s="239">
        <f>Table31[[#This Row],[Kwh]]*Table31[[#This Row],[APR]]</f>
        <v>1496</v>
      </c>
      <c r="O30" s="239">
        <f>Table31[[#This Row],[Kwh]]*Table31[[#This Row],[MAY]]</f>
        <v>1394</v>
      </c>
      <c r="P30" s="240">
        <f>Table31[[#This Row],[Kwh]]*Table31[[#This Row],[JUN]]</f>
        <v>884</v>
      </c>
      <c r="Q30" s="239">
        <f>Table31[[#This Row],[Kwh]]*Table31[[#This Row],[JUL]]</f>
        <v>952</v>
      </c>
    </row>
    <row r="31" spans="1:32" ht="13.5" thickBot="1" x14ac:dyDescent="0.35">
      <c r="A31" s="236" t="s">
        <v>294</v>
      </c>
      <c r="B31" s="237">
        <v>9</v>
      </c>
      <c r="C31" s="231" t="s">
        <v>234</v>
      </c>
      <c r="D31" s="241">
        <v>175</v>
      </c>
      <c r="E31" s="241">
        <v>210</v>
      </c>
      <c r="F31" s="241">
        <v>45</v>
      </c>
      <c r="G31" s="241">
        <v>7</v>
      </c>
      <c r="H31" s="241">
        <v>0</v>
      </c>
      <c r="I31" s="241">
        <v>0</v>
      </c>
      <c r="J31" s="238">
        <v>47</v>
      </c>
      <c r="K31" s="239">
        <f>Table31[[#This Row],[Kwh]]*Table31[[#This Row],[JAN]]</f>
        <v>1575</v>
      </c>
      <c r="L31" s="239">
        <f>Table31[[#This Row],[Kwh]]*Table31[[#This Row],[FEB]]</f>
        <v>1890</v>
      </c>
      <c r="M31" s="239">
        <f>Table31[[#This Row],[Kwh]]*Table31[[#This Row],[MAR]]</f>
        <v>405</v>
      </c>
      <c r="N31" s="239">
        <f>Table31[[#This Row],[Kwh]]*Table31[[#This Row],[APR]]</f>
        <v>63</v>
      </c>
      <c r="O31" s="239">
        <f>Table31[[#This Row],[Kwh]]*Table31[[#This Row],[MAY]]</f>
        <v>0</v>
      </c>
      <c r="P31" s="240">
        <f>Table31[[#This Row],[Kwh]]*Table31[[#This Row],[JUN]]</f>
        <v>0</v>
      </c>
      <c r="Q31" s="239">
        <f>Table31[[#This Row],[Kwh]]*Table31[[#This Row],[JUL]]</f>
        <v>423</v>
      </c>
    </row>
    <row r="32" spans="1:32" ht="13.5" thickBot="1" x14ac:dyDescent="0.35">
      <c r="A32" s="236" t="s">
        <v>295</v>
      </c>
      <c r="B32" s="237">
        <v>64</v>
      </c>
      <c r="C32" s="231" t="s">
        <v>238</v>
      </c>
      <c r="D32" s="241">
        <v>0</v>
      </c>
      <c r="E32" s="241">
        <v>16</v>
      </c>
      <c r="F32" s="241">
        <v>127</v>
      </c>
      <c r="G32" s="241">
        <v>77</v>
      </c>
      <c r="H32" s="241">
        <v>91</v>
      </c>
      <c r="I32" s="241">
        <v>116</v>
      </c>
      <c r="J32" s="238">
        <v>0</v>
      </c>
      <c r="K32" s="239">
        <f>Table31[[#This Row],[Kwh]]*Table31[[#This Row],[JAN]]</f>
        <v>0</v>
      </c>
      <c r="L32" s="239">
        <f>Table31[[#This Row],[Kwh]]*Table31[[#This Row],[FEB]]</f>
        <v>1024</v>
      </c>
      <c r="M32" s="239">
        <f>Table31[[#This Row],[Kwh]]*Table31[[#This Row],[MAR]]</f>
        <v>8128</v>
      </c>
      <c r="N32" s="239">
        <f>Table31[[#This Row],[Kwh]]*Table31[[#This Row],[APR]]</f>
        <v>4928</v>
      </c>
      <c r="O32" s="239">
        <f>Table31[[#This Row],[Kwh]]*Table31[[#This Row],[MAY]]</f>
        <v>5824</v>
      </c>
      <c r="P32" s="240">
        <f>Table31[[#This Row],[Kwh]]*Table31[[#This Row],[JUN]]</f>
        <v>7424</v>
      </c>
      <c r="Q32" s="239">
        <f>Table31[[#This Row],[Kwh]]*Table31[[#This Row],[JUL]]</f>
        <v>0</v>
      </c>
    </row>
    <row r="33" spans="1:42" ht="13.5" thickBot="1" x14ac:dyDescent="0.35">
      <c r="A33" s="236" t="s">
        <v>296</v>
      </c>
      <c r="B33" s="237">
        <v>8</v>
      </c>
      <c r="C33" s="231" t="s">
        <v>79</v>
      </c>
      <c r="D33" s="241">
        <v>50</v>
      </c>
      <c r="E33" s="241">
        <v>63</v>
      </c>
      <c r="F33" s="241">
        <v>45</v>
      </c>
      <c r="G33" s="241">
        <v>37</v>
      </c>
      <c r="H33" s="241">
        <v>85</v>
      </c>
      <c r="I33" s="241">
        <v>44</v>
      </c>
      <c r="J33" s="238">
        <v>115</v>
      </c>
      <c r="K33" s="239">
        <f>Table31[[#This Row],[Kwh]]*Table31[[#This Row],[JAN]]</f>
        <v>400</v>
      </c>
      <c r="L33" s="239">
        <f>Table31[[#This Row],[Kwh]]*Table31[[#This Row],[FEB]]</f>
        <v>504</v>
      </c>
      <c r="M33" s="239">
        <f>Table31[[#This Row],[Kwh]]*Table31[[#This Row],[MAR]]</f>
        <v>360</v>
      </c>
      <c r="N33" s="239">
        <f>Table31[[#This Row],[Kwh]]*Table31[[#This Row],[APR]]</f>
        <v>296</v>
      </c>
      <c r="O33" s="239">
        <f>Table31[[#This Row],[Kwh]]*Table31[[#This Row],[MAY]]</f>
        <v>680</v>
      </c>
      <c r="P33" s="240">
        <f>Table31[[#This Row],[Kwh]]*Table31[[#This Row],[JUN]]</f>
        <v>352</v>
      </c>
      <c r="Q33" s="239">
        <f>Table31[[#This Row],[Kwh]]*Table31[[#This Row],[JUL]]</f>
        <v>920</v>
      </c>
    </row>
    <row r="34" spans="1:42" ht="13.5" thickBot="1" x14ac:dyDescent="0.35">
      <c r="A34" s="236" t="s">
        <v>297</v>
      </c>
      <c r="B34" s="237">
        <v>24</v>
      </c>
      <c r="C34" s="231" t="s">
        <v>236</v>
      </c>
      <c r="D34" s="241">
        <v>72</v>
      </c>
      <c r="E34" s="241">
        <v>87</v>
      </c>
      <c r="F34" s="241">
        <v>33</v>
      </c>
      <c r="G34" s="241">
        <v>20</v>
      </c>
      <c r="H34" s="241">
        <v>60</v>
      </c>
      <c r="I34" s="241">
        <v>25</v>
      </c>
      <c r="J34" s="238">
        <v>40</v>
      </c>
      <c r="K34" s="239">
        <f>Table31[[#This Row],[Kwh]]*Table31[[#This Row],[JAN]]</f>
        <v>1728</v>
      </c>
      <c r="L34" s="239">
        <f>Table31[[#This Row],[Kwh]]*Table31[[#This Row],[FEB]]</f>
        <v>2088</v>
      </c>
      <c r="M34" s="239">
        <f>Table31[[#This Row],[Kwh]]*Table31[[#This Row],[MAR]]</f>
        <v>792</v>
      </c>
      <c r="N34" s="239">
        <f>Table31[[#This Row],[Kwh]]*Table31[[#This Row],[APR]]</f>
        <v>480</v>
      </c>
      <c r="O34" s="239">
        <f>Table31[[#This Row],[Kwh]]*Table31[[#This Row],[MAY]]</f>
        <v>1440</v>
      </c>
      <c r="P34" s="240">
        <f>Table31[[#This Row],[Kwh]]*Table31[[#This Row],[JUN]]</f>
        <v>600</v>
      </c>
      <c r="Q34" s="239">
        <f>Table31[[#This Row],[Kwh]]*Table31[[#This Row],[JUL]]</f>
        <v>960</v>
      </c>
    </row>
    <row r="35" spans="1:42" ht="13.5" thickBot="1" x14ac:dyDescent="0.35">
      <c r="A35" s="236" t="s">
        <v>298</v>
      </c>
      <c r="B35" s="237">
        <v>8.8000000000000007</v>
      </c>
      <c r="C35" s="231" t="s">
        <v>243</v>
      </c>
      <c r="D35" s="241"/>
      <c r="E35" s="241">
        <v>27</v>
      </c>
      <c r="F35" s="241">
        <v>52</v>
      </c>
      <c r="G35" s="241">
        <v>47</v>
      </c>
      <c r="H35" s="241">
        <v>65</v>
      </c>
      <c r="I35" s="241">
        <v>70</v>
      </c>
      <c r="J35" s="238">
        <v>40</v>
      </c>
      <c r="K35" s="239">
        <f>Table31[[#This Row],[Kwh]]*Table31[[#This Row],[JAN]]</f>
        <v>0</v>
      </c>
      <c r="L35" s="239">
        <f>Table31[[#This Row],[Kwh]]*Table31[[#This Row],[FEB]]</f>
        <v>237.60000000000002</v>
      </c>
      <c r="M35" s="239">
        <f>Table31[[#This Row],[Kwh]]*Table31[[#This Row],[MAR]]</f>
        <v>457.6</v>
      </c>
      <c r="N35" s="239">
        <f>Table31[[#This Row],[Kwh]]*Table31[[#This Row],[APR]]</f>
        <v>413.6</v>
      </c>
      <c r="O35" s="239">
        <f>Table31[[#This Row],[Kwh]]*Table31[[#This Row],[MAY]]</f>
        <v>572</v>
      </c>
      <c r="P35" s="240">
        <f>Table31[[#This Row],[Kwh]]*Table31[[#This Row],[JUN]]</f>
        <v>616</v>
      </c>
      <c r="Q35" s="239">
        <f>Table31[[#This Row],[Kwh]]*Table31[[#This Row],[JUL]]</f>
        <v>352</v>
      </c>
    </row>
    <row r="36" spans="1:42" ht="13.5" thickBot="1" x14ac:dyDescent="0.35">
      <c r="A36" s="236" t="s">
        <v>299</v>
      </c>
      <c r="B36" s="237">
        <v>10.4</v>
      </c>
      <c r="C36" s="231" t="s">
        <v>244</v>
      </c>
      <c r="D36" s="241">
        <v>35</v>
      </c>
      <c r="E36" s="241">
        <v>45</v>
      </c>
      <c r="F36" s="241">
        <v>55</v>
      </c>
      <c r="G36" s="241">
        <v>35</v>
      </c>
      <c r="H36" s="241">
        <v>50</v>
      </c>
      <c r="I36" s="241">
        <v>40</v>
      </c>
      <c r="J36" s="238">
        <v>45</v>
      </c>
      <c r="K36" s="239">
        <f>Table31[[#This Row],[Kwh]]*Table31[[#This Row],[JAN]]</f>
        <v>364</v>
      </c>
      <c r="L36" s="239">
        <f>Table31[[#This Row],[Kwh]]*Table31[[#This Row],[FEB]]</f>
        <v>468</v>
      </c>
      <c r="M36" s="239">
        <f>Table31[[#This Row],[Kwh]]*Table31[[#This Row],[MAR]]</f>
        <v>572</v>
      </c>
      <c r="N36" s="239">
        <f>Table31[[#This Row],[Kwh]]*Table31[[#This Row],[APR]]</f>
        <v>364</v>
      </c>
      <c r="O36" s="239">
        <f>Table31[[#This Row],[Kwh]]*Table31[[#This Row],[MAY]]</f>
        <v>520</v>
      </c>
      <c r="P36" s="240">
        <f>Table31[[#This Row],[Kwh]]*Table31[[#This Row],[JUN]]</f>
        <v>416</v>
      </c>
      <c r="Q36" s="239">
        <f>Table31[[#This Row],[Kwh]]*Table31[[#This Row],[JUL]]</f>
        <v>468</v>
      </c>
    </row>
    <row r="37" spans="1:42" ht="13.5" thickBot="1" x14ac:dyDescent="0.35">
      <c r="A37" s="236" t="s">
        <v>300</v>
      </c>
      <c r="B37" s="237">
        <v>28</v>
      </c>
      <c r="C37" s="231" t="s">
        <v>238</v>
      </c>
      <c r="D37" s="241">
        <v>34</v>
      </c>
      <c r="E37" s="241">
        <v>32</v>
      </c>
      <c r="F37" s="241">
        <v>28</v>
      </c>
      <c r="G37" s="241">
        <v>9</v>
      </c>
      <c r="H37" s="241">
        <v>61</v>
      </c>
      <c r="I37" s="241">
        <v>62</v>
      </c>
      <c r="J37" s="238">
        <v>80</v>
      </c>
      <c r="K37" s="239">
        <f>Table31[[#This Row],[Kwh]]*Table31[[#This Row],[JAN]]</f>
        <v>952</v>
      </c>
      <c r="L37" s="239">
        <f>Table31[[#This Row],[Kwh]]*Table31[[#This Row],[FEB]]</f>
        <v>896</v>
      </c>
      <c r="M37" s="239">
        <f>Table31[[#This Row],[Kwh]]*Table31[[#This Row],[MAR]]</f>
        <v>784</v>
      </c>
      <c r="N37" s="239">
        <f>Table31[[#This Row],[Kwh]]*Table31[[#This Row],[APR]]</f>
        <v>252</v>
      </c>
      <c r="O37" s="239">
        <f>Table31[[#This Row],[Kwh]]*Table31[[#This Row],[MAY]]</f>
        <v>1708</v>
      </c>
      <c r="P37" s="240">
        <f>Table31[[#This Row],[Kwh]]*Table31[[#This Row],[JUN]]</f>
        <v>1736</v>
      </c>
      <c r="Q37" s="239">
        <f>Table31[[#This Row],[Kwh]]*Table31[[#This Row],[JUL]]</f>
        <v>2240</v>
      </c>
    </row>
    <row r="38" spans="1:42" ht="13.5" thickBot="1" x14ac:dyDescent="0.35">
      <c r="A38" s="236" t="s">
        <v>301</v>
      </c>
      <c r="B38" s="237">
        <v>64</v>
      </c>
      <c r="C38" s="231" t="s">
        <v>240</v>
      </c>
      <c r="D38" s="241"/>
      <c r="E38" s="241"/>
      <c r="F38" s="241"/>
      <c r="G38" s="241">
        <v>40</v>
      </c>
      <c r="H38" s="241">
        <v>119</v>
      </c>
      <c r="I38" s="241">
        <v>49</v>
      </c>
      <c r="J38" s="238">
        <v>55</v>
      </c>
      <c r="K38" s="239">
        <f>Table31[[#This Row],[Kwh]]*Table31[[#This Row],[JAN]]</f>
        <v>0</v>
      </c>
      <c r="L38" s="239">
        <f>Table31[[#This Row],[Kwh]]*Table31[[#This Row],[FEB]]</f>
        <v>0</v>
      </c>
      <c r="M38" s="239">
        <f>Table31[[#This Row],[Kwh]]*Table31[[#This Row],[MAR]]</f>
        <v>0</v>
      </c>
      <c r="N38" s="239">
        <f>Table31[[#This Row],[Kwh]]*Table31[[#This Row],[APR]]</f>
        <v>2560</v>
      </c>
      <c r="O38" s="239">
        <f>Table31[[#This Row],[Kwh]]*Table31[[#This Row],[MAY]]</f>
        <v>7616</v>
      </c>
      <c r="P38" s="240">
        <f>Table31[[#This Row],[Kwh]]*Table31[[#This Row],[JUN]]</f>
        <v>3136</v>
      </c>
      <c r="Q38" s="239">
        <f>Table31[[#This Row],[Kwh]]*Table31[[#This Row],[JUL]]</f>
        <v>3520</v>
      </c>
    </row>
    <row r="39" spans="1:42" ht="13.5" thickBot="1" x14ac:dyDescent="0.35">
      <c r="A39" s="236" t="s">
        <v>302</v>
      </c>
      <c r="B39" s="237">
        <v>1.76</v>
      </c>
      <c r="C39" s="231" t="s">
        <v>238</v>
      </c>
      <c r="D39" s="241">
        <v>4</v>
      </c>
      <c r="E39" s="241">
        <v>71</v>
      </c>
      <c r="F39" s="241">
        <v>7</v>
      </c>
      <c r="G39" s="241">
        <v>46</v>
      </c>
      <c r="H39" s="241">
        <v>40</v>
      </c>
      <c r="I39" s="241">
        <v>30</v>
      </c>
      <c r="J39" s="238">
        <v>50</v>
      </c>
      <c r="K39" s="239">
        <f>Table31[[#This Row],[Kwh]]*Table31[[#This Row],[JAN]]</f>
        <v>7.04</v>
      </c>
      <c r="L39" s="239">
        <f>Table31[[#This Row],[Kwh]]*Table31[[#This Row],[FEB]]</f>
        <v>124.96</v>
      </c>
      <c r="M39" s="239">
        <f>Table31[[#This Row],[Kwh]]*Table31[[#This Row],[MAR]]</f>
        <v>12.32</v>
      </c>
      <c r="N39" s="239">
        <f>Table31[[#This Row],[Kwh]]*Table31[[#This Row],[APR]]</f>
        <v>80.959999999999994</v>
      </c>
      <c r="O39" s="239">
        <f>Table31[[#This Row],[Kwh]]*Table31[[#This Row],[MAY]]</f>
        <v>70.400000000000006</v>
      </c>
      <c r="P39" s="240">
        <f>Table31[[#This Row],[Kwh]]*Table31[[#This Row],[JUN]]</f>
        <v>52.8</v>
      </c>
      <c r="Q39" s="239">
        <f>Table31[[#This Row],[Kwh]]*Table31[[#This Row],[JUL]]</f>
        <v>88</v>
      </c>
    </row>
    <row r="40" spans="1:42" ht="13.5" thickBot="1" x14ac:dyDescent="0.35">
      <c r="A40" s="236" t="s">
        <v>303</v>
      </c>
      <c r="B40" s="237">
        <v>13.5</v>
      </c>
      <c r="C40" s="231" t="s">
        <v>84</v>
      </c>
      <c r="D40" s="241">
        <v>8</v>
      </c>
      <c r="E40" s="241">
        <v>10</v>
      </c>
      <c r="F40" s="241">
        <v>22</v>
      </c>
      <c r="G40" s="241">
        <v>35</v>
      </c>
      <c r="H40" s="241">
        <v>51</v>
      </c>
      <c r="I40" s="241">
        <v>60</v>
      </c>
      <c r="J40" s="238">
        <v>35</v>
      </c>
      <c r="K40" s="239">
        <f>Table31[[#This Row],[Kwh]]*Table31[[#This Row],[JAN]]</f>
        <v>108</v>
      </c>
      <c r="L40" s="239">
        <f>Table31[[#This Row],[Kwh]]*Table31[[#This Row],[FEB]]</f>
        <v>135</v>
      </c>
      <c r="M40" s="239">
        <f>Table31[[#This Row],[Kwh]]*Table31[[#This Row],[MAR]]</f>
        <v>297</v>
      </c>
      <c r="N40" s="239">
        <f>Table31[[#This Row],[Kwh]]*Table31[[#This Row],[APR]]</f>
        <v>472.5</v>
      </c>
      <c r="O40" s="239">
        <f>Table31[[#This Row],[Kwh]]*Table31[[#This Row],[MAY]]</f>
        <v>688.5</v>
      </c>
      <c r="P40" s="240">
        <f>Table31[[#This Row],[Kwh]]*Table31[[#This Row],[JUN]]</f>
        <v>810</v>
      </c>
      <c r="Q40" s="239">
        <f>Table31[[#This Row],[Kwh]]*Table31[[#This Row],[JUL]]</f>
        <v>472.5</v>
      </c>
    </row>
    <row r="41" spans="1:42" ht="13.5" thickBot="1" x14ac:dyDescent="0.35">
      <c r="A41" s="236" t="s">
        <v>304</v>
      </c>
      <c r="B41" s="237">
        <v>9</v>
      </c>
      <c r="C41" s="231" t="s">
        <v>79</v>
      </c>
      <c r="D41" s="241">
        <v>71</v>
      </c>
      <c r="E41" s="241">
        <v>38</v>
      </c>
      <c r="F41" s="241">
        <v>26</v>
      </c>
      <c r="G41" s="241">
        <v>9</v>
      </c>
      <c r="H41" s="241">
        <v>4</v>
      </c>
      <c r="I41" s="241">
        <v>8</v>
      </c>
      <c r="J41" s="238">
        <v>4</v>
      </c>
      <c r="K41" s="239">
        <f>Table31[[#This Row],[Kwh]]*Table31[[#This Row],[JAN]]</f>
        <v>639</v>
      </c>
      <c r="L41" s="239">
        <f>Table31[[#This Row],[Kwh]]*Table31[[#This Row],[FEB]]</f>
        <v>342</v>
      </c>
      <c r="M41" s="239">
        <f>Table31[[#This Row],[Kwh]]*Table31[[#This Row],[MAR]]</f>
        <v>234</v>
      </c>
      <c r="N41" s="239">
        <f>Table31[[#This Row],[Kwh]]*Table31[[#This Row],[APR]]</f>
        <v>81</v>
      </c>
      <c r="O41" s="239">
        <f>Table31[[#This Row],[Kwh]]*Table31[[#This Row],[MAY]]</f>
        <v>36</v>
      </c>
      <c r="P41" s="240">
        <f>Table31[[#This Row],[Kwh]]*Table31[[#This Row],[JUN]]</f>
        <v>72</v>
      </c>
      <c r="Q41" s="239">
        <f>Table31[[#This Row],[Kwh]]*Table31[[#This Row],[JUL]]</f>
        <v>36</v>
      </c>
    </row>
    <row r="42" spans="1:42" ht="13.5" thickBot="1" x14ac:dyDescent="0.35">
      <c r="A42" s="236" t="s">
        <v>305</v>
      </c>
      <c r="B42" s="237">
        <v>9.8000000000000007</v>
      </c>
      <c r="C42" s="231" t="s">
        <v>240</v>
      </c>
      <c r="D42" s="241">
        <v>30</v>
      </c>
      <c r="E42" s="241">
        <v>11</v>
      </c>
      <c r="F42" s="241">
        <v>8</v>
      </c>
      <c r="G42" s="241">
        <v>5</v>
      </c>
      <c r="H42" s="241">
        <v>0</v>
      </c>
      <c r="I42" s="241">
        <v>51</v>
      </c>
      <c r="J42" s="238">
        <v>35</v>
      </c>
      <c r="K42" s="239">
        <f>Table31[[#This Row],[Kwh]]*Table31[[#This Row],[JAN]]</f>
        <v>294</v>
      </c>
      <c r="L42" s="239">
        <f>Table31[[#This Row],[Kwh]]*Table31[[#This Row],[FEB]]</f>
        <v>107.80000000000001</v>
      </c>
      <c r="M42" s="239">
        <f>Table31[[#This Row],[Kwh]]*Table31[[#This Row],[MAR]]</f>
        <v>78.400000000000006</v>
      </c>
      <c r="N42" s="239">
        <f>Table31[[#This Row],[Kwh]]*Table31[[#This Row],[APR]]</f>
        <v>49</v>
      </c>
      <c r="O42" s="239">
        <f>Table31[[#This Row],[Kwh]]*Table31[[#This Row],[MAY]]</f>
        <v>0</v>
      </c>
      <c r="P42" s="240">
        <f>Table31[[#This Row],[Kwh]]*Table31[[#This Row],[JUN]]</f>
        <v>499.8</v>
      </c>
      <c r="Q42" s="239">
        <f>Table31[[#This Row],[Kwh]]*Table31[[#This Row],[JUL]]</f>
        <v>343</v>
      </c>
    </row>
    <row r="43" spans="1:42" ht="13.5" thickBot="1" x14ac:dyDescent="0.35">
      <c r="A43" s="236" t="s">
        <v>306</v>
      </c>
      <c r="B43" s="237">
        <v>9.1999999999999993</v>
      </c>
      <c r="C43" s="231" t="s">
        <v>79</v>
      </c>
      <c r="D43" s="241">
        <v>6</v>
      </c>
      <c r="E43" s="241">
        <v>14</v>
      </c>
      <c r="F43" s="241">
        <v>15</v>
      </c>
      <c r="G43" s="241">
        <v>8</v>
      </c>
      <c r="H43" s="241">
        <v>12</v>
      </c>
      <c r="I43" s="241">
        <v>6</v>
      </c>
      <c r="J43" s="238">
        <v>2</v>
      </c>
      <c r="K43" s="239">
        <f>Table31[[#This Row],[Kwh]]*Table31[[#This Row],[JAN]]</f>
        <v>55.199999999999996</v>
      </c>
      <c r="L43" s="239">
        <f>Table31[[#This Row],[Kwh]]*Table31[[#This Row],[FEB]]</f>
        <v>128.79999999999998</v>
      </c>
      <c r="M43" s="239">
        <f>Table31[[#This Row],[Kwh]]*Table31[[#This Row],[MAR]]</f>
        <v>138</v>
      </c>
      <c r="N43" s="239">
        <f>Table31[[#This Row],[Kwh]]*Table31[[#This Row],[APR]]</f>
        <v>73.599999999999994</v>
      </c>
      <c r="O43" s="239">
        <f>Table31[[#This Row],[Kwh]]*Table31[[#This Row],[MAY]]</f>
        <v>110.39999999999999</v>
      </c>
      <c r="P43" s="240">
        <f>Table31[[#This Row],[Kwh]]*Table31[[#This Row],[JUN]]</f>
        <v>55.199999999999996</v>
      </c>
      <c r="Q43" s="239">
        <f>Table31[[#This Row],[Kwh]]*Table31[[#This Row],[JUL]]</f>
        <v>18.399999999999999</v>
      </c>
    </row>
    <row r="44" spans="1:42" ht="13.5" thickBot="1" x14ac:dyDescent="0.35">
      <c r="A44" s="236" t="s">
        <v>307</v>
      </c>
      <c r="B44" s="237">
        <v>3.3</v>
      </c>
      <c r="C44" s="231" t="s">
        <v>235</v>
      </c>
      <c r="D44" s="241">
        <v>8</v>
      </c>
      <c r="E44" s="241">
        <v>1</v>
      </c>
      <c r="F44" s="241">
        <v>3</v>
      </c>
      <c r="G44" s="241">
        <v>2</v>
      </c>
      <c r="H44" s="241">
        <v>0</v>
      </c>
      <c r="I44" s="241">
        <v>2</v>
      </c>
      <c r="J44" s="238">
        <v>2</v>
      </c>
      <c r="K44" s="239">
        <f>Table31[[#This Row],[Kwh]]*Table31[[#This Row],[JAN]]</f>
        <v>26.4</v>
      </c>
      <c r="L44" s="239">
        <f>Table31[[#This Row],[Kwh]]*Table31[[#This Row],[FEB]]</f>
        <v>3.3</v>
      </c>
      <c r="M44" s="239">
        <f>Table31[[#This Row],[Kwh]]*Table31[[#This Row],[MAR]]</f>
        <v>9.8999999999999986</v>
      </c>
      <c r="N44" s="239">
        <f>Table31[[#This Row],[Kwh]]*Table31[[#This Row],[APR]]</f>
        <v>6.6</v>
      </c>
      <c r="O44" s="239">
        <f>Table31[[#This Row],[Kwh]]*Table31[[#This Row],[MAY]]</f>
        <v>0</v>
      </c>
      <c r="P44" s="240">
        <f>Table31[[#This Row],[Kwh]]*Table31[[#This Row],[JUN]]</f>
        <v>6.6</v>
      </c>
      <c r="Q44" s="239">
        <f>Table31[[#This Row],[Kwh]]*Table31[[#This Row],[JUL]]</f>
        <v>6.6</v>
      </c>
    </row>
    <row r="45" spans="1:42" ht="13.5" thickBot="1" x14ac:dyDescent="0.35">
      <c r="A45" s="236" t="s">
        <v>308</v>
      </c>
      <c r="B45" s="237">
        <v>28</v>
      </c>
      <c r="C45" s="231" t="s">
        <v>84</v>
      </c>
      <c r="D45" s="241">
        <v>1</v>
      </c>
      <c r="E45" s="241">
        <v>2</v>
      </c>
      <c r="F45" s="241">
        <v>0</v>
      </c>
      <c r="G45" s="241">
        <v>1</v>
      </c>
      <c r="H45" s="241">
        <v>0</v>
      </c>
      <c r="I45" s="241">
        <v>2</v>
      </c>
      <c r="J45" s="238">
        <v>1</v>
      </c>
      <c r="K45" s="239">
        <f>Table31[[#This Row],[Kwh]]*Table31[[#This Row],[JAN]]</f>
        <v>28</v>
      </c>
      <c r="L45" s="239">
        <f>Table31[[#This Row],[Kwh]]*Table31[[#This Row],[FEB]]</f>
        <v>56</v>
      </c>
      <c r="M45" s="239">
        <f>Table31[[#This Row],[Kwh]]*Table31[[#This Row],[MAR]]</f>
        <v>0</v>
      </c>
      <c r="N45" s="239">
        <f>Table31[[#This Row],[Kwh]]*Table31[[#This Row],[APR]]</f>
        <v>28</v>
      </c>
      <c r="O45" s="239">
        <f>Table31[[#This Row],[Kwh]]*Table31[[#This Row],[MAY]]</f>
        <v>0</v>
      </c>
      <c r="P45" s="240">
        <f>Table31[[#This Row],[Kwh]]*Table31[[#This Row],[JUN]]</f>
        <v>56</v>
      </c>
      <c r="Q45" s="239">
        <f>Table31[[#This Row],[Kwh]]*Table31[[#This Row],[JUL]]</f>
        <v>28</v>
      </c>
    </row>
    <row r="46" spans="1:42" ht="13.5" thickBot="1" x14ac:dyDescent="0.35">
      <c r="A46" s="236" t="s">
        <v>309</v>
      </c>
      <c r="B46" s="237">
        <v>64</v>
      </c>
      <c r="C46" s="231" t="s">
        <v>240</v>
      </c>
      <c r="D46" s="241">
        <v>0</v>
      </c>
      <c r="E46" s="241">
        <v>1</v>
      </c>
      <c r="F46" s="241">
        <v>2</v>
      </c>
      <c r="G46" s="241">
        <v>0</v>
      </c>
      <c r="H46" s="241">
        <v>1</v>
      </c>
      <c r="I46" s="241">
        <v>0</v>
      </c>
      <c r="J46" s="238">
        <v>1</v>
      </c>
      <c r="K46" s="239">
        <f>Table31[[#This Row],[Kwh]]*Table31[[#This Row],[JAN]]</f>
        <v>0</v>
      </c>
      <c r="L46" s="239">
        <f>Table31[[#This Row],[Kwh]]*Table31[[#This Row],[FEB]]</f>
        <v>64</v>
      </c>
      <c r="M46" s="239">
        <f>Table31[[#This Row],[Kwh]]*Table31[[#This Row],[MAR]]</f>
        <v>128</v>
      </c>
      <c r="N46" s="239">
        <f>Table31[[#This Row],[Kwh]]*Table31[[#This Row],[APR]]</f>
        <v>0</v>
      </c>
      <c r="O46" s="239">
        <f>Table31[[#This Row],[Kwh]]*Table31[[#This Row],[MAY]]</f>
        <v>64</v>
      </c>
      <c r="P46" s="240">
        <f>Table31[[#This Row],[Kwh]]*Table31[[#This Row],[JUN]]</f>
        <v>0</v>
      </c>
      <c r="Q46" s="239">
        <f>Table31[[#This Row],[Kwh]]*Table31[[#This Row],[JUL]]</f>
        <v>64</v>
      </c>
    </row>
    <row r="48" spans="1:42" x14ac:dyDescent="0.3">
      <c r="AI48" s="253">
        <v>10107</v>
      </c>
      <c r="AJ48" s="253">
        <v>21510</v>
      </c>
      <c r="AK48" s="253">
        <v>19080.400000000001</v>
      </c>
      <c r="AL48" s="253">
        <v>67920</v>
      </c>
      <c r="AM48" s="253">
        <v>582500</v>
      </c>
      <c r="AN48" s="253" t="e">
        <f>SUM(Table21[[#This Row],[Toyota]:[Tesla]])</f>
        <v>#VALUE!</v>
      </c>
      <c r="AO48" s="253">
        <v>795643.34</v>
      </c>
      <c r="AP48" s="253" t="e">
        <f>Table21[[#This Row],[Grand Total]]-Table21[[#This Row],[Sum]]</f>
        <v>#VALUE!</v>
      </c>
    </row>
    <row r="49" spans="35:42" x14ac:dyDescent="0.3">
      <c r="AI49" s="247">
        <f>10845</f>
        <v>10845</v>
      </c>
      <c r="AJ49" s="247">
        <v>19620</v>
      </c>
      <c r="AK49" s="247">
        <v>25454.600000000002</v>
      </c>
      <c r="AL49" s="247">
        <v>84816</v>
      </c>
      <c r="AM49" s="247">
        <v>532125</v>
      </c>
      <c r="AN49" s="247" t="e">
        <f>SUM(Table21[[#This Row],[Toyota]:[Tesla]])</f>
        <v>#VALUE!</v>
      </c>
      <c r="AO49" s="247">
        <v>771069.36</v>
      </c>
      <c r="AP49" s="247" t="e">
        <f>Table21[[#This Row],[Grand Total]]-Table21[[#This Row],[Sum]]</f>
        <v>#VALUE!</v>
      </c>
    </row>
    <row r="50" spans="35:42" x14ac:dyDescent="0.3">
      <c r="AI50" s="253">
        <v>16380</v>
      </c>
      <c r="AJ50" s="253">
        <v>39420</v>
      </c>
      <c r="AK50" s="253">
        <v>30036</v>
      </c>
      <c r="AL50" s="253">
        <v>152592</v>
      </c>
      <c r="AM50" s="253">
        <v>1090500</v>
      </c>
      <c r="AN50" s="253" t="e">
        <f>SUM(Table21[[#This Row],[Toyota]:[Tesla]])</f>
        <v>#VALUE!</v>
      </c>
      <c r="AO50" s="253">
        <v>1470931.02</v>
      </c>
      <c r="AP50" s="253" t="e">
        <f>Table21[[#This Row],[Grand Total]]-Table21[[#This Row],[Sum]]</f>
        <v>#VALUE!</v>
      </c>
    </row>
    <row r="51" spans="35:42" x14ac:dyDescent="0.3">
      <c r="AI51" s="247">
        <v>12591</v>
      </c>
      <c r="AJ51" s="247">
        <v>28530</v>
      </c>
      <c r="AK51" s="247">
        <v>27143</v>
      </c>
      <c r="AL51" s="247">
        <v>62052</v>
      </c>
      <c r="AM51" s="247">
        <v>862875</v>
      </c>
      <c r="AN51" s="247" t="e">
        <f>SUM(Table21[[#This Row],[Toyota]:[Tesla]])</f>
        <v>#VALUE!</v>
      </c>
      <c r="AO51" s="247">
        <v>1128656.1599999999</v>
      </c>
      <c r="AP51" s="247" t="e">
        <f>Table21[[#This Row],[Grand Total]]-Table21[[#This Row],[Sum]]</f>
        <v>#VALUE!</v>
      </c>
    </row>
    <row r="52" spans="35:42" x14ac:dyDescent="0.3">
      <c r="AI52" s="253">
        <v>17226</v>
      </c>
      <c r="AJ52" s="253">
        <v>36480</v>
      </c>
      <c r="AK52" s="253">
        <v>40439.600000000006</v>
      </c>
      <c r="AL52" s="253">
        <v>91267.199999999997</v>
      </c>
      <c r="AM52" s="253">
        <v>1180500</v>
      </c>
      <c r="AN52" s="253" t="e">
        <f>SUM(Table21[[#This Row],[Toyota]:[Tesla]])</f>
        <v>#VALUE!</v>
      </c>
      <c r="AO52" s="253">
        <v>1565887.9</v>
      </c>
      <c r="AP52" s="253" t="e">
        <f>Table21[[#This Row],[Grand Total]]-Table21[[#This Row],[Sum]]</f>
        <v>#VALUE!</v>
      </c>
    </row>
    <row r="53" spans="35:42" x14ac:dyDescent="0.3">
      <c r="AI53" s="250">
        <v>24525</v>
      </c>
      <c r="AJ53" s="250">
        <v>30900</v>
      </c>
      <c r="AK53" s="250">
        <v>54264.800000000003</v>
      </c>
      <c r="AL53" s="250">
        <v>74767.199999999997</v>
      </c>
      <c r="AM53" s="250">
        <v>1732760</v>
      </c>
      <c r="AN53" s="250" t="e">
        <f>SUM(Table21[[#This Row],[Toyota]:[Tesla]])</f>
        <v>#VALUE!</v>
      </c>
      <c r="AO53" s="250">
        <v>2071447.9</v>
      </c>
      <c r="AP53" s="250" t="e">
        <f>Table21[[#This Row],[Grand Total]]-Table21[[#This Row],[Sum]]</f>
        <v>#VALUE!</v>
      </c>
    </row>
    <row r="55" spans="35:42" x14ac:dyDescent="0.3">
      <c r="AI55" s="244">
        <f>AI48/1000</f>
        <v>10.106999999999999</v>
      </c>
      <c r="AJ55" s="244">
        <f t="shared" ref="AJ55:AP55" si="0">AJ48/1000</f>
        <v>21.51</v>
      </c>
      <c r="AK55" s="244">
        <f t="shared" si="0"/>
        <v>19.080400000000001</v>
      </c>
      <c r="AL55" s="244">
        <f t="shared" si="0"/>
        <v>67.92</v>
      </c>
      <c r="AM55" s="244">
        <f t="shared" si="0"/>
        <v>582.5</v>
      </c>
      <c r="AN55" s="244" t="e">
        <f t="shared" si="0"/>
        <v>#VALUE!</v>
      </c>
      <c r="AO55" s="244">
        <f t="shared" si="0"/>
        <v>795.64333999999997</v>
      </c>
      <c r="AP55" s="244" t="e">
        <f t="shared" si="0"/>
        <v>#VALUE!</v>
      </c>
    </row>
    <row r="56" spans="35:42" x14ac:dyDescent="0.3">
      <c r="AI56" s="244">
        <f t="shared" ref="AI56:AP59" si="1">AI49/1000</f>
        <v>10.845000000000001</v>
      </c>
      <c r="AJ56" s="244">
        <f t="shared" si="1"/>
        <v>19.62</v>
      </c>
      <c r="AK56" s="244">
        <f t="shared" si="1"/>
        <v>25.454600000000003</v>
      </c>
      <c r="AL56" s="244">
        <f t="shared" si="1"/>
        <v>84.816000000000003</v>
      </c>
      <c r="AM56" s="244">
        <f t="shared" si="1"/>
        <v>532.125</v>
      </c>
      <c r="AN56" s="244" t="e">
        <f t="shared" si="1"/>
        <v>#VALUE!</v>
      </c>
      <c r="AO56" s="244">
        <f t="shared" si="1"/>
        <v>771.06935999999996</v>
      </c>
      <c r="AP56" s="244" t="e">
        <f t="shared" si="1"/>
        <v>#VALUE!</v>
      </c>
    </row>
    <row r="57" spans="35:42" x14ac:dyDescent="0.3">
      <c r="AI57" s="244">
        <f t="shared" si="1"/>
        <v>16.38</v>
      </c>
      <c r="AJ57" s="244">
        <f t="shared" si="1"/>
        <v>39.42</v>
      </c>
      <c r="AK57" s="244">
        <f t="shared" si="1"/>
        <v>30.036000000000001</v>
      </c>
      <c r="AL57" s="244">
        <f t="shared" si="1"/>
        <v>152.59200000000001</v>
      </c>
      <c r="AM57" s="244">
        <f t="shared" si="1"/>
        <v>1090.5</v>
      </c>
      <c r="AN57" s="244" t="e">
        <f t="shared" si="1"/>
        <v>#VALUE!</v>
      </c>
      <c r="AO57" s="244">
        <f t="shared" si="1"/>
        <v>1470.93102</v>
      </c>
      <c r="AP57" s="244" t="e">
        <f t="shared" si="1"/>
        <v>#VALUE!</v>
      </c>
    </row>
    <row r="58" spans="35:42" x14ac:dyDescent="0.3">
      <c r="AI58" s="244">
        <f t="shared" si="1"/>
        <v>12.590999999999999</v>
      </c>
      <c r="AJ58" s="244">
        <f t="shared" si="1"/>
        <v>28.53</v>
      </c>
      <c r="AK58" s="244">
        <f t="shared" si="1"/>
        <v>27.143000000000001</v>
      </c>
      <c r="AL58" s="244">
        <f t="shared" si="1"/>
        <v>62.052</v>
      </c>
      <c r="AM58" s="244">
        <f t="shared" si="1"/>
        <v>862.875</v>
      </c>
      <c r="AN58" s="244" t="e">
        <f t="shared" si="1"/>
        <v>#VALUE!</v>
      </c>
      <c r="AO58" s="244">
        <f t="shared" si="1"/>
        <v>1128.65616</v>
      </c>
      <c r="AP58" s="244" t="e">
        <f t="shared" si="1"/>
        <v>#VALUE!</v>
      </c>
    </row>
    <row r="59" spans="35:42" x14ac:dyDescent="0.3">
      <c r="AI59" s="244">
        <f t="shared" si="1"/>
        <v>17.225999999999999</v>
      </c>
      <c r="AJ59" s="244">
        <f t="shared" si="1"/>
        <v>36.479999999999997</v>
      </c>
      <c r="AK59" s="244">
        <f t="shared" si="1"/>
        <v>40.439600000000006</v>
      </c>
      <c r="AL59" s="244">
        <f t="shared" si="1"/>
        <v>91.267200000000003</v>
      </c>
      <c r="AM59" s="244">
        <f t="shared" si="1"/>
        <v>1180.5</v>
      </c>
      <c r="AN59" s="244" t="e">
        <f t="shared" si="1"/>
        <v>#VALUE!</v>
      </c>
      <c r="AO59" s="244">
        <f t="shared" si="1"/>
        <v>1565.8878999999999</v>
      </c>
      <c r="AP59" s="244" t="e">
        <f t="shared" si="1"/>
        <v>#VALUE!</v>
      </c>
    </row>
    <row r="60" spans="35:42" x14ac:dyDescent="0.3">
      <c r="AI60" s="244">
        <f>AI53/1000</f>
        <v>24.524999999999999</v>
      </c>
      <c r="AJ60" s="244">
        <f t="shared" ref="AJ60:AP60" si="2">AJ53/1000</f>
        <v>30.9</v>
      </c>
      <c r="AK60" s="244">
        <f t="shared" si="2"/>
        <v>54.264800000000001</v>
      </c>
      <c r="AL60" s="244">
        <f t="shared" si="2"/>
        <v>74.767200000000003</v>
      </c>
      <c r="AM60" s="244">
        <f t="shared" si="2"/>
        <v>1732.76</v>
      </c>
      <c r="AN60" s="244" t="e">
        <f t="shared" si="2"/>
        <v>#VALUE!</v>
      </c>
      <c r="AO60" s="244">
        <f t="shared" si="2"/>
        <v>2071.4479000000001</v>
      </c>
      <c r="AP60" s="244" t="e">
        <f t="shared" si="2"/>
        <v>#VALUE!</v>
      </c>
    </row>
  </sheetData>
  <pageMargins left="0.7" right="0.7" top="0.75" bottom="0.75" header="0.3" footer="0.3"/>
  <pageSetup orientation="portrait" r:id="rId2"/>
  <drawing r:id="rId3"/>
  <tableParts count="3">
    <tablePart r:id="rId4"/>
    <tablePart r:id="rId5"/>
    <tablePart r:id="rId6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T172"/>
  <sheetViews>
    <sheetView topLeftCell="L1" zoomScale="90" zoomScaleNormal="90" workbookViewId="0">
      <selection activeCell="Q8" sqref="Q8"/>
    </sheetView>
  </sheetViews>
  <sheetFormatPr defaultColWidth="10.83203125" defaultRowHeight="16" x14ac:dyDescent="0.35"/>
  <cols>
    <col min="1" max="1" width="28.58203125" style="15" customWidth="1"/>
    <col min="2" max="2" width="12.08203125" style="15" customWidth="1"/>
    <col min="3" max="3" width="14.58203125" style="15" customWidth="1"/>
    <col min="4" max="4" width="14.33203125" style="15" customWidth="1"/>
    <col min="5" max="8" width="14.58203125" style="15" bestFit="1" customWidth="1"/>
    <col min="9" max="10" width="10.83203125" style="15"/>
    <col min="11" max="11" width="25.58203125" style="15" bestFit="1" customWidth="1"/>
    <col min="12" max="14" width="17.33203125" style="15" customWidth="1"/>
    <col min="15" max="16" width="10.83203125" style="15"/>
    <col min="17" max="17" width="13.08203125" style="15" customWidth="1"/>
    <col min="18" max="20" width="16.58203125" style="15" bestFit="1" customWidth="1"/>
    <col min="21" max="16384" width="10.83203125" style="15"/>
  </cols>
  <sheetData>
    <row r="5" spans="1:20" x14ac:dyDescent="0.35">
      <c r="Q5" s="13" t="s">
        <v>310</v>
      </c>
      <c r="R5" s="214" t="s">
        <v>311</v>
      </c>
      <c r="S5" s="214" t="s">
        <v>312</v>
      </c>
      <c r="T5" s="214" t="s">
        <v>313</v>
      </c>
    </row>
    <row r="6" spans="1:20" x14ac:dyDescent="0.35">
      <c r="Q6" s="9">
        <v>2.6</v>
      </c>
      <c r="R6" s="10">
        <v>3.5</v>
      </c>
      <c r="S6" s="10">
        <v>3.5</v>
      </c>
      <c r="T6" s="10">
        <v>3.5</v>
      </c>
    </row>
    <row r="7" spans="1:20" x14ac:dyDescent="0.35">
      <c r="A7" s="149"/>
      <c r="B7" s="149"/>
      <c r="C7" s="149"/>
      <c r="D7" s="149"/>
      <c r="E7" s="149"/>
      <c r="F7" s="149"/>
      <c r="G7" s="149"/>
      <c r="H7" s="149"/>
      <c r="Q7" s="9">
        <v>4</v>
      </c>
      <c r="R7" s="10">
        <v>15</v>
      </c>
      <c r="S7" s="10">
        <v>53</v>
      </c>
      <c r="T7" s="10">
        <v>78</v>
      </c>
    </row>
    <row r="8" spans="1:20" x14ac:dyDescent="0.35">
      <c r="A8" s="150" t="s">
        <v>314</v>
      </c>
      <c r="B8" s="150" t="s">
        <v>315</v>
      </c>
      <c r="C8" s="150" t="s">
        <v>316</v>
      </c>
      <c r="D8" s="150" t="s">
        <v>317</v>
      </c>
      <c r="E8" s="150" t="s">
        <v>318</v>
      </c>
      <c r="F8" s="150" t="s">
        <v>319</v>
      </c>
      <c r="G8" s="150" t="s">
        <v>320</v>
      </c>
      <c r="H8" s="150" t="s">
        <v>321</v>
      </c>
      <c r="Q8" s="9">
        <v>20</v>
      </c>
      <c r="R8" s="10">
        <v>33</v>
      </c>
      <c r="S8" s="10">
        <v>143.5</v>
      </c>
      <c r="T8" s="10">
        <v>242.5</v>
      </c>
    </row>
    <row r="9" spans="1:20" x14ac:dyDescent="0.35">
      <c r="A9" s="151" t="s">
        <v>322</v>
      </c>
      <c r="B9" s="15" t="s">
        <v>323</v>
      </c>
      <c r="C9" s="151">
        <v>2.6</v>
      </c>
      <c r="D9" s="151">
        <v>2.6</v>
      </c>
      <c r="E9" s="152">
        <v>2.6</v>
      </c>
      <c r="F9" s="15">
        <v>3.5</v>
      </c>
      <c r="G9" s="15">
        <v>3.5</v>
      </c>
      <c r="H9" s="15">
        <v>3.5</v>
      </c>
      <c r="I9" s="153"/>
      <c r="Q9" s="9">
        <v>10</v>
      </c>
      <c r="R9" s="10">
        <v>56</v>
      </c>
      <c r="S9" s="10">
        <v>222</v>
      </c>
      <c r="T9" s="10">
        <v>360</v>
      </c>
    </row>
    <row r="10" spans="1:20" x14ac:dyDescent="0.35">
      <c r="A10" s="151" t="s">
        <v>324</v>
      </c>
      <c r="B10" s="15" t="s">
        <v>323</v>
      </c>
      <c r="C10" s="151">
        <v>2</v>
      </c>
      <c r="D10" s="151">
        <v>2</v>
      </c>
      <c r="E10" s="152">
        <v>4</v>
      </c>
      <c r="F10" s="15">
        <v>0</v>
      </c>
      <c r="G10" s="15">
        <v>20</v>
      </c>
      <c r="H10" s="15">
        <v>20</v>
      </c>
      <c r="I10" s="153"/>
      <c r="Q10" s="9">
        <v>18</v>
      </c>
      <c r="R10" s="10">
        <v>20</v>
      </c>
      <c r="S10" s="10">
        <v>56</v>
      </c>
      <c r="T10" s="10">
        <v>90</v>
      </c>
    </row>
    <row r="11" spans="1:20" x14ac:dyDescent="0.35">
      <c r="A11" s="151" t="s">
        <v>325</v>
      </c>
      <c r="B11" s="15" t="s">
        <v>323</v>
      </c>
      <c r="C11" s="151">
        <v>12</v>
      </c>
      <c r="D11" s="151">
        <v>16</v>
      </c>
      <c r="E11" s="15">
        <v>20</v>
      </c>
      <c r="F11" s="15">
        <v>1.6</v>
      </c>
      <c r="G11" s="15">
        <v>4</v>
      </c>
      <c r="H11" s="15">
        <v>8</v>
      </c>
      <c r="K11" s="15" t="s">
        <v>310</v>
      </c>
      <c r="L11" s="15" t="s">
        <v>311</v>
      </c>
      <c r="M11" s="15" t="s">
        <v>312</v>
      </c>
      <c r="N11" s="15" t="s">
        <v>313</v>
      </c>
      <c r="Q11" s="9">
        <v>5</v>
      </c>
      <c r="R11" s="10">
        <v>0</v>
      </c>
      <c r="S11" s="10">
        <v>18</v>
      </c>
      <c r="T11" s="10">
        <v>28</v>
      </c>
    </row>
    <row r="12" spans="1:20" x14ac:dyDescent="0.35">
      <c r="A12" s="15" t="s">
        <v>326</v>
      </c>
      <c r="B12" s="15" t="s">
        <v>323</v>
      </c>
      <c r="C12" s="15">
        <v>3</v>
      </c>
      <c r="D12" s="15">
        <v>8</v>
      </c>
      <c r="E12" s="15">
        <v>20</v>
      </c>
      <c r="F12" s="15">
        <v>1.9</v>
      </c>
      <c r="G12" s="15">
        <v>4</v>
      </c>
      <c r="H12" s="15">
        <v>8</v>
      </c>
      <c r="I12" s="154" t="s">
        <v>327</v>
      </c>
      <c r="K12" s="155" t="s">
        <v>328</v>
      </c>
      <c r="L12" s="156">
        <v>7</v>
      </c>
      <c r="M12" s="156">
        <v>31.5</v>
      </c>
      <c r="N12" s="156">
        <v>39.5</v>
      </c>
      <c r="Q12" s="9">
        <v>24</v>
      </c>
      <c r="R12" s="10">
        <v>15</v>
      </c>
      <c r="S12" s="10">
        <v>48.8</v>
      </c>
      <c r="T12" s="10">
        <v>78.7</v>
      </c>
    </row>
    <row r="13" spans="1:20" x14ac:dyDescent="0.35">
      <c r="A13" s="151" t="s">
        <v>329</v>
      </c>
      <c r="B13" s="151" t="s">
        <v>323</v>
      </c>
      <c r="C13" s="151">
        <v>3</v>
      </c>
      <c r="D13" s="151">
        <v>5</v>
      </c>
      <c r="E13" s="152">
        <v>10</v>
      </c>
      <c r="F13" s="15">
        <v>0</v>
      </c>
      <c r="G13" s="15">
        <v>20</v>
      </c>
      <c r="H13" s="15">
        <v>40</v>
      </c>
      <c r="I13" s="154" t="s">
        <v>330</v>
      </c>
      <c r="K13" s="155" t="s">
        <v>331</v>
      </c>
      <c r="L13" s="156">
        <v>0</v>
      </c>
      <c r="M13" s="156">
        <v>20</v>
      </c>
      <c r="N13" s="156">
        <v>40</v>
      </c>
      <c r="Q13" s="9">
        <v>8</v>
      </c>
      <c r="R13" s="10">
        <v>14</v>
      </c>
      <c r="S13" s="10">
        <v>116.3</v>
      </c>
      <c r="T13" s="10">
        <v>229</v>
      </c>
    </row>
    <row r="14" spans="1:20" x14ac:dyDescent="0.35">
      <c r="A14" s="151" t="s">
        <v>332</v>
      </c>
      <c r="B14" s="151" t="s">
        <v>323</v>
      </c>
      <c r="C14" s="151">
        <v>11</v>
      </c>
      <c r="D14" s="151">
        <v>18</v>
      </c>
      <c r="E14" s="152">
        <v>18</v>
      </c>
      <c r="F14" s="15">
        <v>8</v>
      </c>
      <c r="G14" s="15">
        <v>16</v>
      </c>
      <c r="H14" s="15">
        <v>20</v>
      </c>
      <c r="I14" s="154" t="s">
        <v>333</v>
      </c>
      <c r="K14" s="155" t="s">
        <v>334</v>
      </c>
      <c r="L14" s="156">
        <v>8</v>
      </c>
      <c r="M14" s="156">
        <v>16</v>
      </c>
      <c r="N14" s="156">
        <v>20</v>
      </c>
      <c r="Q14" s="9">
        <v>40</v>
      </c>
      <c r="R14" s="10">
        <v>14</v>
      </c>
      <c r="S14" s="10">
        <v>37</v>
      </c>
      <c r="T14" s="10">
        <v>45</v>
      </c>
    </row>
    <row r="15" spans="1:20" x14ac:dyDescent="0.35">
      <c r="A15" s="151" t="s">
        <v>335</v>
      </c>
      <c r="B15" s="151" t="s">
        <v>323</v>
      </c>
      <c r="C15" s="151">
        <v>1</v>
      </c>
      <c r="D15" s="151">
        <v>2</v>
      </c>
      <c r="E15" s="152">
        <v>5</v>
      </c>
      <c r="F15" s="15">
        <v>0</v>
      </c>
      <c r="G15" s="15">
        <v>18</v>
      </c>
      <c r="H15" s="15">
        <v>28</v>
      </c>
      <c r="I15" s="153"/>
      <c r="K15" s="155" t="s">
        <v>336</v>
      </c>
      <c r="L15" s="156">
        <v>0</v>
      </c>
      <c r="M15" s="156">
        <v>18</v>
      </c>
      <c r="N15" s="156">
        <v>28</v>
      </c>
      <c r="Q15" s="9">
        <v>28</v>
      </c>
      <c r="R15" s="10">
        <v>0</v>
      </c>
      <c r="S15" s="10">
        <v>8</v>
      </c>
      <c r="T15" s="10">
        <v>8</v>
      </c>
    </row>
    <row r="16" spans="1:20" x14ac:dyDescent="0.35">
      <c r="A16" s="151" t="s">
        <v>337</v>
      </c>
      <c r="B16" s="151" t="s">
        <v>323</v>
      </c>
      <c r="C16" s="151">
        <v>6</v>
      </c>
      <c r="D16" s="151">
        <v>20</v>
      </c>
      <c r="E16" s="152">
        <v>24</v>
      </c>
      <c r="F16" s="15">
        <v>0</v>
      </c>
      <c r="G16" s="15">
        <v>5</v>
      </c>
      <c r="H16" s="15">
        <v>8</v>
      </c>
      <c r="I16" s="153"/>
      <c r="K16" s="155" t="s">
        <v>338</v>
      </c>
      <c r="L16" s="156">
        <v>0</v>
      </c>
      <c r="M16" s="156">
        <v>5</v>
      </c>
      <c r="N16" s="156">
        <v>8</v>
      </c>
      <c r="Q16" s="9">
        <v>35</v>
      </c>
      <c r="R16" s="10">
        <v>11</v>
      </c>
      <c r="S16" s="10">
        <v>64</v>
      </c>
      <c r="T16" s="10">
        <v>90</v>
      </c>
    </row>
    <row r="17" spans="1:20" x14ac:dyDescent="0.35">
      <c r="A17" s="151" t="s">
        <v>339</v>
      </c>
      <c r="B17" s="151" t="s">
        <v>323</v>
      </c>
      <c r="C17" s="151">
        <v>4</v>
      </c>
      <c r="D17" s="151">
        <v>5</v>
      </c>
      <c r="E17" s="152">
        <v>8</v>
      </c>
      <c r="F17" s="15">
        <v>4</v>
      </c>
      <c r="G17" s="15">
        <v>4</v>
      </c>
      <c r="H17" s="15">
        <v>4</v>
      </c>
      <c r="I17" s="153"/>
      <c r="K17" s="155" t="s">
        <v>204</v>
      </c>
      <c r="L17" s="156">
        <v>28</v>
      </c>
      <c r="M17" s="156">
        <v>77</v>
      </c>
      <c r="N17" s="156">
        <v>112</v>
      </c>
      <c r="Q17" s="9">
        <v>15</v>
      </c>
      <c r="R17" s="10">
        <v>29</v>
      </c>
      <c r="S17" s="10">
        <v>95.5</v>
      </c>
      <c r="T17" s="10">
        <v>170.3</v>
      </c>
    </row>
    <row r="18" spans="1:20" x14ac:dyDescent="0.35">
      <c r="A18" s="151" t="s">
        <v>340</v>
      </c>
      <c r="B18" s="151" t="s">
        <v>208</v>
      </c>
      <c r="C18" s="151">
        <v>0</v>
      </c>
      <c r="D18" s="151">
        <v>20</v>
      </c>
      <c r="E18" s="152">
        <v>20</v>
      </c>
      <c r="F18" s="15">
        <v>10</v>
      </c>
      <c r="G18" s="15">
        <v>24</v>
      </c>
      <c r="H18" s="15">
        <v>35</v>
      </c>
      <c r="K18" s="155" t="s">
        <v>341</v>
      </c>
      <c r="L18" s="156">
        <v>1</v>
      </c>
      <c r="M18" s="156">
        <v>3</v>
      </c>
      <c r="N18" s="156">
        <v>10</v>
      </c>
      <c r="Q18" s="9">
        <v>30</v>
      </c>
      <c r="R18" s="10">
        <v>8.5</v>
      </c>
      <c r="S18" s="10">
        <v>12</v>
      </c>
      <c r="T18" s="10">
        <v>30</v>
      </c>
    </row>
    <row r="19" spans="1:20" x14ac:dyDescent="0.35">
      <c r="A19" s="151" t="s">
        <v>342</v>
      </c>
      <c r="B19" s="151" t="s">
        <v>208</v>
      </c>
      <c r="C19" s="151">
        <v>0</v>
      </c>
      <c r="D19" s="151">
        <v>20</v>
      </c>
      <c r="E19" s="152">
        <v>40</v>
      </c>
      <c r="F19" s="15">
        <v>14</v>
      </c>
      <c r="G19" s="15">
        <v>15</v>
      </c>
      <c r="H19" s="15">
        <v>15</v>
      </c>
      <c r="I19" s="153"/>
      <c r="K19" s="155" t="s">
        <v>203</v>
      </c>
      <c r="L19" s="156">
        <v>36.5</v>
      </c>
      <c r="M19" s="156">
        <v>190</v>
      </c>
      <c r="N19" s="156">
        <v>307</v>
      </c>
      <c r="Q19" s="9">
        <v>16</v>
      </c>
      <c r="R19" s="10">
        <v>7</v>
      </c>
      <c r="S19" s="10">
        <v>51.5</v>
      </c>
      <c r="T19" s="10">
        <v>77</v>
      </c>
    </row>
    <row r="20" spans="1:20" x14ac:dyDescent="0.35">
      <c r="A20" s="151" t="s">
        <v>343</v>
      </c>
      <c r="B20" s="151" t="s">
        <v>208</v>
      </c>
      <c r="C20" s="151">
        <v>8</v>
      </c>
      <c r="D20" s="151">
        <v>16</v>
      </c>
      <c r="E20" s="152">
        <v>20</v>
      </c>
      <c r="F20" s="15">
        <v>0</v>
      </c>
      <c r="G20" s="15">
        <v>16</v>
      </c>
      <c r="H20" s="15">
        <v>30</v>
      </c>
      <c r="K20" s="155" t="s">
        <v>344</v>
      </c>
      <c r="L20" s="156">
        <v>2.5</v>
      </c>
      <c r="M20" s="156">
        <v>7.5</v>
      </c>
      <c r="N20" s="156">
        <v>12.5</v>
      </c>
      <c r="Q20" s="9">
        <v>50</v>
      </c>
      <c r="R20" s="10">
        <v>1</v>
      </c>
      <c r="S20" s="10">
        <v>30</v>
      </c>
      <c r="T20" s="10">
        <v>35</v>
      </c>
    </row>
    <row r="21" spans="1:20" x14ac:dyDescent="0.35">
      <c r="A21" s="151" t="s">
        <v>345</v>
      </c>
      <c r="B21" s="151" t="s">
        <v>208</v>
      </c>
      <c r="C21" s="151">
        <v>0</v>
      </c>
      <c r="D21" s="151">
        <v>18</v>
      </c>
      <c r="E21" s="152">
        <v>28</v>
      </c>
      <c r="F21" s="15">
        <v>0</v>
      </c>
      <c r="G21" s="15">
        <v>8</v>
      </c>
      <c r="H21" s="15">
        <v>8</v>
      </c>
      <c r="I21" s="153"/>
      <c r="K21" s="155" t="s">
        <v>346</v>
      </c>
      <c r="L21" s="156">
        <v>1</v>
      </c>
      <c r="M21" s="156">
        <v>10</v>
      </c>
      <c r="N21" s="156">
        <v>15</v>
      </c>
      <c r="Q21" s="9">
        <v>100</v>
      </c>
      <c r="R21" s="10">
        <v>4</v>
      </c>
      <c r="S21" s="10">
        <v>10</v>
      </c>
      <c r="T21" s="10">
        <v>16</v>
      </c>
    </row>
    <row r="22" spans="1:20" x14ac:dyDescent="0.35">
      <c r="A22" s="151" t="s">
        <v>347</v>
      </c>
      <c r="B22" s="151" t="s">
        <v>208</v>
      </c>
      <c r="C22" s="151">
        <v>0</v>
      </c>
      <c r="D22" s="151">
        <v>5</v>
      </c>
      <c r="E22" s="152">
        <v>8</v>
      </c>
      <c r="F22" s="15">
        <v>0</v>
      </c>
      <c r="G22" s="15">
        <v>10</v>
      </c>
      <c r="H22" s="15">
        <v>20</v>
      </c>
      <c r="K22" s="155" t="s">
        <v>348</v>
      </c>
      <c r="L22" s="156">
        <v>4</v>
      </c>
      <c r="M22" s="156">
        <v>10</v>
      </c>
      <c r="N22" s="156">
        <v>16</v>
      </c>
      <c r="Q22" s="9">
        <v>12</v>
      </c>
      <c r="R22" s="10">
        <v>6</v>
      </c>
      <c r="S22" s="10">
        <v>19</v>
      </c>
      <c r="T22" s="10">
        <v>24</v>
      </c>
    </row>
    <row r="23" spans="1:20" x14ac:dyDescent="0.35">
      <c r="A23" s="151" t="s">
        <v>349</v>
      </c>
      <c r="B23" s="151" t="s">
        <v>208</v>
      </c>
      <c r="C23" s="151">
        <v>4</v>
      </c>
      <c r="D23" s="151">
        <v>4</v>
      </c>
      <c r="E23" s="152">
        <v>4</v>
      </c>
      <c r="F23" s="15">
        <v>1</v>
      </c>
      <c r="G23" s="15">
        <v>3</v>
      </c>
      <c r="H23" s="15">
        <v>10</v>
      </c>
      <c r="I23" s="153"/>
      <c r="K23" s="155" t="s">
        <v>350</v>
      </c>
      <c r="L23" s="156">
        <v>8.5</v>
      </c>
      <c r="M23" s="156">
        <v>23.3</v>
      </c>
      <c r="N23" s="156">
        <v>24.5</v>
      </c>
      <c r="Q23" s="9">
        <v>12.5</v>
      </c>
      <c r="R23" s="10">
        <v>0</v>
      </c>
      <c r="S23" s="10">
        <v>8</v>
      </c>
      <c r="T23" s="10">
        <v>14</v>
      </c>
    </row>
    <row r="24" spans="1:20" x14ac:dyDescent="0.35">
      <c r="A24" s="151" t="s">
        <v>351</v>
      </c>
      <c r="B24" s="151" t="s">
        <v>208</v>
      </c>
      <c r="C24" s="151">
        <v>10</v>
      </c>
      <c r="D24" s="151">
        <v>24</v>
      </c>
      <c r="E24" s="152">
        <v>35</v>
      </c>
      <c r="F24" s="15">
        <v>0</v>
      </c>
      <c r="G24" s="15">
        <v>40</v>
      </c>
      <c r="H24" s="15">
        <v>50</v>
      </c>
      <c r="I24" s="153"/>
      <c r="K24" s="155" t="s">
        <v>352</v>
      </c>
      <c r="L24" s="156">
        <v>2</v>
      </c>
      <c r="M24" s="156">
        <v>43</v>
      </c>
      <c r="N24" s="156">
        <v>54</v>
      </c>
      <c r="Q24" s="9">
        <v>6.5</v>
      </c>
      <c r="R24" s="10">
        <v>0</v>
      </c>
      <c r="S24" s="10">
        <v>6</v>
      </c>
      <c r="T24" s="10">
        <v>10</v>
      </c>
    </row>
    <row r="25" spans="1:20" x14ac:dyDescent="0.35">
      <c r="A25" s="151" t="s">
        <v>353</v>
      </c>
      <c r="B25" s="151" t="s">
        <v>208</v>
      </c>
      <c r="C25" s="151">
        <v>14</v>
      </c>
      <c r="D25" s="151">
        <v>15</v>
      </c>
      <c r="E25" s="152">
        <v>15</v>
      </c>
      <c r="F25" s="15">
        <v>20</v>
      </c>
      <c r="G25" s="15">
        <v>50</v>
      </c>
      <c r="H25" s="15">
        <v>100</v>
      </c>
      <c r="I25" s="153"/>
      <c r="K25" s="155" t="s">
        <v>354</v>
      </c>
      <c r="L25" s="156">
        <v>0</v>
      </c>
      <c r="M25" s="156">
        <v>6</v>
      </c>
      <c r="N25" s="156">
        <v>10.8</v>
      </c>
      <c r="Q25" s="9">
        <v>10.8</v>
      </c>
      <c r="R25" s="10">
        <v>8</v>
      </c>
      <c r="S25" s="10">
        <v>12</v>
      </c>
      <c r="T25" s="10">
        <v>14</v>
      </c>
    </row>
    <row r="26" spans="1:20" x14ac:dyDescent="0.35">
      <c r="A26" s="151" t="s">
        <v>355</v>
      </c>
      <c r="B26" s="151" t="s">
        <v>208</v>
      </c>
      <c r="C26" s="151">
        <v>0</v>
      </c>
      <c r="D26" s="151">
        <v>16</v>
      </c>
      <c r="E26" s="152">
        <v>30</v>
      </c>
      <c r="F26" s="15">
        <v>6.5</v>
      </c>
      <c r="G26" s="15">
        <v>8</v>
      </c>
      <c r="H26" s="15">
        <v>8</v>
      </c>
      <c r="I26" s="153"/>
      <c r="K26" s="155" t="s">
        <v>356</v>
      </c>
      <c r="L26" s="156">
        <v>6</v>
      </c>
      <c r="M26" s="156">
        <v>12</v>
      </c>
      <c r="N26" s="156">
        <v>16</v>
      </c>
      <c r="Q26" s="9">
        <v>14</v>
      </c>
      <c r="R26" s="10">
        <v>0</v>
      </c>
      <c r="S26" s="10">
        <v>19</v>
      </c>
      <c r="T26" s="10">
        <v>39</v>
      </c>
    </row>
    <row r="27" spans="1:20" x14ac:dyDescent="0.35">
      <c r="A27" s="151" t="s">
        <v>357</v>
      </c>
      <c r="B27" s="151" t="s">
        <v>208</v>
      </c>
      <c r="C27" s="151">
        <v>0</v>
      </c>
      <c r="D27" s="151">
        <v>8</v>
      </c>
      <c r="E27" s="15">
        <v>8</v>
      </c>
      <c r="F27" s="15">
        <v>0</v>
      </c>
      <c r="G27" s="15">
        <v>24</v>
      </c>
      <c r="H27" s="15">
        <v>72</v>
      </c>
      <c r="I27" s="153"/>
      <c r="K27" s="155" t="s">
        <v>358</v>
      </c>
      <c r="L27" s="156">
        <v>12</v>
      </c>
      <c r="M27" s="156">
        <v>25</v>
      </c>
      <c r="N27" s="156">
        <v>35</v>
      </c>
      <c r="Q27" s="9">
        <v>76</v>
      </c>
      <c r="R27" s="10">
        <v>20</v>
      </c>
      <c r="S27" s="10">
        <v>48</v>
      </c>
      <c r="T27" s="10">
        <v>76</v>
      </c>
    </row>
    <row r="28" spans="1:20" x14ac:dyDescent="0.35">
      <c r="A28" s="151" t="s">
        <v>359</v>
      </c>
      <c r="B28" s="151" t="s">
        <v>208</v>
      </c>
      <c r="C28" s="151">
        <v>0</v>
      </c>
      <c r="D28" s="151">
        <v>10</v>
      </c>
      <c r="E28" s="152">
        <v>20</v>
      </c>
      <c r="F28" s="15">
        <v>0</v>
      </c>
      <c r="G28" s="15">
        <v>12</v>
      </c>
      <c r="H28" s="15">
        <v>15</v>
      </c>
      <c r="I28" s="153"/>
      <c r="K28" s="155" t="s">
        <v>360</v>
      </c>
      <c r="L28" s="156">
        <v>4</v>
      </c>
      <c r="M28" s="156">
        <v>14</v>
      </c>
      <c r="N28" s="156">
        <v>22</v>
      </c>
      <c r="Q28" s="9">
        <v>36</v>
      </c>
      <c r="R28" s="10">
        <v>0</v>
      </c>
      <c r="S28" s="10">
        <v>28</v>
      </c>
      <c r="T28" s="10">
        <v>36</v>
      </c>
    </row>
    <row r="29" spans="1:20" x14ac:dyDescent="0.35">
      <c r="A29" s="151" t="s">
        <v>361</v>
      </c>
      <c r="B29" s="151" t="s">
        <v>208</v>
      </c>
      <c r="C29" s="151">
        <v>2.5</v>
      </c>
      <c r="D29" s="151">
        <v>11</v>
      </c>
      <c r="E29" s="152">
        <v>16</v>
      </c>
      <c r="F29" s="15">
        <v>0</v>
      </c>
      <c r="G29" s="15">
        <v>6</v>
      </c>
      <c r="H29" s="15">
        <v>12</v>
      </c>
      <c r="K29" s="155" t="s">
        <v>362</v>
      </c>
      <c r="L29" s="156">
        <v>0</v>
      </c>
      <c r="M29" s="156">
        <v>10</v>
      </c>
      <c r="N29" s="156">
        <v>18</v>
      </c>
      <c r="Q29" s="9">
        <v>6</v>
      </c>
      <c r="R29" s="10">
        <v>0</v>
      </c>
      <c r="S29" s="10">
        <v>4.8</v>
      </c>
      <c r="T29" s="10">
        <v>9.6</v>
      </c>
    </row>
    <row r="30" spans="1:20" x14ac:dyDescent="0.35">
      <c r="A30" s="151" t="s">
        <v>363</v>
      </c>
      <c r="B30" s="151" t="s">
        <v>208</v>
      </c>
      <c r="C30" s="151">
        <v>1</v>
      </c>
      <c r="D30" s="151">
        <v>5</v>
      </c>
      <c r="E30" s="152">
        <v>10</v>
      </c>
      <c r="F30" s="15">
        <v>10</v>
      </c>
      <c r="G30" s="15">
        <v>50</v>
      </c>
      <c r="H30" s="15">
        <v>50</v>
      </c>
      <c r="K30" s="155" t="s">
        <v>364</v>
      </c>
      <c r="L30" s="156">
        <v>8</v>
      </c>
      <c r="M30" s="156">
        <v>12</v>
      </c>
      <c r="N30" s="156">
        <v>14</v>
      </c>
      <c r="Q30" s="9">
        <v>9</v>
      </c>
      <c r="R30" s="10">
        <v>1</v>
      </c>
      <c r="S30" s="10">
        <v>2</v>
      </c>
      <c r="T30" s="10">
        <v>5</v>
      </c>
    </row>
    <row r="31" spans="1:20" x14ac:dyDescent="0.35">
      <c r="A31" s="151" t="s">
        <v>365</v>
      </c>
      <c r="B31" s="151" t="s">
        <v>208</v>
      </c>
      <c r="C31" s="151">
        <v>0</v>
      </c>
      <c r="D31" s="151">
        <v>8</v>
      </c>
      <c r="E31" s="152">
        <v>20</v>
      </c>
      <c r="F31" s="15">
        <v>2.5</v>
      </c>
      <c r="G31" s="15">
        <v>7.5</v>
      </c>
      <c r="H31" s="15">
        <v>12.5</v>
      </c>
      <c r="I31" s="153"/>
      <c r="K31" s="155" t="s">
        <v>366</v>
      </c>
      <c r="L31" s="156">
        <v>1</v>
      </c>
      <c r="M31" s="156">
        <v>10</v>
      </c>
      <c r="N31" s="156">
        <v>15</v>
      </c>
      <c r="Q31" s="9">
        <v>64</v>
      </c>
      <c r="R31" s="10">
        <v>0</v>
      </c>
      <c r="S31" s="10">
        <v>2.5</v>
      </c>
      <c r="T31" s="10">
        <v>9</v>
      </c>
    </row>
    <row r="32" spans="1:20" x14ac:dyDescent="0.35">
      <c r="A32" s="151" t="s">
        <v>367</v>
      </c>
      <c r="B32" s="151" t="s">
        <v>208</v>
      </c>
      <c r="C32" s="151">
        <v>0</v>
      </c>
      <c r="D32" s="151">
        <v>40</v>
      </c>
      <c r="E32" s="152">
        <v>50</v>
      </c>
      <c r="F32" s="15">
        <v>1</v>
      </c>
      <c r="G32" s="15">
        <v>10</v>
      </c>
      <c r="H32" s="15">
        <v>15</v>
      </c>
      <c r="I32" s="153"/>
      <c r="K32" s="155" t="s">
        <v>368</v>
      </c>
      <c r="L32" s="156">
        <v>8</v>
      </c>
      <c r="M32" s="156">
        <v>14</v>
      </c>
      <c r="N32" s="156">
        <v>20</v>
      </c>
      <c r="Q32" s="9">
        <v>3</v>
      </c>
      <c r="R32" s="10">
        <v>2</v>
      </c>
      <c r="S32" s="10">
        <v>4</v>
      </c>
      <c r="T32" s="10">
        <v>4</v>
      </c>
    </row>
    <row r="33" spans="1:20" x14ac:dyDescent="0.35">
      <c r="A33" s="151" t="s">
        <v>369</v>
      </c>
      <c r="B33" s="151" t="s">
        <v>208</v>
      </c>
      <c r="C33" s="151">
        <v>20</v>
      </c>
      <c r="D33" s="151">
        <v>50</v>
      </c>
      <c r="E33" s="152">
        <v>100</v>
      </c>
      <c r="F33" s="15">
        <v>4</v>
      </c>
      <c r="G33" s="15">
        <v>10</v>
      </c>
      <c r="H33" s="15">
        <v>16</v>
      </c>
      <c r="I33" s="153"/>
      <c r="K33" s="155" t="s">
        <v>370</v>
      </c>
      <c r="L33" s="156">
        <v>0</v>
      </c>
      <c r="M33" s="156">
        <v>4</v>
      </c>
      <c r="N33" s="156">
        <v>20</v>
      </c>
      <c r="Q33" s="9">
        <v>72</v>
      </c>
      <c r="R33" s="10">
        <v>0</v>
      </c>
      <c r="S33" s="10">
        <v>10</v>
      </c>
      <c r="T33" s="10">
        <v>25</v>
      </c>
    </row>
    <row r="34" spans="1:20" x14ac:dyDescent="0.35">
      <c r="A34" s="151" t="s">
        <v>371</v>
      </c>
      <c r="B34" s="151" t="s">
        <v>208</v>
      </c>
      <c r="C34" s="151">
        <v>6.5</v>
      </c>
      <c r="D34" s="151">
        <v>8</v>
      </c>
      <c r="E34" s="152">
        <v>8</v>
      </c>
      <c r="F34" s="15">
        <v>4.5</v>
      </c>
      <c r="G34" s="15">
        <v>16.8</v>
      </c>
      <c r="H34" s="15">
        <v>18</v>
      </c>
      <c r="I34" s="153"/>
      <c r="K34" s="155" t="s">
        <v>372</v>
      </c>
      <c r="L34" s="156">
        <v>0</v>
      </c>
      <c r="M34" s="156">
        <v>19</v>
      </c>
      <c r="N34" s="156">
        <v>30</v>
      </c>
      <c r="Q34" s="9">
        <v>70</v>
      </c>
      <c r="R34" s="10">
        <v>24</v>
      </c>
      <c r="S34" s="10">
        <v>53</v>
      </c>
      <c r="T34" s="10">
        <v>100</v>
      </c>
    </row>
    <row r="35" spans="1:20" x14ac:dyDescent="0.35">
      <c r="A35" s="151" t="s">
        <v>373</v>
      </c>
      <c r="B35" s="151" t="s">
        <v>208</v>
      </c>
      <c r="C35" s="151">
        <v>0</v>
      </c>
      <c r="D35" s="151">
        <v>12</v>
      </c>
      <c r="E35" s="152">
        <v>15</v>
      </c>
      <c r="F35" s="15">
        <v>4</v>
      </c>
      <c r="G35" s="15">
        <v>6.5</v>
      </c>
      <c r="H35" s="15">
        <v>6.5</v>
      </c>
      <c r="I35" s="153"/>
      <c r="K35" s="155" t="s">
        <v>374</v>
      </c>
      <c r="L35" s="156">
        <v>1</v>
      </c>
      <c r="M35" s="156">
        <v>10</v>
      </c>
      <c r="N35" s="156">
        <v>10</v>
      </c>
      <c r="Q35" s="9">
        <v>32</v>
      </c>
      <c r="R35" s="10">
        <v>0</v>
      </c>
      <c r="S35" s="10">
        <v>4</v>
      </c>
      <c r="T35" s="10">
        <v>10</v>
      </c>
    </row>
    <row r="36" spans="1:20" x14ac:dyDescent="0.35">
      <c r="A36" s="151" t="s">
        <v>375</v>
      </c>
      <c r="B36" s="151" t="s">
        <v>208</v>
      </c>
      <c r="C36" s="151">
        <v>0</v>
      </c>
      <c r="D36" s="151">
        <v>6</v>
      </c>
      <c r="E36" s="152">
        <v>12</v>
      </c>
      <c r="F36" s="15">
        <v>2</v>
      </c>
      <c r="G36" s="15">
        <v>15</v>
      </c>
      <c r="H36" s="15">
        <v>20</v>
      </c>
      <c r="I36" s="153"/>
      <c r="K36" s="155" t="s">
        <v>376</v>
      </c>
      <c r="L36" s="156">
        <v>2</v>
      </c>
      <c r="M36" s="156">
        <v>2</v>
      </c>
      <c r="N36" s="156">
        <v>4</v>
      </c>
      <c r="Q36" s="9" t="s">
        <v>245</v>
      </c>
      <c r="R36" s="10">
        <v>292</v>
      </c>
      <c r="S36" s="10">
        <v>1189.3999999999999</v>
      </c>
      <c r="T36" s="10">
        <v>1956.6</v>
      </c>
    </row>
    <row r="37" spans="1:20" x14ac:dyDescent="0.35">
      <c r="A37" s="151" t="s">
        <v>377</v>
      </c>
      <c r="B37" s="151" t="s">
        <v>208</v>
      </c>
      <c r="C37" s="151">
        <v>10</v>
      </c>
      <c r="D37" s="151">
        <v>50</v>
      </c>
      <c r="E37" s="152">
        <v>50</v>
      </c>
      <c r="F37" s="15">
        <v>0</v>
      </c>
      <c r="G37" s="15">
        <v>20</v>
      </c>
      <c r="H37" s="15">
        <v>20</v>
      </c>
      <c r="I37" s="153"/>
      <c r="K37" s="155" t="s">
        <v>205</v>
      </c>
      <c r="L37" s="156">
        <v>51</v>
      </c>
      <c r="M37" s="156">
        <v>164</v>
      </c>
      <c r="N37" s="156">
        <v>237</v>
      </c>
      <c r="Q37" s="214"/>
      <c r="R37" s="214"/>
      <c r="S37" s="214"/>
    </row>
    <row r="38" spans="1:20" x14ac:dyDescent="0.35">
      <c r="A38" s="151" t="s">
        <v>378</v>
      </c>
      <c r="B38" s="151" t="s">
        <v>208</v>
      </c>
      <c r="C38" s="151">
        <v>2.5</v>
      </c>
      <c r="D38" s="151">
        <v>7.5</v>
      </c>
      <c r="E38" s="15">
        <v>12.5</v>
      </c>
      <c r="F38" s="15">
        <v>0</v>
      </c>
      <c r="G38" s="15">
        <v>8</v>
      </c>
      <c r="H38" s="15">
        <v>14</v>
      </c>
      <c r="K38" s="155" t="s">
        <v>379</v>
      </c>
      <c r="L38" s="156">
        <v>10</v>
      </c>
      <c r="M38" s="156">
        <v>26</v>
      </c>
      <c r="N38" s="156">
        <v>48</v>
      </c>
      <c r="Q38" s="214"/>
      <c r="R38" s="214"/>
      <c r="S38" s="214"/>
    </row>
    <row r="39" spans="1:20" x14ac:dyDescent="0.35">
      <c r="A39" s="151" t="s">
        <v>380</v>
      </c>
      <c r="B39" s="151" t="s">
        <v>208</v>
      </c>
      <c r="C39" s="151">
        <v>1</v>
      </c>
      <c r="D39" s="151">
        <v>10</v>
      </c>
      <c r="E39" s="152">
        <v>15</v>
      </c>
      <c r="F39" s="15">
        <v>0</v>
      </c>
      <c r="G39" s="15">
        <v>6</v>
      </c>
      <c r="H39" s="15">
        <v>10.8</v>
      </c>
      <c r="K39" s="155" t="s">
        <v>381</v>
      </c>
      <c r="L39" s="156">
        <v>0</v>
      </c>
      <c r="M39" s="156">
        <v>4</v>
      </c>
      <c r="N39" s="156">
        <v>10</v>
      </c>
      <c r="Q39" s="214"/>
      <c r="R39" s="214"/>
    </row>
    <row r="40" spans="1:20" x14ac:dyDescent="0.35">
      <c r="A40" s="151" t="s">
        <v>382</v>
      </c>
      <c r="B40" s="151" t="s">
        <v>208</v>
      </c>
      <c r="C40" s="151">
        <v>4</v>
      </c>
      <c r="D40" s="151">
        <v>10</v>
      </c>
      <c r="E40" s="152">
        <v>16</v>
      </c>
      <c r="F40" s="15">
        <v>6</v>
      </c>
      <c r="G40" s="15">
        <v>12</v>
      </c>
      <c r="H40" s="15">
        <v>16</v>
      </c>
      <c r="K40" s="155" t="s">
        <v>383</v>
      </c>
      <c r="L40" s="156">
        <v>0</v>
      </c>
      <c r="M40" s="156">
        <v>4.8</v>
      </c>
      <c r="N40" s="156">
        <v>9.6</v>
      </c>
      <c r="Q40" s="214"/>
      <c r="R40" s="214"/>
    </row>
    <row r="41" spans="1:20" x14ac:dyDescent="0.35">
      <c r="A41" s="151" t="s">
        <v>384</v>
      </c>
      <c r="B41" s="151" t="s">
        <v>208</v>
      </c>
      <c r="C41" s="151">
        <v>4.5</v>
      </c>
      <c r="D41" s="151">
        <v>16.8</v>
      </c>
      <c r="E41" s="152">
        <v>18</v>
      </c>
      <c r="F41" s="15">
        <v>12</v>
      </c>
      <c r="G41" s="15">
        <v>25</v>
      </c>
      <c r="H41" s="15">
        <v>35</v>
      </c>
      <c r="K41" s="155" t="s">
        <v>385</v>
      </c>
      <c r="L41" s="156">
        <v>0</v>
      </c>
      <c r="M41" s="156">
        <v>16</v>
      </c>
      <c r="N41" s="156">
        <v>48</v>
      </c>
      <c r="Q41" s="214"/>
      <c r="R41" s="214"/>
    </row>
    <row r="42" spans="1:20" x14ac:dyDescent="0.35">
      <c r="A42" s="151" t="s">
        <v>386</v>
      </c>
      <c r="B42" s="151" t="s">
        <v>208</v>
      </c>
      <c r="C42" s="151">
        <v>4</v>
      </c>
      <c r="D42" s="151">
        <v>6.5</v>
      </c>
      <c r="E42" s="152">
        <v>6.5</v>
      </c>
      <c r="F42" s="15">
        <v>0</v>
      </c>
      <c r="G42" s="15">
        <v>6</v>
      </c>
      <c r="H42" s="15">
        <v>10</v>
      </c>
      <c r="K42" s="155" t="s">
        <v>207</v>
      </c>
      <c r="L42" s="156">
        <v>26</v>
      </c>
      <c r="M42" s="156">
        <v>43</v>
      </c>
      <c r="N42" s="156">
        <v>77</v>
      </c>
      <c r="Q42" s="214"/>
      <c r="R42" s="214"/>
    </row>
    <row r="43" spans="1:20" x14ac:dyDescent="0.35">
      <c r="A43" s="151" t="s">
        <v>387</v>
      </c>
      <c r="B43" s="151" t="s">
        <v>208</v>
      </c>
      <c r="C43" s="151">
        <v>2</v>
      </c>
      <c r="D43" s="151">
        <v>15</v>
      </c>
      <c r="E43" s="15">
        <v>20</v>
      </c>
      <c r="F43" s="15">
        <v>4</v>
      </c>
      <c r="G43" s="15">
        <v>8</v>
      </c>
      <c r="H43" s="15">
        <v>12</v>
      </c>
      <c r="I43" s="153"/>
      <c r="K43" s="155" t="s">
        <v>388</v>
      </c>
      <c r="L43" s="156">
        <v>2</v>
      </c>
      <c r="M43" s="156">
        <v>4</v>
      </c>
      <c r="N43" s="156">
        <v>6</v>
      </c>
      <c r="Q43" s="214"/>
      <c r="R43" s="214"/>
    </row>
    <row r="44" spans="1:20" x14ac:dyDescent="0.35">
      <c r="A44" s="15" t="s">
        <v>389</v>
      </c>
      <c r="B44" s="15" t="s">
        <v>208</v>
      </c>
      <c r="C44" s="15">
        <v>0</v>
      </c>
      <c r="D44" s="15">
        <v>20</v>
      </c>
      <c r="E44" s="15">
        <v>20</v>
      </c>
      <c r="F44" s="15">
        <v>0</v>
      </c>
      <c r="G44" s="15">
        <v>10</v>
      </c>
      <c r="H44" s="15">
        <v>18</v>
      </c>
      <c r="K44" s="155" t="s">
        <v>390</v>
      </c>
      <c r="L44" s="156">
        <v>14</v>
      </c>
      <c r="M44" s="156">
        <v>67</v>
      </c>
      <c r="N44" s="156">
        <v>94</v>
      </c>
      <c r="Q44" s="214"/>
      <c r="R44" s="214"/>
    </row>
    <row r="45" spans="1:20" x14ac:dyDescent="0.35">
      <c r="A45" s="151" t="s">
        <v>391</v>
      </c>
      <c r="B45" s="151" t="s">
        <v>208</v>
      </c>
      <c r="C45" s="151">
        <v>0</v>
      </c>
      <c r="D45" s="151">
        <v>6</v>
      </c>
      <c r="E45" s="152">
        <v>10.8</v>
      </c>
      <c r="F45" s="15">
        <v>8</v>
      </c>
      <c r="G45" s="15">
        <v>12</v>
      </c>
      <c r="H45" s="15">
        <v>14</v>
      </c>
      <c r="I45" s="153"/>
      <c r="K45" s="155" t="s">
        <v>392</v>
      </c>
      <c r="L45" s="156">
        <v>0</v>
      </c>
      <c r="M45" s="156">
        <v>14</v>
      </c>
      <c r="N45" s="156">
        <v>20</v>
      </c>
      <c r="Q45" s="214"/>
      <c r="R45" s="214"/>
    </row>
    <row r="46" spans="1:20" x14ac:dyDescent="0.35">
      <c r="A46" s="151" t="s">
        <v>393</v>
      </c>
      <c r="B46" s="151" t="s">
        <v>208</v>
      </c>
      <c r="C46" s="151">
        <v>6</v>
      </c>
      <c r="D46" s="151">
        <v>12</v>
      </c>
      <c r="E46" s="152">
        <v>16</v>
      </c>
      <c r="F46" s="15">
        <v>1</v>
      </c>
      <c r="G46" s="15">
        <v>10</v>
      </c>
      <c r="H46" s="15">
        <v>15</v>
      </c>
      <c r="I46" s="153"/>
      <c r="K46" s="155" t="s">
        <v>394</v>
      </c>
      <c r="L46" s="156">
        <v>0</v>
      </c>
      <c r="M46" s="156">
        <v>8</v>
      </c>
      <c r="N46" s="156">
        <v>20</v>
      </c>
      <c r="Q46" s="214"/>
      <c r="R46" s="214"/>
    </row>
    <row r="47" spans="1:20" x14ac:dyDescent="0.35">
      <c r="A47" s="151" t="s">
        <v>395</v>
      </c>
      <c r="B47" s="151" t="s">
        <v>208</v>
      </c>
      <c r="C47" s="151">
        <v>12</v>
      </c>
      <c r="D47" s="151">
        <v>25</v>
      </c>
      <c r="E47" s="152">
        <v>35</v>
      </c>
      <c r="F47" s="15">
        <v>8</v>
      </c>
      <c r="G47" s="15">
        <v>14</v>
      </c>
      <c r="H47" s="15">
        <v>20</v>
      </c>
      <c r="I47" s="153"/>
      <c r="K47" s="155" t="s">
        <v>396</v>
      </c>
      <c r="L47" s="156">
        <v>4</v>
      </c>
      <c r="M47" s="156">
        <v>37.299999999999997</v>
      </c>
      <c r="N47" s="156">
        <v>61.7</v>
      </c>
      <c r="Q47" s="214"/>
      <c r="R47" s="214"/>
    </row>
    <row r="48" spans="1:20" x14ac:dyDescent="0.35">
      <c r="A48" s="151" t="s">
        <v>397</v>
      </c>
      <c r="B48" s="151" t="s">
        <v>208</v>
      </c>
      <c r="C48" s="151">
        <v>0</v>
      </c>
      <c r="D48" s="151">
        <v>6</v>
      </c>
      <c r="E48" s="152">
        <v>10</v>
      </c>
      <c r="F48" s="15">
        <v>0</v>
      </c>
      <c r="G48" s="15">
        <v>4</v>
      </c>
      <c r="H48" s="15">
        <v>20</v>
      </c>
      <c r="K48" s="155" t="s">
        <v>398</v>
      </c>
      <c r="L48" s="156">
        <v>6</v>
      </c>
      <c r="M48" s="156">
        <v>18</v>
      </c>
      <c r="N48" s="156">
        <v>32</v>
      </c>
      <c r="Q48" s="214"/>
      <c r="R48" s="214"/>
    </row>
    <row r="49" spans="1:18" x14ac:dyDescent="0.35">
      <c r="A49" s="15" t="s">
        <v>399</v>
      </c>
      <c r="B49" s="15" t="s">
        <v>208</v>
      </c>
      <c r="C49" s="15">
        <v>8</v>
      </c>
      <c r="D49" s="15">
        <v>12</v>
      </c>
      <c r="E49" s="15">
        <v>14</v>
      </c>
      <c r="F49" s="15">
        <v>0</v>
      </c>
      <c r="G49" s="15">
        <v>15</v>
      </c>
      <c r="H49" s="15">
        <v>15</v>
      </c>
      <c r="K49" s="155" t="s">
        <v>400</v>
      </c>
      <c r="L49" s="156">
        <v>0</v>
      </c>
      <c r="M49" s="156">
        <v>4</v>
      </c>
      <c r="N49" s="156">
        <v>24</v>
      </c>
      <c r="Q49" s="214"/>
      <c r="R49" s="214"/>
    </row>
    <row r="50" spans="1:18" x14ac:dyDescent="0.35">
      <c r="A50" s="15" t="s">
        <v>401</v>
      </c>
      <c r="B50" s="15" t="s">
        <v>208</v>
      </c>
      <c r="C50" s="15">
        <v>1</v>
      </c>
      <c r="D50" s="15">
        <v>10</v>
      </c>
      <c r="E50" s="15">
        <v>15</v>
      </c>
      <c r="F50" s="15">
        <v>0</v>
      </c>
      <c r="G50" s="15">
        <v>4</v>
      </c>
      <c r="H50" s="15">
        <v>15</v>
      </c>
      <c r="K50" s="155" t="s">
        <v>76</v>
      </c>
      <c r="L50" s="156">
        <v>24</v>
      </c>
      <c r="M50" s="156">
        <v>68</v>
      </c>
      <c r="N50" s="156">
        <v>135</v>
      </c>
      <c r="Q50" s="214"/>
      <c r="R50" s="214"/>
    </row>
    <row r="51" spans="1:18" x14ac:dyDescent="0.35">
      <c r="A51" s="151" t="s">
        <v>402</v>
      </c>
      <c r="B51" s="151" t="s">
        <v>208</v>
      </c>
      <c r="C51" s="151">
        <v>8</v>
      </c>
      <c r="D51" s="151">
        <v>14</v>
      </c>
      <c r="E51" s="152">
        <v>20</v>
      </c>
      <c r="F51" s="15">
        <v>1</v>
      </c>
      <c r="G51" s="15">
        <v>10</v>
      </c>
      <c r="H51" s="15">
        <v>10</v>
      </c>
      <c r="K51" s="155" t="s">
        <v>403</v>
      </c>
      <c r="L51" s="156">
        <v>0</v>
      </c>
      <c r="M51" s="156">
        <v>4</v>
      </c>
      <c r="N51" s="156">
        <v>8</v>
      </c>
      <c r="Q51" s="214"/>
      <c r="R51" s="214"/>
    </row>
    <row r="52" spans="1:18" x14ac:dyDescent="0.35">
      <c r="A52" s="151" t="s">
        <v>404</v>
      </c>
      <c r="B52" s="151" t="s">
        <v>208</v>
      </c>
      <c r="C52" s="151">
        <v>0</v>
      </c>
      <c r="D52" s="151">
        <v>4</v>
      </c>
      <c r="E52" s="152">
        <v>20</v>
      </c>
      <c r="F52" s="15">
        <v>2</v>
      </c>
      <c r="G52" s="15">
        <v>2</v>
      </c>
      <c r="H52" s="15">
        <v>4</v>
      </c>
      <c r="K52" s="155" t="s">
        <v>405</v>
      </c>
      <c r="L52" s="156">
        <v>0</v>
      </c>
      <c r="M52" s="156">
        <v>4</v>
      </c>
      <c r="N52" s="156">
        <v>10</v>
      </c>
      <c r="Q52" s="214"/>
      <c r="R52" s="214"/>
    </row>
    <row r="53" spans="1:18" x14ac:dyDescent="0.35">
      <c r="A53" s="151" t="s">
        <v>406</v>
      </c>
      <c r="B53" s="151" t="s">
        <v>208</v>
      </c>
      <c r="C53" s="151">
        <v>1</v>
      </c>
      <c r="D53" s="151">
        <v>10</v>
      </c>
      <c r="E53" s="152">
        <v>10</v>
      </c>
      <c r="F53" s="15">
        <v>12</v>
      </c>
      <c r="G53" s="15">
        <v>16</v>
      </c>
      <c r="H53" s="15">
        <v>20</v>
      </c>
      <c r="K53" s="155" t="s">
        <v>407</v>
      </c>
      <c r="L53" s="156">
        <v>0</v>
      </c>
      <c r="M53" s="156">
        <v>12</v>
      </c>
      <c r="N53" s="156">
        <v>20</v>
      </c>
      <c r="Q53" s="214"/>
      <c r="R53" s="214"/>
    </row>
    <row r="54" spans="1:18" x14ac:dyDescent="0.35">
      <c r="A54" s="151" t="s">
        <v>408</v>
      </c>
      <c r="B54" s="151" t="s">
        <v>208</v>
      </c>
      <c r="C54" s="151">
        <v>20</v>
      </c>
      <c r="D54" s="151">
        <v>48</v>
      </c>
      <c r="E54" s="152">
        <v>76</v>
      </c>
      <c r="F54" s="15">
        <v>20</v>
      </c>
      <c r="G54" s="15">
        <v>48</v>
      </c>
      <c r="H54" s="15">
        <v>76</v>
      </c>
      <c r="K54" s="155" t="s">
        <v>409</v>
      </c>
      <c r="L54" s="156">
        <v>8</v>
      </c>
      <c r="M54" s="156">
        <v>12</v>
      </c>
      <c r="N54" s="156">
        <v>16</v>
      </c>
      <c r="Q54" s="214"/>
      <c r="R54" s="214"/>
    </row>
    <row r="55" spans="1:18" x14ac:dyDescent="0.35">
      <c r="A55" s="151" t="s">
        <v>410</v>
      </c>
      <c r="B55" s="151" t="s">
        <v>208</v>
      </c>
      <c r="C55" s="151">
        <v>0</v>
      </c>
      <c r="D55" s="151">
        <v>28</v>
      </c>
      <c r="E55" s="152">
        <v>36</v>
      </c>
      <c r="F55" s="15">
        <v>0</v>
      </c>
      <c r="G55" s="15">
        <v>28</v>
      </c>
      <c r="H55" s="15">
        <v>36</v>
      </c>
      <c r="K55" s="155" t="s">
        <v>411</v>
      </c>
      <c r="L55" s="156">
        <v>5</v>
      </c>
      <c r="M55" s="156">
        <v>32</v>
      </c>
      <c r="N55" s="156">
        <v>72</v>
      </c>
      <c r="Q55" s="214"/>
      <c r="R55" s="214"/>
    </row>
    <row r="56" spans="1:18" x14ac:dyDescent="0.35">
      <c r="A56" s="15" t="s">
        <v>412</v>
      </c>
      <c r="B56" s="151" t="s">
        <v>208</v>
      </c>
      <c r="C56" s="15">
        <v>0</v>
      </c>
      <c r="D56" s="15">
        <v>10</v>
      </c>
      <c r="E56" s="15">
        <v>10</v>
      </c>
      <c r="F56" s="15">
        <v>15</v>
      </c>
      <c r="G56" s="15">
        <v>50</v>
      </c>
      <c r="H56" s="15">
        <v>70</v>
      </c>
      <c r="K56" s="155" t="s">
        <v>413</v>
      </c>
      <c r="L56" s="156">
        <v>0</v>
      </c>
      <c r="M56" s="156">
        <v>6</v>
      </c>
      <c r="N56" s="156">
        <v>8</v>
      </c>
      <c r="Q56" s="214"/>
      <c r="R56" s="214"/>
    </row>
    <row r="57" spans="1:18" x14ac:dyDescent="0.35">
      <c r="A57" s="15" t="s">
        <v>414</v>
      </c>
      <c r="B57" s="151" t="s">
        <v>208</v>
      </c>
      <c r="C57" s="15">
        <v>0</v>
      </c>
      <c r="D57" s="15">
        <v>6</v>
      </c>
      <c r="E57" s="15">
        <v>8</v>
      </c>
      <c r="F57" s="15">
        <v>4</v>
      </c>
      <c r="G57" s="15">
        <v>12</v>
      </c>
      <c r="H57" s="15">
        <v>25</v>
      </c>
      <c r="K57" s="155" t="s">
        <v>415</v>
      </c>
      <c r="L57" s="156">
        <v>0</v>
      </c>
      <c r="M57" s="156">
        <v>16</v>
      </c>
      <c r="N57" s="156">
        <v>24</v>
      </c>
      <c r="Q57" s="214"/>
      <c r="R57" s="214"/>
    </row>
    <row r="58" spans="1:18" x14ac:dyDescent="0.35">
      <c r="A58" s="15" t="s">
        <v>416</v>
      </c>
      <c r="B58" s="151" t="s">
        <v>208</v>
      </c>
      <c r="C58" s="151">
        <v>10</v>
      </c>
      <c r="D58" s="151">
        <v>20</v>
      </c>
      <c r="E58" s="152">
        <v>40</v>
      </c>
      <c r="F58" s="15">
        <v>0</v>
      </c>
      <c r="G58" s="15">
        <v>10</v>
      </c>
      <c r="H58" s="15">
        <v>10</v>
      </c>
      <c r="K58" s="155" t="s">
        <v>417</v>
      </c>
      <c r="L58" s="156">
        <v>1.5</v>
      </c>
      <c r="M58" s="156">
        <v>8</v>
      </c>
      <c r="N58" s="156">
        <v>10</v>
      </c>
      <c r="Q58" s="214"/>
      <c r="R58" s="214"/>
    </row>
    <row r="59" spans="1:18" x14ac:dyDescent="0.35">
      <c r="A59" s="151" t="s">
        <v>418</v>
      </c>
      <c r="B59" s="151" t="s">
        <v>208</v>
      </c>
      <c r="C59" s="151">
        <v>0</v>
      </c>
      <c r="D59" s="151">
        <v>4</v>
      </c>
      <c r="E59" s="152">
        <v>10</v>
      </c>
      <c r="F59" s="15">
        <v>0</v>
      </c>
      <c r="G59" s="15">
        <v>6</v>
      </c>
      <c r="H59" s="15">
        <v>8</v>
      </c>
      <c r="K59" s="155" t="s">
        <v>419</v>
      </c>
      <c r="L59" s="156">
        <v>0</v>
      </c>
      <c r="M59" s="156">
        <v>25</v>
      </c>
      <c r="N59" s="156">
        <v>65</v>
      </c>
      <c r="Q59" s="214"/>
      <c r="R59" s="214"/>
    </row>
    <row r="60" spans="1:18" x14ac:dyDescent="0.35">
      <c r="A60" s="151" t="s">
        <v>420</v>
      </c>
      <c r="B60" s="151" t="s">
        <v>208</v>
      </c>
      <c r="C60" s="151">
        <v>8</v>
      </c>
      <c r="D60" s="151">
        <v>10</v>
      </c>
      <c r="E60" s="152">
        <v>24</v>
      </c>
      <c r="F60" s="15">
        <v>10</v>
      </c>
      <c r="G60" s="15">
        <v>20</v>
      </c>
      <c r="H60" s="15">
        <v>40</v>
      </c>
      <c r="K60" s="155" t="s">
        <v>245</v>
      </c>
      <c r="L60" s="156">
        <v>292</v>
      </c>
      <c r="M60" s="156">
        <v>1189.3999999999999</v>
      </c>
      <c r="N60" s="156">
        <v>1956.6</v>
      </c>
      <c r="Q60" s="214"/>
      <c r="R60" s="214"/>
    </row>
    <row r="61" spans="1:18" x14ac:dyDescent="0.35">
      <c r="A61" s="151" t="s">
        <v>421</v>
      </c>
      <c r="B61" s="151" t="s">
        <v>208</v>
      </c>
      <c r="C61" s="151">
        <v>0</v>
      </c>
      <c r="D61" s="151">
        <v>1</v>
      </c>
      <c r="E61" s="152">
        <v>10</v>
      </c>
      <c r="F61" s="15">
        <v>0</v>
      </c>
      <c r="G61" s="15">
        <v>4</v>
      </c>
      <c r="H61" s="15">
        <v>10</v>
      </c>
      <c r="Q61" s="214"/>
      <c r="R61" s="214"/>
    </row>
    <row r="62" spans="1:18" x14ac:dyDescent="0.35">
      <c r="A62" s="15" t="s">
        <v>422</v>
      </c>
      <c r="B62" s="15" t="s">
        <v>208</v>
      </c>
      <c r="C62" s="15">
        <v>2</v>
      </c>
      <c r="D62" s="15">
        <v>4</v>
      </c>
      <c r="E62" s="15">
        <v>6</v>
      </c>
      <c r="F62" s="15">
        <v>0</v>
      </c>
      <c r="G62" s="15">
        <v>4.8</v>
      </c>
      <c r="H62" s="15">
        <v>9.6</v>
      </c>
      <c r="Q62" s="214"/>
      <c r="R62" s="214"/>
    </row>
    <row r="63" spans="1:18" x14ac:dyDescent="0.35">
      <c r="A63" s="15" t="s">
        <v>423</v>
      </c>
      <c r="B63" s="15" t="s">
        <v>208</v>
      </c>
      <c r="C63" s="15">
        <v>0</v>
      </c>
      <c r="D63" s="15">
        <v>12</v>
      </c>
      <c r="E63" s="15">
        <v>20</v>
      </c>
      <c r="F63" s="15">
        <v>0</v>
      </c>
      <c r="G63" s="15">
        <v>16</v>
      </c>
      <c r="H63" s="15">
        <v>32</v>
      </c>
      <c r="Q63" s="214"/>
      <c r="R63" s="214"/>
    </row>
    <row r="64" spans="1:18" x14ac:dyDescent="0.35">
      <c r="A64" s="15" t="s">
        <v>424</v>
      </c>
      <c r="B64" s="15" t="s">
        <v>208</v>
      </c>
      <c r="C64" s="15">
        <v>5</v>
      </c>
      <c r="D64" s="15">
        <v>25</v>
      </c>
      <c r="E64" s="15">
        <v>30</v>
      </c>
      <c r="F64" s="15">
        <v>0</v>
      </c>
      <c r="G64" s="15">
        <v>0</v>
      </c>
      <c r="H64" s="15">
        <v>16</v>
      </c>
      <c r="Q64" s="214"/>
      <c r="R64" s="214"/>
    </row>
    <row r="65" spans="1:18" x14ac:dyDescent="0.35">
      <c r="A65" s="151" t="s">
        <v>425</v>
      </c>
      <c r="B65" s="151" t="s">
        <v>208</v>
      </c>
      <c r="C65" s="151">
        <v>0</v>
      </c>
      <c r="D65" s="151">
        <v>14</v>
      </c>
      <c r="E65" s="152">
        <v>20</v>
      </c>
      <c r="F65" s="15">
        <v>3</v>
      </c>
      <c r="G65" s="15">
        <v>8</v>
      </c>
      <c r="H65" s="15">
        <v>20</v>
      </c>
      <c r="Q65" s="214"/>
      <c r="R65" s="214"/>
    </row>
    <row r="66" spans="1:18" x14ac:dyDescent="0.35">
      <c r="A66" s="151" t="s">
        <v>426</v>
      </c>
      <c r="B66" s="151" t="s">
        <v>208</v>
      </c>
      <c r="C66" s="151">
        <v>0</v>
      </c>
      <c r="D66" s="151">
        <v>8</v>
      </c>
      <c r="E66" s="152">
        <v>20</v>
      </c>
      <c r="F66" s="15">
        <v>3</v>
      </c>
      <c r="G66" s="15">
        <v>5</v>
      </c>
      <c r="H66" s="15">
        <v>10</v>
      </c>
      <c r="K66" s="157" t="s">
        <v>310</v>
      </c>
      <c r="L66" s="157" t="s">
        <v>319</v>
      </c>
      <c r="M66" s="157" t="s">
        <v>320</v>
      </c>
      <c r="N66" s="157" t="s">
        <v>321</v>
      </c>
      <c r="Q66" s="214"/>
      <c r="R66" s="214"/>
    </row>
    <row r="67" spans="1:18" x14ac:dyDescent="0.35">
      <c r="A67" s="151" t="s">
        <v>427</v>
      </c>
      <c r="B67" s="151" t="s">
        <v>208</v>
      </c>
      <c r="C67" s="151">
        <v>0</v>
      </c>
      <c r="D67" s="151">
        <v>7.5</v>
      </c>
      <c r="E67" s="152">
        <v>10</v>
      </c>
      <c r="F67" s="15">
        <v>11</v>
      </c>
      <c r="G67" s="15">
        <v>18</v>
      </c>
      <c r="H67" s="15">
        <v>18</v>
      </c>
      <c r="K67" s="211" t="s">
        <v>334</v>
      </c>
      <c r="L67" s="212">
        <v>8</v>
      </c>
      <c r="M67" s="212">
        <v>16</v>
      </c>
      <c r="N67" s="212">
        <v>20</v>
      </c>
      <c r="Q67" s="214"/>
      <c r="R67" s="214"/>
    </row>
    <row r="68" spans="1:18" x14ac:dyDescent="0.35">
      <c r="A68" s="151" t="s">
        <v>428</v>
      </c>
      <c r="B68" s="151" t="s">
        <v>208</v>
      </c>
      <c r="C68" s="151">
        <v>0</v>
      </c>
      <c r="D68" s="151">
        <v>2.5</v>
      </c>
      <c r="E68" s="152">
        <v>9</v>
      </c>
      <c r="F68" s="15">
        <v>1</v>
      </c>
      <c r="G68" s="15">
        <v>2</v>
      </c>
      <c r="H68" s="15">
        <v>5</v>
      </c>
      <c r="K68" s="211" t="s">
        <v>379</v>
      </c>
      <c r="L68" s="212">
        <v>10</v>
      </c>
      <c r="M68" s="212">
        <v>26</v>
      </c>
      <c r="N68" s="212">
        <v>48</v>
      </c>
      <c r="Q68" s="214"/>
      <c r="R68" s="214"/>
    </row>
    <row r="69" spans="1:18" x14ac:dyDescent="0.35">
      <c r="A69" s="151" t="s">
        <v>429</v>
      </c>
      <c r="B69" s="151" t="s">
        <v>208</v>
      </c>
      <c r="C69" s="151">
        <v>2</v>
      </c>
      <c r="D69" s="151">
        <v>4</v>
      </c>
      <c r="E69" s="152">
        <v>4</v>
      </c>
      <c r="F69" s="15">
        <v>8</v>
      </c>
      <c r="G69" s="15">
        <v>10</v>
      </c>
      <c r="H69" s="15">
        <v>24</v>
      </c>
      <c r="K69" s="155" t="s">
        <v>396</v>
      </c>
      <c r="L69" s="156">
        <v>4</v>
      </c>
      <c r="M69" s="156">
        <v>37.299999999999997</v>
      </c>
      <c r="N69" s="156">
        <v>61.7</v>
      </c>
      <c r="Q69" s="214"/>
      <c r="R69" s="214"/>
    </row>
    <row r="70" spans="1:18" x14ac:dyDescent="0.35">
      <c r="A70" s="151" t="s">
        <v>430</v>
      </c>
      <c r="B70" s="151" t="s">
        <v>208</v>
      </c>
      <c r="C70" s="151">
        <v>0</v>
      </c>
      <c r="D70" s="151">
        <v>18</v>
      </c>
      <c r="E70" s="152">
        <v>30</v>
      </c>
      <c r="F70" s="15">
        <v>2</v>
      </c>
      <c r="G70" s="15">
        <v>4</v>
      </c>
      <c r="H70" s="15">
        <v>6</v>
      </c>
      <c r="K70" s="155" t="s">
        <v>419</v>
      </c>
      <c r="L70" s="156">
        <v>0</v>
      </c>
      <c r="M70" s="156">
        <v>25</v>
      </c>
      <c r="N70" s="156">
        <v>65</v>
      </c>
      <c r="Q70" s="214"/>
      <c r="R70" s="214"/>
    </row>
    <row r="71" spans="1:18" x14ac:dyDescent="0.35">
      <c r="A71" s="151" t="s">
        <v>431</v>
      </c>
      <c r="B71" s="151" t="s">
        <v>208</v>
      </c>
      <c r="C71" s="151">
        <v>4</v>
      </c>
      <c r="D71" s="151">
        <v>4</v>
      </c>
      <c r="E71" s="152">
        <v>4</v>
      </c>
      <c r="F71" s="15">
        <v>6</v>
      </c>
      <c r="G71" s="15">
        <v>20</v>
      </c>
      <c r="H71" s="15">
        <v>24</v>
      </c>
      <c r="K71" s="155" t="s">
        <v>411</v>
      </c>
      <c r="L71" s="156">
        <v>5</v>
      </c>
      <c r="M71" s="156">
        <v>32</v>
      </c>
      <c r="N71" s="156">
        <v>72</v>
      </c>
      <c r="Q71" s="214"/>
      <c r="R71" s="214"/>
    </row>
    <row r="72" spans="1:18" x14ac:dyDescent="0.35">
      <c r="A72" s="151" t="s">
        <v>432</v>
      </c>
      <c r="B72" s="151" t="s">
        <v>208</v>
      </c>
      <c r="C72" s="151">
        <v>0</v>
      </c>
      <c r="D72" s="151">
        <v>15</v>
      </c>
      <c r="E72" s="152">
        <v>40</v>
      </c>
      <c r="F72" s="15">
        <v>0</v>
      </c>
      <c r="G72" s="15">
        <v>12</v>
      </c>
      <c r="H72" s="15">
        <v>20</v>
      </c>
      <c r="K72" s="155" t="s">
        <v>433</v>
      </c>
      <c r="L72" s="156">
        <v>26</v>
      </c>
      <c r="M72" s="156">
        <v>43</v>
      </c>
      <c r="N72" s="156">
        <v>77</v>
      </c>
      <c r="Q72" s="214"/>
      <c r="R72" s="214"/>
    </row>
    <row r="73" spans="1:18" x14ac:dyDescent="0.35">
      <c r="A73" s="151" t="s">
        <v>434</v>
      </c>
      <c r="B73" s="151" t="s">
        <v>208</v>
      </c>
      <c r="C73" s="151">
        <v>0</v>
      </c>
      <c r="D73" s="151">
        <v>7.5</v>
      </c>
      <c r="E73" s="152">
        <v>15</v>
      </c>
      <c r="F73" s="15">
        <v>5</v>
      </c>
      <c r="G73" s="15">
        <v>25</v>
      </c>
      <c r="H73" s="15">
        <v>30</v>
      </c>
      <c r="K73" s="155" t="s">
        <v>390</v>
      </c>
      <c r="L73" s="156">
        <v>14</v>
      </c>
      <c r="M73" s="156">
        <v>67</v>
      </c>
      <c r="N73" s="156">
        <v>94</v>
      </c>
      <c r="Q73" s="214"/>
      <c r="R73" s="214"/>
    </row>
    <row r="74" spans="1:18" x14ac:dyDescent="0.35">
      <c r="A74" s="15" t="s">
        <v>435</v>
      </c>
      <c r="B74" s="151" t="s">
        <v>208</v>
      </c>
      <c r="C74" s="15">
        <v>0</v>
      </c>
      <c r="D74" s="15">
        <v>15</v>
      </c>
      <c r="E74" s="15">
        <v>35</v>
      </c>
      <c r="F74" s="15">
        <v>3</v>
      </c>
      <c r="G74" s="15">
        <v>10</v>
      </c>
      <c r="H74" s="15">
        <v>20</v>
      </c>
      <c r="K74" s="155" t="s">
        <v>204</v>
      </c>
      <c r="L74" s="156">
        <v>28</v>
      </c>
      <c r="M74" s="156">
        <v>77</v>
      </c>
      <c r="N74" s="156">
        <v>112</v>
      </c>
      <c r="Q74" s="214"/>
      <c r="R74" s="214"/>
    </row>
    <row r="75" spans="1:18" x14ac:dyDescent="0.35">
      <c r="A75" s="151" t="s">
        <v>436</v>
      </c>
      <c r="B75" s="151" t="s">
        <v>208</v>
      </c>
      <c r="C75" s="151">
        <v>0</v>
      </c>
      <c r="D75" s="151">
        <v>4</v>
      </c>
      <c r="E75" s="152">
        <v>8</v>
      </c>
      <c r="F75" s="15">
        <v>0</v>
      </c>
      <c r="G75" s="15">
        <v>14</v>
      </c>
      <c r="H75" s="15">
        <v>20</v>
      </c>
      <c r="K75" s="155" t="s">
        <v>205</v>
      </c>
      <c r="L75" s="156">
        <v>51</v>
      </c>
      <c r="M75" s="156">
        <v>164</v>
      </c>
      <c r="N75" s="156">
        <v>237</v>
      </c>
      <c r="Q75" s="214"/>
      <c r="R75" s="214"/>
    </row>
    <row r="76" spans="1:18" x14ac:dyDescent="0.35">
      <c r="A76" s="151" t="s">
        <v>437</v>
      </c>
      <c r="B76" s="151" t="s">
        <v>208</v>
      </c>
      <c r="C76" s="151">
        <v>0</v>
      </c>
      <c r="D76" s="151">
        <v>4</v>
      </c>
      <c r="E76" s="152">
        <v>10</v>
      </c>
      <c r="F76" s="15">
        <v>0</v>
      </c>
      <c r="G76" s="15">
        <v>8</v>
      </c>
      <c r="H76" s="15">
        <v>20</v>
      </c>
      <c r="K76" s="155" t="s">
        <v>203</v>
      </c>
      <c r="L76" s="156">
        <v>36.5</v>
      </c>
      <c r="M76" s="156">
        <v>190</v>
      </c>
      <c r="N76" s="156">
        <v>307</v>
      </c>
      <c r="Q76" s="214"/>
      <c r="R76" s="214"/>
    </row>
    <row r="77" spans="1:18" x14ac:dyDescent="0.35">
      <c r="A77" s="151" t="s">
        <v>438</v>
      </c>
      <c r="B77" s="151" t="s">
        <v>208</v>
      </c>
      <c r="C77" s="151">
        <v>0</v>
      </c>
      <c r="D77" s="151">
        <v>12</v>
      </c>
      <c r="E77" s="152">
        <v>20</v>
      </c>
      <c r="F77" s="15">
        <v>4</v>
      </c>
      <c r="G77" s="15">
        <v>5</v>
      </c>
      <c r="H77" s="15">
        <v>8</v>
      </c>
      <c r="Q77" s="214"/>
      <c r="R77" s="214"/>
    </row>
    <row r="78" spans="1:18" x14ac:dyDescent="0.35">
      <c r="A78" s="151" t="s">
        <v>439</v>
      </c>
      <c r="B78" s="151" t="s">
        <v>208</v>
      </c>
      <c r="C78" s="151">
        <v>8</v>
      </c>
      <c r="D78" s="151">
        <v>12</v>
      </c>
      <c r="E78" s="152">
        <v>16</v>
      </c>
      <c r="F78" s="15">
        <v>0</v>
      </c>
      <c r="G78" s="15">
        <v>7.5</v>
      </c>
      <c r="H78" s="15">
        <v>10</v>
      </c>
      <c r="Q78" s="214"/>
      <c r="R78" s="214"/>
    </row>
    <row r="79" spans="1:18" x14ac:dyDescent="0.35">
      <c r="A79" s="151" t="s">
        <v>440</v>
      </c>
      <c r="B79" s="151" t="s">
        <v>208</v>
      </c>
      <c r="C79" s="151">
        <v>0</v>
      </c>
      <c r="D79" s="151">
        <v>24</v>
      </c>
      <c r="E79" s="152">
        <v>64</v>
      </c>
      <c r="F79" s="15">
        <v>0</v>
      </c>
      <c r="G79" s="15">
        <v>2.5</v>
      </c>
      <c r="H79" s="15">
        <v>9</v>
      </c>
      <c r="Q79" s="214"/>
      <c r="R79" s="214"/>
    </row>
    <row r="80" spans="1:18" x14ac:dyDescent="0.35">
      <c r="A80" s="15" t="s">
        <v>441</v>
      </c>
      <c r="B80" s="151" t="s">
        <v>208</v>
      </c>
      <c r="C80" s="15">
        <v>5</v>
      </c>
      <c r="D80" s="15">
        <v>8</v>
      </c>
      <c r="E80" s="15">
        <v>8</v>
      </c>
      <c r="F80" s="15">
        <v>0</v>
      </c>
      <c r="G80" s="15">
        <v>5</v>
      </c>
      <c r="H80" s="15">
        <v>10</v>
      </c>
      <c r="Q80" s="214"/>
      <c r="R80" s="214"/>
    </row>
    <row r="81" spans="1:18" x14ac:dyDescent="0.35">
      <c r="A81" s="15" t="s">
        <v>442</v>
      </c>
      <c r="B81" s="151" t="s">
        <v>208</v>
      </c>
      <c r="C81" s="15">
        <v>0</v>
      </c>
      <c r="D81" s="15">
        <v>6</v>
      </c>
      <c r="E81" s="15">
        <v>8</v>
      </c>
      <c r="F81" s="15">
        <v>0</v>
      </c>
      <c r="G81" s="15">
        <v>7.5</v>
      </c>
      <c r="H81" s="15">
        <v>10</v>
      </c>
      <c r="Q81" s="214"/>
      <c r="R81" s="214"/>
    </row>
    <row r="82" spans="1:18" x14ac:dyDescent="0.35">
      <c r="A82" s="15" t="s">
        <v>443</v>
      </c>
      <c r="B82" s="151" t="s">
        <v>208</v>
      </c>
      <c r="C82" s="15">
        <v>0</v>
      </c>
      <c r="D82" s="15">
        <v>16</v>
      </c>
      <c r="E82" s="15">
        <v>24</v>
      </c>
      <c r="F82" s="15">
        <v>0</v>
      </c>
      <c r="G82" s="15">
        <v>9.8000000000000007</v>
      </c>
      <c r="H82" s="15">
        <v>14.7</v>
      </c>
      <c r="Q82" s="214"/>
      <c r="R82" s="214"/>
    </row>
    <row r="83" spans="1:18" x14ac:dyDescent="0.35">
      <c r="A83" s="151" t="s">
        <v>444</v>
      </c>
      <c r="B83" s="151" t="s">
        <v>208</v>
      </c>
      <c r="C83" s="151">
        <v>0</v>
      </c>
      <c r="D83" s="151">
        <v>1</v>
      </c>
      <c r="E83" s="152">
        <v>3</v>
      </c>
      <c r="F83" s="15">
        <v>2</v>
      </c>
      <c r="G83" s="15">
        <v>4</v>
      </c>
      <c r="H83" s="15">
        <v>4</v>
      </c>
      <c r="Q83" s="214"/>
      <c r="R83" s="214"/>
    </row>
    <row r="84" spans="1:18" x14ac:dyDescent="0.35">
      <c r="A84" s="151" t="s">
        <v>445</v>
      </c>
      <c r="B84" s="151" t="s">
        <v>208</v>
      </c>
      <c r="C84" s="151">
        <v>1.5</v>
      </c>
      <c r="D84" s="151">
        <v>8</v>
      </c>
      <c r="E84" s="152">
        <v>10</v>
      </c>
      <c r="F84" s="15">
        <v>0</v>
      </c>
      <c r="G84" s="15">
        <v>10</v>
      </c>
      <c r="H84" s="15">
        <v>24</v>
      </c>
      <c r="Q84" s="214"/>
      <c r="R84" s="214"/>
    </row>
    <row r="85" spans="1:18" x14ac:dyDescent="0.35">
      <c r="A85" s="151" t="s">
        <v>446</v>
      </c>
      <c r="B85" s="151" t="s">
        <v>208</v>
      </c>
      <c r="C85" s="151">
        <v>4</v>
      </c>
      <c r="D85" s="151">
        <v>8</v>
      </c>
      <c r="E85" s="15">
        <v>12</v>
      </c>
      <c r="F85" s="15">
        <v>4</v>
      </c>
      <c r="G85" s="15">
        <v>4</v>
      </c>
      <c r="H85" s="15">
        <v>4</v>
      </c>
      <c r="Q85" s="214"/>
      <c r="R85" s="214"/>
    </row>
    <row r="86" spans="1:18" x14ac:dyDescent="0.35">
      <c r="A86" s="151" t="s">
        <v>447</v>
      </c>
      <c r="B86" s="151" t="s">
        <v>448</v>
      </c>
      <c r="C86" s="151">
        <v>1.6</v>
      </c>
      <c r="D86" s="151">
        <v>4</v>
      </c>
      <c r="E86" s="152">
        <v>8</v>
      </c>
      <c r="F86" s="15">
        <v>0</v>
      </c>
      <c r="G86" s="15">
        <v>15</v>
      </c>
      <c r="H86" s="15">
        <v>40</v>
      </c>
      <c r="Q86" s="214"/>
      <c r="R86" s="214"/>
    </row>
    <row r="87" spans="1:18" x14ac:dyDescent="0.35">
      <c r="A87" s="151" t="s">
        <v>449</v>
      </c>
      <c r="B87" s="151" t="s">
        <v>448</v>
      </c>
      <c r="C87" s="151">
        <v>0</v>
      </c>
      <c r="D87" s="151">
        <v>24</v>
      </c>
      <c r="E87" s="152">
        <v>72</v>
      </c>
      <c r="F87" s="15">
        <v>0</v>
      </c>
      <c r="G87" s="15">
        <v>10</v>
      </c>
      <c r="H87" s="15">
        <v>25</v>
      </c>
      <c r="Q87" s="214"/>
      <c r="R87" s="214"/>
    </row>
    <row r="88" spans="1:18" x14ac:dyDescent="0.35">
      <c r="A88" s="15" t="s">
        <v>450</v>
      </c>
      <c r="B88" s="15" t="s">
        <v>448</v>
      </c>
      <c r="C88" s="15">
        <v>0</v>
      </c>
      <c r="D88" s="15">
        <v>8</v>
      </c>
      <c r="E88" s="15">
        <v>14</v>
      </c>
      <c r="F88" s="15">
        <v>0</v>
      </c>
      <c r="G88" s="15">
        <v>4</v>
      </c>
      <c r="H88" s="15">
        <v>24</v>
      </c>
      <c r="Q88" s="214"/>
      <c r="R88" s="214"/>
    </row>
    <row r="89" spans="1:18" x14ac:dyDescent="0.35">
      <c r="A89" s="151" t="s">
        <v>451</v>
      </c>
      <c r="B89" s="151" t="s">
        <v>448</v>
      </c>
      <c r="C89" s="151">
        <v>0</v>
      </c>
      <c r="D89" s="151">
        <v>10</v>
      </c>
      <c r="E89" s="152">
        <v>18</v>
      </c>
      <c r="F89" s="15">
        <v>0</v>
      </c>
      <c r="G89" s="15">
        <v>15</v>
      </c>
      <c r="H89" s="15">
        <v>35</v>
      </c>
      <c r="Q89" s="214"/>
      <c r="R89" s="214"/>
    </row>
    <row r="90" spans="1:18" x14ac:dyDescent="0.35">
      <c r="A90" s="15" t="s">
        <v>452</v>
      </c>
      <c r="B90" s="151" t="s">
        <v>448</v>
      </c>
      <c r="C90" s="15">
        <v>15</v>
      </c>
      <c r="D90" s="15">
        <v>50</v>
      </c>
      <c r="E90" s="15">
        <v>70</v>
      </c>
      <c r="F90" s="15">
        <v>24</v>
      </c>
      <c r="G90" s="15">
        <v>53</v>
      </c>
      <c r="H90" s="15">
        <v>100</v>
      </c>
      <c r="Q90" s="214"/>
      <c r="R90" s="214"/>
    </row>
    <row r="91" spans="1:18" x14ac:dyDescent="0.35">
      <c r="A91" s="151" t="s">
        <v>453</v>
      </c>
      <c r="B91" s="151" t="s">
        <v>448</v>
      </c>
      <c r="C91" s="151">
        <v>0</v>
      </c>
      <c r="D91" s="151">
        <v>3.6</v>
      </c>
      <c r="E91" s="15">
        <v>15</v>
      </c>
      <c r="F91" s="15">
        <v>0</v>
      </c>
      <c r="G91" s="15">
        <v>4</v>
      </c>
      <c r="H91" s="15">
        <v>8</v>
      </c>
      <c r="Q91" s="214"/>
      <c r="R91" s="214"/>
    </row>
    <row r="92" spans="1:18" x14ac:dyDescent="0.35">
      <c r="A92" s="151" t="s">
        <v>454</v>
      </c>
      <c r="B92" s="151" t="s">
        <v>448</v>
      </c>
      <c r="C92" s="151">
        <v>0</v>
      </c>
      <c r="D92" s="151">
        <v>16</v>
      </c>
      <c r="E92" s="15">
        <v>32</v>
      </c>
      <c r="F92" s="15">
        <v>0</v>
      </c>
      <c r="G92" s="15">
        <v>4</v>
      </c>
      <c r="H92" s="15">
        <v>10</v>
      </c>
      <c r="Q92" s="214"/>
      <c r="R92" s="214"/>
    </row>
    <row r="93" spans="1:18" x14ac:dyDescent="0.35">
      <c r="A93" s="151" t="s">
        <v>455</v>
      </c>
      <c r="B93" s="151" t="s">
        <v>448</v>
      </c>
      <c r="C93" s="151">
        <v>3</v>
      </c>
      <c r="D93" s="151">
        <v>10</v>
      </c>
      <c r="E93" s="15">
        <v>20</v>
      </c>
      <c r="F93" s="15">
        <v>0</v>
      </c>
      <c r="G93" s="15">
        <v>12</v>
      </c>
      <c r="H93" s="15">
        <v>20</v>
      </c>
      <c r="Q93" s="214"/>
      <c r="R93" s="214"/>
    </row>
    <row r="94" spans="1:18" x14ac:dyDescent="0.35">
      <c r="A94" s="151" t="s">
        <v>456</v>
      </c>
      <c r="B94" s="151" t="s">
        <v>448</v>
      </c>
      <c r="C94" s="151">
        <v>0</v>
      </c>
      <c r="D94" s="151">
        <v>5</v>
      </c>
      <c r="E94" s="15">
        <v>10</v>
      </c>
      <c r="F94" s="15">
        <v>8</v>
      </c>
      <c r="G94" s="15">
        <v>12</v>
      </c>
      <c r="H94" s="15">
        <v>16</v>
      </c>
      <c r="Q94" s="214"/>
      <c r="R94" s="214"/>
    </row>
    <row r="95" spans="1:18" x14ac:dyDescent="0.35">
      <c r="A95" s="151" t="s">
        <v>457</v>
      </c>
      <c r="B95" s="151" t="s">
        <v>448</v>
      </c>
      <c r="C95" s="151">
        <v>0</v>
      </c>
      <c r="D95" s="151">
        <v>7.5</v>
      </c>
      <c r="E95" s="15">
        <v>10</v>
      </c>
      <c r="F95" s="15">
        <v>0</v>
      </c>
      <c r="G95" s="15">
        <v>24</v>
      </c>
      <c r="H95" s="15">
        <v>64</v>
      </c>
      <c r="Q95" s="214"/>
      <c r="R95" s="214"/>
    </row>
    <row r="96" spans="1:18" x14ac:dyDescent="0.35">
      <c r="A96" s="151" t="s">
        <v>458</v>
      </c>
      <c r="B96" s="151" t="s">
        <v>448</v>
      </c>
      <c r="C96" s="151">
        <v>0</v>
      </c>
      <c r="D96" s="151">
        <v>12</v>
      </c>
      <c r="E96" s="15">
        <v>24</v>
      </c>
      <c r="F96" s="15">
        <v>5</v>
      </c>
      <c r="G96" s="15">
        <v>8</v>
      </c>
      <c r="H96" s="15">
        <v>8</v>
      </c>
      <c r="Q96" s="214"/>
      <c r="R96" s="214"/>
    </row>
    <row r="97" spans="1:18" x14ac:dyDescent="0.35">
      <c r="A97" s="151" t="s">
        <v>459</v>
      </c>
      <c r="B97" s="151" t="s">
        <v>448</v>
      </c>
      <c r="C97" s="151">
        <v>0</v>
      </c>
      <c r="D97" s="151">
        <v>4</v>
      </c>
      <c r="E97" s="15">
        <v>24</v>
      </c>
      <c r="F97" s="15">
        <v>0</v>
      </c>
      <c r="G97" s="15">
        <v>6</v>
      </c>
      <c r="H97" s="15">
        <v>8</v>
      </c>
      <c r="Q97" s="214"/>
      <c r="R97" s="214"/>
    </row>
    <row r="98" spans="1:18" x14ac:dyDescent="0.35">
      <c r="A98" s="151" t="s">
        <v>460</v>
      </c>
      <c r="B98" s="151" t="s">
        <v>448</v>
      </c>
      <c r="C98" s="151">
        <v>0</v>
      </c>
      <c r="D98" s="151">
        <v>0</v>
      </c>
      <c r="E98" s="15">
        <v>16</v>
      </c>
      <c r="F98" s="15">
        <v>0</v>
      </c>
      <c r="G98" s="15">
        <v>16</v>
      </c>
      <c r="H98" s="15">
        <v>24</v>
      </c>
      <c r="Q98" s="214"/>
      <c r="R98" s="214"/>
    </row>
    <row r="99" spans="1:18" x14ac:dyDescent="0.35">
      <c r="A99" s="151" t="s">
        <v>461</v>
      </c>
      <c r="B99" s="151" t="s">
        <v>462</v>
      </c>
      <c r="C99" s="151">
        <v>3</v>
      </c>
      <c r="D99" s="151">
        <v>4</v>
      </c>
      <c r="E99" s="15">
        <v>8</v>
      </c>
      <c r="F99" s="15">
        <v>1.5</v>
      </c>
      <c r="G99" s="15">
        <v>8</v>
      </c>
      <c r="H99" s="15">
        <v>10</v>
      </c>
      <c r="Q99" s="214"/>
      <c r="R99" s="214"/>
    </row>
    <row r="100" spans="1:18" x14ac:dyDescent="0.35">
      <c r="A100" s="15" t="s">
        <v>463</v>
      </c>
      <c r="B100" s="15" t="s">
        <v>462</v>
      </c>
      <c r="C100" s="15">
        <v>0</v>
      </c>
      <c r="D100" s="15">
        <v>15</v>
      </c>
      <c r="E100" s="15">
        <v>15</v>
      </c>
      <c r="Q100" s="214"/>
      <c r="R100" s="214"/>
    </row>
    <row r="101" spans="1:18" x14ac:dyDescent="0.35">
      <c r="A101" s="15" t="s">
        <v>464</v>
      </c>
      <c r="B101" s="15" t="s">
        <v>462</v>
      </c>
      <c r="C101" s="15">
        <v>4</v>
      </c>
      <c r="D101" s="15">
        <v>12</v>
      </c>
      <c r="E101" s="15">
        <v>25</v>
      </c>
      <c r="Q101" s="214"/>
      <c r="R101" s="214"/>
    </row>
    <row r="102" spans="1:18" x14ac:dyDescent="0.35">
      <c r="A102" s="15" t="s">
        <v>465</v>
      </c>
      <c r="B102" s="15" t="s">
        <v>462</v>
      </c>
      <c r="C102" s="15">
        <v>0</v>
      </c>
      <c r="D102" s="15">
        <v>9.8000000000000007</v>
      </c>
      <c r="E102" s="15">
        <v>14.7</v>
      </c>
      <c r="Q102" s="214"/>
      <c r="R102" s="214"/>
    </row>
    <row r="103" spans="1:18" x14ac:dyDescent="0.35">
      <c r="A103" s="15" t="s">
        <v>466</v>
      </c>
      <c r="B103" s="15" t="s">
        <v>462</v>
      </c>
      <c r="C103" s="15">
        <v>24</v>
      </c>
      <c r="D103" s="15">
        <v>53</v>
      </c>
      <c r="E103" s="15">
        <v>100</v>
      </c>
      <c r="Q103" s="214"/>
    </row>
    <row r="104" spans="1:18" x14ac:dyDescent="0.35">
      <c r="A104" s="15" t="s">
        <v>467</v>
      </c>
      <c r="B104" s="15" t="s">
        <v>468</v>
      </c>
      <c r="C104" s="15">
        <v>0</v>
      </c>
      <c r="D104" s="15">
        <v>4</v>
      </c>
      <c r="E104" s="15">
        <v>15</v>
      </c>
      <c r="Q104" s="214"/>
    </row>
    <row r="105" spans="1:18" x14ac:dyDescent="0.35">
      <c r="Q105" s="214"/>
    </row>
    <row r="106" spans="1:18" x14ac:dyDescent="0.35">
      <c r="Q106" s="214"/>
    </row>
    <row r="107" spans="1:18" x14ac:dyDescent="0.35">
      <c r="Q107" s="214"/>
    </row>
    <row r="108" spans="1:18" x14ac:dyDescent="0.35">
      <c r="Q108" s="214"/>
    </row>
    <row r="109" spans="1:18" x14ac:dyDescent="0.35">
      <c r="Q109" s="214"/>
    </row>
    <row r="110" spans="1:18" x14ac:dyDescent="0.35">
      <c r="Q110" s="214"/>
    </row>
    <row r="111" spans="1:18" x14ac:dyDescent="0.35">
      <c r="Q111" s="214"/>
    </row>
    <row r="112" spans="1:18" x14ac:dyDescent="0.35">
      <c r="Q112" s="214"/>
    </row>
    <row r="113" spans="17:17" x14ac:dyDescent="0.35">
      <c r="Q113" s="214"/>
    </row>
    <row r="114" spans="17:17" x14ac:dyDescent="0.35">
      <c r="Q114" s="214"/>
    </row>
    <row r="115" spans="17:17" x14ac:dyDescent="0.35">
      <c r="Q115" s="214"/>
    </row>
    <row r="116" spans="17:17" x14ac:dyDescent="0.35">
      <c r="Q116" s="214"/>
    </row>
    <row r="117" spans="17:17" x14ac:dyDescent="0.35">
      <c r="Q117" s="214"/>
    </row>
    <row r="118" spans="17:17" x14ac:dyDescent="0.35">
      <c r="Q118" s="214"/>
    </row>
    <row r="119" spans="17:17" x14ac:dyDescent="0.35">
      <c r="Q119" s="214"/>
    </row>
    <row r="120" spans="17:17" x14ac:dyDescent="0.35">
      <c r="Q120" s="214"/>
    </row>
    <row r="121" spans="17:17" x14ac:dyDescent="0.35">
      <c r="Q121" s="214"/>
    </row>
    <row r="122" spans="17:17" x14ac:dyDescent="0.35">
      <c r="Q122" s="214"/>
    </row>
    <row r="123" spans="17:17" x14ac:dyDescent="0.35">
      <c r="Q123" s="214"/>
    </row>
    <row r="124" spans="17:17" x14ac:dyDescent="0.35">
      <c r="Q124" s="214"/>
    </row>
    <row r="125" spans="17:17" x14ac:dyDescent="0.35">
      <c r="Q125" s="214"/>
    </row>
    <row r="126" spans="17:17" x14ac:dyDescent="0.35">
      <c r="Q126" s="214"/>
    </row>
    <row r="127" spans="17:17" x14ac:dyDescent="0.35">
      <c r="Q127" s="214"/>
    </row>
    <row r="128" spans="17:17" x14ac:dyDescent="0.35">
      <c r="Q128" s="214"/>
    </row>
    <row r="129" spans="17:17" x14ac:dyDescent="0.35">
      <c r="Q129" s="214"/>
    </row>
    <row r="130" spans="17:17" x14ac:dyDescent="0.35">
      <c r="Q130" s="214"/>
    </row>
    <row r="131" spans="17:17" x14ac:dyDescent="0.35">
      <c r="Q131" s="214"/>
    </row>
    <row r="132" spans="17:17" x14ac:dyDescent="0.35">
      <c r="Q132" s="214"/>
    </row>
    <row r="133" spans="17:17" x14ac:dyDescent="0.35">
      <c r="Q133" s="214"/>
    </row>
    <row r="134" spans="17:17" x14ac:dyDescent="0.35">
      <c r="Q134" s="214"/>
    </row>
    <row r="135" spans="17:17" x14ac:dyDescent="0.35">
      <c r="Q135" s="214"/>
    </row>
    <row r="136" spans="17:17" x14ac:dyDescent="0.35">
      <c r="Q136" s="214"/>
    </row>
    <row r="137" spans="17:17" x14ac:dyDescent="0.35">
      <c r="Q137" s="214"/>
    </row>
    <row r="138" spans="17:17" x14ac:dyDescent="0.35">
      <c r="Q138" s="214"/>
    </row>
    <row r="139" spans="17:17" x14ac:dyDescent="0.35">
      <c r="Q139" s="214"/>
    </row>
    <row r="140" spans="17:17" x14ac:dyDescent="0.35">
      <c r="Q140" s="214"/>
    </row>
    <row r="141" spans="17:17" x14ac:dyDescent="0.35">
      <c r="Q141" s="214"/>
    </row>
    <row r="142" spans="17:17" x14ac:dyDescent="0.35">
      <c r="Q142" s="214"/>
    </row>
    <row r="143" spans="17:17" x14ac:dyDescent="0.35">
      <c r="Q143" s="214"/>
    </row>
    <row r="144" spans="17:17" x14ac:dyDescent="0.35">
      <c r="Q144" s="214"/>
    </row>
    <row r="145" spans="17:17" x14ac:dyDescent="0.35">
      <c r="Q145" s="214"/>
    </row>
    <row r="146" spans="17:17" x14ac:dyDescent="0.35">
      <c r="Q146" s="214"/>
    </row>
    <row r="147" spans="17:17" x14ac:dyDescent="0.35">
      <c r="Q147" s="214"/>
    </row>
    <row r="148" spans="17:17" x14ac:dyDescent="0.35">
      <c r="Q148" s="214"/>
    </row>
    <row r="149" spans="17:17" x14ac:dyDescent="0.35">
      <c r="Q149" s="214"/>
    </row>
    <row r="150" spans="17:17" x14ac:dyDescent="0.35">
      <c r="Q150" s="214"/>
    </row>
    <row r="151" spans="17:17" x14ac:dyDescent="0.35">
      <c r="Q151" s="214"/>
    </row>
    <row r="152" spans="17:17" x14ac:dyDescent="0.35">
      <c r="Q152" s="214"/>
    </row>
    <row r="153" spans="17:17" x14ac:dyDescent="0.35">
      <c r="Q153" s="214"/>
    </row>
    <row r="154" spans="17:17" x14ac:dyDescent="0.35">
      <c r="Q154" s="214"/>
    </row>
    <row r="155" spans="17:17" x14ac:dyDescent="0.35">
      <c r="Q155" s="214"/>
    </row>
    <row r="156" spans="17:17" x14ac:dyDescent="0.35">
      <c r="Q156" s="214"/>
    </row>
    <row r="157" spans="17:17" x14ac:dyDescent="0.35">
      <c r="Q157" s="214"/>
    </row>
    <row r="158" spans="17:17" x14ac:dyDescent="0.35">
      <c r="Q158" s="214"/>
    </row>
    <row r="159" spans="17:17" x14ac:dyDescent="0.35">
      <c r="Q159" s="214"/>
    </row>
    <row r="160" spans="17:17" x14ac:dyDescent="0.35">
      <c r="Q160" s="214"/>
    </row>
    <row r="161" spans="17:17" x14ac:dyDescent="0.35">
      <c r="Q161" s="214"/>
    </row>
    <row r="162" spans="17:17" x14ac:dyDescent="0.35">
      <c r="Q162" s="214"/>
    </row>
    <row r="163" spans="17:17" x14ac:dyDescent="0.35">
      <c r="Q163" s="214"/>
    </row>
    <row r="164" spans="17:17" x14ac:dyDescent="0.35">
      <c r="Q164" s="214"/>
    </row>
    <row r="165" spans="17:17" x14ac:dyDescent="0.35">
      <c r="Q165" s="214"/>
    </row>
    <row r="166" spans="17:17" x14ac:dyDescent="0.35">
      <c r="Q166" s="214"/>
    </row>
    <row r="167" spans="17:17" x14ac:dyDescent="0.35">
      <c r="Q167" s="214"/>
    </row>
    <row r="168" spans="17:17" x14ac:dyDescent="0.35">
      <c r="Q168" s="214"/>
    </row>
    <row r="169" spans="17:17" x14ac:dyDescent="0.35">
      <c r="Q169" s="214"/>
    </row>
    <row r="170" spans="17:17" x14ac:dyDescent="0.35">
      <c r="Q170" s="214"/>
    </row>
    <row r="171" spans="17:17" x14ac:dyDescent="0.35">
      <c r="Q171" s="214"/>
    </row>
    <row r="172" spans="17:17" x14ac:dyDescent="0.35">
      <c r="Q172" s="214"/>
    </row>
  </sheetData>
  <autoFilter ref="A8:H49">
    <sortState ref="A9:H98">
      <sortCondition ref="A8:A49"/>
    </sortState>
  </autoFilter>
  <hyperlinks>
    <hyperlink ref="I12" r:id="rId3"/>
    <hyperlink ref="I13" r:id="rId4"/>
    <hyperlink ref="I14" r:id="rId5"/>
  </hyperlinks>
  <pageMargins left="0.7" right="0.7" top="0.75" bottom="0.75" header="0.3" footer="0.3"/>
  <drawing r:id="rId6"/>
  <tableParts count="1">
    <tablePart r:id="rId7"/>
  </tableParts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AZ79"/>
  <sheetViews>
    <sheetView zoomScaleNormal="100" workbookViewId="0">
      <selection activeCell="B4" sqref="B4"/>
    </sheetView>
  </sheetViews>
  <sheetFormatPr defaultColWidth="9" defaultRowHeight="13.5" x14ac:dyDescent="0.25"/>
  <cols>
    <col min="1" max="1" width="7.83203125" style="96" customWidth="1"/>
    <col min="2" max="2" width="8.83203125" style="96" customWidth="1"/>
    <col min="3" max="3" width="8.58203125" style="96" customWidth="1"/>
    <col min="4" max="4" width="9.5" style="96" customWidth="1"/>
    <col min="5" max="5" width="8.5" style="96" customWidth="1"/>
    <col min="6" max="7" width="8.25" style="96" customWidth="1"/>
    <col min="8" max="8" width="7.25" style="96" customWidth="1"/>
    <col min="9" max="9" width="8.5" style="96" customWidth="1"/>
    <col min="10" max="10" width="9.33203125" style="96" customWidth="1"/>
    <col min="11" max="11" width="8.75" style="96" customWidth="1"/>
    <col min="12" max="12" width="9.33203125" style="96" customWidth="1"/>
    <col min="13" max="13" width="9.25" style="96" customWidth="1"/>
    <col min="14" max="14" width="9.75" style="96" customWidth="1"/>
    <col min="15" max="16" width="11" style="96" customWidth="1"/>
    <col min="17" max="17" width="6.08203125" style="96" customWidth="1"/>
    <col min="18" max="18" width="8.08203125" style="96" customWidth="1"/>
    <col min="19" max="19" width="6.33203125" style="96" customWidth="1"/>
    <col min="20" max="20" width="10.83203125" style="96" customWidth="1"/>
    <col min="21" max="21" width="8.5" style="96" customWidth="1"/>
    <col min="22" max="22" width="10.58203125" style="96" customWidth="1"/>
    <col min="23" max="23" width="9.58203125" style="96" customWidth="1"/>
    <col min="24" max="24" width="9.5" style="96" customWidth="1"/>
    <col min="25" max="25" width="10.33203125" style="96" customWidth="1"/>
    <col min="26" max="26" width="10" style="96" customWidth="1"/>
    <col min="27" max="27" width="9.75" style="96" customWidth="1"/>
    <col min="28" max="29" width="10.33203125" style="96" customWidth="1"/>
    <col min="30" max="30" width="9.75" style="96" customWidth="1"/>
    <col min="31" max="31" width="9.83203125" style="96" customWidth="1"/>
    <col min="32" max="32" width="10" style="96" customWidth="1"/>
    <col min="33" max="33" width="9.75" style="96" customWidth="1"/>
    <col min="34" max="38" width="10.58203125" style="96" customWidth="1"/>
    <col min="39" max="39" width="9" style="96"/>
    <col min="40" max="44" width="10.83203125" style="96" customWidth="1"/>
    <col min="45" max="45" width="12.33203125" style="96" customWidth="1"/>
    <col min="46" max="46" width="13.25" style="96" customWidth="1"/>
    <col min="47" max="47" width="9" style="96"/>
    <col min="48" max="48" width="10.83203125" style="96" customWidth="1"/>
    <col min="49" max="50" width="9" style="96"/>
    <col min="51" max="51" width="12.25" style="96" customWidth="1"/>
    <col min="52" max="52" width="11.75" style="96" customWidth="1"/>
    <col min="53" max="16384" width="9" style="96"/>
  </cols>
  <sheetData>
    <row r="1" spans="1:52" x14ac:dyDescent="0.25">
      <c r="A1" s="214" t="s">
        <v>0</v>
      </c>
      <c r="B1" s="214" t="s">
        <v>1</v>
      </c>
      <c r="C1" s="214" t="s">
        <v>2</v>
      </c>
      <c r="D1" s="214" t="s">
        <v>3</v>
      </c>
      <c r="E1" s="214" t="s">
        <v>4</v>
      </c>
      <c r="F1" s="214" t="s">
        <v>5</v>
      </c>
      <c r="G1" s="214" t="s">
        <v>6</v>
      </c>
      <c r="H1" s="214"/>
      <c r="I1" s="214" t="s">
        <v>7</v>
      </c>
      <c r="J1" s="214" t="s">
        <v>1</v>
      </c>
      <c r="K1" s="214" t="s">
        <v>2</v>
      </c>
      <c r="L1" s="214" t="s">
        <v>3</v>
      </c>
      <c r="M1" s="214" t="s">
        <v>4</v>
      </c>
      <c r="N1" s="214" t="s">
        <v>5</v>
      </c>
      <c r="O1" s="214" t="s">
        <v>6</v>
      </c>
      <c r="P1" s="214" t="s">
        <v>8</v>
      </c>
      <c r="Q1" s="214"/>
      <c r="R1" s="214"/>
      <c r="S1" s="31"/>
      <c r="T1" s="31"/>
      <c r="U1" s="31"/>
      <c r="V1" s="31"/>
      <c r="W1" s="31"/>
      <c r="X1" s="31"/>
      <c r="Y1" s="31"/>
      <c r="Z1" s="214"/>
      <c r="AA1" s="214"/>
      <c r="AB1" s="214"/>
      <c r="AC1" s="214"/>
      <c r="AD1" s="214"/>
      <c r="AE1" s="214"/>
      <c r="AF1" s="214"/>
      <c r="AG1" s="214"/>
      <c r="AH1" s="214"/>
      <c r="AI1" s="214"/>
      <c r="AJ1" s="214"/>
      <c r="AK1" s="214"/>
      <c r="AL1" s="214"/>
      <c r="AM1" s="214"/>
      <c r="AN1" s="214"/>
      <c r="AO1" s="214"/>
      <c r="AP1" s="214"/>
      <c r="AQ1" s="214"/>
      <c r="AR1" s="214"/>
      <c r="AS1" s="214"/>
      <c r="AT1" s="214"/>
      <c r="AU1" s="214"/>
      <c r="AV1" s="214"/>
      <c r="AW1" s="214"/>
      <c r="AX1" s="214"/>
      <c r="AY1" s="214"/>
      <c r="AZ1" s="214"/>
    </row>
    <row r="2" spans="1:52" ht="16" x14ac:dyDescent="0.35">
      <c r="A2" s="158" t="s">
        <v>9</v>
      </c>
      <c r="B2" s="174">
        <v>38.462543267030981</v>
      </c>
      <c r="C2" s="174">
        <v>46.385998251395634</v>
      </c>
      <c r="D2" s="174">
        <v>3.1205126096393432</v>
      </c>
      <c r="E2" s="174">
        <v>43.870519999999999</v>
      </c>
      <c r="F2" s="174">
        <v>418.56964025599996</v>
      </c>
      <c r="G2" s="174">
        <v>695.55789209600005</v>
      </c>
      <c r="H2" s="214"/>
      <c r="I2" s="109" t="s">
        <v>10</v>
      </c>
      <c r="J2" s="4">
        <f t="shared" ref="J2:J19" si="0">B3/1000*B$2</f>
        <v>439.47417940810124</v>
      </c>
      <c r="K2" s="4">
        <f t="shared" ref="K2:K19" si="1">C3/1000*C$2</f>
        <v>596.42864453827929</v>
      </c>
      <c r="L2" s="4">
        <f t="shared" ref="L2:L19" si="2">D3/1000*D$2</f>
        <v>240.91205311798782</v>
      </c>
      <c r="M2" s="4">
        <f t="shared" ref="M2:M19" si="3">E3/1000*E$2</f>
        <v>310.25184058652178</v>
      </c>
      <c r="N2" s="4">
        <f t="shared" ref="N2:N19" si="4">F3/1000*F$2</f>
        <v>925.76685216620513</v>
      </c>
      <c r="O2" s="4">
        <f t="shared" ref="O2:O19" si="5">G3*G$2</f>
        <v>508.52237491138561</v>
      </c>
      <c r="P2" s="4">
        <f>SUM(Table31416[[#This Row],[LiOH]:[Steel]])</f>
        <v>3021.3559447284806</v>
      </c>
      <c r="Q2" s="214"/>
      <c r="R2" s="214"/>
      <c r="S2" s="214"/>
      <c r="T2" s="214"/>
      <c r="U2" s="214"/>
      <c r="V2" s="214"/>
      <c r="W2" s="214"/>
      <c r="X2" s="214"/>
      <c r="Y2" s="214"/>
      <c r="Z2" s="214"/>
      <c r="AA2" s="214"/>
      <c r="AB2" s="214"/>
      <c r="AC2" s="214"/>
      <c r="AD2" s="214"/>
      <c r="AE2" s="214"/>
      <c r="AF2" s="214"/>
      <c r="AG2" s="214"/>
      <c r="AH2" s="214"/>
      <c r="AI2" s="214"/>
      <c r="AJ2" s="214"/>
      <c r="AK2" s="214"/>
      <c r="AL2" s="214"/>
      <c r="AM2" s="214"/>
      <c r="AN2" s="214"/>
      <c r="AO2" s="214"/>
      <c r="AP2" s="214"/>
      <c r="AQ2" s="214"/>
      <c r="AR2" s="214"/>
      <c r="AS2" s="214"/>
      <c r="AT2" s="214"/>
      <c r="AU2" s="214"/>
      <c r="AV2" s="214"/>
      <c r="AW2" s="214"/>
      <c r="AX2" s="214"/>
      <c r="AY2" s="214"/>
      <c r="AZ2" s="214"/>
    </row>
    <row r="3" spans="1:52" ht="16.5" thickBot="1" x14ac:dyDescent="0.4">
      <c r="A3" s="177">
        <v>43101</v>
      </c>
      <c r="B3" s="178">
        <v>11426.030160226202</v>
      </c>
      <c r="C3" s="175">
        <f>AVERAGEIFS('Commodities Data'!C:C,'Commodities Data'!$O:$O,$A3)</f>
        <v>12857.945652173914</v>
      </c>
      <c r="D3" s="175">
        <f>AVERAGEIFS('Commodities Data'!H:H,'Commodities Data'!$O:$O,$A3)</f>
        <v>77202.717391304352</v>
      </c>
      <c r="E3" s="175">
        <f>AVERAGEIFS('Commodities Data'!I:I,'Commodities Data'!$O:$O,$A3)</f>
        <v>7071.989130434783</v>
      </c>
      <c r="F3" s="175">
        <f>AVERAGEIFS('Commodities Data'!L:L,'Commodities Data'!$O:$O,$A3)</f>
        <v>2211.7391304347825</v>
      </c>
      <c r="G3" s="176">
        <v>0.73109999999999997</v>
      </c>
      <c r="H3" s="214"/>
      <c r="I3" s="109" t="s">
        <v>11</v>
      </c>
      <c r="J3" s="4">
        <f t="shared" si="0"/>
        <v>425.25086960417519</v>
      </c>
      <c r="K3" s="4">
        <f t="shared" si="1"/>
        <v>630.65823397619363</v>
      </c>
      <c r="L3" s="4">
        <f t="shared" si="2"/>
        <v>252.11432706554763</v>
      </c>
      <c r="M3" s="4">
        <f t="shared" si="3"/>
        <v>307.379895143</v>
      </c>
      <c r="N3" s="4">
        <f t="shared" si="4"/>
        <v>913.2300089900375</v>
      </c>
      <c r="O3" s="4">
        <f t="shared" si="5"/>
        <v>567.71435152875529</v>
      </c>
      <c r="P3" s="4">
        <f>SUM(Table31416[[#This Row],[LiOH]:[Steel]])</f>
        <v>3096.3476863077094</v>
      </c>
      <c r="Q3" s="214"/>
      <c r="R3" s="214"/>
      <c r="S3" s="214"/>
      <c r="T3" s="214"/>
      <c r="U3" s="214"/>
      <c r="V3" s="214"/>
      <c r="W3" s="214"/>
      <c r="X3" s="214"/>
      <c r="Y3" s="214"/>
      <c r="Z3" s="214"/>
      <c r="AA3" s="214"/>
      <c r="AB3" s="214"/>
      <c r="AC3" s="214"/>
      <c r="AD3" s="214"/>
      <c r="AE3" s="214"/>
      <c r="AF3" s="214"/>
      <c r="AG3" s="214"/>
      <c r="AH3" s="214"/>
      <c r="AI3" s="214"/>
      <c r="AJ3" s="214"/>
      <c r="AK3" s="214"/>
      <c r="AL3" s="214"/>
      <c r="AM3" s="214"/>
      <c r="AN3" s="214"/>
      <c r="AO3" s="214"/>
      <c r="AP3" s="214"/>
      <c r="AQ3" s="214"/>
      <c r="AR3" s="214"/>
      <c r="AS3" s="214"/>
      <c r="AT3" s="214"/>
      <c r="AU3" s="214"/>
      <c r="AV3" s="214"/>
      <c r="AW3" s="214"/>
      <c r="AX3" s="214"/>
      <c r="AY3" s="214"/>
      <c r="AZ3" s="214"/>
    </row>
    <row r="4" spans="1:52" ht="16.5" thickBot="1" x14ac:dyDescent="0.4">
      <c r="A4" s="177">
        <v>43132</v>
      </c>
      <c r="B4" s="1">
        <v>11056.233766233769</v>
      </c>
      <c r="C4" s="175">
        <f>AVERAGEIFS('Commodities Data'!C:C,'Commodities Data'!$O:$O,$A4)</f>
        <v>13595.875</v>
      </c>
      <c r="D4" s="175">
        <f>AVERAGEIFS('Commodities Data'!H:H,'Commodities Data'!$O:$O,$A4)</f>
        <v>80792.600000000006</v>
      </c>
      <c r="E4" s="175">
        <f>AVERAGEIFS('Commodities Data'!I:I,'Commodities Data'!$O:$O,$A4)</f>
        <v>7006.5249999999996</v>
      </c>
      <c r="F4" s="175">
        <f>AVERAGEIFS('Commodities Data'!L:L,'Commodities Data'!$O:$O,$A4)</f>
        <v>2181.7874999999999</v>
      </c>
      <c r="G4" s="176">
        <v>0.81620000000000004</v>
      </c>
      <c r="H4" s="1"/>
      <c r="I4" s="109" t="s">
        <v>12</v>
      </c>
      <c r="J4" s="4">
        <f t="shared" si="0"/>
        <v>455.02861496423293</v>
      </c>
      <c r="K4" s="4">
        <f t="shared" si="1"/>
        <v>620.93035218381283</v>
      </c>
      <c r="L4" s="4">
        <f t="shared" si="2"/>
        <v>274.24525780777788</v>
      </c>
      <c r="M4" s="4">
        <f t="shared" si="3"/>
        <v>298.04434819272728</v>
      </c>
      <c r="N4" s="4">
        <f t="shared" si="4"/>
        <v>864.55083547558331</v>
      </c>
      <c r="O4" s="4">
        <f t="shared" si="5"/>
        <v>627.04543972454405</v>
      </c>
      <c r="P4" s="4">
        <f>SUM(Table31416[[#This Row],[LiOH]:[Steel]])</f>
        <v>3139.8448483486782</v>
      </c>
      <c r="Q4" s="214"/>
      <c r="R4" s="98"/>
      <c r="S4" s="99" t="s">
        <v>13</v>
      </c>
      <c r="T4" s="99" t="s">
        <v>13</v>
      </c>
      <c r="U4" s="99" t="s">
        <v>13</v>
      </c>
      <c r="V4" s="214"/>
      <c r="W4" s="214"/>
      <c r="X4" s="214"/>
      <c r="Y4" s="214"/>
      <c r="Z4" s="214"/>
      <c r="AA4" s="214"/>
      <c r="AB4" s="214"/>
      <c r="AC4" s="214"/>
      <c r="AD4" s="214"/>
      <c r="AE4" s="214"/>
      <c r="AF4" s="214"/>
      <c r="AG4" s="214"/>
      <c r="AH4" s="214"/>
      <c r="AI4" s="214"/>
      <c r="AJ4" s="214"/>
      <c r="AK4" s="214"/>
      <c r="AL4" s="214"/>
      <c r="AM4" s="214"/>
      <c r="AN4" s="214"/>
      <c r="AO4" s="214"/>
      <c r="AP4" s="214"/>
      <c r="AQ4" s="214"/>
      <c r="AR4" s="214"/>
      <c r="AS4" s="214"/>
      <c r="AT4" s="214"/>
      <c r="AU4" s="214"/>
      <c r="AV4" s="11"/>
      <c r="AW4" s="214"/>
      <c r="AX4" s="10"/>
      <c r="AY4" s="9"/>
      <c r="AZ4" s="10"/>
    </row>
    <row r="5" spans="1:52" ht="16.5" thickBot="1" x14ac:dyDescent="0.4">
      <c r="A5" s="177">
        <v>43160</v>
      </c>
      <c r="B5" s="1">
        <v>11830.434919634417</v>
      </c>
      <c r="C5" s="175">
        <f>AVERAGEIFS('Commodities Data'!C:C,'Commodities Data'!$O:$O,$A5)</f>
        <v>13386.15909090909</v>
      </c>
      <c r="D5" s="175">
        <f>AVERAGEIFS('Commodities Data'!H:H,'Commodities Data'!$O:$O,$A5)</f>
        <v>87884.681818181823</v>
      </c>
      <c r="E5" s="175">
        <f>AVERAGEIFS('Commodities Data'!I:I,'Commodities Data'!$O:$O,$A5)</f>
        <v>6793.727272727273</v>
      </c>
      <c r="F5" s="175">
        <f>AVERAGEIFS('Commodities Data'!L:L,'Commodities Data'!$O:$O,$A5)</f>
        <v>2065.4886363636365</v>
      </c>
      <c r="G5" s="176">
        <v>0.90149999999999997</v>
      </c>
      <c r="H5" s="214"/>
      <c r="I5" s="109" t="s">
        <v>14</v>
      </c>
      <c r="J5" s="4">
        <f t="shared" si="0"/>
        <v>442.61260595170648</v>
      </c>
      <c r="K5" s="4">
        <f t="shared" si="1"/>
        <v>645.01939425625221</v>
      </c>
      <c r="L5" s="4">
        <f t="shared" si="2"/>
        <v>283.69917496778254</v>
      </c>
      <c r="M5" s="4">
        <f t="shared" si="3"/>
        <v>300.21954733047619</v>
      </c>
      <c r="N5" s="4">
        <f t="shared" si="4"/>
        <v>938.40323562250512</v>
      </c>
      <c r="O5" s="4">
        <f t="shared" si="5"/>
        <v>659.38888170700807</v>
      </c>
      <c r="P5" s="4">
        <f>SUM(Table31416[[#This Row],[LiOH]:[Steel]])</f>
        <v>3269.342839835731</v>
      </c>
      <c r="Q5" s="214"/>
      <c r="R5" s="100"/>
      <c r="S5" s="100" t="s">
        <v>15</v>
      </c>
      <c r="T5" s="100" t="s">
        <v>16</v>
      </c>
      <c r="U5" s="100" t="s">
        <v>8</v>
      </c>
      <c r="V5" s="214"/>
      <c r="W5" s="214"/>
      <c r="X5" s="214"/>
      <c r="Y5" s="214"/>
      <c r="Z5" s="214"/>
      <c r="AA5" s="214"/>
      <c r="AB5" s="214"/>
      <c r="AC5" s="214"/>
      <c r="AD5" s="214"/>
      <c r="AE5" s="214"/>
      <c r="AF5" s="214"/>
      <c r="AG5" s="214"/>
      <c r="AH5" s="214"/>
      <c r="AI5" s="214"/>
      <c r="AJ5" s="214"/>
      <c r="AK5" s="214"/>
      <c r="AL5" s="214"/>
      <c r="AM5" s="214"/>
      <c r="AN5" s="214"/>
      <c r="AO5" s="214"/>
      <c r="AP5" s="214"/>
      <c r="AQ5" s="214"/>
      <c r="AR5" s="214"/>
      <c r="AS5" s="214"/>
      <c r="AT5" s="214"/>
      <c r="AU5" s="214"/>
      <c r="AV5" s="11"/>
      <c r="AW5" s="214"/>
      <c r="AX5" s="10"/>
      <c r="AY5" s="11"/>
      <c r="AZ5" s="10"/>
    </row>
    <row r="6" spans="1:52" ht="16.5" thickBot="1" x14ac:dyDescent="0.4">
      <c r="A6" s="177">
        <v>43191</v>
      </c>
      <c r="B6" s="1">
        <v>11507.627118644066</v>
      </c>
      <c r="C6" s="175">
        <f>AVERAGEIFS('Commodities Data'!C:C,'Commodities Data'!$O:$O,$A6)</f>
        <v>13905.476190476191</v>
      </c>
      <c r="D6" s="175">
        <f>AVERAGEIFS('Commodities Data'!H:H,'Commodities Data'!$O:$O,$A6)</f>
        <v>90914.28571428571</v>
      </c>
      <c r="E6" s="175">
        <f>AVERAGEIFS('Commodities Data'!I:I,'Commodities Data'!$O:$O,$A6)</f>
        <v>6843.3095238095239</v>
      </c>
      <c r="F6" s="175">
        <f>AVERAGEIFS('Commodities Data'!L:L,'Commodities Data'!$O:$O,$A6)</f>
        <v>2241.9285714285716</v>
      </c>
      <c r="G6" s="176">
        <v>0.94799999999999995</v>
      </c>
      <c r="H6" s="214"/>
      <c r="I6" s="109" t="s">
        <v>17</v>
      </c>
      <c r="J6" s="4">
        <f t="shared" si="0"/>
        <v>475.03893523974091</v>
      </c>
      <c r="K6" s="4">
        <f t="shared" si="1"/>
        <v>666.33335229439876</v>
      </c>
      <c r="L6" s="4">
        <f t="shared" si="2"/>
        <v>281.45666994333988</v>
      </c>
      <c r="M6" s="4">
        <f t="shared" si="3"/>
        <v>299.43728055304348</v>
      </c>
      <c r="N6" s="4">
        <f t="shared" si="4"/>
        <v>963.00135146897787</v>
      </c>
      <c r="O6" s="4">
        <f t="shared" si="5"/>
        <v>677.473386901504</v>
      </c>
      <c r="P6" s="4">
        <f>SUM(Table31416[[#This Row],[LiOH]:[Steel]])</f>
        <v>3362.7409764010049</v>
      </c>
      <c r="Q6" s="214"/>
      <c r="R6" s="170" t="s">
        <v>18</v>
      </c>
      <c r="S6" s="101">
        <v>411.99849999999998</v>
      </c>
      <c r="T6" s="101">
        <v>8.1608830000000001</v>
      </c>
      <c r="U6" s="101">
        <v>420.15940000000001</v>
      </c>
      <c r="V6" s="214"/>
      <c r="W6" s="214"/>
      <c r="X6" s="214"/>
      <c r="Y6" s="214"/>
      <c r="Z6" s="214"/>
      <c r="AA6" s="214"/>
      <c r="AB6" s="214"/>
      <c r="AC6" s="214"/>
      <c r="AD6" s="214"/>
      <c r="AE6" s="214"/>
      <c r="AF6" s="214"/>
      <c r="AG6" s="214"/>
      <c r="AH6" s="214"/>
      <c r="AI6" s="214"/>
      <c r="AJ6" s="214"/>
      <c r="AK6" s="214"/>
      <c r="AL6" s="214"/>
      <c r="AM6" s="214"/>
      <c r="AN6" s="214"/>
      <c r="AO6" s="214"/>
      <c r="AP6" s="214"/>
      <c r="AQ6" s="214"/>
      <c r="AR6" s="214"/>
      <c r="AS6" s="214"/>
      <c r="AT6" s="214"/>
      <c r="AU6" s="214"/>
      <c r="AV6" s="11"/>
      <c r="AW6" s="10"/>
      <c r="AX6" s="214"/>
      <c r="AY6" s="12"/>
      <c r="AZ6" s="10"/>
    </row>
    <row r="7" spans="1:52" ht="16.5" thickBot="1" x14ac:dyDescent="0.4">
      <c r="A7" s="2">
        <v>43221</v>
      </c>
      <c r="B7" s="1">
        <v>12350.689655172413</v>
      </c>
      <c r="C7" s="1">
        <f>AVERAGEIFS('Commodities Data'!C:C,'Commodities Data'!$O:$O,$A7)</f>
        <v>14364.967391304348</v>
      </c>
      <c r="D7" s="1">
        <f>AVERAGEIFS('Commodities Data'!H:H,'Commodities Data'!$O:$O,$A7)</f>
        <v>90195.65217391304</v>
      </c>
      <c r="E7" s="1">
        <f>AVERAGEIFS('Commodities Data'!I:I,'Commodities Data'!$O:$O,$A7)</f>
        <v>6825.478260869565</v>
      </c>
      <c r="F7" s="1">
        <f>AVERAGEIFS('Commodities Data'!L:L,'Commodities Data'!$O:$O,$A7)</f>
        <v>2300.695652173913</v>
      </c>
      <c r="G7" s="144">
        <v>0.97399999999999998</v>
      </c>
      <c r="H7" s="214"/>
      <c r="I7" s="109" t="s">
        <v>19</v>
      </c>
      <c r="J7" s="4">
        <f t="shared" si="0"/>
        <v>444.68903652698629</v>
      </c>
      <c r="K7" s="4">
        <f t="shared" si="1"/>
        <v>700.69087537190035</v>
      </c>
      <c r="L7" s="4">
        <f t="shared" si="2"/>
        <v>253.34847494307613</v>
      </c>
      <c r="M7" s="4">
        <f t="shared" si="3"/>
        <v>305.59577510285715</v>
      </c>
      <c r="N7" s="4">
        <f t="shared" si="4"/>
        <v>936.59939979187811</v>
      </c>
      <c r="O7" s="4">
        <f t="shared" si="5"/>
        <v>689.29787106713604</v>
      </c>
      <c r="P7" s="4">
        <f>SUM(Table31416[[#This Row],[LiOH]:[Steel]])</f>
        <v>3330.221432803834</v>
      </c>
      <c r="Q7" s="214"/>
      <c r="R7" s="171" t="s">
        <v>20</v>
      </c>
      <c r="S7" s="101">
        <v>0</v>
      </c>
      <c r="T7" s="101">
        <v>57.608420000000002</v>
      </c>
      <c r="U7" s="101">
        <v>57.608420000000002</v>
      </c>
      <c r="V7" s="214"/>
      <c r="W7" s="214"/>
      <c r="X7" s="214"/>
      <c r="Y7" s="214"/>
      <c r="Z7" s="214"/>
      <c r="AA7" s="214"/>
      <c r="AB7" s="214"/>
      <c r="AC7" s="214"/>
      <c r="AD7" s="214"/>
      <c r="AE7" s="214"/>
      <c r="AF7" s="214"/>
      <c r="AG7" s="214"/>
      <c r="AH7" s="214"/>
      <c r="AI7" s="214"/>
      <c r="AJ7" s="214"/>
      <c r="AK7" s="214"/>
      <c r="AL7" s="214"/>
      <c r="AM7" s="214"/>
      <c r="AN7" s="214"/>
      <c r="AO7" s="214"/>
      <c r="AP7" s="214"/>
      <c r="AQ7" s="214"/>
      <c r="AR7" s="214"/>
      <c r="AS7" s="214"/>
      <c r="AT7" s="214"/>
      <c r="AU7" s="214"/>
      <c r="AV7" s="11"/>
      <c r="AW7" s="214"/>
      <c r="AX7" s="10"/>
      <c r="AY7" s="11"/>
      <c r="AZ7" s="10"/>
    </row>
    <row r="8" spans="1:52" ht="16.5" thickBot="1" x14ac:dyDescent="0.4">
      <c r="A8" s="2">
        <v>43252</v>
      </c>
      <c r="B8" s="1">
        <v>11561.612903225807</v>
      </c>
      <c r="C8" s="1">
        <f>AVERAGEIFS('Commodities Data'!C:C,'Commodities Data'!$O:$O,$A8)</f>
        <v>15105.654761904761</v>
      </c>
      <c r="D8" s="1">
        <f>AVERAGEIFS('Commodities Data'!H:H,'Commodities Data'!$O:$O,$A8)</f>
        <v>81188.095238095237</v>
      </c>
      <c r="E8" s="1">
        <f>AVERAGEIFS('Commodities Data'!I:I,'Commodities Data'!$O:$O,$A8)</f>
        <v>6965.8571428571431</v>
      </c>
      <c r="F8" s="1">
        <f>AVERAGEIFS('Commodities Data'!L:L,'Commodities Data'!$O:$O,$A8)</f>
        <v>2237.6190476190477</v>
      </c>
      <c r="G8" s="144">
        <v>0.99099999999999999</v>
      </c>
      <c r="H8" s="214"/>
      <c r="I8" s="109" t="s">
        <v>21</v>
      </c>
      <c r="J8" s="4">
        <f t="shared" si="0"/>
        <v>422.46152638440077</v>
      </c>
      <c r="K8" s="4">
        <f t="shared" si="1"/>
        <v>639.84213451635344</v>
      </c>
      <c r="L8" s="4">
        <f t="shared" si="2"/>
        <v>220.45712379690681</v>
      </c>
      <c r="M8" s="4">
        <f t="shared" si="3"/>
        <v>274.22365288999998</v>
      </c>
      <c r="N8" s="4">
        <f t="shared" si="4"/>
        <v>871.56187694987136</v>
      </c>
      <c r="O8" s="4">
        <f t="shared" si="5"/>
        <v>695.90567104204797</v>
      </c>
      <c r="P8" s="4">
        <f>SUM(Table31416[[#This Row],[LiOH]:[Steel]])</f>
        <v>3124.4519855795807</v>
      </c>
      <c r="Q8" s="214"/>
      <c r="R8" s="171" t="s">
        <v>22</v>
      </c>
      <c r="S8" s="101">
        <v>0</v>
      </c>
      <c r="T8" s="101">
        <v>47.768000000000001</v>
      </c>
      <c r="U8" s="101">
        <v>47.768000000000001</v>
      </c>
      <c r="V8" s="214"/>
      <c r="W8" s="214"/>
      <c r="X8" s="214"/>
      <c r="Y8" s="214"/>
      <c r="Z8" s="214"/>
      <c r="AA8" s="214"/>
      <c r="AB8" s="214"/>
      <c r="AC8" s="214"/>
      <c r="AD8" s="214"/>
      <c r="AE8" s="214"/>
      <c r="AF8" s="214"/>
      <c r="AG8" s="214"/>
      <c r="AH8" s="214"/>
      <c r="AI8" s="214"/>
      <c r="AJ8" s="214"/>
      <c r="AK8" s="214"/>
      <c r="AL8" s="214"/>
      <c r="AM8" s="214"/>
      <c r="AN8" s="214"/>
      <c r="AO8" s="214"/>
      <c r="AP8" s="214"/>
      <c r="AQ8" s="214"/>
      <c r="AR8" s="214"/>
      <c r="AS8" s="214"/>
      <c r="AT8" s="214"/>
      <c r="AU8" s="214"/>
      <c r="AV8" s="11"/>
      <c r="AW8" s="214"/>
      <c r="AX8" s="10"/>
      <c r="AY8" s="12"/>
      <c r="AZ8" s="10"/>
    </row>
    <row r="9" spans="1:52" ht="16.5" thickBot="1" x14ac:dyDescent="0.4">
      <c r="A9" s="2">
        <v>43282</v>
      </c>
      <c r="B9" s="1">
        <v>10983.712737127371</v>
      </c>
      <c r="C9" s="1">
        <f>AVERAGEIFS('Commodities Data'!C:C,'Commodities Data'!$O:$O,$A9)</f>
        <v>13793.863636363636</v>
      </c>
      <c r="D9" s="1">
        <f>AVERAGEIFS('Commodities Data'!H:H,'Commodities Data'!$O:$O,$A9)</f>
        <v>70647.727272727279</v>
      </c>
      <c r="E9" s="1">
        <f>AVERAGEIFS('Commodities Data'!I:I,'Commodities Data'!$O:$O,$A9)</f>
        <v>6250.75</v>
      </c>
      <c r="F9" s="1">
        <f>AVERAGEIFS('Commodities Data'!L:L,'Commodities Data'!$O:$O,$A9)</f>
        <v>2082.2386363636365</v>
      </c>
      <c r="G9" s="144">
        <v>1.0004999999999999</v>
      </c>
      <c r="H9" s="214"/>
      <c r="I9" s="109" t="s">
        <v>23</v>
      </c>
      <c r="J9" s="4">
        <f t="shared" si="0"/>
        <v>464.45135130448722</v>
      </c>
      <c r="K9" s="4">
        <f t="shared" si="1"/>
        <v>621.95102748921011</v>
      </c>
      <c r="L9" s="4">
        <f t="shared" si="2"/>
        <v>197.60395102787757</v>
      </c>
      <c r="M9" s="4">
        <f t="shared" si="3"/>
        <v>265.53967419739132</v>
      </c>
      <c r="N9" s="4">
        <f t="shared" si="4"/>
        <v>859.08688860542316</v>
      </c>
      <c r="O9" s="4">
        <f t="shared" si="5"/>
        <v>687.906755282944</v>
      </c>
      <c r="P9" s="4">
        <f>SUM(Table31416[[#This Row],[LiOH]:[Steel]])</f>
        <v>3096.5396479073333</v>
      </c>
      <c r="Q9" s="214"/>
      <c r="R9" s="171" t="s">
        <v>24</v>
      </c>
      <c r="S9" s="101">
        <v>30.512</v>
      </c>
      <c r="T9" s="101">
        <v>16.590420000000002</v>
      </c>
      <c r="U9" s="101">
        <v>47.102420000000002</v>
      </c>
      <c r="V9" s="214"/>
      <c r="W9" s="214"/>
      <c r="X9" s="214"/>
      <c r="Y9" s="214"/>
      <c r="Z9" s="214"/>
      <c r="AA9" s="214"/>
      <c r="AB9" s="214"/>
      <c r="AC9" s="214"/>
      <c r="AD9" s="214"/>
      <c r="AE9" s="214"/>
      <c r="AF9" s="214"/>
      <c r="AG9" s="214"/>
      <c r="AH9" s="214"/>
      <c r="AI9" s="214"/>
      <c r="AJ9" s="214"/>
      <c r="AK9" s="214"/>
      <c r="AL9" s="214"/>
      <c r="AM9" s="214"/>
      <c r="AN9" s="214"/>
      <c r="AO9" s="214"/>
      <c r="AP9" s="214"/>
      <c r="AQ9" s="214"/>
      <c r="AR9" s="214"/>
      <c r="AS9" s="214"/>
      <c r="AT9" s="214"/>
      <c r="AU9" s="214"/>
      <c r="AV9" s="11"/>
      <c r="AW9" s="10"/>
      <c r="AX9" s="214"/>
      <c r="AY9" s="11"/>
      <c r="AZ9" s="10"/>
    </row>
    <row r="10" spans="1:52" ht="16.5" thickBot="1" x14ac:dyDescent="0.4">
      <c r="A10" s="2">
        <v>43313</v>
      </c>
      <c r="B10" s="1">
        <v>12075.419664268587</v>
      </c>
      <c r="C10" s="1">
        <f>AVERAGEIFS('Commodities Data'!C:C,'Commodities Data'!$O:$O,$A10)</f>
        <v>13408.16304347826</v>
      </c>
      <c r="D10" s="1">
        <f>AVERAGEIFS('Commodities Data'!H:H,'Commodities Data'!$O:$O,$A10)</f>
        <v>63324.195652173912</v>
      </c>
      <c r="E10" s="1">
        <f>AVERAGEIFS('Commodities Data'!I:I,'Commodities Data'!$O:$O,$A10)</f>
        <v>6052.804347826087</v>
      </c>
      <c r="F10" s="1">
        <f>AVERAGEIFS('Commodities Data'!L:L,'Commodities Data'!$O:$O,$A10)</f>
        <v>2052.4347826086955</v>
      </c>
      <c r="G10" s="144">
        <v>0.98899999999999999</v>
      </c>
      <c r="H10" s="214"/>
      <c r="I10" s="109" t="s">
        <v>25</v>
      </c>
      <c r="J10" s="4">
        <f t="shared" si="0"/>
        <v>461.91216387219697</v>
      </c>
      <c r="K10" s="4">
        <f t="shared" si="1"/>
        <v>580.30507322434744</v>
      </c>
      <c r="L10" s="4">
        <f t="shared" si="2"/>
        <v>194.12810361226167</v>
      </c>
      <c r="M10" s="4">
        <f t="shared" si="3"/>
        <v>265.45009727149994</v>
      </c>
      <c r="N10" s="4">
        <f t="shared" si="4"/>
        <v>848.2156796172743</v>
      </c>
      <c r="O10" s="4">
        <f t="shared" si="5"/>
        <v>670.86558692659207</v>
      </c>
      <c r="P10" s="4">
        <f>SUM(Table31416[[#This Row],[LiOH]:[Steel]])</f>
        <v>3020.8767045241725</v>
      </c>
      <c r="Q10" s="214"/>
      <c r="R10" s="171" t="s">
        <v>26</v>
      </c>
      <c r="S10" s="101">
        <v>0</v>
      </c>
      <c r="T10" s="101">
        <v>3.8754749999999998</v>
      </c>
      <c r="U10" s="101">
        <v>3.8754749999999998</v>
      </c>
      <c r="V10" s="214"/>
      <c r="W10" s="214"/>
      <c r="X10" s="214"/>
      <c r="Y10" s="214"/>
      <c r="Z10" s="214"/>
      <c r="AA10" s="214"/>
      <c r="AB10" s="214"/>
      <c r="AC10" s="214"/>
      <c r="AD10" s="214"/>
      <c r="AE10" s="214"/>
      <c r="AF10" s="214"/>
      <c r="AG10" s="214"/>
      <c r="AH10" s="214"/>
      <c r="AI10" s="214"/>
      <c r="AJ10" s="214"/>
      <c r="AK10" s="214"/>
      <c r="AL10" s="214"/>
      <c r="AM10" s="214"/>
      <c r="AN10" s="214"/>
      <c r="AO10" s="214"/>
      <c r="AP10" s="214"/>
      <c r="AQ10" s="214"/>
      <c r="AR10" s="214"/>
      <c r="AS10" s="214"/>
      <c r="AT10" s="214"/>
      <c r="AU10" s="214"/>
      <c r="AV10" s="214"/>
      <c r="AW10" s="214"/>
      <c r="AX10" s="10"/>
      <c r="AY10" s="12"/>
      <c r="AZ10" s="10"/>
    </row>
    <row r="11" spans="1:52" ht="16.5" thickBot="1" x14ac:dyDescent="0.4">
      <c r="A11" s="2">
        <v>43344</v>
      </c>
      <c r="B11" s="1">
        <v>12009.40251572327</v>
      </c>
      <c r="C11" s="1">
        <f>AVERAGEIFS('Commodities Data'!C:C,'Commodities Data'!$O:$O,$A11)</f>
        <v>12510.35</v>
      </c>
      <c r="D11" s="1">
        <f>AVERAGEIFS('Commodities Data'!H:H,'Commodities Data'!$O:$O,$A11)</f>
        <v>62210.324999999997</v>
      </c>
      <c r="E11" s="1">
        <f>AVERAGEIFS('Commodities Data'!I:I,'Commodities Data'!$O:$O,$A11)</f>
        <v>6050.7624999999998</v>
      </c>
      <c r="F11" s="1">
        <f>AVERAGEIFS('Commodities Data'!L:L,'Commodities Data'!$O:$O,$A11)</f>
        <v>2026.4625000000001</v>
      </c>
      <c r="G11" s="144">
        <v>0.96450000000000002</v>
      </c>
      <c r="H11" s="214"/>
      <c r="I11" s="109" t="s">
        <v>27</v>
      </c>
      <c r="J11" s="4">
        <f t="shared" si="0"/>
        <v>478.09191332914742</v>
      </c>
      <c r="K11" s="4">
        <f t="shared" si="1"/>
        <v>571.23953490087183</v>
      </c>
      <c r="L11" s="4">
        <f t="shared" si="2"/>
        <v>189.18663961229802</v>
      </c>
      <c r="M11" s="4">
        <f t="shared" si="3"/>
        <v>272.85651396782606</v>
      </c>
      <c r="N11" s="4">
        <f t="shared" si="4"/>
        <v>849.63722400964377</v>
      </c>
      <c r="O11" s="4">
        <f t="shared" si="5"/>
        <v>649.72062700687366</v>
      </c>
      <c r="P11" s="4">
        <f>SUM(Table31416[[#This Row],[LiOH]:[Steel]])</f>
        <v>3010.7324528266608</v>
      </c>
      <c r="Q11" s="214"/>
      <c r="R11" s="172" t="s">
        <v>6</v>
      </c>
      <c r="S11" s="102">
        <v>647</v>
      </c>
      <c r="T11" s="102">
        <v>60.305770000000003</v>
      </c>
      <c r="U11" s="102">
        <v>707.30579999999998</v>
      </c>
      <c r="V11" s="214"/>
      <c r="W11" s="214"/>
      <c r="X11" s="214"/>
      <c r="Y11" s="214"/>
      <c r="Z11" s="214"/>
      <c r="AA11" s="214"/>
      <c r="AB11" s="214"/>
      <c r="AC11" s="214"/>
      <c r="AD11" s="214"/>
      <c r="AE11" s="214"/>
      <c r="AF11" s="214"/>
      <c r="AG11" s="214"/>
      <c r="AH11" s="214"/>
      <c r="AI11" s="214"/>
      <c r="AJ11" s="214"/>
      <c r="AK11" s="214"/>
      <c r="AL11" s="214"/>
      <c r="AM11" s="214"/>
      <c r="AN11" s="214"/>
      <c r="AO11" s="214"/>
      <c r="AP11" s="214"/>
      <c r="AQ11" s="214"/>
      <c r="AR11" s="214"/>
      <c r="AS11" s="214"/>
      <c r="AT11" s="214"/>
      <c r="AU11" s="214"/>
      <c r="AV11" s="11"/>
      <c r="AW11" s="214"/>
      <c r="AX11" s="10"/>
      <c r="AY11" s="11"/>
      <c r="AZ11" s="10"/>
    </row>
    <row r="12" spans="1:52" ht="16" x14ac:dyDescent="0.35">
      <c r="A12" s="2">
        <v>43374</v>
      </c>
      <c r="B12" s="1">
        <v>12430.06501182033</v>
      </c>
      <c r="C12" s="1">
        <f>AVERAGEIFS('Commodities Data'!C:C,'Commodities Data'!$O:$O,$A12)</f>
        <v>12314.91304347826</v>
      </c>
      <c r="D12" s="1">
        <f>AVERAGEIFS('Commodities Data'!H:H,'Commodities Data'!$O:$O,$A12)</f>
        <v>60626.782608695656</v>
      </c>
      <c r="E12" s="1">
        <f>AVERAGEIFS('Commodities Data'!I:I,'Commodities Data'!$O:$O,$A12)</f>
        <v>6219.586956521739</v>
      </c>
      <c r="F12" s="1">
        <f>AVERAGEIFS('Commodities Data'!L:L,'Commodities Data'!$O:$O,$A12)</f>
        <v>2029.858695652174</v>
      </c>
      <c r="G12" s="144">
        <v>0.93410000000000004</v>
      </c>
      <c r="H12" s="214"/>
      <c r="I12" s="109" t="s">
        <v>28</v>
      </c>
      <c r="J12" s="4">
        <f t="shared" si="0"/>
        <v>486.4089680357929</v>
      </c>
      <c r="K12" s="4">
        <f t="shared" si="1"/>
        <v>521.36544250527459</v>
      </c>
      <c r="L12" s="4">
        <f t="shared" si="2"/>
        <v>171.51252180138383</v>
      </c>
      <c r="M12" s="4">
        <f t="shared" si="3"/>
        <v>271.81825221954546</v>
      </c>
      <c r="N12" s="4">
        <f t="shared" si="4"/>
        <v>811.40200410944067</v>
      </c>
      <c r="O12" s="4">
        <f t="shared" si="5"/>
        <v>620.43763974963201</v>
      </c>
      <c r="P12" s="4">
        <f>SUM(Table31416[[#This Row],[LiOH]:[Steel]])</f>
        <v>2882.9448284210698</v>
      </c>
      <c r="Q12" s="214"/>
      <c r="R12" s="103"/>
      <c r="S12" s="103"/>
      <c r="T12" s="103"/>
      <c r="U12" s="103"/>
      <c r="V12" s="214"/>
      <c r="W12" s="214"/>
      <c r="X12" s="214"/>
      <c r="Y12" s="214"/>
      <c r="Z12" s="214"/>
      <c r="AA12" s="214"/>
      <c r="AB12" s="214"/>
      <c r="AC12" s="214"/>
      <c r="AD12" s="214"/>
      <c r="AE12" s="214"/>
      <c r="AF12" s="214"/>
      <c r="AG12" s="214"/>
      <c r="AH12" s="214"/>
      <c r="AI12" s="214"/>
      <c r="AJ12" s="214"/>
      <c r="AK12" s="214"/>
      <c r="AL12" s="214"/>
      <c r="AM12" s="214"/>
      <c r="AN12" s="214"/>
      <c r="AO12" s="214"/>
      <c r="AP12" s="214"/>
      <c r="AQ12" s="214"/>
      <c r="AR12" s="214"/>
      <c r="AS12" s="214"/>
      <c r="AT12" s="214"/>
      <c r="AU12" s="214"/>
      <c r="AV12" s="11"/>
      <c r="AW12" s="214"/>
      <c r="AX12" s="10"/>
      <c r="AY12" s="12"/>
      <c r="AZ12" s="10"/>
    </row>
    <row r="13" spans="1:52" ht="16" x14ac:dyDescent="0.35">
      <c r="A13" s="2">
        <v>43405</v>
      </c>
      <c r="B13" s="1">
        <v>12646.302784993657</v>
      </c>
      <c r="C13" s="1">
        <f>AVERAGEIFS('Commodities Data'!C:C,'Commodities Data'!$O:$O,$A13)</f>
        <v>11239.71590909091</v>
      </c>
      <c r="D13" s="1">
        <f>AVERAGEIFS('Commodities Data'!H:H,'Commodities Data'!$O:$O,$A13)</f>
        <v>54962.931818181816</v>
      </c>
      <c r="E13" s="1">
        <f>AVERAGEIFS('Commodities Data'!I:I,'Commodities Data'!$O:$O,$A13)</f>
        <v>6195.920454545455</v>
      </c>
      <c r="F13" s="1">
        <f>AVERAGEIFS('Commodities Data'!L:L,'Commodities Data'!$O:$O,$A13)</f>
        <v>1938.5113636363637</v>
      </c>
      <c r="G13" s="144">
        <v>0.89200000000000002</v>
      </c>
      <c r="H13" s="214"/>
      <c r="I13" s="109" t="s">
        <v>29</v>
      </c>
      <c r="J13" s="4">
        <f t="shared" si="0"/>
        <v>483.5597796658667</v>
      </c>
      <c r="K13" s="4">
        <f t="shared" si="1"/>
        <v>502.44540205940899</v>
      </c>
      <c r="L13" s="4">
        <f t="shared" si="2"/>
        <v>172.37117272293514</v>
      </c>
      <c r="M13" s="4">
        <f t="shared" si="3"/>
        <v>265.92742419714284</v>
      </c>
      <c r="N13" s="4">
        <f t="shared" si="4"/>
        <v>802.91124647725621</v>
      </c>
      <c r="O13" s="4">
        <f t="shared" si="5"/>
        <v>592.68487985500167</v>
      </c>
      <c r="P13" s="4">
        <f>SUM(Table31416[[#This Row],[LiOH]:[Steel]])</f>
        <v>2819.8999049776116</v>
      </c>
      <c r="Q13" s="214"/>
      <c r="R13" s="214"/>
      <c r="S13" s="214"/>
      <c r="T13" s="214"/>
      <c r="U13" s="214"/>
      <c r="V13" s="214"/>
      <c r="W13" s="214"/>
      <c r="X13" s="214"/>
      <c r="Y13" s="214"/>
      <c r="Z13" s="214"/>
      <c r="AA13" s="214"/>
      <c r="AB13" s="214"/>
      <c r="AC13" s="214"/>
      <c r="AD13" s="214"/>
      <c r="AE13" s="214"/>
      <c r="AF13" s="214"/>
      <c r="AG13" s="214"/>
      <c r="AH13" s="214"/>
      <c r="AI13" s="214"/>
      <c r="AJ13" s="214"/>
      <c r="AK13" s="214"/>
      <c r="AL13" s="214"/>
      <c r="AM13" s="214"/>
      <c r="AN13" s="214"/>
      <c r="AO13" s="214"/>
      <c r="AP13" s="214"/>
      <c r="AQ13" s="214"/>
      <c r="AR13" s="214"/>
      <c r="AS13" s="214"/>
      <c r="AT13" s="214"/>
      <c r="AU13" s="214"/>
      <c r="AV13" s="11"/>
      <c r="AW13" s="214"/>
      <c r="AX13" s="10"/>
      <c r="AY13" s="11"/>
      <c r="AZ13" s="10"/>
    </row>
    <row r="14" spans="1:52" ht="16" x14ac:dyDescent="0.35">
      <c r="A14" s="2">
        <v>43435</v>
      </c>
      <c r="B14" s="1">
        <v>12572.225822631979</v>
      </c>
      <c r="C14" s="1">
        <f>AVERAGEIFS('Commodities Data'!C:C,'Commodities Data'!$O:$O,$A14)</f>
        <v>10831.833333333334</v>
      </c>
      <c r="D14" s="1">
        <f>AVERAGEIFS('Commodities Data'!H:H,'Commodities Data'!$O:$O,$A14)</f>
        <v>55238.095238095237</v>
      </c>
      <c r="E14" s="1">
        <f>AVERAGEIFS('Commodities Data'!I:I,'Commodities Data'!$O:$O,$A14)</f>
        <v>6061.6428571428569</v>
      </c>
      <c r="F14" s="1">
        <f>AVERAGEIFS('Commodities Data'!L:L,'Commodities Data'!$O:$O,$A14)</f>
        <v>1918.2261904761904</v>
      </c>
      <c r="G14" s="144">
        <v>0.85209999999999997</v>
      </c>
      <c r="H14" s="214"/>
      <c r="I14" s="109" t="s">
        <v>30</v>
      </c>
      <c r="J14" s="4">
        <f t="shared" si="0"/>
        <v>499.90511139209076</v>
      </c>
      <c r="K14" s="4">
        <f t="shared" si="1"/>
        <v>532.65747665964045</v>
      </c>
      <c r="L14" s="4">
        <f t="shared" si="2"/>
        <v>128.95857545487806</v>
      </c>
      <c r="M14" s="4">
        <f t="shared" si="3"/>
        <v>260.57038410043475</v>
      </c>
      <c r="N14" s="4">
        <f t="shared" si="4"/>
        <v>776.07360973465177</v>
      </c>
      <c r="O14" s="4">
        <f t="shared" si="5"/>
        <v>546.08250108456969</v>
      </c>
      <c r="P14" s="4">
        <f>SUM(Table31416[[#This Row],[LiOH]:[Steel]])</f>
        <v>2744.2476584262654</v>
      </c>
      <c r="Q14" s="214"/>
      <c r="R14" s="214"/>
      <c r="S14" s="214"/>
      <c r="T14" s="214"/>
      <c r="U14" s="214"/>
      <c r="V14" s="214"/>
      <c r="W14" s="214"/>
      <c r="X14" s="214"/>
      <c r="Y14" s="214"/>
      <c r="Z14" s="214"/>
      <c r="AA14" s="214"/>
      <c r="AB14" s="214"/>
      <c r="AC14" s="214"/>
      <c r="AD14" s="214"/>
      <c r="AE14" s="214"/>
      <c r="AF14" s="214"/>
      <c r="AG14" s="214"/>
      <c r="AH14" s="214"/>
      <c r="AI14" s="214"/>
      <c r="AJ14" s="214"/>
      <c r="AK14" s="214"/>
      <c r="AL14" s="214"/>
      <c r="AM14" s="214"/>
      <c r="AN14" s="214"/>
      <c r="AO14" s="214"/>
      <c r="AP14" s="214"/>
      <c r="AQ14" s="214"/>
      <c r="AR14" s="214"/>
      <c r="AS14" s="214"/>
      <c r="AT14" s="214"/>
      <c r="AU14" s="214"/>
      <c r="AV14" s="11"/>
      <c r="AW14" s="214"/>
      <c r="AX14" s="10"/>
      <c r="AY14" s="12"/>
      <c r="AZ14" s="10"/>
    </row>
    <row r="15" spans="1:52" ht="16" x14ac:dyDescent="0.35">
      <c r="A15" s="2">
        <v>43466</v>
      </c>
      <c r="B15" s="1">
        <v>12997.193345261583</v>
      </c>
      <c r="C15" s="1">
        <f>AVERAGEIFS('Commodities Data'!C:C,'Commodities Data'!$O:$O,$A15)</f>
        <v>11483.152173913044</v>
      </c>
      <c r="D15" s="1">
        <f>AVERAGEIFS('Commodities Data'!H:H,'Commodities Data'!$O:$O,$A15)</f>
        <v>41326.086956521736</v>
      </c>
      <c r="E15" s="1">
        <f>AVERAGEIFS('Commodities Data'!I:I,'Commodities Data'!$O:$O,$A15)</f>
        <v>5939.532608695652</v>
      </c>
      <c r="F15" s="1">
        <f>AVERAGEIFS('Commodities Data'!L:L,'Commodities Data'!$O:$O,$A15)</f>
        <v>1854.108695652174</v>
      </c>
      <c r="G15" s="144">
        <v>0.78510000000000002</v>
      </c>
      <c r="H15" s="214"/>
      <c r="I15" s="109" t="s">
        <v>31</v>
      </c>
      <c r="J15" s="4">
        <f t="shared" si="0"/>
        <v>499.90511139209076</v>
      </c>
      <c r="K15" s="4">
        <f t="shared" si="1"/>
        <v>588.41682466856025</v>
      </c>
      <c r="L15" s="4">
        <f t="shared" si="2"/>
        <v>100.16845476942292</v>
      </c>
      <c r="M15" s="4">
        <f t="shared" si="3"/>
        <v>276.40566287849998</v>
      </c>
      <c r="N15" s="4">
        <f t="shared" si="4"/>
        <v>779.79000767642469</v>
      </c>
      <c r="O15" s="4">
        <f t="shared" si="5"/>
        <v>537.59669480099842</v>
      </c>
      <c r="P15" s="4">
        <f>SUM(Table31416[[#This Row],[LiOH]:[Steel]])</f>
        <v>2782.2827561859967</v>
      </c>
      <c r="Q15" s="214"/>
      <c r="R15" s="214"/>
      <c r="S15" s="214"/>
      <c r="T15" s="7"/>
      <c r="U15" s="7"/>
      <c r="V15" s="8"/>
      <c r="W15" s="214"/>
      <c r="X15" s="214"/>
      <c r="Y15" s="214"/>
      <c r="Z15" s="214"/>
      <c r="AA15" s="214"/>
      <c r="AB15" s="214"/>
      <c r="AC15" s="214"/>
      <c r="AD15" s="214"/>
      <c r="AE15" s="214"/>
      <c r="AF15" s="214"/>
      <c r="AG15" s="214"/>
      <c r="AH15" s="214"/>
      <c r="AI15" s="214"/>
      <c r="AJ15" s="214"/>
      <c r="AK15" s="214"/>
      <c r="AL15" s="214"/>
      <c r="AM15" s="214"/>
      <c r="AN15" s="214"/>
      <c r="AO15" s="214"/>
      <c r="AP15" s="214"/>
      <c r="AQ15" s="214"/>
      <c r="AR15" s="214"/>
      <c r="AS15" s="214"/>
      <c r="AT15" s="214"/>
      <c r="AU15" s="214"/>
      <c r="AV15" s="11"/>
      <c r="AW15" s="214"/>
      <c r="AX15" s="10"/>
      <c r="AY15" s="11"/>
      <c r="AZ15" s="10"/>
    </row>
    <row r="16" spans="1:52" ht="16" x14ac:dyDescent="0.35">
      <c r="A16" s="2">
        <v>43497</v>
      </c>
      <c r="B16" s="1">
        <v>12997.193345261583</v>
      </c>
      <c r="C16" s="1">
        <f>AVERAGEIFS('Commodities Data'!C:C,'Commodities Data'!$O:$O,$A16)</f>
        <v>12685.225</v>
      </c>
      <c r="D16" s="1">
        <f>AVERAGEIFS('Commodities Data'!H:H,'Commodities Data'!$O:$O,$A16)</f>
        <v>32100</v>
      </c>
      <c r="E16" s="1">
        <f>AVERAGEIFS('Commodities Data'!I:I,'Commodities Data'!$O:$O,$A16)</f>
        <v>6300.4875000000002</v>
      </c>
      <c r="F16" s="1">
        <f>AVERAGEIFS('Commodities Data'!L:L,'Commodities Data'!$O:$O,$A16)</f>
        <v>1862.9875</v>
      </c>
      <c r="G16" s="144">
        <v>0.77290000000000003</v>
      </c>
      <c r="H16" s="214"/>
      <c r="I16" s="109" t="s">
        <v>32</v>
      </c>
      <c r="J16" s="4">
        <f t="shared" si="0"/>
        <v>499.90511139209076</v>
      </c>
      <c r="K16" s="4">
        <f t="shared" si="1"/>
        <v>604.23671415077217</v>
      </c>
      <c r="L16" s="4">
        <f t="shared" si="2"/>
        <v>97.776061768699421</v>
      </c>
      <c r="M16" s="4">
        <f t="shared" si="3"/>
        <v>282.50264673571428</v>
      </c>
      <c r="N16" s="4">
        <f t="shared" si="4"/>
        <v>783.23349041331653</v>
      </c>
      <c r="O16" s="4">
        <f t="shared" si="5"/>
        <v>538.70958742835205</v>
      </c>
      <c r="P16" s="4">
        <f>SUM(Table31416[[#This Row],[LiOH]:[Steel]])</f>
        <v>2806.3636118889453</v>
      </c>
      <c r="Q16" s="214"/>
      <c r="R16" s="214"/>
      <c r="S16" s="214"/>
      <c r="T16" s="1"/>
      <c r="U16" s="1"/>
      <c r="V16" s="214"/>
      <c r="W16" s="214"/>
      <c r="X16" s="214"/>
      <c r="Y16" s="214"/>
      <c r="Z16" s="214"/>
      <c r="AA16" s="214"/>
      <c r="AB16" s="214"/>
      <c r="AC16" s="214"/>
      <c r="AD16" s="214"/>
      <c r="AE16" s="214"/>
      <c r="AF16" s="214"/>
      <c r="AG16" s="214"/>
      <c r="AH16" s="214"/>
      <c r="AI16" s="214"/>
      <c r="AJ16" s="214"/>
      <c r="AK16" s="214"/>
      <c r="AL16" s="214"/>
      <c r="AM16" s="214"/>
      <c r="AN16" s="214"/>
      <c r="AO16" s="214"/>
      <c r="AP16" s="214"/>
      <c r="AQ16" s="214"/>
      <c r="AR16" s="214"/>
      <c r="AS16" s="214"/>
      <c r="AT16" s="214"/>
      <c r="AU16" s="214"/>
      <c r="AV16" s="11"/>
      <c r="AW16" s="214"/>
      <c r="AX16" s="10"/>
      <c r="AY16" s="12"/>
      <c r="AZ16" s="10"/>
    </row>
    <row r="17" spans="1:52" ht="16" x14ac:dyDescent="0.35">
      <c r="A17" s="2">
        <v>43525</v>
      </c>
      <c r="B17" s="1">
        <v>12997.193345261583</v>
      </c>
      <c r="C17" s="1">
        <f>AVERAGEIFS('Commodities Data'!C:C,'Commodities Data'!$O:$O,$A17)</f>
        <v>13026.273809523809</v>
      </c>
      <c r="D17" s="1">
        <f>AVERAGEIFS('Commodities Data'!H:H,'Commodities Data'!$O:$O,$A17)</f>
        <v>31333.333333333332</v>
      </c>
      <c r="E17" s="1">
        <f>AVERAGEIFS('Commodities Data'!I:I,'Commodities Data'!$O:$O,$A17)</f>
        <v>6439.4642857142853</v>
      </c>
      <c r="F17" s="1">
        <f>AVERAGEIFS('Commodities Data'!L:L,'Commodities Data'!$O:$O,$A17)</f>
        <v>1871.2142857142858</v>
      </c>
      <c r="G17" s="144">
        <v>0.77449999999999997</v>
      </c>
      <c r="H17" s="214"/>
      <c r="I17" s="109" t="s">
        <v>33</v>
      </c>
      <c r="J17" s="4">
        <f t="shared" si="0"/>
        <v>499.90511139209076</v>
      </c>
      <c r="K17" s="4">
        <f t="shared" si="1"/>
        <v>591.69926658118618</v>
      </c>
      <c r="L17" s="4">
        <f t="shared" si="2"/>
        <v>104.96269686968701</v>
      </c>
      <c r="M17" s="4">
        <f t="shared" si="3"/>
        <v>282.5435973022727</v>
      </c>
      <c r="N17" s="4">
        <f t="shared" si="4"/>
        <v>772.73663359079262</v>
      </c>
      <c r="O17" s="4">
        <f t="shared" si="5"/>
        <v>544.0653831974912</v>
      </c>
      <c r="P17" s="4">
        <f>SUM(Table31416[[#This Row],[LiOH]:[Steel]])</f>
        <v>2795.9126889335203</v>
      </c>
      <c r="Q17" s="21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14"/>
      <c r="AN17" s="214"/>
      <c r="AO17" s="214"/>
      <c r="AP17" s="214"/>
      <c r="AQ17" s="214"/>
      <c r="AR17" s="214"/>
      <c r="AS17" s="214"/>
      <c r="AT17" s="214"/>
      <c r="AU17" s="214"/>
      <c r="AV17" s="11"/>
      <c r="AW17" s="214"/>
      <c r="AX17" s="10"/>
      <c r="AY17" s="11"/>
      <c r="AZ17" s="10"/>
    </row>
    <row r="18" spans="1:52" ht="16" x14ac:dyDescent="0.35">
      <c r="A18" s="2">
        <v>43556</v>
      </c>
      <c r="B18" s="1">
        <v>12997.193345261583</v>
      </c>
      <c r="C18" s="1">
        <f>AVERAGEIFS('Commodities Data'!C:C,'Commodities Data'!$O:$O,$A18)</f>
        <v>12755.988636363636</v>
      </c>
      <c r="D18" s="1">
        <f>AVERAGEIFS('Commodities Data'!H:H,'Commodities Data'!$O:$O,$A18)</f>
        <v>33636.36363636364</v>
      </c>
      <c r="E18" s="1">
        <f>AVERAGEIFS('Commodities Data'!I:I,'Commodities Data'!$O:$O,$A18)</f>
        <v>6440.397727272727</v>
      </c>
      <c r="F18" s="1">
        <f>AVERAGEIFS('Commodities Data'!L:L,'Commodities Data'!$O:$O,$A18)</f>
        <v>1846.1363636363637</v>
      </c>
      <c r="G18" s="144">
        <v>0.78220000000000001</v>
      </c>
      <c r="H18" s="214"/>
      <c r="I18" s="109" t="s">
        <v>34</v>
      </c>
      <c r="J18" s="4">
        <f t="shared" si="0"/>
        <v>499.90511139209076</v>
      </c>
      <c r="K18" s="4">
        <f t="shared" si="1"/>
        <v>558.29784138873242</v>
      </c>
      <c r="L18" s="4">
        <f t="shared" si="2"/>
        <v>106.572289342248</v>
      </c>
      <c r="M18" s="4">
        <f t="shared" si="3"/>
        <v>264.24787812478263</v>
      </c>
      <c r="N18" s="4">
        <f t="shared" si="4"/>
        <v>773.57948063912636</v>
      </c>
      <c r="O18" s="4">
        <f t="shared" si="5"/>
        <v>494.54166128025599</v>
      </c>
      <c r="P18" s="4">
        <f>SUM(Table31416[[#This Row],[LiOH]:[Steel]])</f>
        <v>2697.1442621672363</v>
      </c>
      <c r="Q18" s="214"/>
      <c r="R18" s="24"/>
      <c r="S18" s="141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14"/>
      <c r="AN18" s="214"/>
      <c r="AO18" s="214"/>
      <c r="AP18" s="214"/>
      <c r="AQ18" s="214"/>
      <c r="AR18" s="214"/>
      <c r="AS18" s="214"/>
      <c r="AT18" s="214"/>
      <c r="AU18" s="214"/>
      <c r="AV18" s="11"/>
      <c r="AW18" s="214"/>
      <c r="AX18" s="10"/>
      <c r="AY18" s="12"/>
      <c r="AZ18" s="10"/>
    </row>
    <row r="19" spans="1:52" ht="16.5" x14ac:dyDescent="0.35">
      <c r="A19" s="2">
        <v>43586</v>
      </c>
      <c r="B19" s="1">
        <v>12997.193345261583</v>
      </c>
      <c r="C19" s="1">
        <f>AVERAGEIFS('Commodities Data'!C:C,'Commodities Data'!$O:$O,$A19)</f>
        <v>12035.91304347826</v>
      </c>
      <c r="D19" s="1">
        <f>AVERAGEIFS('Commodities Data'!H:H,'Commodities Data'!$O:$O,$A19)</f>
        <v>34152.17391304348</v>
      </c>
      <c r="E19" s="1">
        <f>AVERAGEIFS('Commodities Data'!I:I,'Commodities Data'!$O:$O,$A19)</f>
        <v>6023.358695652174</v>
      </c>
      <c r="F19" s="1">
        <v>1848.15</v>
      </c>
      <c r="G19" s="144">
        <v>0.71099999999999997</v>
      </c>
      <c r="H19" s="1"/>
      <c r="I19" s="109">
        <v>43617</v>
      </c>
      <c r="J19" s="4">
        <f t="shared" si="0"/>
        <v>499.90511139209076</v>
      </c>
      <c r="K19" s="4">
        <f t="shared" si="1"/>
        <v>554.03146398977879</v>
      </c>
      <c r="L19" s="4">
        <f t="shared" si="2"/>
        <v>89.898847771099838</v>
      </c>
      <c r="M19" s="4">
        <f t="shared" si="3"/>
        <v>258.05626950700002</v>
      </c>
      <c r="N19" s="4">
        <f t="shared" si="4"/>
        <v>773.99805027938237</v>
      </c>
      <c r="O19" s="4">
        <f t="shared" si="5"/>
        <v>453.57330143580162</v>
      </c>
      <c r="P19" s="4">
        <f>SUM(Table31416[[#This Row],[LiOH]:[Steel]])</f>
        <v>2629.4630443751535</v>
      </c>
      <c r="Q19" s="214"/>
      <c r="R19" s="24"/>
      <c r="S19" s="142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5"/>
      <c r="AL19" s="25"/>
      <c r="AM19" s="214"/>
      <c r="AN19" s="214"/>
      <c r="AO19" s="214"/>
      <c r="AP19" s="214"/>
      <c r="AQ19" s="214"/>
      <c r="AR19" s="214"/>
      <c r="AS19" s="214"/>
      <c r="AT19" s="214"/>
      <c r="AU19" s="214"/>
      <c r="AV19" s="11"/>
      <c r="AW19" s="214"/>
      <c r="AX19" s="10"/>
      <c r="AY19" s="11"/>
      <c r="AZ19" s="10"/>
    </row>
    <row r="20" spans="1:52" ht="22.5" customHeight="1" x14ac:dyDescent="0.3">
      <c r="A20" s="2">
        <v>43617</v>
      </c>
      <c r="B20" s="1">
        <v>12997.193345261583</v>
      </c>
      <c r="C20" s="1">
        <f>AVERAGEIFS('Commodities Data'!C:C,'Commodities Data'!$O:$O,$A20)</f>
        <v>11943.9375</v>
      </c>
      <c r="D20" s="1">
        <f>AVERAGEIFS('Commodities Data'!H:H,'Commodities Data'!$O:$O,$A20)</f>
        <v>28809</v>
      </c>
      <c r="E20" s="1">
        <f>AVERAGEIFS('Commodities Data'!I:I,'Commodities Data'!$O:$O,$A20)</f>
        <v>5882.2250000000004</v>
      </c>
      <c r="F20" s="1">
        <v>1849.15</v>
      </c>
      <c r="G20" s="144">
        <v>0.65210000000000001</v>
      </c>
      <c r="H20" s="1"/>
      <c r="I20" s="214"/>
      <c r="J20" s="214"/>
      <c r="K20" s="214"/>
      <c r="L20" s="214"/>
      <c r="M20" s="214"/>
      <c r="N20" s="214"/>
      <c r="O20" s="214"/>
      <c r="P20" s="214"/>
      <c r="Q20" s="214"/>
      <c r="R20" s="24"/>
      <c r="S20" s="142"/>
      <c r="T20" s="38"/>
      <c r="U20" s="38"/>
      <c r="V20" s="38"/>
      <c r="W20" s="38"/>
      <c r="X20" s="38"/>
      <c r="Y20" s="38"/>
      <c r="Z20" s="38"/>
      <c r="AA20" s="38"/>
      <c r="AB20" s="38"/>
      <c r="AC20" s="38"/>
      <c r="AD20" s="38"/>
      <c r="AE20" s="38"/>
      <c r="AF20" s="38"/>
      <c r="AG20" s="38"/>
      <c r="AH20" s="38"/>
      <c r="AI20" s="38"/>
      <c r="AJ20" s="38"/>
      <c r="AK20" s="26"/>
      <c r="AL20" s="26"/>
      <c r="AM20" s="214"/>
      <c r="AN20" s="214"/>
      <c r="AO20" s="214"/>
      <c r="AP20" s="214"/>
      <c r="AQ20" s="214"/>
      <c r="AR20" s="214"/>
      <c r="AS20" s="214"/>
      <c r="AT20" s="214"/>
      <c r="AU20" s="214"/>
      <c r="AV20" s="11"/>
      <c r="AW20" s="214"/>
      <c r="AX20" s="10"/>
      <c r="AY20" s="12"/>
      <c r="AZ20" s="10"/>
    </row>
    <row r="21" spans="1:52" ht="24" customHeight="1" x14ac:dyDescent="0.3">
      <c r="A21" s="2">
        <v>43647</v>
      </c>
      <c r="B21" s="1">
        <v>12786.713899959092</v>
      </c>
      <c r="C21" s="1">
        <f>AVERAGEIFS('Commodities Data'!C:C,'Commodities Data'!$O:$O,$A21)</f>
        <v>13546.304347826086</v>
      </c>
      <c r="D21" s="1">
        <f>AVERAGEIFS('Commodities Data'!H:H,'Commodities Data'!$O:$O,$A21)</f>
        <v>27340.32608695652</v>
      </c>
      <c r="E21" s="1">
        <f>AVERAGEIFS('Commodities Data'!I:I,'Commodities Data'!$O:$O,$A21)</f>
        <v>5941.195652173913</v>
      </c>
      <c r="F21" s="1">
        <v>1850.15</v>
      </c>
      <c r="G21" s="228">
        <f>G20</f>
        <v>0.65210000000000001</v>
      </c>
      <c r="H21" s="1"/>
      <c r="I21" s="214"/>
      <c r="J21" s="214"/>
      <c r="K21" s="214"/>
      <c r="L21" s="214"/>
      <c r="M21" s="214"/>
      <c r="N21" s="214"/>
      <c r="O21" s="214"/>
      <c r="P21" s="214"/>
      <c r="Q21" s="214"/>
      <c r="R21" s="24"/>
      <c r="S21" s="14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3"/>
      <c r="AL21" s="23"/>
      <c r="AM21" s="214"/>
      <c r="AN21" s="214"/>
      <c r="AO21" s="214"/>
      <c r="AP21" s="214"/>
      <c r="AQ21" s="214"/>
      <c r="AR21" s="214"/>
      <c r="AS21" s="214"/>
      <c r="AT21" s="214"/>
      <c r="AU21" s="214"/>
      <c r="AV21" s="214"/>
      <c r="AW21" s="214"/>
      <c r="AX21" s="214"/>
      <c r="AY21" s="11"/>
      <c r="AZ21" s="10"/>
    </row>
    <row r="22" spans="1:52" ht="18" customHeight="1" x14ac:dyDescent="0.3">
      <c r="A22" s="2"/>
      <c r="B22" s="1"/>
      <c r="C22" s="1"/>
      <c r="D22" s="1"/>
      <c r="E22" s="1"/>
      <c r="F22" s="1"/>
      <c r="G22" s="1"/>
      <c r="H22" s="1"/>
      <c r="I22" s="214"/>
      <c r="J22" s="214"/>
      <c r="K22" s="214"/>
      <c r="L22" s="214"/>
      <c r="M22" s="214"/>
      <c r="N22" s="214"/>
      <c r="O22" s="214"/>
      <c r="P22" s="214"/>
      <c r="Q22" s="214"/>
      <c r="R22" s="24"/>
      <c r="S22" s="24"/>
      <c r="T22" s="143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2"/>
      <c r="AK22" s="22"/>
      <c r="AL22" s="24"/>
      <c r="AM22" s="214"/>
      <c r="AN22" s="214"/>
      <c r="AO22" s="214"/>
      <c r="AP22" s="214"/>
      <c r="AQ22" s="214"/>
      <c r="AR22" s="214"/>
      <c r="AS22" s="214"/>
      <c r="AT22" s="214"/>
      <c r="AU22" s="214"/>
      <c r="AV22" s="214"/>
      <c r="AW22" s="214"/>
      <c r="AX22" s="11"/>
      <c r="AY22" s="10"/>
      <c r="AZ22" s="214"/>
    </row>
    <row r="23" spans="1:52" x14ac:dyDescent="0.25">
      <c r="A23" s="2"/>
      <c r="B23" s="1"/>
      <c r="C23" s="1"/>
      <c r="D23" s="136"/>
      <c r="E23" s="136"/>
      <c r="F23" s="136"/>
      <c r="G23" s="1"/>
      <c r="H23" s="1"/>
      <c r="I23" s="214"/>
      <c r="J23" s="214"/>
      <c r="K23" s="214"/>
      <c r="L23" s="214"/>
      <c r="M23" s="214"/>
      <c r="N23" s="214"/>
      <c r="O23" s="214"/>
      <c r="P23" s="214"/>
      <c r="Q23" s="214"/>
      <c r="R23" s="214"/>
      <c r="S23" s="24"/>
      <c r="T23" s="24"/>
      <c r="U23" s="24"/>
      <c r="V23" s="24"/>
      <c r="W23" s="214"/>
      <c r="X23" s="214"/>
      <c r="Y23" s="214"/>
      <c r="Z23" s="214"/>
      <c r="AA23" s="214"/>
      <c r="AB23" s="214"/>
      <c r="AC23" s="214"/>
      <c r="AD23" s="214"/>
      <c r="AE23" s="214"/>
      <c r="AF23" s="214"/>
      <c r="AG23" s="214"/>
      <c r="AH23" s="214"/>
      <c r="AI23" s="214"/>
      <c r="AJ23" s="214"/>
      <c r="AK23" s="214"/>
      <c r="AL23" s="214"/>
      <c r="AM23" s="214"/>
      <c r="AN23" s="214"/>
      <c r="AO23" s="214"/>
      <c r="AP23" s="214"/>
      <c r="AQ23" s="214"/>
      <c r="AR23" s="214"/>
      <c r="AS23" s="214"/>
      <c r="AT23" s="214"/>
      <c r="AU23" s="214"/>
      <c r="AV23" s="214"/>
      <c r="AW23" s="214"/>
      <c r="AX23" s="11"/>
      <c r="AY23" s="10"/>
      <c r="AZ23" s="214"/>
    </row>
    <row r="24" spans="1:52" x14ac:dyDescent="0.25">
      <c r="A24" s="2"/>
      <c r="B24" s="1"/>
      <c r="C24" s="1"/>
      <c r="D24" s="136"/>
      <c r="E24" s="136"/>
      <c r="F24" s="136"/>
      <c r="G24" s="1"/>
      <c r="H24" s="1"/>
      <c r="I24" s="2"/>
      <c r="J24" s="2"/>
      <c r="K24" s="2"/>
      <c r="L24" s="2"/>
      <c r="M24" s="2"/>
      <c r="N24" s="2"/>
      <c r="O24" s="214"/>
      <c r="P24" s="214"/>
      <c r="Q24" s="214"/>
      <c r="R24" s="214"/>
      <c r="S24" s="214"/>
      <c r="T24" s="2"/>
      <c r="U24" s="2"/>
      <c r="V24" s="2"/>
      <c r="W24" s="2"/>
      <c r="X24" s="2"/>
      <c r="Y24" s="2"/>
      <c r="Z24" s="214"/>
      <c r="AA24" s="214"/>
      <c r="AB24" s="214"/>
      <c r="AC24" s="214"/>
      <c r="AD24" s="214"/>
      <c r="AE24" s="214"/>
      <c r="AF24" s="214"/>
      <c r="AG24" s="214"/>
      <c r="AH24" s="214"/>
      <c r="AI24" s="214"/>
      <c r="AJ24" s="214"/>
      <c r="AK24" s="214"/>
      <c r="AL24" s="214"/>
      <c r="AM24" s="214"/>
      <c r="AN24" s="2"/>
      <c r="AO24" s="1"/>
      <c r="AP24" s="1"/>
      <c r="AQ24" s="1"/>
      <c r="AR24" s="1"/>
      <c r="AS24" s="1"/>
      <c r="AT24" s="1"/>
      <c r="AU24" s="214"/>
      <c r="AV24" s="214"/>
      <c r="AW24" s="214"/>
      <c r="AX24" s="214"/>
      <c r="AY24" s="11"/>
      <c r="AZ24" s="10"/>
    </row>
    <row r="25" spans="1:52" x14ac:dyDescent="0.25">
      <c r="A25" s="2"/>
      <c r="B25" s="1"/>
      <c r="C25" s="1"/>
      <c r="D25" s="1"/>
      <c r="E25" s="1"/>
      <c r="F25" s="1"/>
      <c r="G25" s="1"/>
      <c r="H25" s="1"/>
      <c r="I25" s="31"/>
      <c r="J25" s="31"/>
      <c r="K25" s="31"/>
      <c r="L25" s="31"/>
      <c r="M25" s="31"/>
      <c r="N25" s="31"/>
      <c r="O25" s="214"/>
      <c r="P25" s="214"/>
      <c r="Q25" s="214"/>
      <c r="R25" s="214"/>
      <c r="S25" s="214"/>
      <c r="T25" s="31"/>
      <c r="U25" s="31"/>
      <c r="V25" s="31"/>
      <c r="W25" s="31"/>
      <c r="X25" s="31"/>
      <c r="Y25" s="31"/>
      <c r="Z25" s="214"/>
      <c r="AA25" s="214"/>
      <c r="AB25" s="214"/>
      <c r="AC25" s="214"/>
      <c r="AD25" s="214"/>
      <c r="AE25" s="214"/>
      <c r="AF25" s="214"/>
      <c r="AG25" s="214"/>
      <c r="AH25" s="214"/>
      <c r="AI25" s="214"/>
      <c r="AJ25" s="214"/>
      <c r="AK25" s="214"/>
      <c r="AL25" s="214"/>
      <c r="AM25" s="214"/>
      <c r="AN25" s="2"/>
      <c r="AO25" s="1"/>
      <c r="AP25" s="1"/>
      <c r="AQ25" s="1"/>
      <c r="AR25" s="1"/>
      <c r="AS25" s="1"/>
      <c r="AT25" s="1"/>
      <c r="AU25" s="214"/>
      <c r="AV25" s="214"/>
      <c r="AW25" s="214"/>
      <c r="AX25" s="214"/>
      <c r="AY25" s="11"/>
      <c r="AZ25" s="10"/>
    </row>
    <row r="26" spans="1:52" x14ac:dyDescent="0.25">
      <c r="A26" s="214"/>
      <c r="B26" s="214"/>
      <c r="C26" s="214"/>
      <c r="D26" s="214"/>
      <c r="E26" s="214"/>
      <c r="F26" s="214"/>
      <c r="G26" s="214"/>
      <c r="H26" s="1"/>
      <c r="I26" s="31"/>
      <c r="J26" s="31"/>
      <c r="K26" s="31"/>
      <c r="L26" s="31"/>
      <c r="M26" s="31"/>
      <c r="N26" s="31"/>
      <c r="O26" s="214"/>
      <c r="P26" s="214"/>
      <c r="Q26" s="214"/>
      <c r="R26" s="214"/>
      <c r="S26" s="214"/>
      <c r="T26" s="31"/>
      <c r="U26" s="31"/>
      <c r="V26" s="31"/>
      <c r="W26" s="31"/>
      <c r="X26" s="31"/>
      <c r="Y26" s="31"/>
      <c r="Z26" s="214"/>
      <c r="AA26" s="214"/>
      <c r="AB26" s="214"/>
      <c r="AC26" s="214"/>
      <c r="AD26" s="214"/>
      <c r="AE26" s="214"/>
      <c r="AF26" s="214"/>
      <c r="AG26" s="214"/>
      <c r="AH26" s="214"/>
      <c r="AI26" s="214"/>
      <c r="AJ26" s="214"/>
      <c r="AK26" s="214"/>
      <c r="AL26" s="214"/>
      <c r="AM26" s="214"/>
      <c r="AN26" s="214"/>
      <c r="AO26" s="214"/>
      <c r="AP26" s="214"/>
      <c r="AQ26" s="214"/>
      <c r="AR26" s="214"/>
      <c r="AS26" s="214"/>
      <c r="AT26" s="214"/>
      <c r="AU26" s="214"/>
      <c r="AV26" s="214"/>
      <c r="AW26" s="214"/>
      <c r="AX26" s="214"/>
      <c r="AY26" s="11"/>
      <c r="AZ26" s="10"/>
    </row>
    <row r="27" spans="1:52" x14ac:dyDescent="0.25">
      <c r="A27" s="214"/>
      <c r="B27" s="214"/>
      <c r="C27" s="214"/>
      <c r="D27" s="214"/>
      <c r="E27" s="214"/>
      <c r="F27" s="214"/>
      <c r="G27" s="214"/>
      <c r="H27" s="214"/>
      <c r="I27" s="31"/>
      <c r="J27" s="31"/>
      <c r="K27" s="31"/>
      <c r="L27" s="31"/>
      <c r="M27" s="31"/>
      <c r="N27" s="31"/>
      <c r="O27" s="214"/>
      <c r="P27" s="214"/>
      <c r="Q27" s="214"/>
      <c r="R27" s="214"/>
      <c r="S27" s="214"/>
      <c r="T27" s="31"/>
      <c r="U27" s="31"/>
      <c r="V27" s="31"/>
      <c r="W27" s="31"/>
      <c r="X27" s="31"/>
      <c r="Y27" s="31"/>
      <c r="Z27" s="214"/>
      <c r="AA27" s="214"/>
      <c r="AB27" s="214"/>
      <c r="AC27" s="214"/>
      <c r="AD27" s="214"/>
      <c r="AE27" s="214"/>
      <c r="AF27" s="214"/>
      <c r="AG27" s="214"/>
      <c r="AH27" s="214"/>
      <c r="AI27" s="214"/>
      <c r="AJ27" s="214"/>
      <c r="AK27" s="214"/>
      <c r="AL27" s="214"/>
      <c r="AM27" s="214"/>
      <c r="AN27" s="214"/>
      <c r="AO27" s="214"/>
      <c r="AP27" s="214"/>
      <c r="AQ27" s="214"/>
      <c r="AR27" s="214"/>
      <c r="AS27" s="214"/>
      <c r="AT27" s="214"/>
      <c r="AU27" s="214"/>
      <c r="AV27" s="214"/>
      <c r="AW27" s="214"/>
      <c r="AX27" s="214"/>
      <c r="AY27" s="12"/>
      <c r="AZ27" s="10"/>
    </row>
    <row r="28" spans="1:52" x14ac:dyDescent="0.25">
      <c r="A28" s="214"/>
      <c r="B28" s="214"/>
      <c r="C28" s="214"/>
      <c r="D28" s="214"/>
      <c r="E28" s="214"/>
      <c r="F28" s="214"/>
      <c r="G28" s="214"/>
      <c r="H28" s="214"/>
      <c r="I28" s="31"/>
      <c r="J28" s="31"/>
      <c r="K28" s="31"/>
      <c r="L28" s="31"/>
      <c r="M28" s="31"/>
      <c r="N28" s="31"/>
      <c r="O28" s="31"/>
      <c r="P28" s="31"/>
      <c r="Q28" s="214"/>
      <c r="R28" s="214"/>
      <c r="S28" s="214"/>
      <c r="T28" s="31"/>
      <c r="U28" s="31"/>
      <c r="V28" s="31"/>
      <c r="W28" s="31"/>
      <c r="X28" s="31"/>
      <c r="Y28" s="31"/>
      <c r="Z28" s="214"/>
      <c r="AA28" s="214"/>
      <c r="AB28" s="214"/>
      <c r="AC28" s="214"/>
      <c r="AD28" s="214"/>
      <c r="AE28" s="214"/>
      <c r="AF28" s="214"/>
      <c r="AG28" s="214"/>
      <c r="AH28" s="214"/>
      <c r="AI28" s="214"/>
      <c r="AJ28" s="214"/>
      <c r="AK28" s="214"/>
      <c r="AL28" s="214"/>
      <c r="AM28" s="214"/>
      <c r="AN28" s="214"/>
      <c r="AO28" s="214"/>
      <c r="AP28" s="214"/>
      <c r="AQ28" s="214"/>
      <c r="AR28" s="214"/>
      <c r="AS28" s="214"/>
      <c r="AT28" s="214"/>
      <c r="AU28" s="214"/>
      <c r="AV28" s="214"/>
      <c r="AW28" s="214"/>
      <c r="AX28" s="214"/>
      <c r="AY28" s="11"/>
      <c r="AZ28" s="10"/>
    </row>
    <row r="29" spans="1:52" x14ac:dyDescent="0.25">
      <c r="A29" s="214"/>
      <c r="B29" s="214"/>
      <c r="C29" s="214"/>
      <c r="D29" s="214"/>
      <c r="E29" s="214"/>
      <c r="F29" s="214"/>
      <c r="G29" s="214"/>
      <c r="H29" s="214"/>
      <c r="I29" s="31"/>
      <c r="J29" s="31"/>
      <c r="K29" s="31"/>
      <c r="L29" s="31"/>
      <c r="M29" s="31"/>
      <c r="N29" s="31"/>
      <c r="O29" s="31"/>
      <c r="P29" s="31"/>
      <c r="Q29" s="31"/>
      <c r="R29" s="214"/>
      <c r="S29" s="214"/>
      <c r="T29" s="214"/>
      <c r="U29" s="214"/>
      <c r="V29" s="214"/>
      <c r="W29" s="214"/>
      <c r="X29" s="214"/>
      <c r="Y29" s="31"/>
      <c r="Z29" s="214"/>
      <c r="AA29" s="214"/>
      <c r="AB29" s="214"/>
      <c r="AC29" s="214"/>
      <c r="AD29" s="214"/>
      <c r="AE29" s="214"/>
      <c r="AF29" s="214"/>
      <c r="AG29" s="214"/>
      <c r="AH29" s="214"/>
      <c r="AI29" s="214"/>
      <c r="AJ29" s="214"/>
      <c r="AK29" s="214"/>
      <c r="AL29" s="214"/>
      <c r="AM29" s="214"/>
      <c r="AN29" s="214"/>
      <c r="AO29" s="214"/>
      <c r="AP29" s="214"/>
      <c r="AQ29" s="214"/>
      <c r="AR29" s="214"/>
      <c r="AS29" s="214"/>
      <c r="AT29" s="214"/>
      <c r="AU29" s="214"/>
      <c r="AV29" s="214"/>
      <c r="AW29" s="214"/>
      <c r="AX29" s="214"/>
      <c r="AY29" s="12"/>
      <c r="AZ29" s="10"/>
    </row>
    <row r="30" spans="1:52" x14ac:dyDescent="0.25">
      <c r="A30" s="214"/>
      <c r="B30" s="214"/>
      <c r="C30" s="214"/>
      <c r="D30" s="214"/>
      <c r="E30" s="214"/>
      <c r="F30" s="214"/>
      <c r="G30" s="214"/>
      <c r="H30" s="214"/>
      <c r="I30" s="214"/>
      <c r="J30" s="214"/>
      <c r="K30" s="214"/>
      <c r="L30" s="214"/>
      <c r="M30" s="214"/>
      <c r="N30" s="214"/>
      <c r="O30" s="214"/>
      <c r="P30" s="214"/>
      <c r="Q30" s="214"/>
      <c r="R30" s="214"/>
      <c r="S30" s="214"/>
      <c r="T30" s="214"/>
      <c r="U30" s="214"/>
      <c r="V30" s="214"/>
      <c r="W30" s="214"/>
      <c r="X30" s="214"/>
      <c r="Y30" s="214"/>
      <c r="Z30" s="214"/>
      <c r="AA30" s="214"/>
      <c r="AB30" s="214"/>
      <c r="AC30" s="214"/>
      <c r="AD30" s="214"/>
      <c r="AE30" s="214"/>
      <c r="AF30" s="214"/>
      <c r="AG30" s="214"/>
      <c r="AH30" s="214"/>
      <c r="AI30" s="214"/>
      <c r="AJ30" s="214"/>
      <c r="AK30" s="214"/>
      <c r="AL30" s="214"/>
      <c r="AM30" s="214"/>
      <c r="AN30" s="214"/>
      <c r="AO30" s="214"/>
      <c r="AP30" s="214"/>
      <c r="AQ30" s="214"/>
      <c r="AR30" s="214"/>
      <c r="AS30" s="214"/>
      <c r="AT30" s="214"/>
      <c r="AU30" s="214"/>
      <c r="AV30" s="214"/>
      <c r="AW30" s="214"/>
      <c r="AX30" s="214"/>
      <c r="AY30" s="11"/>
      <c r="AZ30" s="10"/>
    </row>
    <row r="31" spans="1:52" x14ac:dyDescent="0.25">
      <c r="A31" s="214"/>
      <c r="B31" s="214"/>
      <c r="C31" s="214"/>
      <c r="D31" s="214"/>
      <c r="E31" s="214"/>
      <c r="F31" s="214"/>
      <c r="G31" s="214"/>
      <c r="H31" s="214"/>
      <c r="I31" s="214"/>
      <c r="J31" s="214"/>
      <c r="K31" s="214"/>
      <c r="L31" s="214"/>
      <c r="M31" s="214"/>
      <c r="N31" s="214"/>
      <c r="O31" s="214"/>
      <c r="P31" s="214"/>
      <c r="Q31" s="214"/>
      <c r="R31" s="214"/>
      <c r="S31" s="214"/>
      <c r="T31" s="214"/>
      <c r="U31" s="214"/>
      <c r="V31" s="214"/>
      <c r="W31" s="214"/>
      <c r="X31" s="214"/>
      <c r="Y31" s="214"/>
      <c r="Z31" s="214"/>
      <c r="AA31" s="214"/>
      <c r="AB31" s="214"/>
      <c r="AC31" s="214"/>
      <c r="AD31" s="214"/>
      <c r="AE31" s="214"/>
      <c r="AF31" s="214"/>
      <c r="AG31" s="214"/>
      <c r="AH31" s="214"/>
      <c r="AI31" s="214"/>
      <c r="AJ31" s="214"/>
      <c r="AK31" s="214"/>
      <c r="AL31" s="214"/>
      <c r="AM31" s="214"/>
      <c r="AN31" s="214"/>
      <c r="AO31" s="214"/>
      <c r="AP31" s="214"/>
      <c r="AQ31" s="214"/>
      <c r="AR31" s="214"/>
      <c r="AS31" s="214"/>
      <c r="AT31" s="214"/>
      <c r="AU31" s="214"/>
      <c r="AV31" s="214"/>
      <c r="AW31" s="214"/>
      <c r="AX31" s="214"/>
      <c r="AY31" s="12"/>
      <c r="AZ31" s="10"/>
    </row>
    <row r="32" spans="1:52" x14ac:dyDescent="0.25">
      <c r="A32" s="214"/>
      <c r="B32" s="214"/>
      <c r="C32" s="214"/>
      <c r="D32" s="214"/>
      <c r="E32" s="97"/>
      <c r="F32" s="214"/>
      <c r="G32" s="214"/>
      <c r="H32" s="214"/>
      <c r="I32" s="214"/>
      <c r="J32" s="4"/>
      <c r="K32" s="4"/>
      <c r="L32" s="4"/>
      <c r="M32" s="4"/>
      <c r="N32" s="4"/>
      <c r="O32" s="4"/>
      <c r="P32" s="4"/>
      <c r="Q32" s="4"/>
      <c r="R32" s="214"/>
      <c r="S32" s="214"/>
      <c r="T32" s="214"/>
      <c r="U32" s="214"/>
      <c r="V32" s="214"/>
      <c r="W32" s="214"/>
      <c r="X32" s="214"/>
      <c r="Y32" s="214"/>
      <c r="Z32" s="214"/>
      <c r="AA32" s="214"/>
      <c r="AB32" s="214"/>
      <c r="AC32" s="214"/>
      <c r="AD32" s="214"/>
      <c r="AE32" s="214"/>
      <c r="AF32" s="214"/>
      <c r="AG32" s="214"/>
      <c r="AH32" s="214"/>
      <c r="AI32" s="214"/>
      <c r="AJ32" s="214"/>
      <c r="AK32" s="214"/>
      <c r="AL32" s="214"/>
      <c r="AM32" s="214"/>
      <c r="AN32" s="214"/>
      <c r="AO32" s="214"/>
      <c r="AP32" s="214"/>
      <c r="AQ32" s="214"/>
      <c r="AR32" s="214"/>
      <c r="AS32" s="214"/>
      <c r="AT32" s="214"/>
      <c r="AU32" s="214"/>
      <c r="AV32" s="214"/>
      <c r="AW32" s="214"/>
      <c r="AX32" s="214"/>
      <c r="AY32" s="11"/>
      <c r="AZ32" s="10"/>
    </row>
    <row r="33" spans="1:52" x14ac:dyDescent="0.25">
      <c r="A33" s="214"/>
      <c r="B33" s="214"/>
      <c r="C33" s="214"/>
      <c r="D33" s="214"/>
      <c r="E33" s="214"/>
      <c r="F33" s="214"/>
      <c r="G33" s="214"/>
      <c r="H33" s="214"/>
      <c r="I33" s="214"/>
      <c r="J33" s="4"/>
      <c r="K33" s="4"/>
      <c r="L33" s="4"/>
      <c r="M33" s="4"/>
      <c r="N33" s="4"/>
      <c r="O33" s="4"/>
      <c r="P33" s="4"/>
      <c r="Q33" s="4"/>
      <c r="R33" s="214"/>
      <c r="S33" s="214"/>
      <c r="T33" s="214"/>
      <c r="U33" s="214"/>
      <c r="V33" s="214"/>
      <c r="W33" s="214"/>
      <c r="X33" s="214"/>
      <c r="Y33" s="214"/>
      <c r="Z33" s="214"/>
      <c r="AA33" s="214"/>
      <c r="AB33" s="214"/>
      <c r="AC33" s="214"/>
      <c r="AD33" s="214"/>
      <c r="AE33" s="214"/>
      <c r="AF33" s="214"/>
      <c r="AG33" s="214"/>
      <c r="AH33" s="214"/>
      <c r="AI33" s="214"/>
      <c r="AJ33" s="214"/>
      <c r="AK33" s="214"/>
      <c r="AL33" s="214"/>
      <c r="AM33" s="214"/>
      <c r="AN33" s="214"/>
      <c r="AO33" s="214"/>
      <c r="AP33" s="214"/>
      <c r="AQ33" s="214"/>
      <c r="AR33" s="214"/>
      <c r="AS33" s="214"/>
      <c r="AT33" s="214"/>
      <c r="AU33" s="214"/>
      <c r="AV33" s="214"/>
      <c r="AW33" s="214"/>
      <c r="AX33" s="214"/>
      <c r="AY33" s="12"/>
      <c r="AZ33" s="10"/>
    </row>
    <row r="34" spans="1:52" x14ac:dyDescent="0.25">
      <c r="A34" s="214"/>
      <c r="B34" s="214"/>
      <c r="C34" s="214"/>
      <c r="D34" s="214"/>
      <c r="E34" s="214"/>
      <c r="F34" s="214"/>
      <c r="G34" s="214"/>
      <c r="H34" s="214"/>
      <c r="I34" s="214"/>
      <c r="J34" s="4"/>
      <c r="K34" s="4"/>
      <c r="L34" s="4"/>
      <c r="M34" s="4"/>
      <c r="N34" s="4"/>
      <c r="O34" s="4"/>
      <c r="P34" s="4"/>
      <c r="Q34" s="4"/>
      <c r="R34" s="214"/>
      <c r="S34" s="214"/>
      <c r="T34" s="214"/>
      <c r="U34" s="214"/>
      <c r="V34" s="214"/>
      <c r="W34" s="214"/>
      <c r="X34" s="214"/>
      <c r="Y34" s="214"/>
      <c r="Z34" s="214"/>
      <c r="AA34" s="214"/>
      <c r="AB34" s="214"/>
      <c r="AC34" s="214"/>
      <c r="AD34" s="214"/>
      <c r="AE34" s="214"/>
      <c r="AF34" s="214"/>
      <c r="AG34" s="214"/>
      <c r="AH34" s="214"/>
      <c r="AI34" s="214"/>
      <c r="AJ34" s="214"/>
      <c r="AK34" s="214"/>
      <c r="AL34" s="214"/>
      <c r="AM34" s="214"/>
      <c r="AN34" s="214"/>
      <c r="AO34" s="214"/>
      <c r="AP34" s="214"/>
      <c r="AQ34" s="214"/>
      <c r="AR34" s="214"/>
      <c r="AS34" s="214"/>
      <c r="AT34" s="214"/>
      <c r="AU34" s="214"/>
      <c r="AV34" s="214"/>
      <c r="AW34" s="214"/>
      <c r="AX34" s="214"/>
      <c r="AY34" s="11"/>
      <c r="AZ34" s="10"/>
    </row>
    <row r="35" spans="1:52" x14ac:dyDescent="0.25">
      <c r="A35" s="214"/>
      <c r="B35" s="214"/>
      <c r="C35" s="214"/>
      <c r="D35" s="214"/>
      <c r="E35" s="214"/>
      <c r="F35" s="214"/>
      <c r="G35" s="214"/>
      <c r="H35" s="214"/>
      <c r="I35" s="214"/>
      <c r="J35" s="4"/>
      <c r="K35" s="4"/>
      <c r="L35" s="4"/>
      <c r="M35" s="4"/>
      <c r="N35" s="4"/>
      <c r="O35" s="4"/>
      <c r="P35" s="4"/>
      <c r="Q35" s="4"/>
      <c r="R35" s="214"/>
      <c r="S35" s="214"/>
      <c r="T35" s="214"/>
      <c r="U35" s="214"/>
      <c r="V35" s="214"/>
      <c r="W35" s="214"/>
      <c r="X35" s="214"/>
      <c r="Y35" s="214"/>
      <c r="Z35" s="214"/>
      <c r="AA35" s="214"/>
      <c r="AB35" s="214"/>
      <c r="AC35" s="214"/>
      <c r="AD35" s="214"/>
      <c r="AE35" s="214"/>
      <c r="AF35" s="214"/>
      <c r="AG35" s="214"/>
      <c r="AH35" s="214"/>
      <c r="AI35" s="214"/>
      <c r="AJ35" s="214"/>
      <c r="AK35" s="214"/>
      <c r="AL35" s="214"/>
      <c r="AM35" s="214"/>
      <c r="AN35" s="214"/>
      <c r="AO35" s="214"/>
      <c r="AP35" s="214"/>
      <c r="AQ35" s="214"/>
      <c r="AR35" s="214"/>
      <c r="AS35" s="214"/>
      <c r="AT35" s="214"/>
      <c r="AU35" s="214"/>
      <c r="AV35" s="214"/>
      <c r="AW35" s="214"/>
      <c r="AX35" s="214"/>
      <c r="AY35" s="12"/>
      <c r="AZ35" s="10"/>
    </row>
    <row r="36" spans="1:52" x14ac:dyDescent="0.25">
      <c r="A36" s="214"/>
      <c r="B36" s="214"/>
      <c r="C36" s="214"/>
      <c r="D36" s="214"/>
      <c r="E36" s="214"/>
      <c r="F36" s="214"/>
      <c r="G36" s="214"/>
      <c r="H36" s="214"/>
      <c r="I36" s="214"/>
      <c r="J36" s="4"/>
      <c r="K36" s="4"/>
      <c r="L36" s="4"/>
      <c r="M36" s="4"/>
      <c r="N36" s="4"/>
      <c r="O36" s="4"/>
      <c r="P36" s="4"/>
      <c r="Q36" s="4"/>
      <c r="R36" s="214"/>
      <c r="S36" s="214"/>
      <c r="T36" s="214"/>
      <c r="U36" s="214"/>
      <c r="V36" s="214"/>
      <c r="W36" s="214"/>
      <c r="X36" s="214"/>
      <c r="Y36" s="214"/>
      <c r="Z36" s="214"/>
      <c r="AA36" s="214"/>
      <c r="AB36" s="214"/>
      <c r="AC36" s="214"/>
      <c r="AD36" s="214"/>
      <c r="AE36" s="214"/>
      <c r="AF36" s="214"/>
      <c r="AG36" s="214"/>
      <c r="AH36" s="214"/>
      <c r="AI36" s="214"/>
      <c r="AJ36" s="214"/>
      <c r="AK36" s="214"/>
      <c r="AL36" s="214"/>
      <c r="AM36" s="214"/>
      <c r="AN36" s="214"/>
      <c r="AO36" s="214"/>
      <c r="AP36" s="214"/>
      <c r="AQ36" s="214"/>
      <c r="AR36" s="214"/>
      <c r="AS36" s="214"/>
      <c r="AT36" s="214"/>
      <c r="AU36" s="214"/>
      <c r="AV36" s="214"/>
      <c r="AW36" s="214"/>
      <c r="AX36" s="214"/>
      <c r="AY36" s="11"/>
      <c r="AZ36" s="10"/>
    </row>
    <row r="37" spans="1:52" x14ac:dyDescent="0.25">
      <c r="A37" s="214"/>
      <c r="B37" s="214"/>
      <c r="C37" s="214"/>
      <c r="D37" s="214"/>
      <c r="E37" s="214"/>
      <c r="F37" s="214"/>
      <c r="G37" s="214"/>
      <c r="H37" s="214"/>
      <c r="I37" s="214"/>
      <c r="J37" s="4"/>
      <c r="K37" s="4"/>
      <c r="L37" s="4"/>
      <c r="M37" s="4"/>
      <c r="N37" s="4"/>
      <c r="O37" s="4"/>
      <c r="P37" s="4"/>
      <c r="Q37" s="4"/>
      <c r="R37" s="214"/>
      <c r="S37" s="214"/>
      <c r="T37" s="214"/>
      <c r="U37" s="214"/>
      <c r="V37" s="214"/>
      <c r="W37" s="214"/>
      <c r="X37" s="214"/>
      <c r="Y37" s="214"/>
      <c r="Z37" s="214"/>
      <c r="AA37" s="214"/>
      <c r="AB37" s="214"/>
      <c r="AC37" s="214"/>
      <c r="AD37" s="214"/>
      <c r="AE37" s="214"/>
      <c r="AF37" s="214"/>
      <c r="AG37" s="214"/>
      <c r="AH37" s="214"/>
      <c r="AI37" s="214"/>
      <c r="AJ37" s="214"/>
      <c r="AK37" s="214"/>
      <c r="AL37" s="214"/>
      <c r="AM37" s="214"/>
      <c r="AN37" s="214"/>
      <c r="AO37" s="214"/>
      <c r="AP37" s="214"/>
      <c r="AQ37" s="214"/>
      <c r="AR37" s="214"/>
      <c r="AS37" s="214"/>
      <c r="AT37" s="214"/>
      <c r="AU37" s="214"/>
      <c r="AV37" s="214"/>
      <c r="AW37" s="214"/>
      <c r="AX37" s="214"/>
      <c r="AY37" s="12"/>
      <c r="AZ37" s="10"/>
    </row>
    <row r="38" spans="1:52" x14ac:dyDescent="0.25">
      <c r="A38" s="214"/>
      <c r="B38" s="214"/>
      <c r="C38" s="214"/>
      <c r="D38" s="214"/>
      <c r="E38" s="214"/>
      <c r="F38" s="214"/>
      <c r="G38" s="214"/>
      <c r="H38" s="214"/>
      <c r="I38" s="214"/>
      <c r="J38" s="4"/>
      <c r="K38" s="4"/>
      <c r="L38" s="4"/>
      <c r="M38" s="4"/>
      <c r="N38" s="4"/>
      <c r="O38" s="4"/>
      <c r="P38" s="4"/>
      <c r="Q38" s="4"/>
      <c r="R38" s="214"/>
      <c r="S38" s="214"/>
      <c r="T38" s="214"/>
      <c r="U38" s="214"/>
      <c r="V38" s="214"/>
      <c r="W38" s="214"/>
      <c r="X38" s="214"/>
      <c r="Y38" s="214"/>
      <c r="Z38" s="214"/>
      <c r="AA38" s="214"/>
      <c r="AB38" s="214"/>
      <c r="AC38" s="214"/>
      <c r="AD38" s="214"/>
      <c r="AE38" s="214"/>
      <c r="AF38" s="214"/>
      <c r="AG38" s="214"/>
      <c r="AH38" s="214"/>
      <c r="AI38" s="214"/>
      <c r="AJ38" s="214"/>
      <c r="AK38" s="214"/>
      <c r="AL38" s="214"/>
      <c r="AM38" s="214"/>
      <c r="AN38" s="214"/>
      <c r="AO38" s="214"/>
      <c r="AP38" s="214"/>
      <c r="AQ38" s="214"/>
      <c r="AR38" s="214"/>
      <c r="AS38" s="214"/>
      <c r="AT38" s="214"/>
      <c r="AU38" s="214"/>
      <c r="AV38" s="214"/>
      <c r="AW38" s="214"/>
      <c r="AX38" s="214"/>
      <c r="AY38" s="11"/>
      <c r="AZ38" s="10"/>
    </row>
    <row r="39" spans="1:52" x14ac:dyDescent="0.25">
      <c r="A39" s="214"/>
      <c r="B39" s="214"/>
      <c r="C39" s="214"/>
      <c r="D39" s="214"/>
      <c r="E39" s="214"/>
      <c r="F39" s="214"/>
      <c r="G39" s="214"/>
      <c r="H39" s="214"/>
      <c r="I39" s="214"/>
      <c r="J39" s="4"/>
      <c r="K39" s="4"/>
      <c r="L39" s="4"/>
      <c r="M39" s="4"/>
      <c r="N39" s="4"/>
      <c r="O39" s="4"/>
      <c r="P39" s="4"/>
      <c r="Q39" s="4"/>
      <c r="R39" s="214"/>
      <c r="S39" s="214"/>
      <c r="T39" s="214"/>
      <c r="U39" s="214"/>
      <c r="V39" s="214"/>
      <c r="W39" s="214"/>
      <c r="X39" s="214"/>
      <c r="Y39" s="214"/>
      <c r="Z39" s="214"/>
      <c r="AA39" s="214"/>
      <c r="AB39" s="214"/>
      <c r="AC39" s="214"/>
      <c r="AD39" s="214"/>
      <c r="AE39" s="214"/>
      <c r="AF39" s="214"/>
      <c r="AG39" s="214"/>
      <c r="AH39" s="214"/>
      <c r="AI39" s="214"/>
      <c r="AJ39" s="214"/>
      <c r="AK39" s="214"/>
      <c r="AL39" s="214"/>
      <c r="AM39" s="214"/>
      <c r="AN39" s="214"/>
      <c r="AO39" s="214"/>
      <c r="AP39" s="214"/>
      <c r="AQ39" s="214"/>
      <c r="AR39" s="214"/>
      <c r="AS39" s="214"/>
      <c r="AT39" s="214"/>
      <c r="AU39" s="214"/>
      <c r="AV39" s="214"/>
      <c r="AW39" s="214"/>
      <c r="AX39" s="214"/>
      <c r="AY39" s="12"/>
      <c r="AZ39" s="10"/>
    </row>
    <row r="40" spans="1:52" x14ac:dyDescent="0.25">
      <c r="A40" s="214"/>
      <c r="B40" s="214"/>
      <c r="C40" s="214"/>
      <c r="D40" s="214"/>
      <c r="E40" s="214"/>
      <c r="F40" s="214"/>
      <c r="G40" s="214"/>
      <c r="H40" s="214"/>
      <c r="I40" s="214"/>
      <c r="J40" s="4"/>
      <c r="K40" s="4"/>
      <c r="L40" s="4"/>
      <c r="M40" s="4"/>
      <c r="N40" s="4"/>
      <c r="O40" s="4"/>
      <c r="P40" s="4"/>
      <c r="Q40" s="4"/>
      <c r="R40" s="214"/>
      <c r="S40" s="214"/>
      <c r="T40" s="214"/>
      <c r="U40" s="214"/>
      <c r="V40" s="214"/>
      <c r="W40" s="214"/>
      <c r="X40" s="214"/>
      <c r="Y40" s="214"/>
      <c r="Z40" s="214"/>
      <c r="AA40" s="214"/>
      <c r="AB40" s="214"/>
      <c r="AC40" s="214"/>
      <c r="AD40" s="214"/>
      <c r="AE40" s="214"/>
      <c r="AF40" s="214"/>
      <c r="AG40" s="214"/>
      <c r="AH40" s="214"/>
      <c r="AI40" s="214"/>
      <c r="AJ40" s="214"/>
      <c r="AK40" s="214"/>
      <c r="AL40" s="214"/>
      <c r="AM40" s="214"/>
      <c r="AN40" s="214"/>
      <c r="AO40" s="214"/>
      <c r="AP40" s="214"/>
      <c r="AQ40" s="214"/>
      <c r="AR40" s="214"/>
      <c r="AS40" s="214"/>
      <c r="AT40" s="214"/>
      <c r="AU40" s="214"/>
      <c r="AV40" s="214"/>
      <c r="AW40" s="214"/>
      <c r="AX40" s="214"/>
      <c r="AY40" s="11"/>
      <c r="AZ40" s="10"/>
    </row>
    <row r="41" spans="1:52" x14ac:dyDescent="0.25">
      <c r="A41" s="214"/>
      <c r="B41" s="214"/>
      <c r="C41" s="214"/>
      <c r="D41" s="214"/>
      <c r="E41" s="214"/>
      <c r="F41" s="214"/>
      <c r="G41" s="214"/>
      <c r="H41" s="214"/>
      <c r="I41" s="214"/>
      <c r="J41" s="4"/>
      <c r="K41" s="4"/>
      <c r="L41" s="4"/>
      <c r="M41" s="4"/>
      <c r="N41" s="4"/>
      <c r="O41" s="4"/>
      <c r="P41" s="4"/>
      <c r="Q41" s="4"/>
      <c r="R41" s="214"/>
      <c r="S41" s="214"/>
      <c r="T41" s="214"/>
      <c r="U41" s="214"/>
      <c r="V41" s="214"/>
      <c r="W41" s="214"/>
      <c r="X41" s="214"/>
      <c r="Y41" s="214"/>
      <c r="Z41" s="214"/>
      <c r="AA41" s="214"/>
      <c r="AB41" s="214"/>
      <c r="AC41" s="214"/>
      <c r="AD41" s="214"/>
      <c r="AE41" s="214"/>
      <c r="AF41" s="214"/>
      <c r="AG41" s="214"/>
      <c r="AH41" s="214"/>
      <c r="AI41" s="214"/>
      <c r="AJ41" s="214"/>
      <c r="AK41" s="214"/>
      <c r="AL41" s="214"/>
      <c r="AM41" s="214"/>
      <c r="AN41" s="214"/>
      <c r="AO41" s="214"/>
      <c r="AP41" s="214"/>
      <c r="AQ41" s="214"/>
      <c r="AR41" s="214"/>
      <c r="AS41" s="214"/>
      <c r="AT41" s="214"/>
      <c r="AU41" s="214"/>
      <c r="AV41" s="214"/>
      <c r="AW41" s="214"/>
      <c r="AX41" s="214"/>
      <c r="AY41" s="12"/>
      <c r="AZ41" s="10"/>
    </row>
    <row r="42" spans="1:52" x14ac:dyDescent="0.25">
      <c r="A42" s="214"/>
      <c r="B42" s="214"/>
      <c r="C42" s="214"/>
      <c r="D42" s="214"/>
      <c r="E42" s="214"/>
      <c r="F42" s="214"/>
      <c r="G42" s="214"/>
      <c r="H42" s="214"/>
      <c r="I42" s="214"/>
      <c r="J42" s="4"/>
      <c r="K42" s="4"/>
      <c r="L42" s="4"/>
      <c r="M42" s="4"/>
      <c r="N42" s="4"/>
      <c r="O42" s="4"/>
      <c r="P42" s="4"/>
      <c r="Q42" s="4"/>
      <c r="R42" s="214"/>
      <c r="S42" s="214"/>
      <c r="T42" s="214"/>
      <c r="U42" s="214"/>
      <c r="V42" s="214"/>
      <c r="W42" s="214"/>
      <c r="X42" s="214"/>
      <c r="Y42" s="214"/>
      <c r="Z42" s="214"/>
      <c r="AA42" s="214"/>
      <c r="AB42" s="214"/>
      <c r="AC42" s="214"/>
      <c r="AD42" s="214"/>
      <c r="AE42" s="214"/>
      <c r="AF42" s="214"/>
      <c r="AG42" s="214"/>
      <c r="AH42" s="214"/>
      <c r="AI42" s="214"/>
      <c r="AJ42" s="214"/>
      <c r="AK42" s="214"/>
      <c r="AL42" s="214"/>
      <c r="AM42" s="214"/>
      <c r="AN42" s="214"/>
      <c r="AO42" s="214"/>
      <c r="AP42" s="214"/>
      <c r="AQ42" s="214"/>
      <c r="AR42" s="214"/>
      <c r="AS42" s="214"/>
      <c r="AT42" s="214"/>
      <c r="AU42" s="214"/>
      <c r="AV42" s="214"/>
      <c r="AW42" s="214"/>
      <c r="AX42" s="214"/>
      <c r="AY42" s="11"/>
      <c r="AZ42" s="10"/>
    </row>
    <row r="43" spans="1:52" x14ac:dyDescent="0.25">
      <c r="A43" s="214"/>
      <c r="B43" s="214"/>
      <c r="C43" s="214"/>
      <c r="D43" s="214"/>
      <c r="E43" s="214"/>
      <c r="F43" s="214"/>
      <c r="G43" s="214"/>
      <c r="H43" s="214"/>
      <c r="I43" s="214"/>
      <c r="J43" s="4"/>
      <c r="K43" s="4"/>
      <c r="L43" s="4"/>
      <c r="M43" s="4"/>
      <c r="N43" s="4"/>
      <c r="O43" s="4"/>
      <c r="P43" s="4"/>
      <c r="Q43" s="4"/>
      <c r="R43" s="214"/>
      <c r="S43" s="214"/>
      <c r="T43" s="214"/>
      <c r="U43" s="214"/>
      <c r="V43" s="214"/>
      <c r="W43" s="214"/>
      <c r="X43" s="214"/>
      <c r="Y43" s="214"/>
      <c r="Z43" s="214"/>
      <c r="AA43" s="214"/>
      <c r="AB43" s="214"/>
      <c r="AC43" s="214"/>
      <c r="AD43" s="214"/>
      <c r="AE43" s="214"/>
      <c r="AF43" s="214"/>
      <c r="AG43" s="214"/>
      <c r="AH43" s="214"/>
      <c r="AI43" s="214"/>
      <c r="AJ43" s="214"/>
      <c r="AK43" s="214"/>
      <c r="AL43" s="214"/>
      <c r="AM43" s="214"/>
      <c r="AN43" s="214"/>
      <c r="AO43" s="214"/>
      <c r="AP43" s="214"/>
      <c r="AQ43" s="214"/>
      <c r="AR43" s="214"/>
      <c r="AS43" s="214"/>
      <c r="AT43" s="214"/>
      <c r="AU43" s="214"/>
      <c r="AV43" s="214"/>
      <c r="AW43" s="214"/>
      <c r="AX43" s="214"/>
      <c r="AY43" s="12"/>
      <c r="AZ43" s="10"/>
    </row>
    <row r="44" spans="1:52" x14ac:dyDescent="0.25">
      <c r="A44" s="214"/>
      <c r="B44" s="214"/>
      <c r="C44" s="214"/>
      <c r="D44" s="214"/>
      <c r="E44" s="214"/>
      <c r="F44" s="214"/>
      <c r="G44" s="214"/>
      <c r="H44" s="214"/>
      <c r="I44" s="214"/>
      <c r="J44" s="4"/>
      <c r="K44" s="4"/>
      <c r="L44" s="4"/>
      <c r="M44" s="4"/>
      <c r="N44" s="4"/>
      <c r="O44" s="4"/>
      <c r="P44" s="4"/>
      <c r="Q44" s="4"/>
      <c r="R44" s="214"/>
      <c r="S44" s="214"/>
      <c r="T44" s="214"/>
      <c r="U44" s="214"/>
      <c r="V44" s="214"/>
      <c r="W44" s="214"/>
      <c r="X44" s="214"/>
      <c r="Y44" s="214"/>
      <c r="Z44" s="214"/>
      <c r="AA44" s="214"/>
      <c r="AB44" s="214"/>
      <c r="AC44" s="214"/>
      <c r="AD44" s="214"/>
      <c r="AE44" s="214"/>
      <c r="AF44" s="214"/>
      <c r="AG44" s="214"/>
      <c r="AH44" s="214"/>
      <c r="AI44" s="214"/>
      <c r="AJ44" s="214"/>
      <c r="AK44" s="214"/>
      <c r="AL44" s="214"/>
      <c r="AM44" s="214"/>
      <c r="AN44" s="214"/>
      <c r="AO44" s="214"/>
      <c r="AP44" s="214"/>
      <c r="AQ44" s="214"/>
      <c r="AR44" s="214"/>
      <c r="AS44" s="214"/>
      <c r="AT44" s="214"/>
      <c r="AU44" s="214"/>
      <c r="AV44" s="214"/>
      <c r="AW44" s="214"/>
      <c r="AX44" s="214"/>
      <c r="AY44" s="11"/>
      <c r="AZ44" s="10"/>
    </row>
    <row r="45" spans="1:52" x14ac:dyDescent="0.25">
      <c r="A45" s="2"/>
      <c r="B45" s="214"/>
      <c r="C45" s="214"/>
      <c r="D45" s="214"/>
      <c r="E45" s="214"/>
      <c r="F45" s="214"/>
      <c r="G45" s="214"/>
      <c r="H45" s="214"/>
      <c r="I45" s="214"/>
      <c r="J45" s="4"/>
      <c r="K45" s="4"/>
      <c r="L45" s="4"/>
      <c r="M45" s="4"/>
      <c r="N45" s="4"/>
      <c r="O45" s="4"/>
      <c r="P45" s="4"/>
      <c r="Q45" s="4"/>
      <c r="R45" s="214"/>
      <c r="S45" s="214"/>
      <c r="T45" s="214"/>
      <c r="U45" s="214"/>
      <c r="V45" s="214"/>
      <c r="W45" s="214"/>
      <c r="X45" s="214"/>
      <c r="Y45" s="214"/>
      <c r="Z45" s="214"/>
      <c r="AA45" s="214"/>
      <c r="AB45" s="214"/>
      <c r="AC45" s="214"/>
      <c r="AD45" s="214"/>
      <c r="AE45" s="214"/>
      <c r="AF45" s="214"/>
      <c r="AG45" s="214"/>
      <c r="AH45" s="214"/>
      <c r="AI45" s="214"/>
      <c r="AJ45" s="214"/>
      <c r="AK45" s="214"/>
      <c r="AL45" s="214"/>
      <c r="AM45" s="214"/>
      <c r="AN45" s="214"/>
      <c r="AO45" s="214"/>
      <c r="AP45" s="214"/>
      <c r="AQ45" s="214"/>
      <c r="AR45" s="214"/>
      <c r="AS45" s="214"/>
      <c r="AT45" s="214"/>
      <c r="AU45" s="214"/>
      <c r="AV45" s="214"/>
      <c r="AW45" s="214"/>
      <c r="AX45" s="214"/>
      <c r="AY45" s="12"/>
      <c r="AZ45" s="10"/>
    </row>
    <row r="46" spans="1:52" x14ac:dyDescent="0.25">
      <c r="A46" s="2"/>
      <c r="B46" s="214"/>
      <c r="C46" s="214"/>
      <c r="D46" s="214"/>
      <c r="E46" s="214"/>
      <c r="F46" s="214"/>
      <c r="G46" s="214"/>
      <c r="H46" s="214"/>
      <c r="I46" s="214"/>
      <c r="J46" s="214"/>
      <c r="K46" s="214"/>
      <c r="L46" s="214"/>
      <c r="M46" s="214"/>
      <c r="N46" s="214"/>
      <c r="O46" s="214"/>
      <c r="P46" s="214"/>
      <c r="Q46" s="214"/>
      <c r="R46" s="214"/>
      <c r="S46" s="214"/>
      <c r="T46" s="214"/>
      <c r="U46" s="214"/>
      <c r="V46" s="214"/>
      <c r="W46" s="214"/>
      <c r="X46" s="214"/>
      <c r="Y46" s="214"/>
      <c r="Z46" s="214"/>
      <c r="AA46" s="214"/>
      <c r="AB46" s="214"/>
      <c r="AC46" s="214"/>
      <c r="AD46" s="214"/>
      <c r="AE46" s="214"/>
      <c r="AF46" s="214"/>
      <c r="AG46" s="214"/>
      <c r="AH46" s="214"/>
      <c r="AI46" s="214"/>
      <c r="AJ46" s="214"/>
      <c r="AK46" s="214"/>
      <c r="AL46" s="214"/>
      <c r="AM46" s="214"/>
      <c r="AN46" s="214"/>
      <c r="AO46" s="214"/>
      <c r="AP46" s="214"/>
      <c r="AQ46" s="214"/>
      <c r="AR46" s="214"/>
      <c r="AS46" s="214"/>
      <c r="AT46" s="214"/>
      <c r="AU46" s="214"/>
      <c r="AV46" s="214"/>
      <c r="AW46" s="214"/>
      <c r="AX46" s="214"/>
      <c r="AY46" s="9"/>
      <c r="AZ46" s="10"/>
    </row>
    <row r="47" spans="1:52" x14ac:dyDescent="0.25">
      <c r="A47" s="2"/>
      <c r="B47" s="214"/>
      <c r="C47" s="214"/>
      <c r="D47" s="214"/>
      <c r="E47" s="214"/>
      <c r="F47" s="214"/>
      <c r="G47" s="214"/>
      <c r="H47" s="214"/>
      <c r="I47" s="214"/>
      <c r="J47" s="214"/>
      <c r="K47" s="214"/>
      <c r="L47" s="214"/>
      <c r="M47" s="214"/>
      <c r="N47" s="214"/>
      <c r="O47" s="214"/>
      <c r="P47" s="214"/>
      <c r="Q47" s="214"/>
      <c r="R47" s="214"/>
      <c r="S47" s="214"/>
      <c r="T47" s="214"/>
      <c r="U47" s="214"/>
      <c r="V47" s="214"/>
      <c r="W47" s="214"/>
      <c r="X47" s="214"/>
      <c r="Y47" s="214"/>
      <c r="Z47" s="214"/>
      <c r="AA47" s="214"/>
      <c r="AB47" s="214"/>
      <c r="AC47" s="214"/>
      <c r="AD47" s="214"/>
      <c r="AE47" s="214"/>
      <c r="AF47" s="214"/>
      <c r="AG47" s="214"/>
      <c r="AH47" s="214"/>
      <c r="AI47" s="214"/>
      <c r="AJ47" s="214"/>
      <c r="AK47" s="214"/>
      <c r="AL47" s="214"/>
      <c r="AM47" s="214"/>
      <c r="AN47" s="214"/>
      <c r="AO47" s="214"/>
      <c r="AP47" s="214"/>
      <c r="AQ47" s="214"/>
      <c r="AR47" s="214"/>
      <c r="AS47" s="214"/>
      <c r="AT47" s="214"/>
      <c r="AU47" s="214"/>
      <c r="AV47" s="214"/>
      <c r="AW47" s="214"/>
      <c r="AX47" s="214"/>
      <c r="AY47" s="214"/>
      <c r="AZ47" s="214"/>
    </row>
    <row r="48" spans="1:52" x14ac:dyDescent="0.25">
      <c r="A48" s="2"/>
      <c r="B48" s="214"/>
      <c r="C48" s="214"/>
      <c r="D48" s="214"/>
      <c r="E48" s="214"/>
      <c r="F48" s="214"/>
      <c r="G48" s="214"/>
      <c r="H48" s="214"/>
      <c r="I48" s="214"/>
      <c r="J48" s="214"/>
      <c r="K48" s="214"/>
      <c r="L48" s="214"/>
      <c r="M48" s="214"/>
      <c r="N48" s="214"/>
      <c r="O48" s="214"/>
      <c r="P48" s="214"/>
      <c r="Q48" s="214"/>
      <c r="R48" s="214"/>
      <c r="S48" s="214"/>
      <c r="T48" s="214"/>
      <c r="U48" s="214"/>
      <c r="V48" s="214"/>
      <c r="W48" s="214"/>
      <c r="X48" s="214"/>
      <c r="Y48" s="214"/>
      <c r="Z48" s="214"/>
      <c r="AA48" s="214"/>
      <c r="AB48" s="214"/>
      <c r="AC48" s="214"/>
      <c r="AD48" s="214"/>
      <c r="AE48" s="214"/>
      <c r="AF48" s="214"/>
      <c r="AG48" s="214"/>
      <c r="AH48" s="214"/>
      <c r="AI48" s="214"/>
      <c r="AJ48" s="214"/>
      <c r="AK48" s="214"/>
      <c r="AL48" s="214"/>
      <c r="AM48" s="214"/>
      <c r="AN48" s="214"/>
      <c r="AO48" s="214"/>
      <c r="AP48" s="214"/>
      <c r="AQ48" s="214"/>
      <c r="AR48" s="214"/>
      <c r="AS48" s="214"/>
      <c r="AT48" s="214"/>
      <c r="AU48" s="214"/>
      <c r="AV48" s="214"/>
      <c r="AW48" s="214"/>
      <c r="AX48" s="214"/>
      <c r="AY48" s="214"/>
      <c r="AZ48" s="214"/>
    </row>
    <row r="49" spans="1:1" x14ac:dyDescent="0.25">
      <c r="A49" s="2"/>
    </row>
    <row r="50" spans="1:1" x14ac:dyDescent="0.25">
      <c r="A50" s="2"/>
    </row>
    <row r="51" spans="1:1" x14ac:dyDescent="0.25">
      <c r="A51" s="2"/>
    </row>
    <row r="65" spans="19:28" x14ac:dyDescent="0.25">
      <c r="S65" s="1"/>
      <c r="T65" s="214"/>
      <c r="U65" s="214">
        <v>24.51</v>
      </c>
      <c r="V65" s="262" t="s">
        <v>35</v>
      </c>
      <c r="W65" s="262"/>
      <c r="X65" s="262"/>
      <c r="Y65" s="262"/>
      <c r="Z65" s="255"/>
      <c r="AA65" s="214"/>
      <c r="AB65" s="214"/>
    </row>
    <row r="66" spans="19:28" x14ac:dyDescent="0.25">
      <c r="S66" s="1"/>
      <c r="T66" s="214" t="s">
        <v>1</v>
      </c>
      <c r="U66" s="214" t="s">
        <v>20</v>
      </c>
      <c r="V66" s="214" t="s">
        <v>36</v>
      </c>
      <c r="W66" s="214"/>
      <c r="X66" s="214"/>
      <c r="Y66" s="214" t="s">
        <v>26</v>
      </c>
      <c r="Z66" s="214"/>
      <c r="AA66" s="214"/>
      <c r="AB66" s="214"/>
    </row>
    <row r="67" spans="19:28" x14ac:dyDescent="0.25">
      <c r="S67" s="214"/>
      <c r="T67" s="214"/>
      <c r="U67" s="214">
        <v>0.84</v>
      </c>
      <c r="V67" s="214">
        <v>0.06</v>
      </c>
      <c r="W67" s="214"/>
      <c r="X67" s="214"/>
      <c r="Y67" s="214">
        <v>0.11</v>
      </c>
      <c r="Z67" s="214"/>
      <c r="AA67" s="214" t="s">
        <v>37</v>
      </c>
      <c r="AB67" s="214"/>
    </row>
    <row r="68" spans="19:28" x14ac:dyDescent="0.25">
      <c r="S68" s="214"/>
      <c r="T68" s="214">
        <v>0.49440000000000001</v>
      </c>
      <c r="U68" s="214">
        <v>0.5</v>
      </c>
      <c r="V68" s="214">
        <v>0.03</v>
      </c>
      <c r="W68" s="214"/>
      <c r="X68" s="214"/>
      <c r="Y68" s="214">
        <v>0.06</v>
      </c>
      <c r="Z68" s="214"/>
      <c r="AA68" s="214" t="s">
        <v>38</v>
      </c>
      <c r="AB68" s="214"/>
    </row>
    <row r="69" spans="19:28" x14ac:dyDescent="0.25">
      <c r="S69" s="214"/>
      <c r="T69" s="214">
        <f>$U65*T68</f>
        <v>12.117744</v>
      </c>
      <c r="U69" s="214">
        <f>$U65*U68</f>
        <v>12.255000000000001</v>
      </c>
      <c r="V69" s="214">
        <f>$U65*V68</f>
        <v>0.73530000000000006</v>
      </c>
      <c r="W69" s="214"/>
      <c r="X69" s="214"/>
      <c r="Y69" s="214">
        <f>U65*Y68</f>
        <v>1.4706000000000001</v>
      </c>
      <c r="Z69" s="214"/>
      <c r="AA69" s="214" t="s">
        <v>39</v>
      </c>
      <c r="AB69" s="214"/>
    </row>
    <row r="71" spans="19:28" x14ac:dyDescent="0.25">
      <c r="S71" s="214"/>
      <c r="T71" s="214"/>
      <c r="U71" s="214">
        <v>1E-3</v>
      </c>
      <c r="V71" s="214" t="s">
        <v>40</v>
      </c>
      <c r="W71" s="214"/>
      <c r="X71" s="214"/>
      <c r="Y71" s="214"/>
      <c r="Z71" s="214"/>
      <c r="AA71" s="214"/>
      <c r="AB71" s="214"/>
    </row>
    <row r="73" spans="19:28" x14ac:dyDescent="0.25">
      <c r="S73" s="214"/>
      <c r="T73" s="214">
        <f>$U71*T69</f>
        <v>1.2117744E-2</v>
      </c>
      <c r="U73" s="214">
        <f>$U71*U69</f>
        <v>1.2255E-2</v>
      </c>
      <c r="V73" s="214">
        <f>$U71*V69</f>
        <v>7.3530000000000004E-4</v>
      </c>
      <c r="W73" s="214"/>
      <c r="X73" s="214"/>
      <c r="Y73" s="214">
        <f>$U71*Y69</f>
        <v>1.4706000000000001E-3</v>
      </c>
      <c r="Z73" s="214"/>
      <c r="AA73" s="214" t="s">
        <v>41</v>
      </c>
      <c r="AB73" s="214"/>
    </row>
    <row r="74" spans="19:28" x14ac:dyDescent="0.25">
      <c r="S74" s="214"/>
      <c r="T74" s="214" t="s">
        <v>42</v>
      </c>
      <c r="U74" s="214">
        <v>28</v>
      </c>
      <c r="V74" s="214">
        <v>25</v>
      </c>
      <c r="W74" s="214"/>
      <c r="X74" s="214"/>
      <c r="Y74" s="214">
        <v>27</v>
      </c>
      <c r="Z74" s="214"/>
      <c r="AA74" s="214" t="s">
        <v>43</v>
      </c>
      <c r="AB74" s="214">
        <f>12+U74+V74+Y74</f>
        <v>92</v>
      </c>
    </row>
    <row r="76" spans="19:28" ht="14" x14ac:dyDescent="0.3">
      <c r="S76" s="214"/>
      <c r="T76" s="214">
        <v>23.95</v>
      </c>
      <c r="U76" s="7">
        <v>58.693399999999997</v>
      </c>
      <c r="V76" s="7">
        <v>54.938048999999999</v>
      </c>
      <c r="W76" s="7"/>
      <c r="X76" s="7"/>
      <c r="Y76" s="8">
        <v>58.933199999999999</v>
      </c>
      <c r="Z76" s="8"/>
      <c r="AA76" s="214" t="s">
        <v>44</v>
      </c>
      <c r="AB76" s="214"/>
    </row>
    <row r="78" spans="19:28" x14ac:dyDescent="0.25">
      <c r="S78" s="214"/>
      <c r="T78" s="214"/>
      <c r="U78" s="214">
        <f>U69/U76</f>
        <v>0.20879690050329341</v>
      </c>
      <c r="V78" s="214">
        <f>V69/V76</f>
        <v>1.3384166590990518E-2</v>
      </c>
      <c r="W78" s="214"/>
      <c r="X78" s="214"/>
      <c r="Y78" s="214">
        <f>(Y69/Y76)</f>
        <v>2.4953676365783637E-2</v>
      </c>
      <c r="Z78" s="214"/>
      <c r="AA78" s="214"/>
      <c r="AB78" s="214"/>
    </row>
    <row r="79" spans="19:28" x14ac:dyDescent="0.25">
      <c r="S79" s="214"/>
      <c r="T79" s="214"/>
      <c r="U79" s="214">
        <f>U78/SUM(U78:Y78)</f>
        <v>0.84487068705914736</v>
      </c>
      <c r="V79" s="214">
        <f>V78/SUM(U78:Y78)</f>
        <v>5.415736534492227E-2</v>
      </c>
      <c r="W79" s="214"/>
      <c r="X79" s="214"/>
      <c r="Y79" s="214">
        <f>Y78/SUM(U78:Y78)</f>
        <v>0.10097194759593037</v>
      </c>
      <c r="Z79" s="214"/>
      <c r="AA79" s="214"/>
      <c r="AB79" s="214"/>
    </row>
  </sheetData>
  <mergeCells count="1">
    <mergeCell ref="V65:Y65"/>
  </mergeCells>
  <pageMargins left="0.7" right="0.7" top="0.75" bottom="0.75" header="0.3" footer="0.3"/>
  <pageSetup orientation="portrait" r:id="rId1"/>
  <drawing r:id="rId2"/>
  <legacyDrawing r:id="rId3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32:AM256"/>
  <sheetViews>
    <sheetView showGridLines="0" topLeftCell="A39" zoomScale="20" zoomScaleNormal="20" zoomScaleSheetLayoutView="80" zoomScalePageLayoutView="50" workbookViewId="0">
      <selection activeCell="AS108" sqref="AS108"/>
    </sheetView>
  </sheetViews>
  <sheetFormatPr defaultColWidth="9.33203125" defaultRowHeight="13.5" x14ac:dyDescent="0.25"/>
  <cols>
    <col min="1" max="4" width="9.33203125" style="208"/>
    <col min="5" max="5" width="9.33203125" style="208" customWidth="1"/>
    <col min="6" max="16384" width="9.33203125" style="208"/>
  </cols>
  <sheetData>
    <row r="32" spans="32:32" x14ac:dyDescent="0.25">
      <c r="AF32" s="5"/>
    </row>
    <row r="50" spans="1:39" ht="17.25" customHeight="1" x14ac:dyDescent="0.25">
      <c r="A50" s="214"/>
      <c r="B50" s="214"/>
      <c r="C50" s="214"/>
      <c r="D50" s="214"/>
      <c r="E50" s="214"/>
      <c r="F50" s="214"/>
      <c r="G50" s="214"/>
      <c r="H50" s="214"/>
      <c r="I50" s="214"/>
      <c r="J50" s="214"/>
      <c r="K50" s="214"/>
      <c r="L50" s="214"/>
      <c r="M50" s="214"/>
      <c r="N50" s="214"/>
      <c r="O50" s="214"/>
      <c r="P50" s="214"/>
      <c r="Q50" s="214"/>
      <c r="R50" s="214"/>
      <c r="S50" s="214"/>
      <c r="T50" s="214"/>
      <c r="U50" s="214"/>
      <c r="V50" s="214"/>
      <c r="W50" s="214"/>
      <c r="X50" s="214"/>
      <c r="Y50" s="214"/>
      <c r="Z50" s="214"/>
      <c r="AA50" s="214"/>
      <c r="AB50" s="214"/>
      <c r="AC50" s="214"/>
      <c r="AD50" s="214"/>
      <c r="AE50" s="214"/>
      <c r="AF50" s="214"/>
      <c r="AG50" s="214"/>
      <c r="AH50" s="214"/>
      <c r="AI50" s="214"/>
      <c r="AJ50" s="214"/>
      <c r="AK50" s="214"/>
      <c r="AL50" s="214"/>
      <c r="AM50" s="214"/>
    </row>
    <row r="51" spans="1:39" ht="17.25" customHeight="1" x14ac:dyDescent="0.25">
      <c r="A51" s="214"/>
      <c r="B51" s="214"/>
      <c r="C51" s="214"/>
      <c r="D51" s="214"/>
      <c r="E51" s="214"/>
      <c r="F51" s="214"/>
      <c r="G51" s="214"/>
      <c r="H51" s="214"/>
      <c r="I51" s="214"/>
      <c r="J51" s="214"/>
      <c r="K51" s="214"/>
      <c r="L51" s="214"/>
      <c r="M51" s="214"/>
      <c r="N51" s="214"/>
      <c r="O51" s="214"/>
      <c r="P51" s="214"/>
      <c r="Q51" s="214"/>
      <c r="R51" s="214"/>
      <c r="S51" s="214"/>
      <c r="T51" s="214"/>
      <c r="U51" s="214"/>
      <c r="V51" s="214"/>
      <c r="W51" s="214"/>
      <c r="X51" s="214"/>
      <c r="Y51" s="214"/>
      <c r="Z51" s="214"/>
      <c r="AA51" s="214"/>
      <c r="AB51" s="214"/>
      <c r="AC51" s="214"/>
      <c r="AD51" s="214"/>
      <c r="AE51" s="214"/>
      <c r="AF51" s="214"/>
      <c r="AG51" s="214"/>
      <c r="AH51" s="214"/>
      <c r="AI51" s="214"/>
      <c r="AJ51" s="214"/>
      <c r="AK51" s="214"/>
      <c r="AL51" s="214"/>
      <c r="AM51" s="214"/>
    </row>
    <row r="52" spans="1:39" ht="17.25" customHeight="1" x14ac:dyDescent="0.25">
      <c r="A52" s="214"/>
      <c r="B52" s="214"/>
      <c r="C52" s="214"/>
      <c r="D52" s="214"/>
      <c r="E52" s="24"/>
      <c r="F52" s="24"/>
      <c r="G52" s="214"/>
      <c r="H52" s="214"/>
      <c r="I52" s="214"/>
      <c r="J52" s="214"/>
      <c r="K52" s="214"/>
      <c r="L52" s="214"/>
      <c r="M52" s="214"/>
      <c r="N52" s="214"/>
      <c r="O52" s="214"/>
      <c r="P52" s="214"/>
      <c r="Q52" s="214"/>
      <c r="R52" s="214"/>
      <c r="S52" s="214"/>
      <c r="T52" s="214"/>
      <c r="U52" s="214"/>
      <c r="V52" s="214"/>
      <c r="W52" s="214"/>
      <c r="X52" s="24"/>
      <c r="Y52" s="214"/>
      <c r="Z52" s="214"/>
      <c r="AA52" s="214"/>
      <c r="AB52" s="214"/>
      <c r="AC52" s="214"/>
      <c r="AD52" s="214"/>
      <c r="AE52" s="214"/>
      <c r="AF52" s="214"/>
      <c r="AG52" s="214"/>
      <c r="AH52" s="214"/>
      <c r="AI52" s="214"/>
      <c r="AJ52" s="214"/>
      <c r="AK52" s="214"/>
      <c r="AL52" s="214"/>
      <c r="AM52" s="214"/>
    </row>
    <row r="53" spans="1:39" ht="17.25" customHeight="1" x14ac:dyDescent="0.35">
      <c r="A53" s="24"/>
      <c r="B53" s="191"/>
      <c r="C53" s="192"/>
      <c r="D53" s="192"/>
      <c r="E53" s="192"/>
      <c r="F53" s="192"/>
      <c r="G53" s="192"/>
      <c r="H53" s="192"/>
      <c r="I53" s="192"/>
      <c r="J53" s="192"/>
      <c r="K53" s="192"/>
      <c r="L53" s="192"/>
      <c r="M53" s="192"/>
      <c r="N53" s="192"/>
      <c r="O53" s="192"/>
      <c r="P53" s="192"/>
      <c r="Q53" s="192"/>
      <c r="R53" s="192"/>
      <c r="S53" s="192"/>
      <c r="T53" s="193"/>
      <c r="U53" s="191"/>
      <c r="V53" s="192"/>
      <c r="W53" s="192"/>
      <c r="X53" s="192"/>
      <c r="Y53" s="192"/>
      <c r="Z53" s="192"/>
      <c r="AA53" s="192"/>
      <c r="AB53" s="192"/>
      <c r="AC53" s="192"/>
      <c r="AD53" s="192"/>
      <c r="AE53" s="192"/>
      <c r="AF53" s="192"/>
      <c r="AG53" s="192"/>
      <c r="AH53" s="192"/>
      <c r="AI53" s="192"/>
      <c r="AJ53" s="192"/>
      <c r="AK53" s="192"/>
      <c r="AL53" s="192"/>
      <c r="AM53" s="194"/>
    </row>
    <row r="54" spans="1:39" ht="17.25" customHeight="1" x14ac:dyDescent="0.35">
      <c r="A54" s="24"/>
      <c r="B54" s="195"/>
      <c r="C54" s="196"/>
      <c r="D54" s="196"/>
      <c r="E54" s="196"/>
      <c r="F54" s="196"/>
      <c r="G54" s="196"/>
      <c r="H54" s="196"/>
      <c r="I54" s="196"/>
      <c r="J54" s="196"/>
      <c r="K54" s="196"/>
      <c r="L54" s="196"/>
      <c r="M54" s="196"/>
      <c r="N54" s="196"/>
      <c r="O54" s="196"/>
      <c r="P54" s="196"/>
      <c r="Q54" s="196"/>
      <c r="R54" s="196"/>
      <c r="S54" s="196"/>
      <c r="T54" s="193"/>
      <c r="U54" s="195"/>
      <c r="V54" s="196"/>
      <c r="W54" s="196"/>
      <c r="X54" s="196"/>
      <c r="Y54" s="196"/>
      <c r="Z54" s="196"/>
      <c r="AA54" s="196"/>
      <c r="AB54" s="196"/>
      <c r="AC54" s="196"/>
      <c r="AD54" s="196"/>
      <c r="AE54" s="196"/>
      <c r="AF54" s="196"/>
      <c r="AG54" s="196"/>
      <c r="AH54" s="196"/>
      <c r="AI54" s="196"/>
      <c r="AJ54" s="196"/>
      <c r="AK54" s="196"/>
      <c r="AL54" s="196"/>
      <c r="AM54" s="196"/>
    </row>
    <row r="55" spans="1:39" ht="17.25" customHeight="1" x14ac:dyDescent="0.35">
      <c r="A55" s="89"/>
      <c r="B55" s="197"/>
      <c r="C55" s="198"/>
      <c r="D55" s="199"/>
      <c r="E55" s="198"/>
      <c r="F55" s="198"/>
      <c r="G55" s="198"/>
      <c r="H55" s="198"/>
      <c r="I55" s="198"/>
      <c r="J55" s="198"/>
      <c r="K55" s="198"/>
      <c r="L55" s="198"/>
      <c r="M55" s="198"/>
      <c r="N55" s="198"/>
      <c r="O55" s="198"/>
      <c r="P55" s="198"/>
      <c r="Q55" s="198"/>
      <c r="R55" s="198"/>
      <c r="S55" s="198"/>
      <c r="T55" s="200"/>
      <c r="U55" s="201"/>
      <c r="V55" s="198"/>
      <c r="W55" s="198"/>
      <c r="X55" s="198"/>
      <c r="Y55" s="198"/>
      <c r="Z55" s="198"/>
      <c r="AA55" s="198"/>
      <c r="AB55" s="198"/>
      <c r="AC55" s="198"/>
      <c r="AD55" s="198"/>
      <c r="AE55" s="198"/>
      <c r="AF55" s="198"/>
      <c r="AG55" s="198"/>
      <c r="AH55" s="198"/>
      <c r="AI55" s="198"/>
      <c r="AJ55" s="198"/>
      <c r="AK55" s="198"/>
      <c r="AL55" s="198"/>
      <c r="AM55" s="202"/>
    </row>
    <row r="56" spans="1:39" ht="17.25" customHeight="1" x14ac:dyDescent="0.3">
      <c r="A56" s="214"/>
      <c r="B56" s="203"/>
      <c r="C56" s="204"/>
      <c r="D56" s="204"/>
      <c r="E56" s="204"/>
      <c r="F56" s="204"/>
      <c r="G56" s="204"/>
      <c r="H56" s="204"/>
      <c r="I56" s="204"/>
      <c r="J56" s="204"/>
      <c r="K56" s="204"/>
      <c r="L56" s="204"/>
      <c r="M56" s="204"/>
      <c r="N56" s="204"/>
      <c r="O56" s="204"/>
      <c r="P56" s="204"/>
      <c r="Q56" s="204"/>
      <c r="R56" s="204"/>
      <c r="S56" s="204"/>
      <c r="T56" s="205"/>
      <c r="U56" s="206"/>
      <c r="V56" s="204"/>
      <c r="W56" s="204"/>
      <c r="X56" s="204"/>
      <c r="Y56" s="204"/>
      <c r="Z56" s="204"/>
      <c r="AA56" s="204"/>
      <c r="AB56" s="204"/>
      <c r="AC56" s="204"/>
      <c r="AD56" s="204"/>
      <c r="AE56" s="204"/>
      <c r="AF56" s="204"/>
      <c r="AG56" s="204"/>
      <c r="AH56" s="204"/>
      <c r="AI56" s="204"/>
      <c r="AJ56" s="204"/>
      <c r="AK56" s="204"/>
      <c r="AL56" s="204"/>
      <c r="AM56" s="204"/>
    </row>
    <row r="57" spans="1:39" ht="17.25" customHeight="1" x14ac:dyDescent="0.3">
      <c r="A57" s="214"/>
      <c r="B57" s="203"/>
      <c r="C57" s="204"/>
      <c r="D57" s="204"/>
      <c r="E57" s="204"/>
      <c r="F57" s="204"/>
      <c r="G57" s="204"/>
      <c r="H57" s="204"/>
      <c r="I57" s="204"/>
      <c r="J57" s="204"/>
      <c r="K57" s="204"/>
      <c r="L57" s="204"/>
      <c r="M57" s="204"/>
      <c r="N57" s="204"/>
      <c r="O57" s="204"/>
      <c r="P57" s="204"/>
      <c r="Q57" s="204"/>
      <c r="R57" s="204"/>
      <c r="S57" s="204"/>
      <c r="T57" s="205"/>
      <c r="U57" s="206"/>
      <c r="V57" s="204"/>
      <c r="W57" s="204"/>
      <c r="X57" s="204"/>
      <c r="Y57" s="204"/>
      <c r="Z57" s="204"/>
      <c r="AA57" s="204"/>
      <c r="AB57" s="204"/>
      <c r="AC57" s="204"/>
      <c r="AD57" s="204"/>
      <c r="AE57" s="204"/>
      <c r="AF57" s="204"/>
      <c r="AG57" s="204"/>
      <c r="AH57" s="204"/>
      <c r="AI57" s="204"/>
      <c r="AJ57" s="204"/>
      <c r="AK57" s="204"/>
      <c r="AL57" s="204"/>
      <c r="AM57" s="204"/>
    </row>
    <row r="58" spans="1:39" ht="17.25" customHeight="1" x14ac:dyDescent="0.3">
      <c r="A58" s="214"/>
      <c r="B58" s="203"/>
      <c r="C58" s="204"/>
      <c r="D58" s="204"/>
      <c r="E58" s="204"/>
      <c r="F58" s="204"/>
      <c r="G58" s="204"/>
      <c r="H58" s="204"/>
      <c r="I58" s="204"/>
      <c r="J58" s="204"/>
      <c r="K58" s="204"/>
      <c r="L58" s="204"/>
      <c r="M58" s="204"/>
      <c r="N58" s="204"/>
      <c r="O58" s="204"/>
      <c r="P58" s="204"/>
      <c r="Q58" s="204"/>
      <c r="R58" s="204"/>
      <c r="S58" s="204"/>
      <c r="T58" s="205"/>
      <c r="U58" s="206"/>
      <c r="V58" s="204"/>
      <c r="W58" s="204"/>
      <c r="X58" s="204"/>
      <c r="Y58" s="204"/>
      <c r="Z58" s="204"/>
      <c r="AA58" s="204"/>
      <c r="AB58" s="204"/>
      <c r="AC58" s="204"/>
      <c r="AD58" s="204"/>
      <c r="AE58" s="204"/>
      <c r="AF58" s="204"/>
      <c r="AG58" s="204"/>
      <c r="AH58" s="204"/>
      <c r="AI58" s="204"/>
      <c r="AJ58" s="204"/>
      <c r="AK58" s="204"/>
      <c r="AL58" s="204"/>
      <c r="AM58" s="204"/>
    </row>
    <row r="59" spans="1:39" ht="17.25" customHeight="1" x14ac:dyDescent="0.3">
      <c r="A59" s="214"/>
      <c r="B59" s="203"/>
      <c r="C59" s="204"/>
      <c r="D59" s="204"/>
      <c r="E59" s="204"/>
      <c r="F59" s="204"/>
      <c r="G59" s="204"/>
      <c r="H59" s="204"/>
      <c r="I59" s="204"/>
      <c r="J59" s="204"/>
      <c r="K59" s="204"/>
      <c r="L59" s="204"/>
      <c r="M59" s="204"/>
      <c r="N59" s="204"/>
      <c r="O59" s="204"/>
      <c r="P59" s="204"/>
      <c r="Q59" s="204"/>
      <c r="R59" s="204"/>
      <c r="S59" s="204"/>
      <c r="T59" s="205"/>
      <c r="U59" s="206"/>
      <c r="V59" s="204"/>
      <c r="W59" s="204"/>
      <c r="X59" s="204"/>
      <c r="Y59" s="204"/>
      <c r="Z59" s="204"/>
      <c r="AA59" s="204"/>
      <c r="AB59" s="204"/>
      <c r="AC59" s="204"/>
      <c r="AD59" s="204"/>
      <c r="AE59" s="204"/>
      <c r="AF59" s="204"/>
      <c r="AG59" s="204"/>
      <c r="AH59" s="204"/>
      <c r="AI59" s="204"/>
      <c r="AJ59" s="204"/>
      <c r="AK59" s="204"/>
      <c r="AL59" s="204"/>
      <c r="AM59" s="204"/>
    </row>
    <row r="60" spans="1:39" ht="17.25" customHeight="1" x14ac:dyDescent="0.3">
      <c r="A60" s="214"/>
      <c r="B60" s="203"/>
      <c r="C60" s="204"/>
      <c r="D60" s="204"/>
      <c r="E60" s="204"/>
      <c r="F60" s="204"/>
      <c r="G60" s="204"/>
      <c r="H60" s="204"/>
      <c r="I60" s="204"/>
      <c r="J60" s="204"/>
      <c r="K60" s="204"/>
      <c r="L60" s="204"/>
      <c r="M60" s="204"/>
      <c r="N60" s="204"/>
      <c r="O60" s="204"/>
      <c r="P60" s="204"/>
      <c r="Q60" s="204"/>
      <c r="R60" s="204"/>
      <c r="S60" s="204"/>
      <c r="T60" s="205"/>
      <c r="U60" s="206"/>
      <c r="V60" s="204"/>
      <c r="W60" s="204"/>
      <c r="X60" s="204"/>
      <c r="Y60" s="204"/>
      <c r="Z60" s="204"/>
      <c r="AA60" s="204"/>
      <c r="AB60" s="204"/>
      <c r="AC60" s="204"/>
      <c r="AD60" s="204"/>
      <c r="AE60" s="204"/>
      <c r="AF60" s="204"/>
      <c r="AG60" s="204"/>
      <c r="AH60" s="204"/>
      <c r="AI60" s="204"/>
      <c r="AJ60" s="204"/>
      <c r="AK60" s="204"/>
      <c r="AL60" s="204"/>
      <c r="AM60" s="204"/>
    </row>
    <row r="61" spans="1:39" ht="16" x14ac:dyDescent="0.3">
      <c r="A61" s="214"/>
      <c r="B61" s="203"/>
      <c r="C61" s="204"/>
      <c r="D61" s="204"/>
      <c r="E61" s="204"/>
      <c r="F61" s="204"/>
      <c r="G61" s="204"/>
      <c r="H61" s="204"/>
      <c r="I61" s="204"/>
      <c r="J61" s="204"/>
      <c r="K61" s="204"/>
      <c r="L61" s="204"/>
      <c r="M61" s="204"/>
      <c r="N61" s="204"/>
      <c r="O61" s="204"/>
      <c r="P61" s="204"/>
      <c r="Q61" s="204"/>
      <c r="R61" s="204"/>
      <c r="S61" s="204"/>
      <c r="T61" s="205"/>
      <c r="U61" s="206"/>
      <c r="V61" s="204"/>
      <c r="W61" s="204"/>
      <c r="X61" s="204"/>
      <c r="Y61" s="204"/>
      <c r="Z61" s="204"/>
      <c r="AA61" s="204"/>
      <c r="AB61" s="204"/>
      <c r="AC61" s="204"/>
      <c r="AD61" s="204"/>
      <c r="AE61" s="204"/>
      <c r="AF61" s="204"/>
      <c r="AG61" s="204"/>
      <c r="AH61" s="204"/>
      <c r="AI61" s="204"/>
      <c r="AJ61" s="204"/>
      <c r="AK61" s="204"/>
      <c r="AL61" s="204"/>
      <c r="AM61" s="204"/>
    </row>
    <row r="62" spans="1:39" ht="16" x14ac:dyDescent="0.3">
      <c r="A62" s="214"/>
      <c r="B62" s="203"/>
      <c r="C62" s="204"/>
      <c r="D62" s="204"/>
      <c r="E62" s="204"/>
      <c r="F62" s="204"/>
      <c r="G62" s="204"/>
      <c r="H62" s="204"/>
      <c r="I62" s="204"/>
      <c r="J62" s="204"/>
      <c r="K62" s="204"/>
      <c r="L62" s="204"/>
      <c r="M62" s="204"/>
      <c r="N62" s="204"/>
      <c r="O62" s="204"/>
      <c r="P62" s="204"/>
      <c r="Q62" s="204"/>
      <c r="R62" s="204"/>
      <c r="S62" s="204"/>
      <c r="T62" s="205"/>
      <c r="U62" s="206"/>
      <c r="V62" s="204"/>
      <c r="W62" s="204"/>
      <c r="X62" s="204"/>
      <c r="Y62" s="204"/>
      <c r="Z62" s="204"/>
      <c r="AA62" s="204"/>
      <c r="AB62" s="204"/>
      <c r="AC62" s="204"/>
      <c r="AD62" s="204"/>
      <c r="AE62" s="204"/>
      <c r="AF62" s="204"/>
      <c r="AG62" s="204"/>
      <c r="AH62" s="204"/>
      <c r="AI62" s="204"/>
      <c r="AJ62" s="204"/>
      <c r="AK62" s="204"/>
      <c r="AL62" s="204"/>
      <c r="AM62" s="204"/>
    </row>
    <row r="63" spans="1:39" ht="16" x14ac:dyDescent="0.3">
      <c r="A63" s="214"/>
      <c r="B63" s="203"/>
      <c r="C63" s="204"/>
      <c r="D63" s="204"/>
      <c r="E63" s="204"/>
      <c r="F63" s="204"/>
      <c r="G63" s="204"/>
      <c r="H63" s="204"/>
      <c r="I63" s="204"/>
      <c r="J63" s="204"/>
      <c r="K63" s="204"/>
      <c r="L63" s="204"/>
      <c r="M63" s="204"/>
      <c r="N63" s="204"/>
      <c r="O63" s="204"/>
      <c r="P63" s="204"/>
      <c r="Q63" s="204"/>
      <c r="R63" s="204"/>
      <c r="S63" s="204"/>
      <c r="T63" s="205"/>
      <c r="U63" s="206"/>
      <c r="V63" s="204"/>
      <c r="W63" s="204"/>
      <c r="X63" s="204"/>
      <c r="Y63" s="204"/>
      <c r="Z63" s="204"/>
      <c r="AA63" s="204"/>
      <c r="AB63" s="204"/>
      <c r="AC63" s="204"/>
      <c r="AD63" s="204"/>
      <c r="AE63" s="204"/>
      <c r="AF63" s="204"/>
      <c r="AG63" s="204"/>
      <c r="AH63" s="204"/>
      <c r="AI63" s="204"/>
      <c r="AJ63" s="204"/>
      <c r="AK63" s="204"/>
      <c r="AL63" s="204"/>
      <c r="AM63" s="204"/>
    </row>
    <row r="64" spans="1:39" ht="16" x14ac:dyDescent="0.3">
      <c r="A64" s="214"/>
      <c r="B64" s="203"/>
      <c r="C64" s="204"/>
      <c r="D64" s="204"/>
      <c r="E64" s="204"/>
      <c r="F64" s="204"/>
      <c r="G64" s="204"/>
      <c r="H64" s="204"/>
      <c r="I64" s="204"/>
      <c r="J64" s="204"/>
      <c r="K64" s="204"/>
      <c r="L64" s="204"/>
      <c r="M64" s="204"/>
      <c r="N64" s="204"/>
      <c r="O64" s="204"/>
      <c r="P64" s="204"/>
      <c r="Q64" s="204"/>
      <c r="R64" s="204"/>
      <c r="S64" s="204"/>
      <c r="T64" s="205"/>
      <c r="U64" s="206"/>
      <c r="V64" s="204"/>
      <c r="W64" s="204"/>
      <c r="X64" s="204"/>
      <c r="Y64" s="204"/>
      <c r="Z64" s="204"/>
      <c r="AA64" s="204"/>
      <c r="AB64" s="204"/>
      <c r="AC64" s="204"/>
      <c r="AD64" s="204"/>
      <c r="AE64" s="204"/>
      <c r="AF64" s="204"/>
      <c r="AG64" s="204"/>
      <c r="AH64" s="204"/>
      <c r="AI64" s="204"/>
      <c r="AJ64" s="204"/>
      <c r="AK64" s="204"/>
      <c r="AL64" s="204"/>
      <c r="AM64" s="204"/>
    </row>
    <row r="65" spans="2:39" ht="16" x14ac:dyDescent="0.3">
      <c r="B65" s="203"/>
      <c r="C65" s="204"/>
      <c r="D65" s="204"/>
      <c r="E65" s="204"/>
      <c r="F65" s="204"/>
      <c r="G65" s="204"/>
      <c r="H65" s="204"/>
      <c r="I65" s="204"/>
      <c r="J65" s="204"/>
      <c r="K65" s="204"/>
      <c r="L65" s="204"/>
      <c r="M65" s="204"/>
      <c r="N65" s="204"/>
      <c r="O65" s="204"/>
      <c r="P65" s="204"/>
      <c r="Q65" s="204"/>
      <c r="R65" s="204"/>
      <c r="S65" s="204"/>
      <c r="T65" s="205"/>
      <c r="U65" s="206"/>
      <c r="V65" s="204"/>
      <c r="W65" s="204"/>
      <c r="X65" s="204"/>
      <c r="Y65" s="204"/>
      <c r="Z65" s="204"/>
      <c r="AA65" s="204"/>
      <c r="AB65" s="204"/>
      <c r="AC65" s="204"/>
      <c r="AD65" s="204"/>
      <c r="AE65" s="204"/>
      <c r="AF65" s="204"/>
      <c r="AG65" s="204"/>
      <c r="AH65" s="204"/>
      <c r="AI65" s="204"/>
      <c r="AJ65" s="204"/>
      <c r="AK65" s="204"/>
      <c r="AL65" s="204"/>
      <c r="AM65" s="204"/>
    </row>
    <row r="66" spans="2:39" ht="16" x14ac:dyDescent="0.3">
      <c r="B66" s="203"/>
      <c r="C66" s="204"/>
      <c r="D66" s="204"/>
      <c r="E66" s="204"/>
      <c r="F66" s="204"/>
      <c r="G66" s="204"/>
      <c r="H66" s="204"/>
      <c r="I66" s="204"/>
      <c r="J66" s="204"/>
      <c r="K66" s="204"/>
      <c r="L66" s="204"/>
      <c r="M66" s="204"/>
      <c r="N66" s="204"/>
      <c r="O66" s="204"/>
      <c r="P66" s="204"/>
      <c r="Q66" s="204"/>
      <c r="R66" s="204"/>
      <c r="S66" s="204"/>
      <c r="T66" s="205"/>
      <c r="U66" s="206"/>
      <c r="V66" s="204"/>
      <c r="W66" s="204"/>
      <c r="X66" s="204"/>
      <c r="Y66" s="204"/>
      <c r="Z66" s="204"/>
      <c r="AA66" s="204"/>
      <c r="AB66" s="204"/>
      <c r="AC66" s="204"/>
      <c r="AD66" s="204"/>
      <c r="AE66" s="204"/>
      <c r="AF66" s="204"/>
      <c r="AG66" s="204"/>
      <c r="AH66" s="204"/>
      <c r="AI66" s="204"/>
      <c r="AJ66" s="204"/>
      <c r="AK66" s="204"/>
      <c r="AL66" s="204"/>
      <c r="AM66" s="204"/>
    </row>
    <row r="67" spans="2:39" ht="16" x14ac:dyDescent="0.3">
      <c r="B67" s="203"/>
      <c r="C67" s="204"/>
      <c r="D67" s="204"/>
      <c r="E67" s="204"/>
      <c r="F67" s="204"/>
      <c r="G67" s="204"/>
      <c r="H67" s="204"/>
      <c r="I67" s="204"/>
      <c r="J67" s="204"/>
      <c r="K67" s="204"/>
      <c r="L67" s="204"/>
      <c r="M67" s="204"/>
      <c r="N67" s="204"/>
      <c r="O67" s="204"/>
      <c r="P67" s="204"/>
      <c r="Q67" s="204"/>
      <c r="R67" s="204"/>
      <c r="S67" s="204"/>
      <c r="T67" s="205"/>
      <c r="U67" s="206"/>
      <c r="V67" s="204"/>
      <c r="W67" s="204"/>
      <c r="X67" s="204"/>
      <c r="Y67" s="204"/>
      <c r="Z67" s="204"/>
      <c r="AA67" s="204"/>
      <c r="AB67" s="204"/>
      <c r="AC67" s="204"/>
      <c r="AD67" s="204"/>
      <c r="AE67" s="204"/>
      <c r="AF67" s="204"/>
      <c r="AG67" s="204"/>
      <c r="AH67" s="204"/>
      <c r="AI67" s="204"/>
      <c r="AJ67" s="204"/>
      <c r="AK67" s="204"/>
      <c r="AL67" s="204"/>
      <c r="AM67" s="204"/>
    </row>
    <row r="68" spans="2:39" ht="16" x14ac:dyDescent="0.3">
      <c r="B68" s="203"/>
      <c r="C68" s="204"/>
      <c r="D68" s="204"/>
      <c r="E68" s="204"/>
      <c r="F68" s="204"/>
      <c r="G68" s="204"/>
      <c r="H68" s="204"/>
      <c r="I68" s="204"/>
      <c r="J68" s="204"/>
      <c r="K68" s="204"/>
      <c r="L68" s="204"/>
      <c r="M68" s="204"/>
      <c r="N68" s="204"/>
      <c r="O68" s="204"/>
      <c r="P68" s="204"/>
      <c r="Q68" s="204"/>
      <c r="R68" s="204"/>
      <c r="S68" s="204"/>
      <c r="T68" s="205"/>
      <c r="U68" s="206"/>
      <c r="V68" s="204"/>
      <c r="W68" s="204"/>
      <c r="X68" s="204"/>
      <c r="Y68" s="204"/>
      <c r="Z68" s="204"/>
      <c r="AA68" s="204"/>
      <c r="AB68" s="204"/>
      <c r="AC68" s="204"/>
      <c r="AD68" s="204"/>
      <c r="AE68" s="204"/>
      <c r="AF68" s="204"/>
      <c r="AG68" s="204"/>
      <c r="AH68" s="204"/>
      <c r="AI68" s="204"/>
      <c r="AJ68" s="204"/>
      <c r="AK68" s="204"/>
      <c r="AL68" s="204"/>
      <c r="AM68" s="204"/>
    </row>
    <row r="69" spans="2:39" ht="16" x14ac:dyDescent="0.3">
      <c r="B69" s="203"/>
      <c r="C69" s="204"/>
      <c r="D69" s="204"/>
      <c r="E69" s="204"/>
      <c r="F69" s="204"/>
      <c r="G69" s="204"/>
      <c r="H69" s="204"/>
      <c r="I69" s="204"/>
      <c r="J69" s="204"/>
      <c r="K69" s="204"/>
      <c r="L69" s="204"/>
      <c r="M69" s="204"/>
      <c r="N69" s="204"/>
      <c r="O69" s="204"/>
      <c r="P69" s="204"/>
      <c r="Q69" s="204"/>
      <c r="R69" s="204"/>
      <c r="S69" s="204"/>
      <c r="T69" s="205"/>
      <c r="U69" s="206"/>
      <c r="V69" s="204"/>
      <c r="W69" s="204"/>
      <c r="X69" s="204"/>
      <c r="Y69" s="204"/>
      <c r="Z69" s="204"/>
      <c r="AA69" s="204"/>
      <c r="AB69" s="204"/>
      <c r="AC69" s="204"/>
      <c r="AD69" s="204"/>
      <c r="AE69" s="204"/>
      <c r="AF69" s="204"/>
      <c r="AG69" s="204"/>
      <c r="AH69" s="204"/>
      <c r="AI69" s="204"/>
      <c r="AJ69" s="204"/>
      <c r="AK69" s="204"/>
      <c r="AL69" s="204"/>
      <c r="AM69" s="204"/>
    </row>
    <row r="70" spans="2:39" ht="16" x14ac:dyDescent="0.3">
      <c r="B70" s="203"/>
      <c r="C70" s="204"/>
      <c r="D70" s="204"/>
      <c r="E70" s="204"/>
      <c r="F70" s="204"/>
      <c r="G70" s="204"/>
      <c r="H70" s="204"/>
      <c r="I70" s="204"/>
      <c r="J70" s="204"/>
      <c r="K70" s="204"/>
      <c r="L70" s="204"/>
      <c r="M70" s="204"/>
      <c r="N70" s="204"/>
      <c r="O70" s="204"/>
      <c r="P70" s="204"/>
      <c r="Q70" s="204"/>
      <c r="R70" s="204"/>
      <c r="S70" s="204"/>
      <c r="T70" s="205"/>
      <c r="U70" s="206"/>
      <c r="V70" s="204"/>
      <c r="W70" s="204"/>
      <c r="X70" s="204"/>
      <c r="Y70" s="204"/>
      <c r="Z70" s="204"/>
      <c r="AA70" s="204"/>
      <c r="AB70" s="204"/>
      <c r="AC70" s="204"/>
      <c r="AD70" s="204"/>
      <c r="AE70" s="204"/>
      <c r="AF70" s="204"/>
      <c r="AG70" s="204"/>
      <c r="AH70" s="204"/>
      <c r="AI70" s="204"/>
      <c r="AJ70" s="204"/>
      <c r="AK70" s="204"/>
      <c r="AL70" s="204"/>
      <c r="AM70" s="204"/>
    </row>
    <row r="71" spans="2:39" ht="16" x14ac:dyDescent="0.3">
      <c r="B71" s="203"/>
      <c r="C71" s="204"/>
      <c r="D71" s="204"/>
      <c r="E71" s="204"/>
      <c r="F71" s="204"/>
      <c r="G71" s="204"/>
      <c r="H71" s="204"/>
      <c r="I71" s="204"/>
      <c r="J71" s="204"/>
      <c r="K71" s="204"/>
      <c r="L71" s="204"/>
      <c r="M71" s="204"/>
      <c r="N71" s="204"/>
      <c r="O71" s="204"/>
      <c r="P71" s="204"/>
      <c r="Q71" s="204"/>
      <c r="R71" s="204"/>
      <c r="S71" s="204"/>
      <c r="T71" s="205"/>
      <c r="U71" s="206"/>
      <c r="V71" s="204"/>
      <c r="W71" s="204"/>
      <c r="X71" s="204"/>
      <c r="Y71" s="204"/>
      <c r="Z71" s="204"/>
      <c r="AA71" s="204"/>
      <c r="AB71" s="204"/>
      <c r="AC71" s="204"/>
      <c r="AD71" s="204"/>
      <c r="AE71" s="204"/>
      <c r="AF71" s="204"/>
      <c r="AG71" s="204"/>
      <c r="AH71" s="204"/>
      <c r="AI71" s="204"/>
      <c r="AJ71" s="204"/>
      <c r="AK71" s="204"/>
      <c r="AL71" s="204"/>
      <c r="AM71" s="204"/>
    </row>
    <row r="72" spans="2:39" ht="16" x14ac:dyDescent="0.3">
      <c r="B72" s="203"/>
      <c r="C72" s="204"/>
      <c r="D72" s="204"/>
      <c r="E72" s="204"/>
      <c r="F72" s="204"/>
      <c r="G72" s="204"/>
      <c r="H72" s="204"/>
      <c r="I72" s="204"/>
      <c r="J72" s="204"/>
      <c r="K72" s="204"/>
      <c r="L72" s="204"/>
      <c r="M72" s="204"/>
      <c r="N72" s="204"/>
      <c r="O72" s="204"/>
      <c r="P72" s="204"/>
      <c r="Q72" s="204"/>
      <c r="R72" s="204"/>
      <c r="S72" s="204"/>
      <c r="T72" s="205"/>
      <c r="U72" s="206"/>
      <c r="V72" s="204"/>
      <c r="W72" s="204"/>
      <c r="X72" s="204"/>
      <c r="Y72" s="204"/>
      <c r="Z72" s="204"/>
      <c r="AA72" s="204"/>
      <c r="AB72" s="204"/>
      <c r="AC72" s="204"/>
      <c r="AD72" s="204"/>
      <c r="AE72" s="204"/>
      <c r="AF72" s="204"/>
      <c r="AG72" s="204"/>
      <c r="AH72" s="204"/>
      <c r="AI72" s="204"/>
      <c r="AJ72" s="204"/>
      <c r="AK72" s="204"/>
      <c r="AL72" s="204"/>
      <c r="AM72" s="204"/>
    </row>
    <row r="73" spans="2:39" ht="16" x14ac:dyDescent="0.3">
      <c r="B73" s="203"/>
      <c r="C73" s="204"/>
      <c r="D73" s="204"/>
      <c r="E73" s="204"/>
      <c r="F73" s="204"/>
      <c r="G73" s="204"/>
      <c r="H73" s="204"/>
      <c r="I73" s="204"/>
      <c r="J73" s="204"/>
      <c r="K73" s="204"/>
      <c r="L73" s="204"/>
      <c r="M73" s="204"/>
      <c r="N73" s="204"/>
      <c r="O73" s="204"/>
      <c r="P73" s="204"/>
      <c r="Q73" s="204"/>
      <c r="R73" s="204"/>
      <c r="S73" s="204"/>
      <c r="T73" s="205"/>
      <c r="U73" s="206"/>
      <c r="V73" s="204"/>
      <c r="W73" s="204"/>
      <c r="X73" s="204"/>
      <c r="Y73" s="204"/>
      <c r="Z73" s="204"/>
      <c r="AA73" s="204"/>
      <c r="AB73" s="204"/>
      <c r="AC73" s="204"/>
      <c r="AD73" s="204"/>
      <c r="AE73" s="204"/>
      <c r="AF73" s="204"/>
      <c r="AG73" s="204"/>
      <c r="AH73" s="204"/>
      <c r="AI73" s="204"/>
      <c r="AJ73" s="204"/>
      <c r="AK73" s="204"/>
      <c r="AL73" s="204"/>
      <c r="AM73" s="204"/>
    </row>
    <row r="74" spans="2:39" ht="16" x14ac:dyDescent="0.3">
      <c r="B74" s="203"/>
      <c r="C74" s="204"/>
      <c r="D74" s="204"/>
      <c r="E74" s="204"/>
      <c r="F74" s="204"/>
      <c r="G74" s="204"/>
      <c r="H74" s="204"/>
      <c r="I74" s="204"/>
      <c r="J74" s="204"/>
      <c r="K74" s="204"/>
      <c r="L74" s="204"/>
      <c r="M74" s="204"/>
      <c r="N74" s="204"/>
      <c r="O74" s="204"/>
      <c r="P74" s="204"/>
      <c r="Q74" s="204"/>
      <c r="R74" s="204"/>
      <c r="S74" s="204"/>
      <c r="T74" s="205"/>
      <c r="U74" s="206"/>
      <c r="V74" s="204"/>
      <c r="W74" s="204"/>
      <c r="X74" s="204"/>
      <c r="Y74" s="204"/>
      <c r="Z74" s="204"/>
      <c r="AA74" s="204"/>
      <c r="AB74" s="204"/>
      <c r="AC74" s="204"/>
      <c r="AD74" s="204"/>
      <c r="AE74" s="204"/>
      <c r="AF74" s="204"/>
      <c r="AG74" s="204"/>
      <c r="AH74" s="204"/>
      <c r="AI74" s="204"/>
      <c r="AJ74" s="204"/>
      <c r="AK74" s="204"/>
      <c r="AL74" s="204"/>
      <c r="AM74" s="204"/>
    </row>
    <row r="75" spans="2:39" ht="16" x14ac:dyDescent="0.3">
      <c r="B75" s="203"/>
      <c r="C75" s="204"/>
      <c r="D75" s="204"/>
      <c r="E75" s="204"/>
      <c r="F75" s="204"/>
      <c r="G75" s="204"/>
      <c r="H75" s="204"/>
      <c r="I75" s="204"/>
      <c r="J75" s="204"/>
      <c r="K75" s="204"/>
      <c r="L75" s="204"/>
      <c r="M75" s="204"/>
      <c r="N75" s="204"/>
      <c r="O75" s="204"/>
      <c r="P75" s="204"/>
      <c r="Q75" s="204"/>
      <c r="R75" s="204"/>
      <c r="S75" s="204"/>
      <c r="T75" s="205"/>
      <c r="U75" s="206"/>
      <c r="V75" s="204"/>
      <c r="W75" s="204"/>
      <c r="X75" s="204"/>
      <c r="Y75" s="204"/>
      <c r="Z75" s="204"/>
      <c r="AA75" s="204"/>
      <c r="AB75" s="204"/>
      <c r="AC75" s="204"/>
      <c r="AD75" s="204"/>
      <c r="AE75" s="204"/>
      <c r="AF75" s="204"/>
      <c r="AG75" s="204"/>
      <c r="AH75" s="204"/>
      <c r="AI75" s="204"/>
      <c r="AJ75" s="204"/>
      <c r="AK75" s="204"/>
      <c r="AL75" s="204"/>
      <c r="AM75" s="204"/>
    </row>
    <row r="76" spans="2:39" ht="16" x14ac:dyDescent="0.3">
      <c r="B76" s="203"/>
      <c r="C76" s="204"/>
      <c r="D76" s="204"/>
      <c r="E76" s="204"/>
      <c r="F76" s="204"/>
      <c r="G76" s="204"/>
      <c r="H76" s="204"/>
      <c r="I76" s="204"/>
      <c r="J76" s="204"/>
      <c r="K76" s="204"/>
      <c r="L76" s="204"/>
      <c r="M76" s="204"/>
      <c r="N76" s="204"/>
      <c r="O76" s="204"/>
      <c r="P76" s="204"/>
      <c r="Q76" s="204"/>
      <c r="R76" s="204"/>
      <c r="S76" s="204"/>
      <c r="T76" s="205"/>
      <c r="U76" s="206"/>
      <c r="V76" s="204"/>
      <c r="W76" s="204"/>
      <c r="X76" s="204"/>
      <c r="Y76" s="204"/>
      <c r="Z76" s="204"/>
      <c r="AA76" s="204"/>
      <c r="AB76" s="204"/>
      <c r="AC76" s="204"/>
      <c r="AD76" s="204"/>
      <c r="AE76" s="204"/>
      <c r="AF76" s="204"/>
      <c r="AG76" s="204"/>
      <c r="AH76" s="204"/>
      <c r="AI76" s="204"/>
      <c r="AJ76" s="204"/>
      <c r="AK76" s="204"/>
      <c r="AL76" s="204"/>
      <c r="AM76" s="204"/>
    </row>
    <row r="77" spans="2:39" ht="16" x14ac:dyDescent="0.3">
      <c r="B77" s="203"/>
      <c r="C77" s="204"/>
      <c r="D77" s="204"/>
      <c r="E77" s="204"/>
      <c r="F77" s="204"/>
      <c r="G77" s="204"/>
      <c r="H77" s="204"/>
      <c r="I77" s="204"/>
      <c r="J77" s="204"/>
      <c r="K77" s="204"/>
      <c r="L77" s="204"/>
      <c r="M77" s="204"/>
      <c r="N77" s="204"/>
      <c r="O77" s="204"/>
      <c r="P77" s="204"/>
      <c r="Q77" s="204"/>
      <c r="R77" s="204"/>
      <c r="S77" s="204"/>
      <c r="T77" s="205"/>
      <c r="U77" s="206"/>
      <c r="V77" s="204"/>
      <c r="W77" s="204"/>
      <c r="X77" s="204"/>
      <c r="Y77" s="204"/>
      <c r="Z77" s="204"/>
      <c r="AA77" s="204"/>
      <c r="AB77" s="204"/>
      <c r="AC77" s="204"/>
      <c r="AD77" s="204"/>
      <c r="AE77" s="204"/>
      <c r="AF77" s="204"/>
      <c r="AG77" s="204"/>
      <c r="AH77" s="204"/>
      <c r="AI77" s="204"/>
      <c r="AJ77" s="204"/>
      <c r="AK77" s="204"/>
      <c r="AL77" s="204"/>
      <c r="AM77" s="204"/>
    </row>
    <row r="78" spans="2:39" ht="16" x14ac:dyDescent="0.3">
      <c r="B78" s="203"/>
      <c r="C78" s="204"/>
      <c r="D78" s="204"/>
      <c r="E78" s="204"/>
      <c r="F78" s="204"/>
      <c r="G78" s="204"/>
      <c r="H78" s="204"/>
      <c r="I78" s="204"/>
      <c r="J78" s="204"/>
      <c r="K78" s="204"/>
      <c r="L78" s="204"/>
      <c r="M78" s="204"/>
      <c r="N78" s="204"/>
      <c r="O78" s="204"/>
      <c r="P78" s="204"/>
      <c r="Q78" s="204"/>
      <c r="R78" s="204"/>
      <c r="S78" s="204"/>
      <c r="T78" s="205"/>
      <c r="U78" s="206"/>
      <c r="V78" s="204"/>
      <c r="W78" s="204"/>
      <c r="X78" s="204"/>
      <c r="Y78" s="204"/>
      <c r="Z78" s="204"/>
      <c r="AA78" s="204"/>
      <c r="AB78" s="204"/>
      <c r="AC78" s="204"/>
      <c r="AD78" s="204"/>
      <c r="AE78" s="204"/>
      <c r="AF78" s="204"/>
      <c r="AG78" s="204"/>
      <c r="AH78" s="204"/>
      <c r="AI78" s="204"/>
      <c r="AJ78" s="204"/>
      <c r="AK78" s="204"/>
      <c r="AL78" s="204"/>
      <c r="AM78" s="204"/>
    </row>
    <row r="79" spans="2:39" ht="16" x14ac:dyDescent="0.3">
      <c r="B79" s="203"/>
      <c r="C79" s="204"/>
      <c r="D79" s="204"/>
      <c r="E79" s="204"/>
      <c r="F79" s="204"/>
      <c r="G79" s="204"/>
      <c r="H79" s="204"/>
      <c r="I79" s="204"/>
      <c r="J79" s="204"/>
      <c r="K79" s="204"/>
      <c r="L79" s="204"/>
      <c r="M79" s="204"/>
      <c r="N79" s="204"/>
      <c r="O79" s="204"/>
      <c r="P79" s="204"/>
      <c r="Q79" s="204"/>
      <c r="R79" s="204"/>
      <c r="S79" s="204"/>
      <c r="T79" s="205"/>
      <c r="U79" s="206"/>
      <c r="V79" s="204"/>
      <c r="W79" s="204"/>
      <c r="X79" s="204"/>
      <c r="Y79" s="204"/>
      <c r="Z79" s="204"/>
      <c r="AA79" s="204"/>
      <c r="AB79" s="204"/>
      <c r="AC79" s="204"/>
      <c r="AD79" s="204"/>
      <c r="AE79" s="204"/>
      <c r="AF79" s="204"/>
      <c r="AG79" s="204"/>
      <c r="AH79" s="204"/>
      <c r="AI79" s="204"/>
      <c r="AJ79" s="204"/>
      <c r="AK79" s="204"/>
      <c r="AL79" s="204"/>
      <c r="AM79" s="204"/>
    </row>
    <row r="80" spans="2:39" ht="16" x14ac:dyDescent="0.3">
      <c r="B80" s="203"/>
      <c r="C80" s="204"/>
      <c r="D80" s="204"/>
      <c r="E80" s="204"/>
      <c r="F80" s="204"/>
      <c r="G80" s="204"/>
      <c r="H80" s="204"/>
      <c r="I80" s="204"/>
      <c r="J80" s="204"/>
      <c r="K80" s="204"/>
      <c r="L80" s="204"/>
      <c r="M80" s="204"/>
      <c r="N80" s="204"/>
      <c r="O80" s="204"/>
      <c r="P80" s="204"/>
      <c r="Q80" s="204"/>
      <c r="R80" s="204"/>
      <c r="S80" s="204"/>
      <c r="T80" s="205"/>
      <c r="U80" s="206"/>
      <c r="V80" s="204"/>
      <c r="W80" s="204"/>
      <c r="X80" s="204"/>
      <c r="Y80" s="204"/>
      <c r="Z80" s="204"/>
      <c r="AA80" s="204"/>
      <c r="AB80" s="204"/>
      <c r="AC80" s="204"/>
      <c r="AD80" s="204"/>
      <c r="AE80" s="204"/>
      <c r="AF80" s="204"/>
      <c r="AG80" s="204"/>
      <c r="AH80" s="204"/>
      <c r="AI80" s="204"/>
      <c r="AJ80" s="204"/>
      <c r="AK80" s="204"/>
      <c r="AL80" s="204"/>
      <c r="AM80" s="204"/>
    </row>
    <row r="81" spans="2:39" ht="16" x14ac:dyDescent="0.3">
      <c r="B81" s="203"/>
      <c r="C81" s="204"/>
      <c r="D81" s="204"/>
      <c r="E81" s="204"/>
      <c r="F81" s="204"/>
      <c r="G81" s="204"/>
      <c r="H81" s="204"/>
      <c r="I81" s="204"/>
      <c r="J81" s="204"/>
      <c r="K81" s="204"/>
      <c r="L81" s="204"/>
      <c r="M81" s="204"/>
      <c r="N81" s="204"/>
      <c r="O81" s="204"/>
      <c r="P81" s="204"/>
      <c r="Q81" s="204"/>
      <c r="R81" s="204"/>
      <c r="S81" s="204"/>
      <c r="T81" s="205"/>
      <c r="U81" s="206"/>
      <c r="V81" s="204"/>
      <c r="W81" s="204"/>
      <c r="X81" s="204"/>
      <c r="Y81" s="204"/>
      <c r="Z81" s="204"/>
      <c r="AA81" s="204"/>
      <c r="AB81" s="204"/>
      <c r="AC81" s="204"/>
      <c r="AD81" s="204"/>
      <c r="AE81" s="204"/>
      <c r="AF81" s="204"/>
      <c r="AG81" s="204"/>
      <c r="AH81" s="204"/>
      <c r="AI81" s="204"/>
      <c r="AJ81" s="204"/>
      <c r="AK81" s="204"/>
      <c r="AL81" s="204"/>
      <c r="AM81" s="204"/>
    </row>
    <row r="82" spans="2:39" ht="16" x14ac:dyDescent="0.3">
      <c r="B82" s="203"/>
      <c r="C82" s="204"/>
      <c r="D82" s="204"/>
      <c r="E82" s="204"/>
      <c r="F82" s="204"/>
      <c r="G82" s="204"/>
      <c r="H82" s="204"/>
      <c r="I82" s="204"/>
      <c r="J82" s="204"/>
      <c r="K82" s="204"/>
      <c r="L82" s="204"/>
      <c r="M82" s="204"/>
      <c r="N82" s="204"/>
      <c r="O82" s="204"/>
      <c r="P82" s="204"/>
      <c r="Q82" s="204"/>
      <c r="R82" s="204"/>
      <c r="S82" s="204"/>
      <c r="T82" s="205"/>
      <c r="U82" s="206"/>
      <c r="V82" s="204"/>
      <c r="W82" s="204"/>
      <c r="X82" s="204"/>
      <c r="Y82" s="204"/>
      <c r="Z82" s="204"/>
      <c r="AA82" s="204"/>
      <c r="AB82" s="204"/>
      <c r="AC82" s="204"/>
      <c r="AD82" s="204"/>
      <c r="AE82" s="204"/>
      <c r="AF82" s="204"/>
      <c r="AG82" s="204"/>
      <c r="AH82" s="204"/>
      <c r="AI82" s="204"/>
      <c r="AJ82" s="204"/>
      <c r="AK82" s="204"/>
      <c r="AL82" s="204"/>
      <c r="AM82" s="204"/>
    </row>
    <row r="83" spans="2:39" ht="16" x14ac:dyDescent="0.3">
      <c r="B83" s="203"/>
      <c r="C83" s="204"/>
      <c r="D83" s="204"/>
      <c r="E83" s="204"/>
      <c r="F83" s="204"/>
      <c r="G83" s="204"/>
      <c r="H83" s="204"/>
      <c r="I83" s="204"/>
      <c r="J83" s="204"/>
      <c r="K83" s="204"/>
      <c r="L83" s="204"/>
      <c r="M83" s="204"/>
      <c r="N83" s="204"/>
      <c r="O83" s="204"/>
      <c r="P83" s="204"/>
      <c r="Q83" s="204"/>
      <c r="R83" s="204"/>
      <c r="S83" s="204"/>
      <c r="T83" s="205"/>
      <c r="U83" s="206"/>
      <c r="V83" s="204"/>
      <c r="W83" s="204"/>
      <c r="X83" s="204"/>
      <c r="Y83" s="204"/>
      <c r="Z83" s="204"/>
      <c r="AA83" s="204"/>
      <c r="AB83" s="204"/>
      <c r="AC83" s="204"/>
      <c r="AD83" s="204"/>
      <c r="AE83" s="204"/>
      <c r="AF83" s="204"/>
      <c r="AG83" s="204"/>
      <c r="AH83" s="204"/>
      <c r="AI83" s="204"/>
      <c r="AJ83" s="204"/>
      <c r="AK83" s="204"/>
      <c r="AL83" s="204"/>
      <c r="AM83" s="204"/>
    </row>
    <row r="84" spans="2:39" ht="16" x14ac:dyDescent="0.3">
      <c r="B84" s="203"/>
      <c r="C84" s="204"/>
      <c r="D84" s="204"/>
      <c r="E84" s="204"/>
      <c r="F84" s="204"/>
      <c r="G84" s="204"/>
      <c r="H84" s="204"/>
      <c r="I84" s="204"/>
      <c r="J84" s="204"/>
      <c r="K84" s="204"/>
      <c r="L84" s="204"/>
      <c r="M84" s="204"/>
      <c r="N84" s="204"/>
      <c r="O84" s="204"/>
      <c r="P84" s="204"/>
      <c r="Q84" s="204"/>
      <c r="R84" s="204"/>
      <c r="S84" s="204"/>
      <c r="T84" s="205"/>
      <c r="U84" s="206"/>
      <c r="V84" s="204"/>
      <c r="W84" s="204"/>
      <c r="X84" s="204"/>
      <c r="Y84" s="204"/>
      <c r="Z84" s="204"/>
      <c r="AA84" s="204"/>
      <c r="AB84" s="204"/>
      <c r="AC84" s="204"/>
      <c r="AD84" s="204"/>
      <c r="AE84" s="204"/>
      <c r="AF84" s="204"/>
      <c r="AG84" s="204"/>
      <c r="AH84" s="204"/>
      <c r="AI84" s="204"/>
      <c r="AJ84" s="204"/>
      <c r="AK84" s="204"/>
      <c r="AL84" s="204"/>
      <c r="AM84" s="204"/>
    </row>
    <row r="85" spans="2:39" ht="16" x14ac:dyDescent="0.3">
      <c r="B85" s="203"/>
      <c r="C85" s="204"/>
      <c r="D85" s="204"/>
      <c r="E85" s="204"/>
      <c r="F85" s="204"/>
      <c r="G85" s="204"/>
      <c r="H85" s="204"/>
      <c r="I85" s="204"/>
      <c r="J85" s="204"/>
      <c r="K85" s="204"/>
      <c r="L85" s="204"/>
      <c r="M85" s="204"/>
      <c r="N85" s="204"/>
      <c r="O85" s="204"/>
      <c r="P85" s="204"/>
      <c r="Q85" s="204"/>
      <c r="R85" s="204"/>
      <c r="S85" s="204"/>
      <c r="T85" s="205"/>
      <c r="U85" s="206"/>
      <c r="V85" s="204"/>
      <c r="W85" s="204"/>
      <c r="X85" s="204"/>
      <c r="Y85" s="204"/>
      <c r="Z85" s="204"/>
      <c r="AA85" s="204"/>
      <c r="AB85" s="204"/>
      <c r="AC85" s="204"/>
      <c r="AD85" s="204"/>
      <c r="AE85" s="204"/>
      <c r="AF85" s="204"/>
      <c r="AG85" s="204"/>
      <c r="AH85" s="204"/>
      <c r="AI85" s="204"/>
      <c r="AJ85" s="204"/>
      <c r="AK85" s="204"/>
      <c r="AL85" s="204"/>
      <c r="AM85" s="204"/>
    </row>
    <row r="86" spans="2:39" ht="16" x14ac:dyDescent="0.3">
      <c r="B86" s="203"/>
      <c r="C86" s="204"/>
      <c r="D86" s="204"/>
      <c r="E86" s="204"/>
      <c r="F86" s="204"/>
      <c r="G86" s="204"/>
      <c r="H86" s="204"/>
      <c r="I86" s="204"/>
      <c r="J86" s="204"/>
      <c r="K86" s="204"/>
      <c r="L86" s="204"/>
      <c r="M86" s="204"/>
      <c r="N86" s="204"/>
      <c r="O86" s="204"/>
      <c r="P86" s="204"/>
      <c r="Q86" s="204"/>
      <c r="R86" s="204"/>
      <c r="S86" s="204"/>
      <c r="T86" s="205"/>
      <c r="U86" s="206"/>
      <c r="V86" s="204"/>
      <c r="W86" s="204"/>
      <c r="X86" s="204"/>
      <c r="Y86" s="204"/>
      <c r="Z86" s="204"/>
      <c r="AA86" s="204"/>
      <c r="AB86" s="204"/>
      <c r="AC86" s="204"/>
      <c r="AD86" s="204"/>
      <c r="AE86" s="204"/>
      <c r="AF86" s="204"/>
      <c r="AG86" s="204"/>
      <c r="AH86" s="204"/>
      <c r="AI86" s="204"/>
      <c r="AJ86" s="204"/>
      <c r="AK86" s="204"/>
      <c r="AL86" s="204"/>
      <c r="AM86" s="204"/>
    </row>
    <row r="87" spans="2:39" ht="16" x14ac:dyDescent="0.3">
      <c r="B87" s="203"/>
      <c r="C87" s="204"/>
      <c r="D87" s="204"/>
      <c r="E87" s="204"/>
      <c r="F87" s="204"/>
      <c r="G87" s="204"/>
      <c r="H87" s="204"/>
      <c r="I87" s="204"/>
      <c r="J87" s="204"/>
      <c r="K87" s="204"/>
      <c r="L87" s="204"/>
      <c r="M87" s="204"/>
      <c r="N87" s="204"/>
      <c r="O87" s="204"/>
      <c r="P87" s="204"/>
      <c r="Q87" s="204"/>
      <c r="R87" s="204"/>
      <c r="S87" s="204"/>
      <c r="T87" s="205"/>
      <c r="U87" s="206"/>
      <c r="V87" s="204"/>
      <c r="W87" s="204"/>
      <c r="X87" s="204"/>
      <c r="Y87" s="204"/>
      <c r="Z87" s="204"/>
      <c r="AA87" s="204"/>
      <c r="AB87" s="204"/>
      <c r="AC87" s="204"/>
      <c r="AD87" s="204"/>
      <c r="AE87" s="204"/>
      <c r="AF87" s="204"/>
      <c r="AG87" s="204"/>
      <c r="AH87" s="204"/>
      <c r="AI87" s="204"/>
      <c r="AJ87" s="204"/>
      <c r="AK87" s="204"/>
      <c r="AL87" s="204"/>
      <c r="AM87" s="204"/>
    </row>
    <row r="88" spans="2:39" ht="16" x14ac:dyDescent="0.3">
      <c r="B88" s="203"/>
      <c r="C88" s="204"/>
      <c r="D88" s="204"/>
      <c r="E88" s="204"/>
      <c r="F88" s="204"/>
      <c r="G88" s="204"/>
      <c r="H88" s="204"/>
      <c r="I88" s="204"/>
      <c r="J88" s="204"/>
      <c r="K88" s="204"/>
      <c r="L88" s="204"/>
      <c r="M88" s="204"/>
      <c r="N88" s="204"/>
      <c r="O88" s="204"/>
      <c r="P88" s="204"/>
      <c r="Q88" s="204"/>
      <c r="R88" s="204"/>
      <c r="S88" s="204"/>
      <c r="T88" s="205"/>
      <c r="U88" s="206"/>
      <c r="V88" s="204"/>
      <c r="W88" s="204"/>
      <c r="X88" s="204"/>
      <c r="Y88" s="204"/>
      <c r="Z88" s="204"/>
      <c r="AA88" s="204"/>
      <c r="AB88" s="204"/>
      <c r="AC88" s="204"/>
      <c r="AD88" s="204"/>
      <c r="AE88" s="204"/>
      <c r="AF88" s="204"/>
      <c r="AG88" s="204"/>
      <c r="AH88" s="204"/>
      <c r="AI88" s="204"/>
      <c r="AJ88" s="204"/>
      <c r="AK88" s="204"/>
      <c r="AL88" s="204"/>
      <c r="AM88" s="204"/>
    </row>
    <row r="89" spans="2:39" ht="16" x14ac:dyDescent="0.3">
      <c r="B89" s="203"/>
      <c r="C89" s="204"/>
      <c r="D89" s="204"/>
      <c r="E89" s="204"/>
      <c r="F89" s="204"/>
      <c r="G89" s="204"/>
      <c r="H89" s="204"/>
      <c r="I89" s="204"/>
      <c r="J89" s="204"/>
      <c r="K89" s="204"/>
      <c r="L89" s="204"/>
      <c r="M89" s="204"/>
      <c r="N89" s="204"/>
      <c r="O89" s="204"/>
      <c r="P89" s="204"/>
      <c r="Q89" s="204"/>
      <c r="R89" s="204"/>
      <c r="S89" s="204"/>
      <c r="T89" s="205"/>
      <c r="U89" s="206"/>
      <c r="V89" s="204"/>
      <c r="W89" s="204"/>
      <c r="X89" s="204"/>
      <c r="Y89" s="204"/>
      <c r="Z89" s="204"/>
      <c r="AA89" s="204"/>
      <c r="AB89" s="204"/>
      <c r="AC89" s="204"/>
      <c r="AD89" s="204"/>
      <c r="AE89" s="204"/>
      <c r="AF89" s="204"/>
      <c r="AG89" s="204"/>
      <c r="AH89" s="204"/>
      <c r="AI89" s="204"/>
      <c r="AJ89" s="204"/>
      <c r="AK89" s="204"/>
      <c r="AL89" s="204"/>
      <c r="AM89" s="204"/>
    </row>
    <row r="90" spans="2:39" ht="16" x14ac:dyDescent="0.3">
      <c r="B90" s="203"/>
      <c r="C90" s="204"/>
      <c r="D90" s="204"/>
      <c r="E90" s="204"/>
      <c r="F90" s="204"/>
      <c r="G90" s="204"/>
      <c r="H90" s="204"/>
      <c r="I90" s="204"/>
      <c r="J90" s="204"/>
      <c r="K90" s="204"/>
      <c r="L90" s="204"/>
      <c r="M90" s="204"/>
      <c r="N90" s="204"/>
      <c r="O90" s="204"/>
      <c r="P90" s="204"/>
      <c r="Q90" s="204"/>
      <c r="R90" s="204"/>
      <c r="S90" s="204"/>
      <c r="T90" s="205"/>
      <c r="U90" s="206"/>
      <c r="V90" s="204"/>
      <c r="W90" s="204"/>
      <c r="X90" s="204"/>
      <c r="Y90" s="204"/>
      <c r="Z90" s="204"/>
      <c r="AA90" s="204"/>
      <c r="AB90" s="204"/>
      <c r="AC90" s="204"/>
      <c r="AD90" s="204"/>
      <c r="AE90" s="204"/>
      <c r="AF90" s="204"/>
      <c r="AG90" s="204"/>
      <c r="AH90" s="204"/>
      <c r="AI90" s="204"/>
      <c r="AJ90" s="204"/>
      <c r="AK90" s="204"/>
      <c r="AL90" s="204"/>
      <c r="AM90" s="204"/>
    </row>
    <row r="91" spans="2:39" ht="16" x14ac:dyDescent="0.3">
      <c r="B91" s="203"/>
      <c r="C91" s="204"/>
      <c r="D91" s="204"/>
      <c r="E91" s="204"/>
      <c r="F91" s="204"/>
      <c r="G91" s="204"/>
      <c r="H91" s="204"/>
      <c r="I91" s="204"/>
      <c r="J91" s="204"/>
      <c r="K91" s="204"/>
      <c r="L91" s="204"/>
      <c r="M91" s="204"/>
      <c r="N91" s="204"/>
      <c r="O91" s="204"/>
      <c r="P91" s="204"/>
      <c r="Q91" s="204"/>
      <c r="R91" s="204"/>
      <c r="S91" s="204"/>
      <c r="T91" s="205"/>
      <c r="U91" s="206"/>
      <c r="V91" s="204"/>
      <c r="W91" s="204"/>
      <c r="X91" s="204"/>
      <c r="Y91" s="204"/>
      <c r="Z91" s="204"/>
      <c r="AA91" s="204"/>
      <c r="AB91" s="204"/>
      <c r="AC91" s="204"/>
      <c r="AD91" s="204"/>
      <c r="AE91" s="204"/>
      <c r="AF91" s="204"/>
      <c r="AG91" s="204"/>
      <c r="AH91" s="204"/>
      <c r="AI91" s="204"/>
      <c r="AJ91" s="204"/>
      <c r="AK91" s="204"/>
      <c r="AL91" s="204"/>
      <c r="AM91" s="204"/>
    </row>
    <row r="92" spans="2:39" ht="16" x14ac:dyDescent="0.3">
      <c r="B92" s="203"/>
      <c r="C92" s="204"/>
      <c r="D92" s="204"/>
      <c r="E92" s="204"/>
      <c r="F92" s="204"/>
      <c r="G92" s="204"/>
      <c r="H92" s="204"/>
      <c r="I92" s="204"/>
      <c r="J92" s="204"/>
      <c r="K92" s="204"/>
      <c r="L92" s="204"/>
      <c r="M92" s="204"/>
      <c r="N92" s="204"/>
      <c r="O92" s="204"/>
      <c r="P92" s="204"/>
      <c r="Q92" s="204"/>
      <c r="R92" s="204"/>
      <c r="S92" s="204"/>
      <c r="T92" s="205"/>
      <c r="U92" s="206"/>
      <c r="V92" s="204"/>
      <c r="W92" s="204"/>
      <c r="X92" s="204"/>
      <c r="Y92" s="204"/>
      <c r="Z92" s="204"/>
      <c r="AA92" s="204"/>
      <c r="AB92" s="204"/>
      <c r="AC92" s="204"/>
      <c r="AD92" s="204"/>
      <c r="AE92" s="204"/>
      <c r="AF92" s="204"/>
      <c r="AG92" s="204"/>
      <c r="AH92" s="204"/>
      <c r="AI92" s="204"/>
      <c r="AJ92" s="204"/>
      <c r="AK92" s="204"/>
      <c r="AL92" s="204"/>
      <c r="AM92" s="204"/>
    </row>
    <row r="93" spans="2:39" ht="16" x14ac:dyDescent="0.3">
      <c r="B93" s="84"/>
      <c r="C93" s="85"/>
      <c r="D93" s="85"/>
      <c r="E93" s="85"/>
      <c r="F93" s="85"/>
      <c r="G93" s="85"/>
      <c r="H93" s="85"/>
      <c r="I93" s="85"/>
      <c r="J93" s="85"/>
      <c r="K93" s="85"/>
      <c r="L93" s="85"/>
      <c r="M93" s="85"/>
      <c r="N93" s="85"/>
      <c r="O93" s="85"/>
      <c r="P93" s="85"/>
      <c r="Q93" s="85"/>
      <c r="R93" s="85"/>
      <c r="S93" s="85"/>
      <c r="T93" s="255"/>
      <c r="U93" s="86"/>
      <c r="V93" s="85"/>
      <c r="W93" s="85"/>
      <c r="X93" s="85"/>
      <c r="Y93" s="85"/>
      <c r="Z93" s="85"/>
      <c r="AA93" s="85"/>
      <c r="AB93" s="85"/>
      <c r="AC93" s="85"/>
      <c r="AD93" s="85"/>
      <c r="AE93" s="85"/>
      <c r="AF93" s="85"/>
      <c r="AG93" s="85"/>
      <c r="AH93" s="85"/>
      <c r="AI93" s="85"/>
      <c r="AJ93" s="85"/>
      <c r="AK93" s="85"/>
      <c r="AL93" s="85"/>
      <c r="AM93" s="85"/>
    </row>
    <row r="94" spans="2:39" ht="16" x14ac:dyDescent="0.3">
      <c r="B94" s="84"/>
      <c r="C94" s="85"/>
      <c r="D94" s="85"/>
      <c r="E94" s="85"/>
      <c r="F94" s="85"/>
      <c r="G94" s="85"/>
      <c r="H94" s="85"/>
      <c r="I94" s="85"/>
      <c r="J94" s="85"/>
      <c r="K94" s="85"/>
      <c r="L94" s="85"/>
      <c r="M94" s="85"/>
      <c r="N94" s="85"/>
      <c r="O94" s="85"/>
      <c r="P94" s="85"/>
      <c r="Q94" s="85"/>
      <c r="R94" s="85"/>
      <c r="S94" s="85"/>
      <c r="T94" s="255"/>
      <c r="U94" s="86"/>
      <c r="V94" s="85"/>
      <c r="W94" s="85"/>
      <c r="X94" s="85"/>
      <c r="Y94" s="85"/>
      <c r="Z94" s="85"/>
      <c r="AA94" s="85"/>
      <c r="AB94" s="85"/>
      <c r="AC94" s="85"/>
      <c r="AD94" s="85"/>
      <c r="AE94" s="85"/>
      <c r="AF94" s="85"/>
      <c r="AG94" s="85"/>
      <c r="AH94" s="85"/>
      <c r="AI94" s="85"/>
      <c r="AJ94" s="85"/>
      <c r="AK94" s="85"/>
      <c r="AL94" s="85"/>
      <c r="AM94" s="85"/>
    </row>
    <row r="97" ht="16.5" customHeight="1" x14ac:dyDescent="0.25"/>
    <row r="98" ht="16.5" customHeight="1" x14ac:dyDescent="0.25"/>
    <row r="99" ht="16.5" customHeight="1" x14ac:dyDescent="0.25"/>
    <row r="100" ht="16.5" customHeight="1" x14ac:dyDescent="0.25"/>
    <row r="101" ht="16.5" customHeight="1" x14ac:dyDescent="0.25"/>
    <row r="102" ht="16.5" customHeight="1" x14ac:dyDescent="0.25"/>
    <row r="103" ht="16.5" customHeight="1" x14ac:dyDescent="0.25"/>
    <row r="104" ht="16.5" customHeight="1" x14ac:dyDescent="0.25"/>
    <row r="105" ht="16.5" customHeight="1" x14ac:dyDescent="0.25"/>
    <row r="106" ht="16.5" customHeight="1" x14ac:dyDescent="0.25"/>
    <row r="107" ht="16.5" customHeight="1" x14ac:dyDescent="0.25"/>
    <row r="108" ht="16.5" customHeight="1" x14ac:dyDescent="0.25"/>
    <row r="109" ht="16.5" customHeight="1" x14ac:dyDescent="0.25"/>
    <row r="110" ht="16.5" customHeight="1" x14ac:dyDescent="0.25"/>
    <row r="111" ht="16.5" customHeight="1" x14ac:dyDescent="0.25"/>
    <row r="112" ht="16.5" customHeight="1" x14ac:dyDescent="0.25"/>
    <row r="113" spans="1:38" ht="16.5" customHeight="1" x14ac:dyDescent="0.25">
      <c r="A113" s="214"/>
      <c r="B113" s="214"/>
      <c r="C113" s="214"/>
      <c r="D113" s="214"/>
      <c r="E113" s="214"/>
      <c r="F113" s="214"/>
      <c r="G113" s="214"/>
      <c r="H113" s="214"/>
      <c r="I113" s="214"/>
      <c r="J113" s="214"/>
      <c r="K113" s="214"/>
      <c r="L113" s="214"/>
      <c r="M113" s="214"/>
      <c r="N113" s="214"/>
      <c r="O113" s="214"/>
      <c r="P113" s="214"/>
      <c r="Q113" s="214"/>
      <c r="R113" s="214"/>
      <c r="S113" s="214"/>
      <c r="T113" s="214"/>
      <c r="U113" s="214"/>
      <c r="V113" s="214"/>
      <c r="W113" s="214"/>
      <c r="X113" s="214"/>
      <c r="Y113" s="214"/>
      <c r="Z113" s="214"/>
      <c r="AA113" s="214"/>
      <c r="AB113" s="214"/>
      <c r="AC113" s="214"/>
      <c r="AD113" s="214"/>
      <c r="AE113" s="214"/>
      <c r="AF113" s="214"/>
      <c r="AG113" s="214"/>
      <c r="AH113" s="214"/>
      <c r="AI113" s="214"/>
      <c r="AJ113" s="214"/>
      <c r="AK113" s="214"/>
      <c r="AL113" s="214"/>
    </row>
    <row r="114" spans="1:38" ht="16.5" customHeight="1" x14ac:dyDescent="0.25">
      <c r="A114" s="214"/>
      <c r="B114" s="214"/>
      <c r="C114" s="214"/>
      <c r="D114" s="214"/>
      <c r="E114" s="214"/>
      <c r="F114" s="214"/>
      <c r="G114" s="214"/>
      <c r="H114" s="214"/>
      <c r="I114" s="214"/>
      <c r="J114" s="214"/>
      <c r="K114" s="214"/>
      <c r="L114" s="214"/>
      <c r="M114" s="214"/>
      <c r="N114" s="214"/>
      <c r="O114" s="214"/>
      <c r="P114" s="214"/>
      <c r="Q114" s="214"/>
      <c r="R114" s="214"/>
      <c r="S114" s="214"/>
      <c r="T114" s="214"/>
      <c r="U114" s="214"/>
      <c r="V114" s="214"/>
      <c r="W114" s="214"/>
      <c r="X114" s="214"/>
      <c r="Y114" s="214"/>
      <c r="Z114" s="214"/>
      <c r="AA114" s="214"/>
      <c r="AB114" s="214"/>
      <c r="AC114" s="214"/>
      <c r="AD114" s="214"/>
      <c r="AE114" s="214"/>
      <c r="AF114" s="214"/>
      <c r="AG114" s="214"/>
      <c r="AH114" s="214"/>
      <c r="AI114" s="214"/>
      <c r="AJ114" s="214"/>
      <c r="AK114" s="214"/>
      <c r="AL114" s="214"/>
    </row>
    <row r="115" spans="1:38" ht="16.5" customHeight="1" x14ac:dyDescent="0.25">
      <c r="A115" s="214"/>
      <c r="B115" s="214"/>
      <c r="C115" s="214"/>
      <c r="D115" s="214"/>
      <c r="E115" s="214"/>
      <c r="F115" s="214"/>
      <c r="G115" s="214"/>
      <c r="H115" s="214"/>
      <c r="I115" s="214"/>
      <c r="J115" s="214"/>
      <c r="K115" s="214"/>
      <c r="L115" s="214"/>
      <c r="M115" s="214"/>
      <c r="N115" s="214"/>
      <c r="O115" s="214"/>
      <c r="P115" s="214"/>
      <c r="Q115" s="214"/>
      <c r="R115" s="214"/>
      <c r="S115" s="214"/>
      <c r="T115" s="214"/>
      <c r="U115" s="214"/>
      <c r="V115" s="214"/>
      <c r="W115" s="214"/>
      <c r="X115" s="214"/>
      <c r="Y115" s="214"/>
      <c r="Z115" s="214"/>
      <c r="AA115" s="214"/>
      <c r="AB115" s="214"/>
      <c r="AC115" s="214"/>
      <c r="AD115" s="214"/>
      <c r="AE115" s="214"/>
      <c r="AF115" s="214"/>
      <c r="AG115" s="214"/>
      <c r="AH115" s="214"/>
      <c r="AI115" s="214"/>
      <c r="AJ115" s="214"/>
      <c r="AK115" s="214"/>
      <c r="AL115" s="214"/>
    </row>
    <row r="116" spans="1:38" ht="16.5" customHeight="1" x14ac:dyDescent="0.25">
      <c r="A116" s="214"/>
      <c r="B116" s="214"/>
      <c r="C116" s="214"/>
      <c r="D116" s="214"/>
      <c r="E116" s="214"/>
      <c r="F116" s="214"/>
      <c r="G116" s="214"/>
      <c r="H116" s="214"/>
      <c r="I116" s="214"/>
      <c r="J116" s="214"/>
      <c r="K116" s="214"/>
      <c r="L116" s="214"/>
      <c r="M116" s="214"/>
      <c r="N116" s="214"/>
      <c r="O116" s="214"/>
      <c r="P116" s="214"/>
      <c r="Q116" s="214"/>
      <c r="R116" s="214"/>
      <c r="S116" s="214"/>
      <c r="T116" s="214"/>
      <c r="U116" s="214"/>
      <c r="V116" s="214"/>
      <c r="W116" s="214"/>
      <c r="X116" s="214"/>
      <c r="Y116" s="214"/>
      <c r="Z116" s="214"/>
      <c r="AA116" s="214"/>
      <c r="AB116" s="214"/>
      <c r="AC116" s="214"/>
      <c r="AD116" s="214"/>
      <c r="AE116" s="214"/>
      <c r="AF116" s="214"/>
      <c r="AG116" s="214"/>
      <c r="AH116" s="214"/>
      <c r="AI116" s="214"/>
      <c r="AJ116" s="214"/>
      <c r="AK116" s="214"/>
      <c r="AL116" s="214"/>
    </row>
    <row r="117" spans="1:38" ht="16.5" customHeight="1" x14ac:dyDescent="0.25">
      <c r="A117" s="214"/>
      <c r="B117" s="214"/>
      <c r="C117" s="214"/>
      <c r="D117" s="214"/>
      <c r="E117" s="214"/>
      <c r="F117" s="214"/>
      <c r="G117" s="214"/>
      <c r="H117" s="214"/>
      <c r="I117" s="214"/>
      <c r="J117" s="214"/>
      <c r="K117" s="214"/>
      <c r="L117" s="214"/>
      <c r="M117" s="214"/>
      <c r="N117" s="214"/>
      <c r="O117" s="214"/>
      <c r="P117" s="214"/>
      <c r="Q117" s="214"/>
      <c r="R117" s="214"/>
      <c r="S117" s="214"/>
      <c r="T117" s="214"/>
      <c r="U117" s="214"/>
      <c r="V117" s="214"/>
      <c r="W117" s="214"/>
      <c r="X117" s="214"/>
      <c r="Y117" s="214"/>
      <c r="Z117" s="214"/>
      <c r="AA117" s="214"/>
      <c r="AB117" s="214"/>
      <c r="AC117" s="214"/>
      <c r="AD117" s="214"/>
      <c r="AE117" s="214"/>
      <c r="AF117" s="214"/>
      <c r="AG117" s="214"/>
      <c r="AH117" s="214"/>
      <c r="AI117" s="214"/>
      <c r="AJ117" s="214"/>
      <c r="AK117" s="214"/>
      <c r="AL117" s="214"/>
    </row>
    <row r="118" spans="1:38" ht="16.5" customHeight="1" x14ac:dyDescent="0.25">
      <c r="A118" s="214"/>
      <c r="B118" s="214"/>
      <c r="C118" s="214"/>
      <c r="D118" s="214"/>
      <c r="E118" s="214"/>
      <c r="F118" s="214"/>
      <c r="G118" s="214"/>
      <c r="H118" s="214"/>
      <c r="I118" s="214"/>
      <c r="J118" s="214"/>
      <c r="K118" s="214"/>
      <c r="L118" s="214"/>
      <c r="M118" s="214"/>
      <c r="N118" s="214"/>
      <c r="O118" s="214"/>
      <c r="P118" s="214"/>
      <c r="Q118" s="214"/>
      <c r="R118" s="214"/>
      <c r="S118" s="214"/>
      <c r="T118" s="214"/>
      <c r="U118" s="214"/>
      <c r="V118" s="214"/>
      <c r="W118" s="214"/>
      <c r="X118" s="214"/>
      <c r="Y118" s="214"/>
      <c r="Z118" s="214"/>
      <c r="AA118" s="214"/>
      <c r="AB118" s="214"/>
      <c r="AC118" s="214"/>
      <c r="AD118" s="214"/>
      <c r="AE118" s="214"/>
      <c r="AF118" s="214"/>
      <c r="AG118" s="214"/>
      <c r="AH118" s="214"/>
      <c r="AI118" s="214"/>
      <c r="AJ118" s="214"/>
      <c r="AK118" s="214"/>
      <c r="AL118" s="214"/>
    </row>
    <row r="119" spans="1:38" ht="16.5" customHeight="1" x14ac:dyDescent="0.25">
      <c r="A119" s="214"/>
      <c r="B119" s="214"/>
      <c r="C119" s="214"/>
      <c r="D119" s="214"/>
      <c r="E119" s="214"/>
      <c r="F119" s="214"/>
      <c r="G119" s="214"/>
      <c r="H119" s="214"/>
      <c r="I119" s="214"/>
      <c r="J119" s="214"/>
      <c r="K119" s="214"/>
      <c r="L119" s="214"/>
      <c r="M119" s="214"/>
      <c r="N119" s="214"/>
      <c r="O119" s="214"/>
      <c r="P119" s="214"/>
      <c r="Q119" s="214"/>
      <c r="R119" s="214"/>
      <c r="S119" s="214"/>
      <c r="T119" s="214"/>
      <c r="U119" s="214"/>
      <c r="V119" s="214"/>
      <c r="W119" s="214"/>
      <c r="X119" s="214"/>
      <c r="Y119" s="214"/>
      <c r="Z119" s="214"/>
      <c r="AA119" s="214"/>
      <c r="AB119" s="214"/>
      <c r="AC119" s="214"/>
      <c r="AD119" s="214"/>
      <c r="AE119" s="214"/>
      <c r="AF119" s="214"/>
      <c r="AG119" s="214"/>
      <c r="AH119" s="214"/>
      <c r="AI119" s="214"/>
      <c r="AJ119" s="214"/>
      <c r="AK119" s="214"/>
      <c r="AL119" s="214"/>
    </row>
    <row r="120" spans="1:38" ht="16.5" customHeight="1" x14ac:dyDescent="0.25">
      <c r="A120" s="214"/>
      <c r="B120" s="214"/>
      <c r="C120" s="214"/>
      <c r="D120" s="214"/>
      <c r="E120" s="214"/>
      <c r="F120" s="214"/>
      <c r="G120" s="214"/>
      <c r="H120" s="214"/>
      <c r="I120" s="214"/>
      <c r="J120" s="214"/>
      <c r="K120" s="214"/>
      <c r="L120" s="214"/>
      <c r="M120" s="214"/>
      <c r="N120" s="214"/>
      <c r="O120" s="214"/>
      <c r="P120" s="214"/>
      <c r="Q120" s="214"/>
      <c r="R120" s="214"/>
      <c r="S120" s="214"/>
      <c r="T120" s="214"/>
      <c r="U120" s="214"/>
      <c r="V120" s="214"/>
      <c r="W120" s="214"/>
      <c r="X120" s="214"/>
      <c r="Y120" s="214"/>
      <c r="Z120" s="214"/>
      <c r="AA120" s="214"/>
      <c r="AB120" s="214"/>
      <c r="AC120" s="214"/>
      <c r="AD120" s="214"/>
      <c r="AE120" s="214"/>
      <c r="AF120" s="214"/>
      <c r="AG120" s="214"/>
      <c r="AH120" s="214"/>
      <c r="AI120" s="214"/>
      <c r="AJ120" s="214"/>
      <c r="AK120" s="214"/>
      <c r="AL120" s="214"/>
    </row>
    <row r="121" spans="1:38" ht="16.5" customHeight="1" x14ac:dyDescent="0.25">
      <c r="A121" s="214"/>
      <c r="B121" s="214"/>
      <c r="C121" s="214"/>
      <c r="D121" s="214"/>
      <c r="E121" s="214"/>
      <c r="F121" s="214"/>
      <c r="G121" s="214"/>
      <c r="H121" s="214"/>
      <c r="I121" s="214"/>
      <c r="J121" s="214"/>
      <c r="K121" s="214"/>
      <c r="L121" s="214"/>
      <c r="M121" s="214"/>
      <c r="N121" s="214"/>
      <c r="O121" s="214"/>
      <c r="P121" s="214"/>
      <c r="Q121" s="214"/>
      <c r="R121" s="214"/>
      <c r="S121" s="214"/>
      <c r="T121" s="214"/>
      <c r="U121" s="214"/>
      <c r="V121" s="214"/>
      <c r="W121" s="214"/>
      <c r="X121" s="214"/>
      <c r="Y121" s="214"/>
      <c r="Z121" s="214"/>
      <c r="AA121" s="214"/>
      <c r="AB121" s="214"/>
      <c r="AC121" s="214"/>
      <c r="AD121" s="214"/>
      <c r="AE121" s="214"/>
      <c r="AF121" s="214"/>
      <c r="AG121" s="214"/>
      <c r="AH121" s="214"/>
      <c r="AI121" s="214"/>
      <c r="AJ121" s="214"/>
      <c r="AK121" s="214"/>
      <c r="AL121" s="214"/>
    </row>
    <row r="122" spans="1:38" ht="16.5" customHeight="1" x14ac:dyDescent="0.25">
      <c r="A122" s="214"/>
      <c r="B122" s="214"/>
      <c r="C122" s="214"/>
      <c r="D122" s="214"/>
      <c r="E122" s="214"/>
      <c r="F122" s="214"/>
      <c r="G122" s="214"/>
      <c r="H122" s="214"/>
      <c r="I122" s="214"/>
      <c r="J122" s="214"/>
      <c r="K122" s="214"/>
      <c r="L122" s="214"/>
      <c r="M122" s="214"/>
      <c r="N122" s="214"/>
      <c r="O122" s="214"/>
      <c r="P122" s="214"/>
      <c r="Q122" s="214"/>
      <c r="R122" s="214"/>
      <c r="S122" s="214"/>
      <c r="T122" s="214"/>
      <c r="U122" s="214"/>
      <c r="V122" s="214"/>
      <c r="W122" s="214"/>
      <c r="X122" s="214"/>
      <c r="Y122" s="214"/>
      <c r="Z122" s="214"/>
      <c r="AA122" s="214"/>
      <c r="AB122" s="214"/>
      <c r="AC122" s="214"/>
      <c r="AD122" s="214"/>
      <c r="AE122" s="214"/>
      <c r="AF122" s="214"/>
      <c r="AG122" s="214"/>
      <c r="AH122" s="214"/>
      <c r="AI122" s="214"/>
      <c r="AJ122" s="214"/>
      <c r="AK122" s="214"/>
      <c r="AL122" s="214"/>
    </row>
    <row r="123" spans="1:38" ht="16.5" customHeight="1" x14ac:dyDescent="0.25">
      <c r="A123" s="214"/>
      <c r="B123" s="214"/>
      <c r="C123" s="214"/>
      <c r="D123" s="214"/>
      <c r="E123" s="214"/>
      <c r="F123" s="214"/>
      <c r="G123" s="214"/>
      <c r="H123" s="214"/>
      <c r="I123" s="214"/>
      <c r="J123" s="214"/>
      <c r="K123" s="214"/>
      <c r="L123" s="214"/>
      <c r="M123" s="214"/>
      <c r="N123" s="214"/>
      <c r="O123" s="214"/>
      <c r="P123" s="214"/>
      <c r="Q123" s="214"/>
      <c r="R123" s="214"/>
      <c r="S123" s="214"/>
      <c r="T123" s="214"/>
      <c r="U123" s="214"/>
      <c r="V123" s="214"/>
      <c r="W123" s="214"/>
      <c r="X123" s="214"/>
      <c r="Y123" s="214"/>
      <c r="Z123" s="214"/>
      <c r="AA123" s="214"/>
      <c r="AB123" s="214"/>
      <c r="AC123" s="214"/>
      <c r="AD123" s="214"/>
      <c r="AE123" s="214"/>
      <c r="AF123" s="214"/>
      <c r="AG123" s="214"/>
      <c r="AH123" s="214"/>
      <c r="AI123" s="214"/>
      <c r="AJ123" s="214"/>
      <c r="AK123" s="214"/>
      <c r="AL123" s="214"/>
    </row>
    <row r="124" spans="1:38" ht="16.5" customHeight="1" x14ac:dyDescent="0.25">
      <c r="A124" s="214"/>
      <c r="B124" s="214"/>
      <c r="C124" s="214"/>
      <c r="D124" s="214"/>
      <c r="E124" s="214"/>
      <c r="F124" s="214"/>
      <c r="G124" s="214"/>
      <c r="H124" s="214"/>
      <c r="I124" s="214"/>
      <c r="J124" s="214"/>
      <c r="K124" s="214"/>
      <c r="L124" s="214"/>
      <c r="M124" s="214"/>
      <c r="N124" s="214"/>
      <c r="O124" s="214"/>
      <c r="P124" s="214"/>
      <c r="Q124" s="214"/>
      <c r="R124" s="214"/>
      <c r="S124" s="214"/>
      <c r="T124" s="214"/>
      <c r="U124" s="214"/>
      <c r="V124" s="214"/>
      <c r="W124" s="214"/>
      <c r="X124" s="214"/>
      <c r="Y124" s="214"/>
      <c r="Z124" s="214"/>
      <c r="AA124" s="214"/>
      <c r="AB124" s="214"/>
      <c r="AC124" s="214"/>
      <c r="AD124" s="214"/>
      <c r="AE124" s="214"/>
      <c r="AF124" s="214"/>
      <c r="AG124" s="214"/>
      <c r="AH124" s="214"/>
      <c r="AI124" s="214"/>
      <c r="AJ124" s="214"/>
      <c r="AK124" s="214"/>
      <c r="AL124" s="214"/>
    </row>
    <row r="125" spans="1:38" ht="16.5" customHeight="1" x14ac:dyDescent="0.25">
      <c r="A125" s="214"/>
      <c r="B125" s="214"/>
      <c r="C125" s="214"/>
      <c r="D125" s="214"/>
      <c r="E125" s="214"/>
      <c r="F125" s="214"/>
      <c r="G125" s="214"/>
      <c r="H125" s="214"/>
      <c r="I125" s="214"/>
      <c r="J125" s="214"/>
      <c r="K125" s="214"/>
      <c r="L125" s="214"/>
      <c r="M125" s="214"/>
      <c r="N125" s="214"/>
      <c r="O125" s="214"/>
      <c r="P125" s="214"/>
      <c r="Q125" s="214"/>
      <c r="R125" s="214"/>
      <c r="S125" s="214"/>
      <c r="T125" s="214"/>
      <c r="U125" s="214"/>
      <c r="V125" s="214"/>
      <c r="W125" s="214"/>
      <c r="X125" s="214"/>
      <c r="Y125" s="214"/>
      <c r="Z125" s="214"/>
      <c r="AA125" s="214"/>
      <c r="AB125" s="214"/>
      <c r="AC125" s="214"/>
      <c r="AD125" s="214"/>
      <c r="AE125" s="214"/>
      <c r="AF125" s="214"/>
      <c r="AG125" s="214"/>
      <c r="AH125" s="214"/>
      <c r="AI125" s="214"/>
      <c r="AJ125" s="214"/>
      <c r="AK125" s="214"/>
      <c r="AL125" s="214"/>
    </row>
    <row r="126" spans="1:38" ht="16.5" customHeight="1" x14ac:dyDescent="0.4">
      <c r="A126" s="87"/>
      <c r="B126" s="88"/>
      <c r="C126" s="88"/>
      <c r="D126" s="88"/>
      <c r="E126" s="88"/>
      <c r="F126" s="88"/>
      <c r="G126" s="88"/>
      <c r="H126" s="88"/>
      <c r="I126" s="88"/>
      <c r="J126" s="88"/>
      <c r="K126" s="88"/>
      <c r="L126" s="88"/>
      <c r="M126" s="88"/>
      <c r="N126" s="88"/>
      <c r="O126" s="88"/>
      <c r="P126" s="88"/>
      <c r="Q126" s="88"/>
      <c r="R126" s="88"/>
      <c r="S126" s="88"/>
      <c r="T126" s="88"/>
      <c r="U126" s="88"/>
      <c r="V126" s="88"/>
      <c r="W126" s="88"/>
      <c r="X126" s="88"/>
      <c r="Y126" s="88"/>
      <c r="Z126" s="88"/>
      <c r="AA126" s="88"/>
      <c r="AB126" s="88"/>
      <c r="AC126" s="88"/>
      <c r="AD126" s="88"/>
      <c r="AE126" s="88"/>
      <c r="AF126" s="88"/>
      <c r="AG126" s="88"/>
      <c r="AH126" s="88"/>
      <c r="AI126" s="88"/>
      <c r="AJ126" s="88"/>
      <c r="AK126" s="88"/>
      <c r="AL126" s="88"/>
    </row>
    <row r="127" spans="1:38" ht="16.5" customHeight="1" x14ac:dyDescent="0.4">
      <c r="A127" s="87"/>
      <c r="B127" s="88"/>
      <c r="C127" s="88"/>
      <c r="D127" s="88"/>
      <c r="E127" s="88"/>
      <c r="F127" s="88"/>
      <c r="G127" s="88"/>
      <c r="H127" s="88"/>
      <c r="I127" s="88"/>
      <c r="J127" s="88"/>
      <c r="K127" s="88"/>
      <c r="L127" s="88"/>
      <c r="M127" s="88"/>
      <c r="N127" s="88"/>
      <c r="O127" s="88"/>
      <c r="P127" s="88"/>
      <c r="Q127" s="88"/>
      <c r="R127" s="88"/>
      <c r="S127" s="88"/>
      <c r="T127" s="88"/>
      <c r="U127" s="88"/>
      <c r="V127" s="88"/>
      <c r="W127" s="88"/>
      <c r="X127" s="88"/>
      <c r="Y127" s="88"/>
      <c r="Z127" s="88"/>
      <c r="AA127" s="88"/>
      <c r="AB127" s="88"/>
      <c r="AC127" s="88"/>
      <c r="AD127" s="88"/>
      <c r="AE127" s="88"/>
      <c r="AF127" s="88"/>
      <c r="AG127" s="88"/>
      <c r="AH127" s="88"/>
      <c r="AI127" s="88"/>
      <c r="AJ127" s="88"/>
      <c r="AK127" s="88"/>
      <c r="AL127" s="88"/>
    </row>
    <row r="128" spans="1:38" ht="16.5" customHeight="1" x14ac:dyDescent="0.4">
      <c r="A128" s="87"/>
      <c r="B128" s="88"/>
      <c r="C128" s="88"/>
      <c r="D128" s="88"/>
      <c r="E128" s="88"/>
      <c r="F128" s="88"/>
      <c r="G128" s="88"/>
      <c r="H128" s="88"/>
      <c r="I128" s="88"/>
      <c r="J128" s="88"/>
      <c r="K128" s="88"/>
      <c r="L128" s="88"/>
      <c r="M128" s="88"/>
      <c r="N128" s="88"/>
      <c r="O128" s="88"/>
      <c r="P128" s="88"/>
      <c r="Q128" s="88"/>
      <c r="R128" s="88"/>
      <c r="S128" s="88"/>
      <c r="T128" s="88"/>
      <c r="U128" s="88"/>
      <c r="V128" s="88"/>
      <c r="W128" s="88"/>
      <c r="X128" s="88"/>
      <c r="Y128" s="88"/>
      <c r="Z128" s="88"/>
      <c r="AA128" s="88"/>
      <c r="AB128" s="88"/>
      <c r="AC128" s="88"/>
      <c r="AD128" s="88"/>
      <c r="AE128" s="88"/>
      <c r="AF128" s="88"/>
      <c r="AG128" s="88"/>
      <c r="AH128" s="88"/>
      <c r="AI128" s="88"/>
      <c r="AJ128" s="88"/>
      <c r="AK128" s="88"/>
      <c r="AL128" s="88"/>
    </row>
    <row r="129" spans="1:38" ht="16.5" customHeight="1" x14ac:dyDescent="0.4">
      <c r="A129" s="87"/>
      <c r="B129" s="88"/>
      <c r="C129" s="88"/>
      <c r="D129" s="88"/>
      <c r="E129" s="88"/>
      <c r="F129" s="88"/>
      <c r="G129" s="88"/>
      <c r="H129" s="88"/>
      <c r="I129" s="88"/>
      <c r="J129" s="88"/>
      <c r="K129" s="88"/>
      <c r="L129" s="88"/>
      <c r="M129" s="88"/>
      <c r="N129" s="88"/>
      <c r="O129" s="88"/>
      <c r="P129" s="88"/>
      <c r="Q129" s="88"/>
      <c r="R129" s="88"/>
      <c r="S129" s="88"/>
      <c r="T129" s="88"/>
      <c r="U129" s="88"/>
      <c r="V129" s="88"/>
      <c r="W129" s="88"/>
      <c r="X129" s="88"/>
      <c r="Y129" s="88"/>
      <c r="Z129" s="88"/>
      <c r="AA129" s="88"/>
      <c r="AB129" s="88"/>
      <c r="AC129" s="88"/>
      <c r="AD129" s="88"/>
      <c r="AE129" s="88"/>
      <c r="AF129" s="88"/>
      <c r="AG129" s="88"/>
      <c r="AH129" s="88"/>
      <c r="AI129" s="88"/>
      <c r="AJ129" s="88"/>
      <c r="AK129" s="88"/>
      <c r="AL129" s="88"/>
    </row>
    <row r="130" spans="1:38" ht="16.5" customHeight="1" x14ac:dyDescent="0.4">
      <c r="A130" s="87"/>
      <c r="B130" s="88"/>
      <c r="C130" s="88"/>
      <c r="D130" s="88"/>
      <c r="E130" s="88"/>
      <c r="F130" s="88"/>
      <c r="G130" s="88"/>
      <c r="H130" s="88"/>
      <c r="I130" s="88"/>
      <c r="J130" s="88"/>
      <c r="K130" s="88"/>
      <c r="L130" s="88"/>
      <c r="M130" s="88"/>
      <c r="N130" s="88"/>
      <c r="O130" s="88"/>
      <c r="P130" s="88"/>
      <c r="Q130" s="88"/>
      <c r="R130" s="88"/>
      <c r="S130" s="88"/>
      <c r="T130" s="88"/>
      <c r="U130" s="88"/>
      <c r="V130" s="88"/>
      <c r="W130" s="88"/>
      <c r="X130" s="88"/>
      <c r="Y130" s="88"/>
      <c r="Z130" s="88"/>
      <c r="AA130" s="88"/>
      <c r="AB130" s="88"/>
      <c r="AC130" s="88"/>
      <c r="AD130" s="88"/>
      <c r="AE130" s="88"/>
      <c r="AF130" s="88"/>
      <c r="AG130" s="88"/>
      <c r="AH130" s="88"/>
      <c r="AI130" s="88"/>
      <c r="AJ130" s="88"/>
      <c r="AK130" s="88"/>
      <c r="AL130" s="88"/>
    </row>
    <row r="131" spans="1:38" ht="16.5" customHeight="1" x14ac:dyDescent="0.4">
      <c r="A131" s="87"/>
      <c r="B131" s="88"/>
      <c r="C131" s="88"/>
      <c r="D131" s="88"/>
      <c r="E131" s="88"/>
      <c r="F131" s="88"/>
      <c r="G131" s="88"/>
      <c r="H131" s="88"/>
      <c r="I131" s="88"/>
      <c r="J131" s="88"/>
      <c r="K131" s="88"/>
      <c r="L131" s="88"/>
      <c r="M131" s="88"/>
      <c r="N131" s="88"/>
      <c r="O131" s="88"/>
      <c r="P131" s="88"/>
      <c r="Q131" s="88"/>
      <c r="R131" s="88"/>
      <c r="S131" s="88"/>
      <c r="T131" s="88"/>
      <c r="U131" s="88"/>
      <c r="V131" s="88"/>
      <c r="W131" s="88"/>
      <c r="X131" s="88"/>
      <c r="Y131" s="88"/>
      <c r="Z131" s="88"/>
      <c r="AA131" s="88"/>
      <c r="AB131" s="88"/>
      <c r="AC131" s="88"/>
      <c r="AD131" s="88"/>
      <c r="AE131" s="88"/>
      <c r="AF131" s="88"/>
      <c r="AG131" s="88"/>
      <c r="AH131" s="88"/>
      <c r="AI131" s="88"/>
      <c r="AJ131" s="88"/>
      <c r="AK131" s="88"/>
      <c r="AL131" s="88"/>
    </row>
    <row r="132" spans="1:38" ht="16.5" customHeight="1" x14ac:dyDescent="0.4">
      <c r="A132" s="87"/>
      <c r="B132" s="88"/>
      <c r="C132" s="88"/>
      <c r="D132" s="88"/>
      <c r="E132" s="88"/>
      <c r="F132" s="88"/>
      <c r="G132" s="88"/>
      <c r="H132" s="88"/>
      <c r="I132" s="88"/>
      <c r="J132" s="88"/>
      <c r="K132" s="88"/>
      <c r="L132" s="88"/>
      <c r="M132" s="88"/>
      <c r="N132" s="88"/>
      <c r="O132" s="88"/>
      <c r="P132" s="88"/>
      <c r="Q132" s="88"/>
      <c r="R132" s="88"/>
      <c r="S132" s="88"/>
      <c r="T132" s="88"/>
      <c r="U132" s="88"/>
      <c r="V132" s="88"/>
      <c r="W132" s="88"/>
      <c r="X132" s="88"/>
      <c r="Y132" s="88"/>
      <c r="Z132" s="88"/>
      <c r="AA132" s="88"/>
      <c r="AB132" s="88"/>
      <c r="AC132" s="88"/>
      <c r="AD132" s="88"/>
      <c r="AE132" s="88"/>
      <c r="AF132" s="88"/>
      <c r="AG132" s="88"/>
      <c r="AH132" s="88"/>
      <c r="AI132" s="88"/>
      <c r="AJ132" s="88"/>
      <c r="AK132" s="88"/>
      <c r="AL132" s="88"/>
    </row>
    <row r="133" spans="1:38" ht="16.5" customHeight="1" x14ac:dyDescent="0.4">
      <c r="A133" s="87"/>
      <c r="B133" s="88"/>
      <c r="C133" s="88"/>
      <c r="D133" s="88"/>
      <c r="E133" s="88"/>
      <c r="F133" s="88"/>
      <c r="G133" s="88"/>
      <c r="H133" s="88"/>
      <c r="I133" s="88"/>
      <c r="J133" s="88"/>
      <c r="K133" s="88"/>
      <c r="L133" s="88"/>
      <c r="M133" s="88"/>
      <c r="N133" s="88"/>
      <c r="O133" s="88"/>
      <c r="P133" s="88"/>
      <c r="Q133" s="88"/>
      <c r="R133" s="88"/>
      <c r="S133" s="88"/>
      <c r="T133" s="88"/>
      <c r="U133" s="88"/>
      <c r="V133" s="88"/>
      <c r="W133" s="88"/>
      <c r="X133" s="88"/>
      <c r="Y133" s="88"/>
      <c r="Z133" s="88"/>
      <c r="AA133" s="88"/>
      <c r="AB133" s="88"/>
      <c r="AC133" s="88"/>
      <c r="AD133" s="88"/>
      <c r="AE133" s="88"/>
      <c r="AF133" s="88"/>
      <c r="AG133" s="88"/>
      <c r="AH133" s="88"/>
      <c r="AI133" s="88"/>
      <c r="AJ133" s="88"/>
      <c r="AK133" s="88"/>
      <c r="AL133" s="88"/>
    </row>
    <row r="134" spans="1:38" ht="16.5" customHeight="1" x14ac:dyDescent="0.4">
      <c r="A134" s="87"/>
      <c r="B134" s="88"/>
      <c r="C134" s="88"/>
      <c r="D134" s="88"/>
      <c r="E134" s="88"/>
      <c r="F134" s="88"/>
      <c r="G134" s="88"/>
      <c r="H134" s="88"/>
      <c r="I134" s="88"/>
      <c r="J134" s="88"/>
      <c r="K134" s="88"/>
      <c r="L134" s="88"/>
      <c r="M134" s="88"/>
      <c r="N134" s="88"/>
      <c r="O134" s="88"/>
      <c r="P134" s="88"/>
      <c r="Q134" s="88"/>
      <c r="R134" s="88"/>
      <c r="S134" s="88"/>
      <c r="T134" s="88"/>
      <c r="U134" s="88"/>
      <c r="V134" s="88"/>
      <c r="W134" s="88"/>
      <c r="X134" s="88"/>
      <c r="Y134" s="88"/>
      <c r="Z134" s="88"/>
      <c r="AA134" s="88"/>
      <c r="AB134" s="88"/>
      <c r="AC134" s="88"/>
      <c r="AD134" s="88"/>
      <c r="AE134" s="88"/>
      <c r="AF134" s="88"/>
      <c r="AG134" s="88"/>
      <c r="AH134" s="88"/>
      <c r="AI134" s="88"/>
      <c r="AJ134" s="88"/>
      <c r="AK134" s="88"/>
      <c r="AL134" s="88"/>
    </row>
    <row r="135" spans="1:38" ht="16.5" customHeight="1" x14ac:dyDescent="0.4">
      <c r="A135" s="87"/>
      <c r="B135" s="88"/>
      <c r="C135" s="88"/>
      <c r="D135" s="88"/>
      <c r="E135" s="88"/>
      <c r="F135" s="88"/>
      <c r="G135" s="88"/>
      <c r="H135" s="88"/>
      <c r="I135" s="88"/>
      <c r="J135" s="88"/>
      <c r="K135" s="88"/>
      <c r="L135" s="88"/>
      <c r="M135" s="88"/>
      <c r="N135" s="88"/>
      <c r="O135" s="88"/>
      <c r="P135" s="88"/>
      <c r="Q135" s="88"/>
      <c r="R135" s="88"/>
      <c r="S135" s="88"/>
      <c r="T135" s="88"/>
      <c r="U135" s="88"/>
      <c r="V135" s="88"/>
      <c r="W135" s="88"/>
      <c r="X135" s="88"/>
      <c r="Y135" s="88"/>
      <c r="Z135" s="88"/>
      <c r="AA135" s="88"/>
      <c r="AB135" s="88"/>
      <c r="AC135" s="88"/>
      <c r="AD135" s="88"/>
      <c r="AE135" s="88"/>
      <c r="AF135" s="88"/>
      <c r="AG135" s="88"/>
      <c r="AH135" s="88"/>
      <c r="AI135" s="88"/>
      <c r="AJ135" s="88"/>
      <c r="AK135" s="88"/>
      <c r="AL135" s="88"/>
    </row>
    <row r="136" spans="1:38" ht="16.5" customHeight="1" x14ac:dyDescent="0.4">
      <c r="A136" s="87"/>
      <c r="B136" s="88"/>
      <c r="C136" s="88"/>
      <c r="D136" s="88"/>
      <c r="E136" s="88"/>
      <c r="F136" s="88"/>
      <c r="G136" s="88"/>
      <c r="H136" s="88"/>
      <c r="I136" s="88"/>
      <c r="J136" s="88"/>
      <c r="K136" s="88"/>
      <c r="L136" s="88"/>
      <c r="M136" s="88"/>
      <c r="N136" s="88"/>
      <c r="O136" s="88"/>
      <c r="P136" s="88"/>
      <c r="Q136" s="88"/>
      <c r="R136" s="88"/>
      <c r="S136" s="88"/>
      <c r="T136" s="88"/>
      <c r="U136" s="88"/>
      <c r="V136" s="88"/>
      <c r="W136" s="88"/>
      <c r="X136" s="88"/>
      <c r="Y136" s="88"/>
      <c r="Z136" s="88"/>
      <c r="AA136" s="88"/>
      <c r="AB136" s="88"/>
      <c r="AC136" s="88"/>
      <c r="AD136" s="88"/>
      <c r="AE136" s="88"/>
      <c r="AF136" s="88"/>
      <c r="AG136" s="88"/>
      <c r="AH136" s="88"/>
      <c r="AI136" s="88"/>
      <c r="AJ136" s="88"/>
      <c r="AK136" s="88"/>
      <c r="AL136" s="88"/>
    </row>
    <row r="137" spans="1:38" ht="16.5" customHeight="1" x14ac:dyDescent="0.4">
      <c r="A137" s="87"/>
      <c r="B137" s="88"/>
      <c r="C137" s="88"/>
      <c r="D137" s="88"/>
      <c r="E137" s="88"/>
      <c r="F137" s="88"/>
      <c r="G137" s="88"/>
      <c r="H137" s="88"/>
      <c r="I137" s="88"/>
      <c r="J137" s="88"/>
      <c r="K137" s="88"/>
      <c r="L137" s="88"/>
      <c r="M137" s="88"/>
      <c r="N137" s="88"/>
      <c r="O137" s="88"/>
      <c r="P137" s="88"/>
      <c r="Q137" s="88"/>
      <c r="R137" s="88"/>
      <c r="S137" s="88"/>
      <c r="T137" s="88"/>
      <c r="U137" s="88"/>
      <c r="V137" s="88"/>
      <c r="W137" s="88"/>
      <c r="X137" s="88"/>
      <c r="Y137" s="88"/>
      <c r="Z137" s="88"/>
      <c r="AA137" s="88"/>
      <c r="AB137" s="88"/>
      <c r="AC137" s="88"/>
      <c r="AD137" s="88"/>
      <c r="AE137" s="88"/>
      <c r="AF137" s="88"/>
      <c r="AG137" s="88"/>
      <c r="AH137" s="88"/>
      <c r="AI137" s="88"/>
      <c r="AJ137" s="88"/>
      <c r="AK137" s="88"/>
      <c r="AL137" s="88"/>
    </row>
    <row r="138" spans="1:38" ht="16.5" customHeight="1" x14ac:dyDescent="0.4">
      <c r="A138" s="87"/>
      <c r="B138" s="88"/>
      <c r="C138" s="88"/>
      <c r="D138" s="88"/>
      <c r="E138" s="88"/>
      <c r="F138" s="88"/>
      <c r="G138" s="88"/>
      <c r="H138" s="88"/>
      <c r="I138" s="88"/>
      <c r="J138" s="88"/>
      <c r="K138" s="88"/>
      <c r="L138" s="88"/>
      <c r="M138" s="88"/>
      <c r="N138" s="88"/>
      <c r="O138" s="88"/>
      <c r="P138" s="88"/>
      <c r="Q138" s="88"/>
      <c r="R138" s="88"/>
      <c r="S138" s="88"/>
      <c r="T138" s="88"/>
      <c r="U138" s="88"/>
      <c r="V138" s="88"/>
      <c r="W138" s="88"/>
      <c r="X138" s="88"/>
      <c r="Y138" s="88"/>
      <c r="Z138" s="88"/>
      <c r="AA138" s="88"/>
      <c r="AB138" s="88"/>
      <c r="AC138" s="88"/>
      <c r="AD138" s="88"/>
      <c r="AE138" s="88"/>
      <c r="AF138" s="88"/>
      <c r="AG138" s="88"/>
      <c r="AH138" s="88"/>
      <c r="AI138" s="88"/>
      <c r="AJ138" s="88"/>
      <c r="AK138" s="88"/>
      <c r="AL138" s="88"/>
    </row>
    <row r="139" spans="1:38" ht="16.5" customHeight="1" x14ac:dyDescent="0.4">
      <c r="A139" s="87"/>
      <c r="B139" s="88"/>
      <c r="C139" s="88"/>
      <c r="D139" s="88"/>
      <c r="E139" s="88"/>
      <c r="F139" s="88"/>
      <c r="G139" s="88"/>
      <c r="H139" s="88"/>
      <c r="I139" s="88"/>
      <c r="J139" s="88"/>
      <c r="K139" s="88"/>
      <c r="L139" s="88"/>
      <c r="M139" s="88"/>
      <c r="N139" s="88"/>
      <c r="O139" s="88"/>
      <c r="P139" s="88"/>
      <c r="Q139" s="88"/>
      <c r="R139" s="88"/>
      <c r="S139" s="88"/>
      <c r="T139" s="88"/>
      <c r="U139" s="88"/>
      <c r="V139" s="88"/>
      <c r="W139" s="88"/>
      <c r="X139" s="88"/>
      <c r="Y139" s="88"/>
      <c r="Z139" s="88"/>
      <c r="AA139" s="88"/>
      <c r="AB139" s="88"/>
      <c r="AC139" s="88"/>
      <c r="AD139" s="88"/>
      <c r="AE139" s="88"/>
      <c r="AF139" s="88"/>
      <c r="AG139" s="88"/>
      <c r="AH139" s="88"/>
      <c r="AI139" s="88"/>
      <c r="AJ139" s="88"/>
      <c r="AK139" s="88"/>
      <c r="AL139" s="88"/>
    </row>
    <row r="140" spans="1:38" ht="16.5" customHeight="1" x14ac:dyDescent="0.4">
      <c r="A140" s="87"/>
      <c r="B140" s="88"/>
      <c r="C140" s="88"/>
      <c r="D140" s="88"/>
      <c r="E140" s="88"/>
      <c r="F140" s="88"/>
      <c r="G140" s="88"/>
      <c r="H140" s="88"/>
      <c r="I140" s="88"/>
      <c r="J140" s="88"/>
      <c r="K140" s="88"/>
      <c r="L140" s="88"/>
      <c r="M140" s="88"/>
      <c r="N140" s="88"/>
      <c r="O140" s="88"/>
      <c r="P140" s="88"/>
      <c r="Q140" s="88"/>
      <c r="R140" s="88"/>
      <c r="S140" s="88"/>
      <c r="T140" s="88"/>
      <c r="U140" s="88"/>
      <c r="V140" s="88"/>
      <c r="W140" s="88"/>
      <c r="X140" s="88"/>
      <c r="Y140" s="88"/>
      <c r="Z140" s="88"/>
      <c r="AA140" s="88"/>
      <c r="AB140" s="88"/>
      <c r="AC140" s="88"/>
      <c r="AD140" s="88"/>
      <c r="AE140" s="88"/>
      <c r="AF140" s="88"/>
      <c r="AG140" s="88"/>
      <c r="AH140" s="88"/>
      <c r="AI140" s="88"/>
      <c r="AJ140" s="88"/>
      <c r="AK140" s="88"/>
      <c r="AL140" s="88"/>
    </row>
    <row r="141" spans="1:38" ht="16.5" customHeight="1" x14ac:dyDescent="0.4">
      <c r="A141" s="87"/>
      <c r="B141" s="88"/>
      <c r="C141" s="88"/>
      <c r="D141" s="88"/>
      <c r="E141" s="88"/>
      <c r="F141" s="88"/>
      <c r="G141" s="88"/>
      <c r="H141" s="88"/>
      <c r="I141" s="88"/>
      <c r="J141" s="88"/>
      <c r="K141" s="88"/>
      <c r="L141" s="88"/>
      <c r="M141" s="88"/>
      <c r="N141" s="88"/>
      <c r="O141" s="88"/>
      <c r="P141" s="88"/>
      <c r="Q141" s="88"/>
      <c r="R141" s="88"/>
      <c r="S141" s="88"/>
      <c r="T141" s="88"/>
      <c r="U141" s="88"/>
      <c r="V141" s="88"/>
      <c r="W141" s="88"/>
      <c r="X141" s="88"/>
      <c r="Y141" s="88"/>
      <c r="Z141" s="88"/>
      <c r="AA141" s="88"/>
      <c r="AB141" s="88"/>
      <c r="AC141" s="88"/>
      <c r="AD141" s="88"/>
      <c r="AE141" s="88"/>
      <c r="AF141" s="88"/>
      <c r="AG141" s="88"/>
      <c r="AH141" s="88"/>
      <c r="AI141" s="88"/>
      <c r="AJ141" s="88"/>
      <c r="AK141" s="88"/>
      <c r="AL141" s="88"/>
    </row>
    <row r="142" spans="1:38" ht="16.5" customHeight="1" x14ac:dyDescent="0.4">
      <c r="A142" s="87"/>
      <c r="B142" s="88"/>
      <c r="C142" s="88"/>
      <c r="D142" s="88"/>
      <c r="E142" s="88"/>
      <c r="F142" s="88"/>
      <c r="G142" s="88"/>
      <c r="H142" s="88"/>
      <c r="I142" s="88"/>
      <c r="J142" s="88"/>
      <c r="K142" s="88"/>
      <c r="L142" s="88"/>
      <c r="M142" s="88"/>
      <c r="N142" s="88"/>
      <c r="O142" s="88"/>
      <c r="P142" s="88"/>
      <c r="Q142" s="88"/>
      <c r="R142" s="88"/>
      <c r="S142" s="88"/>
      <c r="T142" s="88"/>
      <c r="U142" s="88"/>
      <c r="V142" s="88"/>
      <c r="W142" s="88"/>
      <c r="X142" s="88"/>
      <c r="Y142" s="88"/>
      <c r="Z142" s="88"/>
      <c r="AA142" s="88"/>
      <c r="AB142" s="88"/>
      <c r="AC142" s="88"/>
      <c r="AD142" s="88"/>
      <c r="AE142" s="88"/>
      <c r="AF142" s="88"/>
      <c r="AG142" s="88"/>
      <c r="AH142" s="88"/>
      <c r="AI142" s="88"/>
      <c r="AJ142" s="88"/>
      <c r="AK142" s="88"/>
      <c r="AL142" s="88"/>
    </row>
    <row r="143" spans="1:38" ht="16.5" customHeight="1" x14ac:dyDescent="0.4">
      <c r="A143" s="87"/>
      <c r="B143" s="88"/>
      <c r="C143" s="88"/>
      <c r="D143" s="88"/>
      <c r="E143" s="88"/>
      <c r="F143" s="88"/>
      <c r="G143" s="88"/>
      <c r="H143" s="88"/>
      <c r="I143" s="88"/>
      <c r="J143" s="88"/>
      <c r="K143" s="88"/>
      <c r="L143" s="88"/>
      <c r="M143" s="88"/>
      <c r="N143" s="88"/>
      <c r="O143" s="88"/>
      <c r="P143" s="88"/>
      <c r="Q143" s="88"/>
      <c r="R143" s="88"/>
      <c r="S143" s="88"/>
      <c r="T143" s="88"/>
      <c r="U143" s="88"/>
      <c r="V143" s="88"/>
      <c r="W143" s="88"/>
      <c r="X143" s="88"/>
      <c r="Y143" s="88"/>
      <c r="Z143" s="88"/>
      <c r="AA143" s="88"/>
      <c r="AB143" s="88"/>
      <c r="AC143" s="88"/>
      <c r="AD143" s="88"/>
      <c r="AE143" s="88"/>
      <c r="AF143" s="88"/>
      <c r="AG143" s="88"/>
      <c r="AH143" s="88"/>
      <c r="AI143" s="88"/>
      <c r="AJ143" s="88"/>
      <c r="AK143" s="88"/>
      <c r="AL143" s="88"/>
    </row>
    <row r="144" spans="1:38" ht="16.5" customHeight="1" x14ac:dyDescent="0.4">
      <c r="A144" s="87"/>
      <c r="B144" s="88"/>
      <c r="C144" s="88"/>
      <c r="D144" s="88"/>
      <c r="E144" s="88"/>
      <c r="F144" s="88"/>
      <c r="G144" s="88"/>
      <c r="H144" s="88"/>
      <c r="I144" s="88"/>
      <c r="J144" s="88"/>
      <c r="K144" s="88"/>
      <c r="L144" s="88"/>
      <c r="M144" s="88"/>
      <c r="N144" s="88"/>
      <c r="O144" s="88"/>
      <c r="P144" s="88"/>
      <c r="Q144" s="88"/>
      <c r="R144" s="88"/>
      <c r="S144" s="88"/>
      <c r="T144" s="88"/>
      <c r="U144" s="88"/>
      <c r="V144" s="88"/>
      <c r="W144" s="88"/>
      <c r="X144" s="88"/>
      <c r="Y144" s="88"/>
      <c r="Z144" s="88"/>
      <c r="AA144" s="88"/>
      <c r="AB144" s="88"/>
      <c r="AC144" s="88"/>
      <c r="AD144" s="88"/>
      <c r="AE144" s="88"/>
      <c r="AF144" s="88"/>
      <c r="AG144" s="88"/>
      <c r="AH144" s="88"/>
      <c r="AI144" s="88"/>
      <c r="AJ144" s="88"/>
      <c r="AK144" s="88"/>
      <c r="AL144" s="88"/>
    </row>
    <row r="145" spans="1:39" ht="16.5" customHeight="1" x14ac:dyDescent="0.4">
      <c r="A145" s="87"/>
      <c r="B145" s="88"/>
      <c r="C145" s="88"/>
      <c r="D145" s="88"/>
      <c r="E145" s="88"/>
      <c r="F145" s="88"/>
      <c r="G145" s="88"/>
      <c r="H145" s="88"/>
      <c r="I145" s="88"/>
      <c r="J145" s="88"/>
      <c r="K145" s="88"/>
      <c r="L145" s="88"/>
      <c r="M145" s="88"/>
      <c r="N145" s="88"/>
      <c r="O145" s="88"/>
      <c r="P145" s="88"/>
      <c r="Q145" s="88"/>
      <c r="R145" s="88"/>
      <c r="S145" s="88"/>
      <c r="T145" s="88"/>
      <c r="U145" s="88"/>
      <c r="V145" s="88"/>
      <c r="W145" s="88"/>
      <c r="X145" s="88"/>
      <c r="Y145" s="88"/>
      <c r="Z145" s="88"/>
      <c r="AA145" s="88"/>
      <c r="AB145" s="88"/>
      <c r="AC145" s="88"/>
      <c r="AD145" s="88"/>
      <c r="AE145" s="88"/>
      <c r="AF145" s="88"/>
      <c r="AG145" s="88"/>
      <c r="AH145" s="88"/>
      <c r="AI145" s="88"/>
      <c r="AJ145" s="88"/>
      <c r="AK145" s="88"/>
      <c r="AL145" s="88"/>
      <c r="AM145" s="214"/>
    </row>
    <row r="146" spans="1:39" ht="16.5" customHeight="1" x14ac:dyDescent="0.4">
      <c r="A146" s="87"/>
      <c r="B146" s="88"/>
      <c r="C146" s="88"/>
      <c r="D146" s="88"/>
      <c r="E146" s="88"/>
      <c r="F146" s="88"/>
      <c r="G146" s="88"/>
      <c r="H146" s="88"/>
      <c r="I146" s="88"/>
      <c r="J146" s="88"/>
      <c r="K146" s="88"/>
      <c r="L146" s="88"/>
      <c r="M146" s="88"/>
      <c r="N146" s="88"/>
      <c r="O146" s="88"/>
      <c r="P146" s="88"/>
      <c r="Q146" s="88"/>
      <c r="R146" s="88"/>
      <c r="S146" s="88"/>
      <c r="T146" s="88"/>
      <c r="U146" s="88"/>
      <c r="V146" s="88"/>
      <c r="W146" s="88"/>
      <c r="X146" s="88"/>
      <c r="Y146" s="88"/>
      <c r="Z146" s="88"/>
      <c r="AA146" s="88"/>
      <c r="AB146" s="88"/>
      <c r="AC146" s="88"/>
      <c r="AD146" s="88"/>
      <c r="AE146" s="88"/>
      <c r="AF146" s="88"/>
      <c r="AG146" s="88"/>
      <c r="AH146" s="88"/>
      <c r="AI146" s="88"/>
      <c r="AJ146" s="88"/>
      <c r="AK146" s="88"/>
      <c r="AL146" s="88"/>
      <c r="AM146" s="214"/>
    </row>
    <row r="147" spans="1:39" ht="16.5" customHeight="1" x14ac:dyDescent="0.4">
      <c r="A147" s="87"/>
      <c r="B147" s="88"/>
      <c r="C147" s="88"/>
      <c r="D147" s="88"/>
      <c r="E147" s="88"/>
      <c r="F147" s="88"/>
      <c r="G147" s="88"/>
      <c r="H147" s="88"/>
      <c r="I147" s="88"/>
      <c r="J147" s="88"/>
      <c r="K147" s="88"/>
      <c r="L147" s="88"/>
      <c r="M147" s="88"/>
      <c r="N147" s="88"/>
      <c r="O147" s="88"/>
      <c r="P147" s="88"/>
      <c r="Q147" s="88"/>
      <c r="R147" s="88"/>
      <c r="S147" s="88"/>
      <c r="T147" s="88"/>
      <c r="U147" s="88"/>
      <c r="V147" s="88"/>
      <c r="W147" s="88"/>
      <c r="X147" s="88"/>
      <c r="Y147" s="88"/>
      <c r="Z147" s="88"/>
      <c r="AA147" s="88"/>
      <c r="AB147" s="88"/>
      <c r="AC147" s="88"/>
      <c r="AD147" s="88"/>
      <c r="AE147" s="88"/>
      <c r="AF147" s="88"/>
      <c r="AG147" s="88"/>
      <c r="AH147" s="88"/>
      <c r="AI147" s="88"/>
      <c r="AJ147" s="88"/>
      <c r="AK147" s="88"/>
      <c r="AL147" s="88"/>
      <c r="AM147" s="214"/>
    </row>
    <row r="148" spans="1:39" ht="16.5" customHeight="1" x14ac:dyDescent="0.4">
      <c r="A148" s="87"/>
      <c r="B148" s="88"/>
      <c r="C148" s="88"/>
      <c r="D148" s="88"/>
      <c r="E148" s="88"/>
      <c r="F148" s="88"/>
      <c r="G148" s="88"/>
      <c r="H148" s="88"/>
      <c r="I148" s="88"/>
      <c r="J148" s="88"/>
      <c r="K148" s="88"/>
      <c r="L148" s="88"/>
      <c r="M148" s="88"/>
      <c r="N148" s="88"/>
      <c r="O148" s="88"/>
      <c r="P148" s="88"/>
      <c r="Q148" s="88"/>
      <c r="R148" s="88"/>
      <c r="S148" s="88"/>
      <c r="T148" s="88"/>
      <c r="U148" s="88"/>
      <c r="V148" s="88"/>
      <c r="W148" s="88"/>
      <c r="X148" s="88"/>
      <c r="Y148" s="88"/>
      <c r="Z148" s="88"/>
      <c r="AA148" s="88"/>
      <c r="AB148" s="88"/>
      <c r="AC148" s="88"/>
      <c r="AD148" s="88"/>
      <c r="AE148" s="88"/>
      <c r="AF148" s="88"/>
      <c r="AG148" s="88"/>
      <c r="AH148" s="88"/>
      <c r="AI148" s="88"/>
      <c r="AJ148" s="88"/>
      <c r="AK148" s="88"/>
      <c r="AL148" s="88"/>
      <c r="AM148" s="214"/>
    </row>
    <row r="149" spans="1:39" ht="16.5" customHeight="1" x14ac:dyDescent="0.4">
      <c r="A149" s="87"/>
      <c r="B149" s="88"/>
      <c r="C149" s="88"/>
      <c r="D149" s="88"/>
      <c r="E149" s="88"/>
      <c r="F149" s="88"/>
      <c r="G149" s="88"/>
      <c r="H149" s="88"/>
      <c r="I149" s="88"/>
      <c r="J149" s="88"/>
      <c r="K149" s="88"/>
      <c r="L149" s="88"/>
      <c r="M149" s="88"/>
      <c r="N149" s="88"/>
      <c r="O149" s="88"/>
      <c r="P149" s="88"/>
      <c r="Q149" s="88"/>
      <c r="R149" s="88"/>
      <c r="S149" s="88"/>
      <c r="T149" s="88"/>
      <c r="U149" s="88"/>
      <c r="V149" s="88"/>
      <c r="W149" s="88"/>
      <c r="X149" s="88"/>
      <c r="Y149" s="88"/>
      <c r="Z149" s="88"/>
      <c r="AA149" s="88"/>
      <c r="AB149" s="88"/>
      <c r="AC149" s="88"/>
      <c r="AD149" s="88"/>
      <c r="AE149" s="88"/>
      <c r="AF149" s="88"/>
      <c r="AG149" s="88"/>
      <c r="AH149" s="88"/>
      <c r="AI149" s="88"/>
      <c r="AJ149" s="88"/>
      <c r="AK149" s="88"/>
      <c r="AL149" s="88"/>
      <c r="AM149" s="214"/>
    </row>
    <row r="150" spans="1:39" ht="16.5" customHeight="1" x14ac:dyDescent="0.4">
      <c r="A150" s="87"/>
      <c r="B150" s="88"/>
      <c r="C150" s="88"/>
      <c r="D150" s="88"/>
      <c r="E150" s="88"/>
      <c r="F150" s="88"/>
      <c r="G150" s="88"/>
      <c r="H150" s="88"/>
      <c r="I150" s="88"/>
      <c r="J150" s="88"/>
      <c r="K150" s="88"/>
      <c r="L150" s="88"/>
      <c r="M150" s="88"/>
      <c r="N150" s="88"/>
      <c r="O150" s="88"/>
      <c r="P150" s="88"/>
      <c r="Q150" s="88"/>
      <c r="R150" s="88"/>
      <c r="S150" s="88"/>
      <c r="T150" s="88"/>
      <c r="U150" s="88"/>
      <c r="V150" s="88"/>
      <c r="W150" s="88"/>
      <c r="X150" s="88"/>
      <c r="Y150" s="88"/>
      <c r="Z150" s="88"/>
      <c r="AA150" s="88"/>
      <c r="AB150" s="88"/>
      <c r="AC150" s="88"/>
      <c r="AD150" s="88"/>
      <c r="AE150" s="88"/>
      <c r="AF150" s="88"/>
      <c r="AG150" s="88"/>
      <c r="AH150" s="88"/>
      <c r="AI150" s="88"/>
      <c r="AJ150" s="88"/>
      <c r="AK150" s="88"/>
      <c r="AL150" s="88"/>
      <c r="AM150" s="214"/>
    </row>
    <row r="151" spans="1:39" ht="16.5" customHeight="1" x14ac:dyDescent="0.4">
      <c r="A151" s="87"/>
      <c r="B151" s="88"/>
      <c r="C151" s="88"/>
      <c r="D151" s="88"/>
      <c r="E151" s="88"/>
      <c r="F151" s="88"/>
      <c r="G151" s="88"/>
      <c r="H151" s="88"/>
      <c r="I151" s="88"/>
      <c r="J151" s="88"/>
      <c r="K151" s="88"/>
      <c r="L151" s="88"/>
      <c r="M151" s="88"/>
      <c r="N151" s="88"/>
      <c r="O151" s="88"/>
      <c r="P151" s="88"/>
      <c r="Q151" s="88"/>
      <c r="R151" s="88"/>
      <c r="S151" s="88"/>
      <c r="T151" s="88"/>
      <c r="U151" s="88"/>
      <c r="V151" s="88"/>
      <c r="W151" s="88"/>
      <c r="X151" s="88"/>
      <c r="Y151" s="88"/>
      <c r="Z151" s="88"/>
      <c r="AA151" s="88"/>
      <c r="AB151" s="88"/>
      <c r="AC151" s="88"/>
      <c r="AD151" s="88"/>
      <c r="AE151" s="88"/>
      <c r="AF151" s="88"/>
      <c r="AG151" s="88"/>
      <c r="AH151" s="88"/>
      <c r="AI151" s="88"/>
      <c r="AJ151" s="88"/>
      <c r="AK151" s="88"/>
      <c r="AL151" s="88"/>
      <c r="AM151" s="214"/>
    </row>
    <row r="152" spans="1:39" ht="16.5" customHeight="1" x14ac:dyDescent="0.4">
      <c r="A152" s="87"/>
      <c r="B152" s="88"/>
      <c r="C152" s="88"/>
      <c r="D152" s="88"/>
      <c r="E152" s="88"/>
      <c r="F152" s="88"/>
      <c r="G152" s="88"/>
      <c r="H152" s="88"/>
      <c r="I152" s="88"/>
      <c r="J152" s="88"/>
      <c r="K152" s="88"/>
      <c r="L152" s="88"/>
      <c r="M152" s="88"/>
      <c r="N152" s="88"/>
      <c r="O152" s="88"/>
      <c r="P152" s="88"/>
      <c r="Q152" s="88"/>
      <c r="R152" s="88"/>
      <c r="S152" s="88"/>
      <c r="T152" s="88"/>
      <c r="U152" s="88"/>
      <c r="V152" s="88"/>
      <c r="W152" s="88"/>
      <c r="X152" s="88"/>
      <c r="Y152" s="88"/>
      <c r="Z152" s="88"/>
      <c r="AA152" s="88"/>
      <c r="AB152" s="88"/>
      <c r="AC152" s="88"/>
      <c r="AD152" s="88"/>
      <c r="AE152" s="88"/>
      <c r="AF152" s="88"/>
      <c r="AG152" s="88"/>
      <c r="AH152" s="88"/>
      <c r="AI152" s="88"/>
      <c r="AJ152" s="88"/>
      <c r="AK152" s="88"/>
      <c r="AL152" s="88"/>
      <c r="AM152" s="214"/>
    </row>
    <row r="153" spans="1:39" ht="16.5" customHeight="1" x14ac:dyDescent="0.4">
      <c r="A153" s="87"/>
      <c r="B153" s="88"/>
      <c r="C153" s="88"/>
      <c r="D153" s="88"/>
      <c r="E153" s="88"/>
      <c r="F153" s="88"/>
      <c r="G153" s="88"/>
      <c r="H153" s="88"/>
      <c r="I153" s="88"/>
      <c r="J153" s="88"/>
      <c r="K153" s="88"/>
      <c r="L153" s="88"/>
      <c r="M153" s="88"/>
      <c r="N153" s="88"/>
      <c r="O153" s="88"/>
      <c r="P153" s="88"/>
      <c r="Q153" s="88"/>
      <c r="R153" s="88"/>
      <c r="S153" s="88"/>
      <c r="T153" s="88"/>
      <c r="U153" s="88"/>
      <c r="V153" s="88"/>
      <c r="W153" s="88"/>
      <c r="X153" s="88"/>
      <c r="Y153" s="88"/>
      <c r="Z153" s="88"/>
      <c r="AA153" s="88"/>
      <c r="AB153" s="88"/>
      <c r="AC153" s="88"/>
      <c r="AD153" s="88"/>
      <c r="AE153" s="88"/>
      <c r="AF153" s="88"/>
      <c r="AG153" s="88"/>
      <c r="AH153" s="88"/>
      <c r="AI153" s="88"/>
      <c r="AJ153" s="88"/>
      <c r="AK153" s="88"/>
      <c r="AL153" s="88"/>
      <c r="AM153" s="214"/>
    </row>
    <row r="154" spans="1:39" ht="16.5" customHeight="1" x14ac:dyDescent="0.4">
      <c r="A154" s="87"/>
      <c r="B154" s="88"/>
      <c r="C154" s="88"/>
      <c r="D154" s="88"/>
      <c r="E154" s="88"/>
      <c r="F154" s="88"/>
      <c r="G154" s="88"/>
      <c r="H154" s="88"/>
      <c r="I154" s="88"/>
      <c r="J154" s="88"/>
      <c r="K154" s="88"/>
      <c r="L154" s="88"/>
      <c r="M154" s="88"/>
      <c r="N154" s="88"/>
      <c r="O154" s="88"/>
      <c r="P154" s="88"/>
      <c r="Q154" s="88"/>
      <c r="R154" s="88"/>
      <c r="S154" s="88"/>
      <c r="T154" s="88"/>
      <c r="U154" s="88"/>
      <c r="V154" s="88"/>
      <c r="W154" s="88"/>
      <c r="X154" s="88"/>
      <c r="Y154" s="88"/>
      <c r="Z154" s="88"/>
      <c r="AA154" s="88"/>
      <c r="AB154" s="88"/>
      <c r="AC154" s="88"/>
      <c r="AD154" s="88"/>
      <c r="AE154" s="88"/>
      <c r="AF154" s="88"/>
      <c r="AG154" s="88"/>
      <c r="AH154" s="88"/>
      <c r="AI154" s="88"/>
      <c r="AJ154" s="88"/>
      <c r="AK154" s="88"/>
      <c r="AL154" s="88"/>
      <c r="AM154" s="214"/>
    </row>
    <row r="155" spans="1:39" ht="16.5" customHeight="1" x14ac:dyDescent="0.4">
      <c r="A155" s="87"/>
      <c r="B155" s="88"/>
      <c r="C155" s="88"/>
      <c r="D155" s="88"/>
      <c r="E155" s="88"/>
      <c r="F155" s="88"/>
      <c r="G155" s="88"/>
      <c r="H155" s="88"/>
      <c r="I155" s="88"/>
      <c r="J155" s="88"/>
      <c r="K155" s="88"/>
      <c r="L155" s="88"/>
      <c r="M155" s="88"/>
      <c r="N155" s="88"/>
      <c r="O155" s="88"/>
      <c r="P155" s="88"/>
      <c r="Q155" s="88"/>
      <c r="R155" s="88"/>
      <c r="S155" s="88"/>
      <c r="T155" s="88"/>
      <c r="U155" s="88"/>
      <c r="V155" s="88"/>
      <c r="W155" s="88"/>
      <c r="X155" s="88"/>
      <c r="Y155" s="88"/>
      <c r="Z155" s="88"/>
      <c r="AA155" s="88"/>
      <c r="AB155" s="88"/>
      <c r="AC155" s="88"/>
      <c r="AD155" s="88"/>
      <c r="AE155" s="88"/>
      <c r="AF155" s="88"/>
      <c r="AG155" s="88"/>
      <c r="AH155" s="88"/>
      <c r="AI155" s="88"/>
      <c r="AJ155" s="88"/>
      <c r="AK155" s="88"/>
      <c r="AL155" s="88"/>
      <c r="AM155" s="214"/>
    </row>
    <row r="156" spans="1:39" ht="16.5" customHeight="1" x14ac:dyDescent="0.4">
      <c r="A156" s="87"/>
      <c r="B156" s="88"/>
      <c r="C156" s="88"/>
      <c r="D156" s="88"/>
      <c r="E156" s="88"/>
      <c r="F156" s="88"/>
      <c r="G156" s="88"/>
      <c r="H156" s="88"/>
      <c r="I156" s="88"/>
      <c r="J156" s="88"/>
      <c r="K156" s="88"/>
      <c r="L156" s="88"/>
      <c r="M156" s="88"/>
      <c r="N156" s="88"/>
      <c r="O156" s="88"/>
      <c r="P156" s="88"/>
      <c r="Q156" s="88"/>
      <c r="R156" s="88"/>
      <c r="S156" s="88"/>
      <c r="T156" s="88"/>
      <c r="U156" s="88"/>
      <c r="V156" s="88"/>
      <c r="W156" s="88"/>
      <c r="X156" s="88"/>
      <c r="Y156" s="88"/>
      <c r="Z156" s="88"/>
      <c r="AA156" s="88"/>
      <c r="AB156" s="88"/>
      <c r="AC156" s="88"/>
      <c r="AD156" s="88"/>
      <c r="AE156" s="88"/>
      <c r="AF156" s="88"/>
      <c r="AG156" s="88"/>
      <c r="AH156" s="88"/>
      <c r="AI156" s="88"/>
      <c r="AJ156" s="88"/>
      <c r="AK156" s="88"/>
      <c r="AL156" s="88"/>
      <c r="AM156" s="214"/>
    </row>
    <row r="157" spans="1:39" ht="16.5" customHeight="1" x14ac:dyDescent="0.4">
      <c r="A157" s="78"/>
      <c r="B157" s="79"/>
      <c r="C157" s="79"/>
      <c r="D157" s="79"/>
      <c r="E157" s="79"/>
      <c r="F157" s="79"/>
      <c r="G157" s="79"/>
      <c r="H157" s="79"/>
      <c r="I157" s="79"/>
      <c r="J157" s="79"/>
      <c r="K157" s="79"/>
      <c r="L157" s="80"/>
      <c r="M157" s="78"/>
      <c r="N157" s="83"/>
      <c r="O157" s="83"/>
      <c r="P157" s="83"/>
      <c r="Q157" s="83"/>
      <c r="R157" s="83"/>
      <c r="S157" s="83"/>
      <c r="T157" s="83"/>
      <c r="U157" s="83"/>
      <c r="V157" s="83"/>
      <c r="W157" s="83"/>
      <c r="X157" s="83"/>
      <c r="Y157" s="83"/>
      <c r="Z157" s="83"/>
      <c r="AA157" s="83"/>
      <c r="AB157" s="83"/>
      <c r="AC157" s="81"/>
      <c r="AD157" s="81"/>
      <c r="AE157" s="81"/>
      <c r="AF157" s="81"/>
      <c r="AG157" s="81"/>
      <c r="AH157" s="81"/>
      <c r="AI157" s="78"/>
      <c r="AJ157" s="78"/>
      <c r="AK157" s="78"/>
      <c r="AL157" s="78"/>
      <c r="AM157" s="78"/>
    </row>
    <row r="158" spans="1:39" ht="16.5" customHeight="1" x14ac:dyDescent="0.4">
      <c r="A158" s="78"/>
      <c r="B158" s="79"/>
      <c r="C158" s="79"/>
      <c r="D158" s="79"/>
      <c r="E158" s="79"/>
      <c r="F158" s="79"/>
      <c r="G158" s="79"/>
      <c r="H158" s="79"/>
      <c r="I158" s="79"/>
      <c r="J158" s="79"/>
      <c r="K158" s="79"/>
      <c r="L158" s="80"/>
      <c r="M158" s="78"/>
      <c r="N158" s="83"/>
      <c r="O158" s="83"/>
      <c r="P158" s="83"/>
      <c r="Q158" s="83"/>
      <c r="R158" s="83"/>
      <c r="S158" s="83"/>
      <c r="T158" s="83"/>
      <c r="U158" s="83"/>
      <c r="V158" s="83"/>
      <c r="W158" s="83"/>
      <c r="X158" s="83"/>
      <c r="Y158" s="83"/>
      <c r="Z158" s="83"/>
      <c r="AA158" s="83"/>
      <c r="AB158" s="83"/>
      <c r="AC158" s="81"/>
      <c r="AD158" s="81"/>
      <c r="AE158" s="81"/>
      <c r="AF158" s="81"/>
      <c r="AG158" s="81"/>
      <c r="AH158" s="81"/>
      <c r="AI158" s="78"/>
      <c r="AJ158" s="78"/>
      <c r="AK158" s="78"/>
      <c r="AL158" s="78"/>
      <c r="AM158" s="78"/>
    </row>
    <row r="159" spans="1:39" ht="16.5" customHeight="1" x14ac:dyDescent="0.4">
      <c r="A159" s="78"/>
      <c r="B159" s="79"/>
      <c r="C159" s="79"/>
      <c r="D159" s="79"/>
      <c r="E159" s="79"/>
      <c r="F159" s="79"/>
      <c r="G159" s="79"/>
      <c r="H159" s="79"/>
      <c r="I159" s="79"/>
      <c r="J159" s="79"/>
      <c r="K159" s="79"/>
      <c r="L159" s="80"/>
      <c r="M159" s="78"/>
      <c r="N159" s="83"/>
      <c r="O159" s="83"/>
      <c r="P159" s="83"/>
      <c r="Q159" s="83"/>
      <c r="R159" s="83"/>
      <c r="S159" s="83"/>
      <c r="T159" s="83"/>
      <c r="U159" s="83"/>
      <c r="V159" s="83"/>
      <c r="W159" s="83"/>
      <c r="X159" s="83"/>
      <c r="Y159" s="83"/>
      <c r="Z159" s="83"/>
      <c r="AA159" s="83"/>
      <c r="AB159" s="83"/>
      <c r="AC159" s="81"/>
      <c r="AD159" s="81"/>
      <c r="AE159" s="81"/>
      <c r="AF159" s="81"/>
      <c r="AG159" s="81"/>
      <c r="AH159" s="81"/>
      <c r="AI159" s="78"/>
      <c r="AJ159" s="78"/>
      <c r="AK159" s="78"/>
      <c r="AL159" s="78"/>
      <c r="AM159" s="78"/>
    </row>
    <row r="160" spans="1:39" ht="16.5" customHeight="1" x14ac:dyDescent="0.4">
      <c r="A160" s="78"/>
      <c r="B160" s="79"/>
      <c r="C160" s="79"/>
      <c r="D160" s="79"/>
      <c r="E160" s="79"/>
      <c r="F160" s="79"/>
      <c r="G160" s="79"/>
      <c r="H160" s="79"/>
      <c r="I160" s="79"/>
      <c r="J160" s="79"/>
      <c r="K160" s="79"/>
      <c r="L160" s="80"/>
      <c r="M160" s="78"/>
      <c r="N160" s="83"/>
      <c r="O160" s="83"/>
      <c r="P160" s="83"/>
      <c r="Q160" s="83"/>
      <c r="R160" s="83"/>
      <c r="S160" s="83"/>
      <c r="T160" s="83"/>
      <c r="U160" s="83"/>
      <c r="V160" s="83"/>
      <c r="W160" s="83"/>
      <c r="X160" s="83"/>
      <c r="Y160" s="83"/>
      <c r="Z160" s="83"/>
      <c r="AA160" s="83"/>
      <c r="AB160" s="83"/>
      <c r="AC160" s="81"/>
      <c r="AD160" s="81"/>
      <c r="AE160" s="81"/>
      <c r="AF160" s="81"/>
      <c r="AG160" s="81"/>
      <c r="AH160" s="81"/>
      <c r="AI160" s="78"/>
      <c r="AJ160" s="78"/>
      <c r="AK160" s="78"/>
      <c r="AL160" s="78"/>
      <c r="AM160" s="78"/>
    </row>
    <row r="161" spans="2:29" ht="16.5" customHeight="1" x14ac:dyDescent="0.35">
      <c r="B161" s="73"/>
      <c r="C161" s="74"/>
      <c r="D161" s="74"/>
      <c r="E161" s="74"/>
      <c r="F161" s="74"/>
      <c r="G161" s="74"/>
      <c r="H161" s="74"/>
      <c r="I161" s="74"/>
      <c r="J161" s="74"/>
      <c r="K161" s="74"/>
      <c r="L161" s="74"/>
      <c r="M161" s="70"/>
      <c r="N161" s="72"/>
      <c r="O161" s="72"/>
      <c r="P161" s="72"/>
      <c r="Q161" s="72"/>
      <c r="R161" s="72"/>
      <c r="S161" s="72"/>
      <c r="T161" s="72"/>
      <c r="U161" s="72"/>
      <c r="V161" s="72"/>
      <c r="W161" s="72"/>
      <c r="X161" s="72"/>
      <c r="Y161" s="72"/>
      <c r="Z161" s="72"/>
      <c r="AA161" s="70"/>
      <c r="AB161" s="70"/>
      <c r="AC161" s="70"/>
    </row>
    <row r="162" spans="2:29" ht="16.5" customHeight="1" x14ac:dyDescent="0.35">
      <c r="B162" s="73"/>
      <c r="C162" s="74"/>
      <c r="D162" s="74"/>
      <c r="E162" s="74"/>
      <c r="F162" s="74"/>
      <c r="G162" s="74"/>
      <c r="H162" s="74"/>
      <c r="I162" s="74"/>
      <c r="J162" s="74"/>
      <c r="K162" s="74"/>
      <c r="L162" s="74"/>
      <c r="M162" s="70"/>
      <c r="N162" s="72"/>
      <c r="O162" s="72"/>
      <c r="P162" s="72"/>
      <c r="Q162" s="72"/>
      <c r="R162" s="72"/>
      <c r="S162" s="72"/>
      <c r="T162" s="72"/>
      <c r="U162" s="72"/>
      <c r="V162" s="72"/>
      <c r="W162" s="72"/>
      <c r="X162" s="72"/>
      <c r="Y162" s="72"/>
      <c r="Z162" s="72"/>
      <c r="AA162" s="70"/>
      <c r="AB162" s="70"/>
      <c r="AC162" s="70"/>
    </row>
    <row r="163" spans="2:29" ht="15" customHeight="1" x14ac:dyDescent="0.25">
      <c r="B163" s="214"/>
      <c r="C163" s="214"/>
      <c r="D163" s="214"/>
      <c r="E163" s="214"/>
      <c r="F163" s="214"/>
      <c r="G163" s="214"/>
      <c r="H163" s="214"/>
      <c r="I163" s="214"/>
      <c r="J163" s="214"/>
      <c r="K163" s="214"/>
      <c r="L163" s="214"/>
      <c r="M163" s="214"/>
      <c r="N163" s="214"/>
      <c r="O163" s="214"/>
      <c r="P163" s="214"/>
      <c r="Q163" s="214"/>
      <c r="R163" s="214"/>
      <c r="S163" s="214"/>
      <c r="T163" s="214"/>
      <c r="U163" s="214"/>
      <c r="V163" s="214"/>
      <c r="W163" s="214"/>
      <c r="X163" s="214"/>
      <c r="Y163" s="214"/>
      <c r="Z163" s="214"/>
      <c r="AA163" s="214"/>
      <c r="AB163" s="214"/>
      <c r="AC163" s="214"/>
    </row>
    <row r="164" spans="2:29" ht="16.5" customHeight="1" x14ac:dyDescent="0.25">
      <c r="B164" s="214"/>
      <c r="C164" s="214"/>
      <c r="D164" s="214"/>
      <c r="E164" s="214"/>
      <c r="F164" s="214"/>
      <c r="G164" s="214"/>
      <c r="H164" s="214"/>
      <c r="I164" s="214"/>
      <c r="J164" s="214"/>
      <c r="K164" s="214"/>
      <c r="L164" s="214"/>
      <c r="M164" s="214"/>
      <c r="N164" s="214"/>
      <c r="O164" s="214"/>
      <c r="P164" s="214"/>
      <c r="Q164" s="214"/>
      <c r="R164" s="214"/>
      <c r="S164" s="214"/>
      <c r="T164" s="214"/>
      <c r="U164" s="214"/>
      <c r="V164" s="214"/>
      <c r="W164" s="214"/>
      <c r="X164" s="214"/>
      <c r="Y164" s="214"/>
      <c r="Z164" s="214"/>
      <c r="AA164" s="214"/>
      <c r="AB164" s="214"/>
      <c r="AC164" s="214"/>
    </row>
    <row r="165" spans="2:29" s="209" customFormat="1" ht="16.5" customHeight="1" x14ac:dyDescent="0.25">
      <c r="B165" s="214"/>
      <c r="C165" s="214"/>
      <c r="D165" s="214"/>
      <c r="E165" s="214"/>
      <c r="F165" s="214"/>
      <c r="G165" s="214"/>
      <c r="H165" s="214"/>
      <c r="I165" s="214"/>
      <c r="J165" s="214"/>
      <c r="K165" s="214"/>
      <c r="L165" s="214"/>
      <c r="M165" s="214"/>
      <c r="N165" s="214"/>
      <c r="O165" s="214"/>
      <c r="P165" s="214"/>
      <c r="Q165" s="214"/>
      <c r="R165" s="214"/>
      <c r="S165" s="214"/>
      <c r="T165" s="214"/>
      <c r="U165" s="214"/>
      <c r="V165" s="214"/>
      <c r="W165" s="214"/>
      <c r="X165" s="214"/>
      <c r="Y165" s="214"/>
      <c r="Z165" s="214"/>
      <c r="AA165" s="214"/>
      <c r="AB165" s="214"/>
      <c r="AC165" s="214"/>
    </row>
    <row r="166" spans="2:29" s="209" customFormat="1" ht="16.5" customHeight="1" x14ac:dyDescent="0.25">
      <c r="B166" s="214"/>
      <c r="C166" s="214"/>
      <c r="D166" s="214"/>
      <c r="E166" s="214"/>
      <c r="F166" s="214"/>
      <c r="G166" s="214"/>
      <c r="H166" s="214"/>
      <c r="I166" s="214"/>
      <c r="J166" s="214"/>
      <c r="K166" s="214"/>
      <c r="L166" s="214"/>
      <c r="M166" s="214"/>
      <c r="N166" s="214"/>
      <c r="O166" s="214"/>
      <c r="P166" s="214"/>
      <c r="Q166" s="214"/>
      <c r="R166" s="214"/>
      <c r="S166" s="214"/>
      <c r="T166" s="214"/>
      <c r="U166" s="214"/>
      <c r="V166" s="214"/>
      <c r="W166" s="214"/>
      <c r="X166" s="214"/>
      <c r="Y166" s="214"/>
      <c r="Z166" s="214"/>
      <c r="AA166" s="214"/>
      <c r="AB166" s="214"/>
      <c r="AC166" s="214"/>
    </row>
    <row r="167" spans="2:29" s="209" customFormat="1" ht="16.5" customHeight="1" x14ac:dyDescent="0.25">
      <c r="B167" s="214"/>
      <c r="C167" s="214"/>
      <c r="D167" s="214"/>
      <c r="E167" s="214"/>
      <c r="F167" s="214"/>
      <c r="G167" s="214"/>
      <c r="H167" s="214"/>
      <c r="I167" s="214"/>
      <c r="J167" s="214"/>
      <c r="K167" s="214"/>
      <c r="L167" s="214"/>
      <c r="M167" s="214"/>
      <c r="N167" s="214"/>
      <c r="O167" s="214"/>
      <c r="P167" s="214"/>
      <c r="Q167" s="214"/>
      <c r="R167" s="214"/>
      <c r="S167" s="214"/>
      <c r="T167" s="214"/>
      <c r="U167" s="214"/>
      <c r="V167" s="214"/>
      <c r="W167" s="214"/>
      <c r="X167" s="214"/>
      <c r="Y167" s="214"/>
      <c r="Z167" s="214"/>
      <c r="AA167" s="214"/>
      <c r="AB167" s="214"/>
      <c r="AC167" s="214"/>
    </row>
    <row r="168" spans="2:29" s="209" customFormat="1" ht="16.5" customHeight="1" x14ac:dyDescent="0.25">
      <c r="B168" s="214"/>
      <c r="C168" s="214"/>
      <c r="D168" s="214"/>
      <c r="E168" s="214"/>
      <c r="F168" s="214"/>
      <c r="G168" s="214"/>
      <c r="H168" s="214"/>
      <c r="I168" s="214"/>
      <c r="J168" s="214"/>
      <c r="K168" s="214"/>
      <c r="L168" s="214"/>
      <c r="M168" s="214"/>
      <c r="N168" s="214"/>
      <c r="O168" s="214"/>
      <c r="P168" s="214"/>
      <c r="Q168" s="214"/>
      <c r="R168" s="214"/>
      <c r="S168" s="214"/>
      <c r="T168" s="214"/>
      <c r="U168" s="214"/>
      <c r="V168" s="214"/>
      <c r="W168" s="214"/>
      <c r="X168" s="214"/>
      <c r="Y168" s="214"/>
      <c r="Z168" s="214"/>
      <c r="AA168" s="214"/>
      <c r="AB168" s="214"/>
      <c r="AC168" s="214"/>
    </row>
    <row r="169" spans="2:29" s="209" customFormat="1" ht="16.5" customHeight="1" x14ac:dyDescent="0.25">
      <c r="B169" s="214"/>
      <c r="C169" s="214"/>
      <c r="D169" s="214"/>
      <c r="E169" s="214"/>
      <c r="F169" s="214"/>
      <c r="G169" s="214"/>
      <c r="H169" s="214"/>
      <c r="I169" s="214"/>
      <c r="J169" s="214"/>
      <c r="K169" s="214"/>
      <c r="L169" s="214"/>
      <c r="M169" s="214"/>
      <c r="N169" s="214"/>
      <c r="O169" s="214"/>
      <c r="P169" s="214"/>
      <c r="Q169" s="214"/>
      <c r="R169" s="214"/>
      <c r="S169" s="214"/>
      <c r="T169" s="214"/>
      <c r="U169" s="214"/>
      <c r="V169" s="214"/>
      <c r="W169" s="214"/>
      <c r="X169" s="214"/>
      <c r="Y169" s="214"/>
      <c r="Z169" s="214"/>
      <c r="AA169" s="214"/>
      <c r="AB169" s="214"/>
      <c r="AC169" s="214"/>
    </row>
    <row r="170" spans="2:29" s="209" customFormat="1" ht="16.5" customHeight="1" x14ac:dyDescent="0.25">
      <c r="B170" s="214"/>
      <c r="C170" s="214"/>
      <c r="D170" s="214"/>
      <c r="E170" s="214"/>
      <c r="F170" s="214"/>
      <c r="G170" s="214"/>
      <c r="H170" s="214"/>
      <c r="I170" s="214"/>
      <c r="J170" s="214"/>
      <c r="K170" s="214"/>
      <c r="L170" s="214"/>
      <c r="M170" s="214"/>
      <c r="N170" s="214"/>
      <c r="O170" s="214"/>
      <c r="P170" s="214"/>
      <c r="Q170" s="214"/>
      <c r="R170" s="214"/>
      <c r="S170" s="214"/>
      <c r="T170" s="214"/>
      <c r="U170" s="214"/>
      <c r="V170" s="214"/>
      <c r="W170" s="214"/>
      <c r="X170" s="214"/>
      <c r="Y170" s="214"/>
      <c r="Z170" s="214"/>
      <c r="AA170" s="214"/>
      <c r="AB170" s="214"/>
      <c r="AC170" s="214"/>
    </row>
    <row r="171" spans="2:29" ht="16.5" customHeight="1" x14ac:dyDescent="0.25">
      <c r="B171" s="214"/>
      <c r="C171" s="214"/>
      <c r="D171" s="214"/>
      <c r="E171" s="214"/>
      <c r="F171" s="214"/>
      <c r="G171" s="214"/>
      <c r="H171" s="214"/>
      <c r="I171" s="214"/>
      <c r="J171" s="214"/>
      <c r="K171" s="214"/>
      <c r="L171" s="214"/>
      <c r="M171" s="214"/>
      <c r="N171" s="214"/>
      <c r="O171" s="214"/>
      <c r="P171" s="214"/>
      <c r="Q171" s="214"/>
      <c r="R171" s="214"/>
      <c r="S171" s="214"/>
      <c r="T171" s="214"/>
      <c r="U171" s="214"/>
      <c r="V171" s="214"/>
      <c r="W171" s="214"/>
      <c r="X171" s="214"/>
      <c r="Y171" s="214"/>
      <c r="Z171" s="214"/>
      <c r="AA171" s="214"/>
      <c r="AB171" s="214"/>
      <c r="AC171" s="214"/>
    </row>
    <row r="172" spans="2:29" ht="16.5" customHeight="1" x14ac:dyDescent="0.25">
      <c r="B172" s="214"/>
      <c r="C172" s="214"/>
      <c r="D172" s="214"/>
      <c r="E172" s="214"/>
      <c r="F172" s="214"/>
      <c r="G172" s="214"/>
      <c r="H172" s="214"/>
      <c r="I172" s="214"/>
      <c r="J172" s="214"/>
      <c r="K172" s="214"/>
      <c r="L172" s="214"/>
      <c r="M172" s="214"/>
      <c r="N172" s="214"/>
      <c r="O172" s="214"/>
      <c r="P172" s="214"/>
      <c r="Q172" s="214"/>
      <c r="R172" s="214"/>
      <c r="S172" s="214"/>
      <c r="T172" s="214"/>
      <c r="U172" s="214"/>
      <c r="V172" s="214"/>
      <c r="W172" s="214"/>
      <c r="X172" s="214"/>
      <c r="Y172" s="214"/>
      <c r="Z172" s="214"/>
      <c r="AA172" s="214"/>
      <c r="AB172" s="214"/>
      <c r="AC172" s="214"/>
    </row>
    <row r="173" spans="2:29" ht="16.5" customHeight="1" x14ac:dyDescent="0.25">
      <c r="B173" s="214"/>
      <c r="C173" s="214"/>
      <c r="D173" s="214"/>
      <c r="E173" s="214"/>
      <c r="F173" s="214"/>
      <c r="G173" s="214"/>
      <c r="H173" s="214"/>
      <c r="I173" s="214"/>
      <c r="J173" s="214"/>
      <c r="K173" s="214"/>
      <c r="L173" s="214"/>
      <c r="M173" s="214"/>
      <c r="N173" s="214"/>
      <c r="O173" s="214"/>
      <c r="P173" s="214"/>
      <c r="Q173" s="214"/>
      <c r="R173" s="214"/>
      <c r="S173" s="214"/>
      <c r="T173" s="214"/>
      <c r="U173" s="214"/>
      <c r="V173" s="214"/>
      <c r="W173" s="214"/>
      <c r="X173" s="214"/>
      <c r="Y173" s="214"/>
      <c r="Z173" s="214"/>
      <c r="AA173" s="214"/>
      <c r="AB173" s="214"/>
      <c r="AC173" s="214"/>
    </row>
    <row r="174" spans="2:29" ht="16.5" customHeight="1" x14ac:dyDescent="0.25">
      <c r="B174" s="214"/>
      <c r="C174" s="214"/>
      <c r="D174" s="214"/>
      <c r="E174" s="214"/>
      <c r="F174" s="214"/>
      <c r="G174" s="214"/>
      <c r="H174" s="214"/>
      <c r="I174" s="214"/>
      <c r="J174" s="214"/>
      <c r="K174" s="214"/>
      <c r="L174" s="214"/>
      <c r="M174" s="214"/>
      <c r="N174" s="214"/>
      <c r="O174" s="214"/>
      <c r="P174" s="214"/>
      <c r="Q174" s="214"/>
      <c r="R174" s="214"/>
      <c r="S174" s="214"/>
      <c r="T174" s="214"/>
      <c r="U174" s="214"/>
      <c r="V174" s="214"/>
      <c r="W174" s="214"/>
      <c r="X174" s="214"/>
      <c r="Y174" s="214"/>
      <c r="Z174" s="214"/>
      <c r="AA174" s="214"/>
      <c r="AB174" s="214"/>
      <c r="AC174" s="214"/>
    </row>
    <row r="175" spans="2:29" ht="16.5" customHeight="1" x14ac:dyDescent="0.25">
      <c r="B175" s="214"/>
      <c r="C175" s="214"/>
      <c r="D175" s="214"/>
      <c r="E175" s="214"/>
      <c r="F175" s="214"/>
      <c r="G175" s="214"/>
      <c r="H175" s="214"/>
      <c r="I175" s="214"/>
      <c r="J175" s="214"/>
      <c r="K175" s="214"/>
      <c r="L175" s="214"/>
      <c r="M175" s="214"/>
      <c r="N175" s="214"/>
      <c r="O175" s="214"/>
      <c r="P175" s="214"/>
      <c r="Q175" s="214"/>
      <c r="R175" s="214"/>
      <c r="S175" s="214"/>
      <c r="T175" s="214"/>
      <c r="U175" s="214"/>
      <c r="V175" s="214"/>
      <c r="W175" s="214"/>
      <c r="X175" s="214"/>
      <c r="Y175" s="214"/>
      <c r="Z175" s="214"/>
      <c r="AA175" s="214"/>
      <c r="AB175" s="214"/>
      <c r="AC175" s="214"/>
    </row>
    <row r="176" spans="2:29" ht="16.5" customHeight="1" x14ac:dyDescent="0.25">
      <c r="B176" s="214"/>
      <c r="C176" s="214"/>
      <c r="D176" s="214"/>
      <c r="E176" s="214"/>
      <c r="F176" s="214"/>
      <c r="G176" s="214"/>
      <c r="H176" s="214"/>
      <c r="I176" s="214"/>
      <c r="J176" s="214"/>
      <c r="K176" s="214"/>
      <c r="L176" s="214"/>
      <c r="M176" s="214"/>
      <c r="N176" s="214"/>
      <c r="O176" s="214"/>
      <c r="P176" s="214"/>
      <c r="Q176" s="214"/>
      <c r="R176" s="214"/>
      <c r="S176" s="214"/>
      <c r="T176" s="214"/>
      <c r="U176" s="214"/>
      <c r="V176" s="214"/>
      <c r="W176" s="214"/>
      <c r="X176" s="214"/>
      <c r="Y176" s="214"/>
      <c r="Z176" s="214"/>
      <c r="AA176" s="214"/>
      <c r="AB176" s="214"/>
      <c r="AC176" s="214"/>
    </row>
    <row r="177" ht="16.5" customHeight="1" x14ac:dyDescent="0.25"/>
    <row r="178" ht="16.5" customHeight="1" x14ac:dyDescent="0.25"/>
    <row r="179" ht="16.5" customHeight="1" x14ac:dyDescent="0.25"/>
    <row r="180" ht="16.5" customHeight="1" x14ac:dyDescent="0.25"/>
    <row r="181" ht="16.5" customHeight="1" x14ac:dyDescent="0.25"/>
    <row r="182" ht="16.5" customHeight="1" x14ac:dyDescent="0.25"/>
    <row r="183" ht="16.5" customHeight="1" x14ac:dyDescent="0.25"/>
    <row r="184" ht="16.5" customHeight="1" x14ac:dyDescent="0.25"/>
    <row r="185" ht="16.5" customHeight="1" x14ac:dyDescent="0.25"/>
    <row r="186" ht="16.5" customHeight="1" x14ac:dyDescent="0.25"/>
    <row r="187" ht="16.5" customHeight="1" x14ac:dyDescent="0.25"/>
    <row r="188" ht="16.5" customHeight="1" x14ac:dyDescent="0.25"/>
    <row r="189" ht="16.5" customHeight="1" x14ac:dyDescent="0.25"/>
    <row r="205" spans="14:35" ht="21" x14ac:dyDescent="0.4">
      <c r="N205" s="87"/>
      <c r="O205" s="87"/>
      <c r="P205" s="87"/>
      <c r="Q205" s="87"/>
      <c r="R205" s="87"/>
      <c r="S205" s="87"/>
      <c r="T205" s="87"/>
      <c r="U205" s="87"/>
      <c r="V205" s="87"/>
      <c r="W205" s="87"/>
      <c r="X205" s="87"/>
      <c r="Y205" s="87"/>
      <c r="Z205" s="87"/>
      <c r="AA205" s="214"/>
      <c r="AB205" s="214"/>
      <c r="AC205" s="214"/>
      <c r="AD205" s="214"/>
      <c r="AE205" s="214"/>
      <c r="AF205" s="214"/>
      <c r="AG205" s="214"/>
      <c r="AH205" s="214"/>
      <c r="AI205" s="214"/>
    </row>
    <row r="206" spans="14:35" ht="21" x14ac:dyDescent="0.4">
      <c r="N206" s="87"/>
      <c r="O206" s="87"/>
      <c r="P206" s="87"/>
      <c r="Q206" s="87"/>
      <c r="R206" s="87"/>
      <c r="S206" s="87"/>
      <c r="T206" s="87"/>
      <c r="U206" s="87"/>
      <c r="V206" s="87"/>
      <c r="W206" s="87"/>
      <c r="X206" s="87"/>
      <c r="Y206" s="87"/>
      <c r="Z206" s="87"/>
      <c r="AA206" s="214"/>
      <c r="AB206" s="214"/>
      <c r="AC206" s="214"/>
      <c r="AD206" s="214"/>
      <c r="AE206" s="214"/>
      <c r="AF206" s="214"/>
      <c r="AG206" s="214"/>
      <c r="AH206" s="214"/>
      <c r="AI206" s="214"/>
    </row>
    <row r="208" spans="14:35" x14ac:dyDescent="0.25">
      <c r="N208" s="214"/>
      <c r="O208" s="214"/>
      <c r="P208" s="214"/>
      <c r="Q208" s="214"/>
      <c r="R208" s="214"/>
      <c r="S208" s="214"/>
      <c r="T208" s="214"/>
      <c r="U208" s="214"/>
      <c r="V208" s="105"/>
      <c r="W208" s="105"/>
      <c r="X208" s="105"/>
      <c r="Y208" s="105"/>
      <c r="Z208" s="105"/>
      <c r="AA208" s="105"/>
      <c r="AB208" s="105"/>
      <c r="AC208" s="105"/>
      <c r="AD208" s="105"/>
      <c r="AE208" s="105"/>
      <c r="AF208" s="105"/>
      <c r="AG208" s="105"/>
      <c r="AH208" s="105"/>
      <c r="AI208" s="105"/>
    </row>
    <row r="209" spans="21:35" ht="20" x14ac:dyDescent="0.35">
      <c r="U209" s="214"/>
      <c r="V209" s="139"/>
      <c r="W209" s="254"/>
      <c r="X209" s="254"/>
      <c r="Y209" s="254"/>
      <c r="Z209" s="254"/>
      <c r="AA209" s="254"/>
      <c r="AB209" s="254"/>
      <c r="AC209" s="254"/>
      <c r="AD209" s="254"/>
      <c r="AE209" s="254"/>
      <c r="AF209" s="254"/>
      <c r="AG209" s="254"/>
      <c r="AH209" s="254"/>
      <c r="AI209" s="254"/>
    </row>
    <row r="210" spans="21:35" ht="25" customHeight="1" x14ac:dyDescent="0.35">
      <c r="U210" s="214"/>
      <c r="V210" s="254"/>
      <c r="W210" s="254"/>
      <c r="X210" s="254"/>
      <c r="Y210" s="254"/>
      <c r="Z210" s="254"/>
      <c r="AA210" s="254"/>
      <c r="AB210" s="254"/>
      <c r="AC210" s="254"/>
      <c r="AD210" s="254"/>
      <c r="AE210" s="254"/>
      <c r="AF210" s="254"/>
      <c r="AG210" s="254"/>
      <c r="AH210" s="254"/>
      <c r="AI210" s="254"/>
    </row>
    <row r="211" spans="21:35" ht="25" customHeight="1" x14ac:dyDescent="0.35">
      <c r="U211" s="214"/>
      <c r="V211" s="139"/>
      <c r="W211" s="254"/>
      <c r="X211" s="254"/>
      <c r="Y211" s="254"/>
      <c r="Z211" s="254"/>
      <c r="AA211" s="254"/>
      <c r="AB211" s="254"/>
      <c r="AC211" s="254"/>
      <c r="AD211" s="254"/>
      <c r="AE211" s="254"/>
      <c r="AF211" s="254"/>
      <c r="AG211" s="254"/>
      <c r="AH211" s="254"/>
      <c r="AI211" s="254"/>
    </row>
    <row r="212" spans="21:35" ht="25" customHeight="1" x14ac:dyDescent="0.35">
      <c r="U212" s="214"/>
      <c r="V212" s="254"/>
      <c r="W212" s="254"/>
      <c r="X212" s="254"/>
      <c r="Y212" s="254"/>
      <c r="Z212" s="254"/>
      <c r="AA212" s="254"/>
      <c r="AB212" s="254"/>
      <c r="AC212" s="254"/>
      <c r="AD212" s="254"/>
      <c r="AE212" s="254"/>
      <c r="AF212" s="254"/>
      <c r="AG212" s="254"/>
      <c r="AH212" s="254"/>
      <c r="AI212" s="254"/>
    </row>
    <row r="213" spans="21:35" ht="25" customHeight="1" x14ac:dyDescent="0.35">
      <c r="U213" s="214"/>
      <c r="V213" s="139"/>
      <c r="W213" s="254"/>
      <c r="X213" s="254"/>
      <c r="Y213" s="254"/>
      <c r="Z213" s="254"/>
      <c r="AA213" s="254"/>
      <c r="AB213" s="254"/>
      <c r="AC213" s="254"/>
      <c r="AD213" s="254"/>
      <c r="AE213" s="254"/>
      <c r="AF213" s="254"/>
      <c r="AG213" s="254"/>
      <c r="AH213" s="254"/>
      <c r="AI213" s="254"/>
    </row>
    <row r="214" spans="21:35" ht="25" customHeight="1" x14ac:dyDescent="0.35">
      <c r="U214" s="214"/>
      <c r="V214" s="254"/>
      <c r="W214" s="254"/>
      <c r="X214" s="254"/>
      <c r="Y214" s="254"/>
      <c r="Z214" s="254"/>
      <c r="AA214" s="254"/>
      <c r="AB214" s="254"/>
      <c r="AC214" s="254"/>
      <c r="AD214" s="254"/>
      <c r="AE214" s="254"/>
      <c r="AF214" s="254"/>
      <c r="AG214" s="254"/>
      <c r="AH214" s="254"/>
      <c r="AI214" s="254"/>
    </row>
    <row r="215" spans="21:35" ht="25" customHeight="1" x14ac:dyDescent="0.4">
      <c r="U215" s="87"/>
      <c r="V215" s="139"/>
      <c r="W215" s="254"/>
      <c r="X215" s="254"/>
      <c r="Y215" s="254"/>
      <c r="Z215" s="254"/>
      <c r="AA215" s="254"/>
      <c r="AB215" s="254"/>
      <c r="AC215" s="254"/>
      <c r="AD215" s="254"/>
      <c r="AE215" s="254"/>
      <c r="AF215" s="254"/>
      <c r="AG215" s="254"/>
      <c r="AH215" s="254"/>
      <c r="AI215" s="254"/>
    </row>
    <row r="216" spans="21:35" ht="25" customHeight="1" x14ac:dyDescent="0.4">
      <c r="U216" s="87"/>
      <c r="V216" s="254"/>
      <c r="W216" s="254"/>
      <c r="X216" s="254"/>
      <c r="Y216" s="254"/>
      <c r="Z216" s="254"/>
      <c r="AA216" s="254"/>
      <c r="AB216" s="254"/>
      <c r="AC216" s="254"/>
      <c r="AD216" s="254"/>
      <c r="AE216" s="254"/>
      <c r="AF216" s="254"/>
      <c r="AG216" s="254"/>
      <c r="AH216" s="254"/>
      <c r="AI216" s="254"/>
    </row>
    <row r="217" spans="21:35" ht="25" customHeight="1" x14ac:dyDescent="0.35">
      <c r="U217" s="214"/>
      <c r="V217" s="139"/>
      <c r="W217" s="254"/>
      <c r="X217" s="254"/>
      <c r="Y217" s="254"/>
      <c r="Z217" s="254"/>
      <c r="AA217" s="254"/>
      <c r="AB217" s="254"/>
      <c r="AC217" s="254"/>
      <c r="AD217" s="254"/>
      <c r="AE217" s="254"/>
      <c r="AF217" s="254"/>
      <c r="AG217" s="254"/>
      <c r="AH217" s="254"/>
      <c r="AI217" s="254"/>
    </row>
    <row r="218" spans="21:35" ht="25" customHeight="1" x14ac:dyDescent="0.35">
      <c r="U218" s="214"/>
      <c r="V218" s="260"/>
      <c r="W218" s="260"/>
      <c r="X218" s="260"/>
      <c r="Y218" s="260"/>
      <c r="Z218" s="260"/>
      <c r="AA218" s="260"/>
      <c r="AB218" s="260"/>
      <c r="AC218" s="260"/>
      <c r="AD218" s="260"/>
      <c r="AE218" s="260"/>
      <c r="AF218" s="260"/>
      <c r="AG218" s="260"/>
      <c r="AH218" s="260"/>
      <c r="AI218" s="260"/>
    </row>
    <row r="219" spans="21:35" ht="25" customHeight="1" x14ac:dyDescent="0.25">
      <c r="U219" s="214"/>
      <c r="V219" s="261"/>
      <c r="W219" s="261"/>
      <c r="X219" s="261"/>
      <c r="Y219" s="261"/>
      <c r="Z219" s="261"/>
      <c r="AA219" s="261"/>
      <c r="AB219" s="261"/>
      <c r="AC219" s="261"/>
      <c r="AD219" s="261"/>
      <c r="AE219" s="261"/>
      <c r="AF219" s="261"/>
      <c r="AG219" s="261"/>
      <c r="AH219" s="261"/>
      <c r="AI219" s="261"/>
    </row>
    <row r="220" spans="21:35" ht="25" customHeight="1" x14ac:dyDescent="0.4">
      <c r="U220" s="214"/>
      <c r="V220" s="214"/>
      <c r="W220" s="214"/>
      <c r="X220" s="214"/>
      <c r="Y220" s="214"/>
      <c r="Z220" s="214"/>
      <c r="AA220" s="214"/>
      <c r="AB220" s="214"/>
      <c r="AC220" s="214"/>
      <c r="AD220" s="214"/>
      <c r="AE220" s="78"/>
      <c r="AF220" s="214"/>
      <c r="AG220" s="214"/>
      <c r="AH220" s="214"/>
      <c r="AI220" s="214"/>
    </row>
    <row r="221" spans="21:35" ht="25" customHeight="1" x14ac:dyDescent="0.4">
      <c r="U221" s="214"/>
      <c r="V221" s="214"/>
      <c r="W221" s="214"/>
      <c r="X221" s="214"/>
      <c r="Y221" s="214"/>
      <c r="Z221" s="214"/>
      <c r="AA221" s="214"/>
      <c r="AB221" s="214"/>
      <c r="AC221" s="214"/>
      <c r="AD221" s="214"/>
      <c r="AE221" s="78"/>
      <c r="AF221" s="214"/>
      <c r="AG221" s="214"/>
      <c r="AH221" s="214"/>
      <c r="AI221" s="214"/>
    </row>
    <row r="222" spans="21:35" ht="22" customHeight="1" x14ac:dyDescent="0.4">
      <c r="U222" s="214"/>
      <c r="V222" s="214"/>
      <c r="W222" s="214"/>
      <c r="X222" s="214"/>
      <c r="Y222" s="214"/>
      <c r="Z222" s="214"/>
      <c r="AA222" s="214"/>
      <c r="AB222" s="214"/>
      <c r="AC222" s="214"/>
      <c r="AD222" s="214"/>
      <c r="AE222" s="78"/>
      <c r="AF222" s="214"/>
      <c r="AG222" s="214"/>
      <c r="AH222" s="214"/>
      <c r="AI222" s="214"/>
    </row>
    <row r="223" spans="21:35" ht="22" customHeight="1" x14ac:dyDescent="0.4">
      <c r="U223" s="214"/>
      <c r="V223" s="214"/>
      <c r="W223" s="214"/>
      <c r="X223" s="214"/>
      <c r="Y223" s="214"/>
      <c r="Z223" s="214"/>
      <c r="AA223" s="214"/>
      <c r="AB223" s="214"/>
      <c r="AC223" s="214"/>
      <c r="AD223" s="214"/>
      <c r="AE223" s="78"/>
      <c r="AF223" s="214"/>
      <c r="AG223" s="214"/>
      <c r="AH223" s="214"/>
      <c r="AI223" s="214"/>
    </row>
    <row r="224" spans="21:35" ht="22" customHeight="1" x14ac:dyDescent="0.4">
      <c r="U224" s="214"/>
      <c r="V224" s="214"/>
      <c r="W224" s="214"/>
      <c r="X224" s="214"/>
      <c r="Y224" s="214"/>
      <c r="Z224" s="214"/>
      <c r="AA224" s="214"/>
      <c r="AB224" s="214"/>
      <c r="AC224" s="214"/>
      <c r="AD224" s="214"/>
      <c r="AE224" s="78"/>
      <c r="AF224" s="214"/>
      <c r="AG224" s="214"/>
      <c r="AH224" s="214"/>
      <c r="AI224" s="214"/>
    </row>
    <row r="225" spans="31:31" ht="22" customHeight="1" x14ac:dyDescent="0.4">
      <c r="AE225" s="78"/>
    </row>
    <row r="226" spans="31:31" ht="22" customHeight="1" x14ac:dyDescent="0.25">
      <c r="AE226" s="214"/>
    </row>
    <row r="227" spans="31:31" ht="16.5" customHeight="1" x14ac:dyDescent="0.25">
      <c r="AE227" s="214"/>
    </row>
    <row r="228" spans="31:31" ht="16.5" customHeight="1" x14ac:dyDescent="0.25">
      <c r="AE228" s="214"/>
    </row>
    <row r="229" spans="31:31" ht="16.5" customHeight="1" x14ac:dyDescent="0.25">
      <c r="AE229" s="214"/>
    </row>
    <row r="230" spans="31:31" ht="16.5" customHeight="1" x14ac:dyDescent="0.25">
      <c r="AE230" s="214"/>
    </row>
    <row r="231" spans="31:31" ht="16.5" customHeight="1" x14ac:dyDescent="0.25">
      <c r="AE231" s="214"/>
    </row>
    <row r="232" spans="31:31" ht="16.5" customHeight="1" x14ac:dyDescent="0.25">
      <c r="AE232" s="214"/>
    </row>
    <row r="233" spans="31:31" ht="16.5" customHeight="1" x14ac:dyDescent="0.25">
      <c r="AE233" s="214"/>
    </row>
    <row r="234" spans="31:31" ht="16.5" customHeight="1" x14ac:dyDescent="0.25">
      <c r="AE234" s="214"/>
    </row>
    <row r="235" spans="31:31" ht="16.5" customHeight="1" x14ac:dyDescent="0.25">
      <c r="AE235" s="214"/>
    </row>
    <row r="236" spans="31:31" ht="16.5" customHeight="1" x14ac:dyDescent="0.25">
      <c r="AE236" s="214"/>
    </row>
    <row r="237" spans="31:31" ht="16.5" customHeight="1" x14ac:dyDescent="0.25">
      <c r="AE237" s="214"/>
    </row>
    <row r="238" spans="31:31" ht="16.5" customHeight="1" x14ac:dyDescent="0.25">
      <c r="AE238" s="214"/>
    </row>
    <row r="239" spans="31:31" ht="16.5" customHeight="1" x14ac:dyDescent="0.25">
      <c r="AE239" s="214"/>
    </row>
    <row r="240" spans="31:31" ht="16.5" customHeight="1" x14ac:dyDescent="0.25">
      <c r="AE240" s="214"/>
    </row>
    <row r="241" spans="15:31" ht="16.5" customHeight="1" x14ac:dyDescent="0.25">
      <c r="O241" s="214"/>
      <c r="P241" s="214"/>
      <c r="Q241" s="214"/>
      <c r="R241" s="214"/>
      <c r="S241" s="214"/>
      <c r="T241" s="214"/>
      <c r="U241" s="214"/>
      <c r="V241" s="214"/>
      <c r="W241" s="214"/>
      <c r="X241" s="214"/>
      <c r="Y241" s="214"/>
      <c r="Z241" s="214"/>
      <c r="AA241" s="214"/>
      <c r="AB241" s="214"/>
      <c r="AC241" s="214"/>
      <c r="AD241" s="214"/>
      <c r="AE241" s="214"/>
    </row>
    <row r="242" spans="15:31" ht="16.5" customHeight="1" x14ac:dyDescent="0.25">
      <c r="O242" s="214"/>
      <c r="P242" s="214"/>
      <c r="Q242" s="214"/>
      <c r="R242" s="214"/>
      <c r="S242" s="214"/>
      <c r="T242" s="214"/>
      <c r="U242" s="214"/>
      <c r="V242" s="214"/>
      <c r="W242" s="214"/>
      <c r="X242" s="214"/>
      <c r="Y242" s="214"/>
      <c r="Z242" s="214"/>
      <c r="AA242" s="214"/>
      <c r="AB242" s="214"/>
      <c r="AC242" s="214"/>
      <c r="AD242" s="214"/>
      <c r="AE242" s="214"/>
    </row>
    <row r="243" spans="15:31" ht="16.5" customHeight="1" x14ac:dyDescent="0.25">
      <c r="O243" s="214"/>
      <c r="P243" s="214"/>
      <c r="Q243" s="214"/>
      <c r="R243" s="214"/>
      <c r="S243" s="214"/>
      <c r="T243" s="214"/>
      <c r="U243" s="214"/>
      <c r="V243" s="214"/>
      <c r="W243" s="214"/>
      <c r="X243" s="214"/>
      <c r="Y243" s="214"/>
      <c r="Z243" s="214"/>
      <c r="AA243" s="214"/>
      <c r="AB243" s="214"/>
      <c r="AC243" s="214"/>
      <c r="AD243" s="214"/>
      <c r="AE243" s="214"/>
    </row>
    <row r="244" spans="15:31" ht="16.5" customHeight="1" x14ac:dyDescent="0.25">
      <c r="O244" s="214"/>
      <c r="P244" s="214"/>
      <c r="Q244" s="214"/>
      <c r="R244" s="214"/>
      <c r="S244" s="214"/>
      <c r="T244" s="214"/>
      <c r="U244" s="214"/>
      <c r="V244" s="214"/>
      <c r="W244" s="214"/>
      <c r="X244" s="214"/>
      <c r="Y244" s="214"/>
      <c r="Z244" s="214"/>
      <c r="AA244" s="214"/>
      <c r="AB244" s="214"/>
      <c r="AC244" s="214"/>
      <c r="AD244" s="214"/>
      <c r="AE244" s="214"/>
    </row>
    <row r="245" spans="15:31" ht="16.5" customHeight="1" x14ac:dyDescent="0.25">
      <c r="O245" s="214"/>
      <c r="P245" s="214"/>
      <c r="Q245" s="214"/>
      <c r="R245" s="214"/>
      <c r="S245" s="214"/>
      <c r="T245" s="214"/>
      <c r="U245" s="214"/>
      <c r="V245" s="214"/>
      <c r="W245" s="214"/>
      <c r="X245" s="214"/>
      <c r="Y245" s="214"/>
      <c r="Z245" s="214"/>
      <c r="AA245" s="214"/>
      <c r="AB245" s="214"/>
      <c r="AC245" s="214"/>
      <c r="AD245" s="214"/>
      <c r="AE245" s="214"/>
    </row>
    <row r="246" spans="15:31" ht="16.5" customHeight="1" x14ac:dyDescent="0.25">
      <c r="O246" s="214"/>
      <c r="P246" s="214"/>
      <c r="Q246" s="214"/>
      <c r="R246" s="214"/>
      <c r="S246" s="214"/>
      <c r="T246" s="214"/>
      <c r="U246" s="214"/>
      <c r="V246" s="214"/>
      <c r="W246" s="214"/>
      <c r="X246" s="214"/>
      <c r="Y246" s="214"/>
      <c r="Z246" s="214"/>
      <c r="AA246" s="214"/>
      <c r="AB246" s="214"/>
      <c r="AC246" s="214"/>
      <c r="AD246" s="214"/>
      <c r="AE246" s="214"/>
    </row>
    <row r="247" spans="15:31" ht="16.5" customHeight="1" x14ac:dyDescent="0.25">
      <c r="O247" s="214"/>
      <c r="P247" s="214"/>
      <c r="Q247" s="214"/>
      <c r="R247" s="214"/>
      <c r="S247" s="214"/>
      <c r="T247" s="214"/>
      <c r="U247" s="214"/>
      <c r="V247" s="214"/>
      <c r="W247" s="214"/>
      <c r="X247" s="214"/>
      <c r="Y247" s="214"/>
      <c r="Z247" s="214"/>
      <c r="AA247" s="214"/>
      <c r="AB247" s="214"/>
      <c r="AC247" s="214"/>
      <c r="AD247" s="214"/>
      <c r="AE247" s="214"/>
    </row>
    <row r="248" spans="15:31" ht="16.5" customHeight="1" x14ac:dyDescent="0.25">
      <c r="O248" s="214"/>
      <c r="P248" s="214"/>
      <c r="Q248" s="214"/>
      <c r="R248" s="214"/>
      <c r="S248" s="214"/>
      <c r="T248" s="214"/>
      <c r="U248" s="214"/>
      <c r="V248" s="214"/>
      <c r="W248" s="214"/>
      <c r="X248" s="214"/>
      <c r="Y248" s="214"/>
      <c r="Z248" s="214"/>
      <c r="AA248" s="214"/>
      <c r="AB248" s="214"/>
      <c r="AC248" s="214"/>
      <c r="AD248" s="214"/>
      <c r="AE248" s="214"/>
    </row>
    <row r="249" spans="15:31" ht="16.5" customHeight="1" x14ac:dyDescent="0.25">
      <c r="O249" s="214"/>
      <c r="P249" s="214"/>
      <c r="Q249" s="214"/>
      <c r="R249" s="214"/>
      <c r="S249" s="214"/>
      <c r="T249" s="214"/>
      <c r="U249" s="214"/>
      <c r="V249" s="214"/>
      <c r="W249" s="214"/>
      <c r="X249" s="214"/>
      <c r="Y249" s="214"/>
      <c r="Z249" s="214"/>
      <c r="AA249" s="214"/>
      <c r="AB249" s="214"/>
      <c r="AC249" s="214"/>
      <c r="AD249" s="214"/>
      <c r="AE249" s="214"/>
    </row>
    <row r="250" spans="15:31" ht="30" customHeight="1" x14ac:dyDescent="0.4">
      <c r="O250" s="78"/>
      <c r="P250" s="214"/>
      <c r="Q250" s="214"/>
      <c r="R250" s="214"/>
      <c r="S250" s="214"/>
      <c r="T250" s="214"/>
      <c r="U250" s="214"/>
      <c r="V250" s="214"/>
      <c r="W250" s="214"/>
      <c r="X250" s="214"/>
      <c r="Y250" s="214"/>
      <c r="Z250" s="214"/>
      <c r="AA250" s="214"/>
      <c r="AB250" s="214"/>
      <c r="AC250" s="214"/>
      <c r="AD250" s="78"/>
      <c r="AE250" s="78"/>
    </row>
    <row r="251" spans="15:31" ht="30" customHeight="1" x14ac:dyDescent="0.4">
      <c r="O251" s="78"/>
      <c r="P251" s="214"/>
      <c r="Q251" s="214"/>
      <c r="R251" s="214"/>
      <c r="S251" s="214"/>
      <c r="T251" s="214"/>
      <c r="U251" s="214"/>
      <c r="V251" s="214"/>
      <c r="W251" s="214"/>
      <c r="X251" s="214"/>
      <c r="Y251" s="214"/>
      <c r="Z251" s="214"/>
      <c r="AA251" s="214"/>
      <c r="AB251" s="214"/>
      <c r="AC251" s="214"/>
      <c r="AD251" s="78"/>
      <c r="AE251" s="78"/>
    </row>
    <row r="252" spans="15:31" ht="30" customHeight="1" x14ac:dyDescent="0.4">
      <c r="O252" s="78"/>
      <c r="P252" s="214"/>
      <c r="Q252" s="214"/>
      <c r="R252" s="214"/>
      <c r="S252" s="214"/>
      <c r="T252" s="214"/>
      <c r="U252" s="214"/>
      <c r="V252" s="214"/>
      <c r="W252" s="214"/>
      <c r="X252" s="214"/>
      <c r="Y252" s="214"/>
      <c r="Z252" s="214"/>
      <c r="AA252" s="214"/>
      <c r="AB252" s="214"/>
      <c r="AC252" s="214"/>
      <c r="AD252" s="78"/>
      <c r="AE252" s="78"/>
    </row>
    <row r="253" spans="15:31" ht="30" customHeight="1" x14ac:dyDescent="0.4">
      <c r="O253" s="78"/>
      <c r="P253" s="214"/>
      <c r="Q253" s="214"/>
      <c r="R253" s="214"/>
      <c r="S253" s="214"/>
      <c r="T253" s="214"/>
      <c r="U253" s="214"/>
      <c r="V253" s="214"/>
      <c r="W253" s="214"/>
      <c r="X253" s="214"/>
      <c r="Y253" s="214"/>
      <c r="Z253" s="214"/>
      <c r="AA253" s="214"/>
      <c r="AB253" s="214"/>
      <c r="AC253" s="214"/>
      <c r="AD253" s="78"/>
      <c r="AE253" s="78"/>
    </row>
    <row r="254" spans="15:31" ht="30" customHeight="1" x14ac:dyDescent="0.4">
      <c r="O254" s="78"/>
      <c r="P254" s="78"/>
      <c r="Q254" s="81"/>
      <c r="R254" s="81"/>
      <c r="S254" s="81"/>
      <c r="T254" s="81"/>
      <c r="U254" s="81"/>
      <c r="V254" s="81"/>
      <c r="W254" s="81"/>
      <c r="X254" s="81"/>
      <c r="Y254" s="81"/>
      <c r="Z254" s="81"/>
      <c r="AA254" s="81"/>
      <c r="AB254" s="78"/>
      <c r="AC254" s="78"/>
      <c r="AD254" s="78"/>
      <c r="AE254" s="78"/>
    </row>
    <row r="255" spans="15:31" ht="17.5" x14ac:dyDescent="0.35">
      <c r="O255" s="214"/>
      <c r="P255" s="214"/>
      <c r="Q255" s="70"/>
      <c r="R255" s="70"/>
      <c r="S255" s="70"/>
      <c r="T255" s="70"/>
      <c r="U255" s="70"/>
      <c r="V255" s="70"/>
      <c r="W255" s="70"/>
      <c r="X255" s="70"/>
      <c r="Y255" s="70"/>
      <c r="Z255" s="70"/>
      <c r="AA255" s="70"/>
      <c r="AB255" s="214"/>
      <c r="AC255" s="214"/>
      <c r="AD255" s="214"/>
      <c r="AE255" s="214"/>
    </row>
    <row r="256" spans="15:31" ht="17.5" x14ac:dyDescent="0.35">
      <c r="O256" s="214"/>
      <c r="P256" s="214"/>
      <c r="Q256" s="70"/>
      <c r="R256" s="70"/>
      <c r="S256" s="70"/>
      <c r="T256" s="70"/>
      <c r="U256" s="70"/>
      <c r="V256" s="70"/>
      <c r="W256" s="70"/>
      <c r="X256" s="70"/>
      <c r="Y256" s="70"/>
      <c r="Z256" s="70"/>
      <c r="AA256" s="70"/>
      <c r="AB256" s="214"/>
      <c r="AC256" s="214"/>
      <c r="AD256" s="214"/>
      <c r="AE256" s="214"/>
    </row>
  </sheetData>
  <mergeCells count="2">
    <mergeCell ref="V218:AI218"/>
    <mergeCell ref="V219:AI219"/>
  </mergeCells>
  <printOptions horizontalCentered="1" verticalCentered="1"/>
  <pageMargins left="0.25" right="0.25" top="0.75" bottom="0.75" header="0.3" footer="0.3"/>
  <pageSetup paperSize="3" scale="33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6"/>
  <sheetViews>
    <sheetView zoomScale="85" zoomScaleNormal="85" workbookViewId="0">
      <pane xSplit="1" ySplit="7" topLeftCell="G111" activePane="bottomRight" state="frozen"/>
      <selection pane="topRight" activeCell="B1" sqref="B1"/>
      <selection pane="bottomLeft" activeCell="A8" sqref="A8"/>
      <selection pane="bottomRight" activeCell="H16" sqref="H16"/>
    </sheetView>
  </sheetViews>
  <sheetFormatPr defaultColWidth="10.83203125" defaultRowHeight="16" x14ac:dyDescent="0.35"/>
  <cols>
    <col min="1" max="1" width="11.83203125" style="15" customWidth="1"/>
    <col min="2" max="4" width="10.83203125" style="16"/>
    <col min="5" max="5" width="14.25" style="16" customWidth="1"/>
    <col min="6" max="6" width="11.83203125" style="15" customWidth="1"/>
    <col min="7" max="7" width="22.25" style="15" customWidth="1"/>
    <col min="8" max="8" width="19" style="15" customWidth="1"/>
    <col min="9" max="9" width="24.33203125" style="15" customWidth="1"/>
    <col min="10" max="10" width="24.5" style="15" customWidth="1"/>
    <col min="11" max="16384" width="10.83203125" style="15"/>
  </cols>
  <sheetData>
    <row r="1" spans="1:11" x14ac:dyDescent="0.35">
      <c r="F1" s="16"/>
    </row>
    <row r="2" spans="1:11" x14ac:dyDescent="0.35">
      <c r="F2" s="16"/>
    </row>
    <row r="3" spans="1:11" x14ac:dyDescent="0.35">
      <c r="F3" s="16"/>
    </row>
    <row r="4" spans="1:11" x14ac:dyDescent="0.35">
      <c r="F4" s="16"/>
    </row>
    <row r="5" spans="1:11" x14ac:dyDescent="0.35">
      <c r="F5" s="16"/>
    </row>
    <row r="6" spans="1:11" x14ac:dyDescent="0.35">
      <c r="F6" s="16"/>
    </row>
    <row r="7" spans="1:11" s="19" customFormat="1" ht="16.5" thickBot="1" x14ac:dyDescent="0.3">
      <c r="A7" s="94" t="s">
        <v>0</v>
      </c>
      <c r="B7" s="95" t="s">
        <v>182</v>
      </c>
      <c r="C7" s="95" t="s">
        <v>183</v>
      </c>
      <c r="D7" s="95" t="s">
        <v>184</v>
      </c>
      <c r="E7" s="95" t="s">
        <v>185</v>
      </c>
      <c r="F7" s="94" t="s">
        <v>170</v>
      </c>
      <c r="G7" s="94" t="s">
        <v>186</v>
      </c>
      <c r="H7" s="94" t="s">
        <v>187</v>
      </c>
      <c r="I7" s="94" t="s">
        <v>188</v>
      </c>
      <c r="J7" s="94" t="s">
        <v>189</v>
      </c>
      <c r="K7" s="94" t="s">
        <v>190</v>
      </c>
    </row>
    <row r="8" spans="1:11" s="93" customFormat="1" ht="16.5" thickTop="1" x14ac:dyDescent="0.35">
      <c r="A8" s="92">
        <v>39814</v>
      </c>
      <c r="B8" s="18">
        <f>'[12]LH FOB NA'!D8</f>
        <v>7100</v>
      </c>
      <c r="C8" s="18">
        <f>'[12]LH CIF As'!D8</f>
        <v>7450</v>
      </c>
      <c r="D8" s="18">
        <f>'[12]LH CIF EU'!D8</f>
        <v>7100</v>
      </c>
      <c r="E8" s="18">
        <f>'[12]EXW China'!D8</f>
        <v>5800</v>
      </c>
      <c r="G8" s="18">
        <f>((B8*0.25)+(C8*0.325)+(D8*0.175)+(E8*0.25))</f>
        <v>6888.75</v>
      </c>
      <c r="H8" s="18">
        <f t="shared" ref="H8:H71" si="0">AVERAGE(B8:E8)</f>
        <v>6862.5</v>
      </c>
      <c r="I8" s="159"/>
      <c r="J8" s="159"/>
      <c r="K8" s="159">
        <f>(Table3[[#This Row],[Fastmarkets Low]]+Table3[[#This Row],[FastMarkets High]])/2</f>
        <v>0</v>
      </c>
    </row>
    <row r="9" spans="1:11" x14ac:dyDescent="0.35">
      <c r="A9" s="17">
        <v>39845</v>
      </c>
      <c r="B9" s="16">
        <f>'[12]LH FOB NA'!D9</f>
        <v>7000</v>
      </c>
      <c r="C9" s="16">
        <f>'[12]LH CIF As'!D9</f>
        <v>7350</v>
      </c>
      <c r="D9" s="16">
        <f>'[12]LH CIF EU'!D9</f>
        <v>6800</v>
      </c>
      <c r="E9" s="16">
        <f>'[12]EXW China'!D9</f>
        <v>5900</v>
      </c>
      <c r="G9" s="18">
        <f t="shared" ref="G9:G72" si="1">((B9*0.25)+(C9*0.325)+(D9*0.175)+(E9*0.25))</f>
        <v>6803.75</v>
      </c>
      <c r="H9" s="16">
        <f t="shared" si="0"/>
        <v>6762.5</v>
      </c>
      <c r="I9" s="159"/>
      <c r="J9" s="159"/>
      <c r="K9" s="159">
        <f>(Table3[[#This Row],[Fastmarkets Low]]+Table3[[#This Row],[FastMarkets High]])/2</f>
        <v>0</v>
      </c>
    </row>
    <row r="10" spans="1:11" x14ac:dyDescent="0.35">
      <c r="A10" s="17">
        <v>39873</v>
      </c>
      <c r="B10" s="16">
        <f>'[12]LH FOB NA'!D10</f>
        <v>6950</v>
      </c>
      <c r="C10" s="16">
        <f>'[12]LH CIF As'!D10</f>
        <v>7550</v>
      </c>
      <c r="D10" s="16">
        <f>'[12]LH CIF EU'!D10</f>
        <v>7050</v>
      </c>
      <c r="E10" s="16">
        <f>'[12]EXW China'!D10</f>
        <v>6200</v>
      </c>
      <c r="G10" s="18">
        <f t="shared" si="1"/>
        <v>6975</v>
      </c>
      <c r="H10" s="16">
        <f t="shared" si="0"/>
        <v>6937.5</v>
      </c>
      <c r="I10" s="159"/>
      <c r="J10" s="159"/>
      <c r="K10" s="159">
        <f>(Table3[[#This Row],[Fastmarkets Low]]+Table3[[#This Row],[FastMarkets High]])/2</f>
        <v>0</v>
      </c>
    </row>
    <row r="11" spans="1:11" x14ac:dyDescent="0.35">
      <c r="A11" s="17">
        <v>39904</v>
      </c>
      <c r="B11" s="16">
        <f>'[12]LH FOB NA'!D11</f>
        <v>6850</v>
      </c>
      <c r="C11" s="16">
        <f>'[12]LH CIF As'!D11</f>
        <v>8450</v>
      </c>
      <c r="D11" s="16">
        <f>'[12]LH CIF EU'!D11</f>
        <v>7650</v>
      </c>
      <c r="E11" s="16">
        <f>'[12]EXW China'!D11</f>
        <v>5700</v>
      </c>
      <c r="G11" s="18">
        <f t="shared" si="1"/>
        <v>7222.5</v>
      </c>
      <c r="H11" s="16">
        <f t="shared" si="0"/>
        <v>7162.5</v>
      </c>
      <c r="I11" s="159"/>
      <c r="J11" s="159"/>
      <c r="K11" s="159">
        <f>(Table3[[#This Row],[Fastmarkets Low]]+Table3[[#This Row],[FastMarkets High]])/2</f>
        <v>0</v>
      </c>
    </row>
    <row r="12" spans="1:11" x14ac:dyDescent="0.35">
      <c r="A12" s="17">
        <v>39934</v>
      </c>
      <c r="B12" s="16">
        <f>'[12]LH FOB NA'!D12</f>
        <v>6700</v>
      </c>
      <c r="C12" s="16">
        <f>'[12]LH CIF As'!D12</f>
        <v>7375</v>
      </c>
      <c r="D12" s="16">
        <f>'[12]LH CIF EU'!D12</f>
        <v>7200</v>
      </c>
      <c r="E12" s="16">
        <f>'[12]EXW China'!D12</f>
        <v>5900</v>
      </c>
      <c r="G12" s="18">
        <f t="shared" si="1"/>
        <v>6806.875</v>
      </c>
      <c r="H12" s="16">
        <f t="shared" si="0"/>
        <v>6793.75</v>
      </c>
      <c r="I12" s="159"/>
      <c r="J12" s="159"/>
      <c r="K12" s="159">
        <f>(Table3[[#This Row],[Fastmarkets Low]]+Table3[[#This Row],[FastMarkets High]])/2</f>
        <v>0</v>
      </c>
    </row>
    <row r="13" spans="1:11" x14ac:dyDescent="0.35">
      <c r="A13" s="17">
        <v>39965</v>
      </c>
      <c r="B13" s="16">
        <f>'[12]LH FOB NA'!D13</f>
        <v>7000</v>
      </c>
      <c r="C13" s="16">
        <f>'[12]LH CIF As'!D13</f>
        <v>7425</v>
      </c>
      <c r="D13" s="16">
        <f>'[12]LH CIF EU'!D13</f>
        <v>6950</v>
      </c>
      <c r="E13" s="16">
        <f>'[12]EXW China'!D13</f>
        <v>5600</v>
      </c>
      <c r="G13" s="18">
        <f t="shared" si="1"/>
        <v>6779.375</v>
      </c>
      <c r="H13" s="16">
        <f t="shared" si="0"/>
        <v>6743.75</v>
      </c>
      <c r="I13" s="159"/>
      <c r="J13" s="159"/>
      <c r="K13" s="159">
        <f>(Table3[[#This Row],[Fastmarkets Low]]+Table3[[#This Row],[FastMarkets High]])/2</f>
        <v>0</v>
      </c>
    </row>
    <row r="14" spans="1:11" x14ac:dyDescent="0.35">
      <c r="A14" s="17">
        <v>39995</v>
      </c>
      <c r="B14" s="16">
        <f>'[12]LH FOB NA'!D14</f>
        <v>6450</v>
      </c>
      <c r="C14" s="16">
        <f>'[12]LH CIF As'!D14</f>
        <v>7450</v>
      </c>
      <c r="D14" s="16">
        <f>'[12]LH CIF EU'!D14</f>
        <v>6950</v>
      </c>
      <c r="E14" s="16">
        <f>'[12]EXW China'!D14</f>
        <v>5900</v>
      </c>
      <c r="G14" s="18">
        <f t="shared" si="1"/>
        <v>6725</v>
      </c>
      <c r="H14" s="16">
        <f t="shared" si="0"/>
        <v>6687.5</v>
      </c>
      <c r="I14" s="159"/>
      <c r="J14" s="159"/>
      <c r="K14" s="159">
        <f>(Table3[[#This Row],[Fastmarkets Low]]+Table3[[#This Row],[FastMarkets High]])/2</f>
        <v>0</v>
      </c>
    </row>
    <row r="15" spans="1:11" x14ac:dyDescent="0.35">
      <c r="A15" s="17">
        <v>40026</v>
      </c>
      <c r="B15" s="16">
        <f>'[12]LH FOB NA'!D15</f>
        <v>6250</v>
      </c>
      <c r="C15" s="16">
        <f>'[12]LH CIF As'!D15</f>
        <v>7450</v>
      </c>
      <c r="D15" s="16">
        <f>'[12]LH CIF EU'!D15</f>
        <v>6400</v>
      </c>
      <c r="E15" s="16">
        <f>'[12]EXW China'!D15</f>
        <v>5800</v>
      </c>
      <c r="G15" s="18">
        <f t="shared" si="1"/>
        <v>6553.75</v>
      </c>
      <c r="H15" s="16">
        <f t="shared" si="0"/>
        <v>6475</v>
      </c>
      <c r="I15" s="159"/>
      <c r="J15" s="159"/>
      <c r="K15" s="159">
        <f>(Table3[[#This Row],[Fastmarkets Low]]+Table3[[#This Row],[FastMarkets High]])/2</f>
        <v>0</v>
      </c>
    </row>
    <row r="16" spans="1:11" x14ac:dyDescent="0.35">
      <c r="A16" s="17">
        <v>40057</v>
      </c>
      <c r="B16" s="16">
        <f>'[12]LH FOB NA'!D16</f>
        <v>6150</v>
      </c>
      <c r="C16" s="16">
        <f>'[12]LH CIF As'!D16</f>
        <v>7025</v>
      </c>
      <c r="D16" s="16">
        <f>'[12]LH CIF EU'!D16</f>
        <v>6600</v>
      </c>
      <c r="E16" s="16">
        <f>'[12]EXW China'!D16</f>
        <v>5600</v>
      </c>
      <c r="G16" s="18">
        <f t="shared" si="1"/>
        <v>6375.625</v>
      </c>
      <c r="H16" s="16">
        <f t="shared" si="0"/>
        <v>6343.75</v>
      </c>
      <c r="I16" s="159"/>
      <c r="J16" s="159"/>
      <c r="K16" s="159">
        <f>(Table3[[#This Row],[Fastmarkets Low]]+Table3[[#This Row],[FastMarkets High]])/2</f>
        <v>0</v>
      </c>
    </row>
    <row r="17" spans="1:11" x14ac:dyDescent="0.35">
      <c r="A17" s="17">
        <v>40087</v>
      </c>
      <c r="B17" s="16">
        <f>'[12]LH FOB NA'!D17</f>
        <v>5575</v>
      </c>
      <c r="C17" s="16">
        <f>'[12]LH CIF As'!D17</f>
        <v>7350</v>
      </c>
      <c r="D17" s="16">
        <f>'[12]LH CIF EU'!D17</f>
        <v>5800</v>
      </c>
      <c r="E17" s="16">
        <f>'[12]EXW China'!D17</f>
        <v>6500</v>
      </c>
      <c r="G17" s="18">
        <f t="shared" si="1"/>
        <v>6422.5</v>
      </c>
      <c r="H17" s="16">
        <f t="shared" si="0"/>
        <v>6306.25</v>
      </c>
      <c r="I17" s="159"/>
      <c r="J17" s="159"/>
      <c r="K17" s="159">
        <f>(Table3[[#This Row],[Fastmarkets Low]]+Table3[[#This Row],[FastMarkets High]])/2</f>
        <v>0</v>
      </c>
    </row>
    <row r="18" spans="1:11" x14ac:dyDescent="0.35">
      <c r="A18" s="17">
        <v>40118</v>
      </c>
      <c r="B18" s="16">
        <f>'[12]LH FOB NA'!D18</f>
        <v>5625</v>
      </c>
      <c r="C18" s="16">
        <f>'[12]LH CIF As'!D18</f>
        <v>6950</v>
      </c>
      <c r="D18" s="16">
        <f>'[12]LH CIF EU'!D18</f>
        <v>5400</v>
      </c>
      <c r="E18" s="16">
        <f>'[12]EXW China'!D18</f>
        <v>5800</v>
      </c>
      <c r="G18" s="18">
        <f t="shared" si="1"/>
        <v>6060</v>
      </c>
      <c r="H18" s="16">
        <f t="shared" si="0"/>
        <v>5943.75</v>
      </c>
      <c r="I18" s="159"/>
      <c r="J18" s="159"/>
      <c r="K18" s="159">
        <f>(Table3[[#This Row],[Fastmarkets Low]]+Table3[[#This Row],[FastMarkets High]])/2</f>
        <v>0</v>
      </c>
    </row>
    <row r="19" spans="1:11" x14ac:dyDescent="0.35">
      <c r="A19" s="17">
        <v>40148</v>
      </c>
      <c r="B19" s="16">
        <f>'[12]LH FOB NA'!D19</f>
        <v>6125</v>
      </c>
      <c r="C19" s="16">
        <f>'[12]LH CIF As'!D19</f>
        <v>6750</v>
      </c>
      <c r="D19" s="16">
        <f>'[12]LH CIF EU'!D19</f>
        <v>5750</v>
      </c>
      <c r="E19" s="16">
        <f>'[12]EXW China'!D19</f>
        <v>5600</v>
      </c>
      <c r="G19" s="18">
        <f t="shared" si="1"/>
        <v>6131.25</v>
      </c>
      <c r="H19" s="16">
        <f t="shared" si="0"/>
        <v>6056.25</v>
      </c>
      <c r="I19" s="159"/>
      <c r="J19" s="159"/>
      <c r="K19" s="159">
        <f>(Table3[[#This Row],[Fastmarkets Low]]+Table3[[#This Row],[FastMarkets High]])/2</f>
        <v>0</v>
      </c>
    </row>
    <row r="20" spans="1:11" x14ac:dyDescent="0.35">
      <c r="A20" s="17">
        <v>40179</v>
      </c>
      <c r="B20" s="16">
        <f>'[12]LH FOB NA'!D20</f>
        <v>5700</v>
      </c>
      <c r="C20" s="16">
        <f>'[12]LH CIF As'!D20</f>
        <v>6600</v>
      </c>
      <c r="D20" s="16">
        <f>'[12]LH CIF EU'!D20</f>
        <v>5900</v>
      </c>
      <c r="E20" s="16">
        <f>'[12]EXW China'!D20</f>
        <v>5600</v>
      </c>
      <c r="G20" s="18">
        <f t="shared" si="1"/>
        <v>6002.5</v>
      </c>
      <c r="H20" s="16">
        <f t="shared" si="0"/>
        <v>5950</v>
      </c>
      <c r="I20" s="159"/>
      <c r="J20" s="159"/>
      <c r="K20" s="159">
        <f>(Table3[[#This Row],[Fastmarkets Low]]+Table3[[#This Row],[FastMarkets High]])/2</f>
        <v>0</v>
      </c>
    </row>
    <row r="21" spans="1:11" x14ac:dyDescent="0.35">
      <c r="A21" s="17">
        <v>40210</v>
      </c>
      <c r="B21" s="16">
        <f>'[12]LH FOB NA'!D21</f>
        <v>5650</v>
      </c>
      <c r="C21" s="16">
        <f>'[12]LH CIF As'!D21</f>
        <v>6600</v>
      </c>
      <c r="D21" s="16">
        <f>'[12]LH CIF EU'!D21</f>
        <v>4750</v>
      </c>
      <c r="E21" s="16">
        <f>'[12]EXW China'!D21</f>
        <v>5800</v>
      </c>
      <c r="G21" s="18">
        <f t="shared" si="1"/>
        <v>5838.75</v>
      </c>
      <c r="H21" s="16">
        <f t="shared" si="0"/>
        <v>5700</v>
      </c>
      <c r="I21" s="159"/>
      <c r="J21" s="159"/>
      <c r="K21" s="159">
        <f>(Table3[[#This Row],[Fastmarkets Low]]+Table3[[#This Row],[FastMarkets High]])/2</f>
        <v>0</v>
      </c>
    </row>
    <row r="22" spans="1:11" x14ac:dyDescent="0.35">
      <c r="A22" s="17">
        <v>40238</v>
      </c>
      <c r="B22" s="16">
        <f>'[12]LH FOB NA'!D22</f>
        <v>5700</v>
      </c>
      <c r="C22" s="16">
        <f>'[12]LH CIF As'!D22</f>
        <v>7500</v>
      </c>
      <c r="D22" s="16">
        <f>'[12]LH CIF EU'!D22</f>
        <v>4650</v>
      </c>
      <c r="E22" s="16">
        <f>'[12]EXW China'!D22</f>
        <v>5700</v>
      </c>
      <c r="G22" s="18">
        <f t="shared" si="1"/>
        <v>6101.25</v>
      </c>
      <c r="H22" s="16">
        <f t="shared" si="0"/>
        <v>5887.5</v>
      </c>
      <c r="I22" s="159"/>
      <c r="J22" s="159"/>
      <c r="K22" s="159">
        <f>(Table3[[#This Row],[Fastmarkets Low]]+Table3[[#This Row],[FastMarkets High]])/2</f>
        <v>0</v>
      </c>
    </row>
    <row r="23" spans="1:11" x14ac:dyDescent="0.35">
      <c r="A23" s="17">
        <v>40269</v>
      </c>
      <c r="B23" s="16">
        <f>'[12]LH FOB NA'!D23</f>
        <v>5450</v>
      </c>
      <c r="C23" s="16">
        <f>'[12]LH CIF As'!D23</f>
        <v>7000</v>
      </c>
      <c r="D23" s="16">
        <f>'[12]LH CIF EU'!D23</f>
        <v>4950</v>
      </c>
      <c r="E23" s="16">
        <f>'[12]EXW China'!D23</f>
        <v>6000</v>
      </c>
      <c r="G23" s="18">
        <f t="shared" si="1"/>
        <v>6003.75</v>
      </c>
      <c r="H23" s="16">
        <f t="shared" si="0"/>
        <v>5850</v>
      </c>
      <c r="I23" s="159"/>
      <c r="J23" s="159"/>
      <c r="K23" s="159">
        <f>(Table3[[#This Row],[Fastmarkets Low]]+Table3[[#This Row],[FastMarkets High]])/2</f>
        <v>0</v>
      </c>
    </row>
    <row r="24" spans="1:11" x14ac:dyDescent="0.35">
      <c r="A24" s="17">
        <v>40299</v>
      </c>
      <c r="B24" s="16">
        <f>'[12]LH FOB NA'!D24</f>
        <v>5400</v>
      </c>
      <c r="C24" s="16">
        <f>'[12]LH CIF As'!D24</f>
        <v>6700</v>
      </c>
      <c r="D24" s="16">
        <f>'[12]LH CIF EU'!D24</f>
        <v>4800</v>
      </c>
      <c r="E24" s="16">
        <f>'[12]EXW China'!D24</f>
        <v>6100</v>
      </c>
      <c r="G24" s="18">
        <f t="shared" si="1"/>
        <v>5892.5</v>
      </c>
      <c r="H24" s="16">
        <f t="shared" si="0"/>
        <v>5750</v>
      </c>
      <c r="I24" s="159"/>
      <c r="J24" s="159"/>
      <c r="K24" s="159">
        <f>(Table3[[#This Row],[Fastmarkets Low]]+Table3[[#This Row],[FastMarkets High]])/2</f>
        <v>0</v>
      </c>
    </row>
    <row r="25" spans="1:11" x14ac:dyDescent="0.35">
      <c r="A25" s="17">
        <v>40330</v>
      </c>
      <c r="B25" s="16">
        <f>'[12]LH FOB NA'!D25</f>
        <v>5800</v>
      </c>
      <c r="C25" s="16">
        <f>'[12]LH CIF As'!D25</f>
        <v>6650</v>
      </c>
      <c r="D25" s="16">
        <f>'[12]LH CIF EU'!D25</f>
        <v>4050</v>
      </c>
      <c r="E25" s="16">
        <f>'[12]EXW China'!D25</f>
        <v>6700</v>
      </c>
      <c r="G25" s="18">
        <f t="shared" si="1"/>
        <v>5995</v>
      </c>
      <c r="H25" s="16">
        <f t="shared" si="0"/>
        <v>5800</v>
      </c>
      <c r="I25" s="159"/>
      <c r="J25" s="159"/>
      <c r="K25" s="159">
        <f>(Table3[[#This Row],[Fastmarkets Low]]+Table3[[#This Row],[FastMarkets High]])/2</f>
        <v>0</v>
      </c>
    </row>
    <row r="26" spans="1:11" x14ac:dyDescent="0.35">
      <c r="A26" s="17">
        <v>40360</v>
      </c>
      <c r="B26" s="16">
        <f>'[12]LH FOB NA'!D26</f>
        <v>5700</v>
      </c>
      <c r="C26" s="16">
        <f>'[12]LH CIF As'!D26</f>
        <v>7225</v>
      </c>
      <c r="D26" s="16">
        <f>'[12]LH CIF EU'!D26</f>
        <v>5450</v>
      </c>
      <c r="E26" s="16">
        <f>'[12]EXW China'!D26</f>
        <v>6300</v>
      </c>
      <c r="G26" s="18">
        <f t="shared" si="1"/>
        <v>6301.875</v>
      </c>
      <c r="H26" s="16">
        <f t="shared" si="0"/>
        <v>6168.75</v>
      </c>
      <c r="I26" s="159"/>
      <c r="J26" s="159"/>
      <c r="K26" s="159">
        <f>(Table3[[#This Row],[Fastmarkets Low]]+Table3[[#This Row],[FastMarkets High]])/2</f>
        <v>0</v>
      </c>
    </row>
    <row r="27" spans="1:11" x14ac:dyDescent="0.35">
      <c r="A27" s="17">
        <v>40391</v>
      </c>
      <c r="B27" s="16">
        <f>'[12]LH FOB NA'!D27</f>
        <v>5550</v>
      </c>
      <c r="C27" s="16">
        <f>'[12]LH CIF As'!D27</f>
        <v>6575</v>
      </c>
      <c r="D27" s="16">
        <f>'[12]LH CIF EU'!D27</f>
        <v>5100</v>
      </c>
      <c r="E27" s="16">
        <f>'[12]EXW China'!D27</f>
        <v>6300</v>
      </c>
      <c r="G27" s="18">
        <f t="shared" si="1"/>
        <v>5991.875</v>
      </c>
      <c r="H27" s="16">
        <f t="shared" si="0"/>
        <v>5881.25</v>
      </c>
      <c r="I27" s="159"/>
      <c r="J27" s="159"/>
      <c r="K27" s="159">
        <f>(Table3[[#This Row],[Fastmarkets Low]]+Table3[[#This Row],[FastMarkets High]])/2</f>
        <v>0</v>
      </c>
    </row>
    <row r="28" spans="1:11" x14ac:dyDescent="0.35">
      <c r="A28" s="17">
        <v>40422</v>
      </c>
      <c r="B28" s="16">
        <f>'[12]LH FOB NA'!D28</f>
        <v>5550</v>
      </c>
      <c r="C28" s="16">
        <f>'[12]LH CIF As'!D28</f>
        <v>6500</v>
      </c>
      <c r="D28" s="16">
        <f>'[12]LH CIF EU'!D28</f>
        <v>5125</v>
      </c>
      <c r="E28" s="16">
        <f>'[12]EXW China'!D28</f>
        <v>6400</v>
      </c>
      <c r="G28" s="18">
        <f t="shared" si="1"/>
        <v>5996.875</v>
      </c>
      <c r="H28" s="16">
        <f t="shared" si="0"/>
        <v>5893.75</v>
      </c>
      <c r="I28" s="159"/>
      <c r="J28" s="159"/>
      <c r="K28" s="159">
        <f>(Table3[[#This Row],[Fastmarkets Low]]+Table3[[#This Row],[FastMarkets High]])/2</f>
        <v>0</v>
      </c>
    </row>
    <row r="29" spans="1:11" x14ac:dyDescent="0.35">
      <c r="A29" s="17">
        <v>40452</v>
      </c>
      <c r="B29" s="16">
        <f>'[12]LH FOB NA'!D29</f>
        <v>5700</v>
      </c>
      <c r="C29" s="16">
        <f>'[12]LH CIF As'!D29</f>
        <v>6475</v>
      </c>
      <c r="D29" s="16">
        <f>'[12]LH CIF EU'!D29</f>
        <v>5200</v>
      </c>
      <c r="E29" s="16">
        <f>'[12]EXW China'!D29</f>
        <v>6400</v>
      </c>
      <c r="G29" s="18">
        <f t="shared" si="1"/>
        <v>6039.375</v>
      </c>
      <c r="H29" s="16">
        <f t="shared" si="0"/>
        <v>5943.75</v>
      </c>
      <c r="I29" s="159"/>
      <c r="J29" s="159"/>
      <c r="K29" s="159">
        <f>(Table3[[#This Row],[Fastmarkets Low]]+Table3[[#This Row],[FastMarkets High]])/2</f>
        <v>0</v>
      </c>
    </row>
    <row r="30" spans="1:11" x14ac:dyDescent="0.35">
      <c r="A30" s="17">
        <v>40483</v>
      </c>
      <c r="B30" s="16">
        <f>'[12]LH FOB NA'!D30</f>
        <v>5700</v>
      </c>
      <c r="C30" s="16">
        <f>'[12]LH CIF As'!D30</f>
        <v>6550</v>
      </c>
      <c r="D30" s="16">
        <f>'[12]LH CIF EU'!D30</f>
        <v>5000</v>
      </c>
      <c r="E30" s="16">
        <f>'[12]EXW China'!D30</f>
        <v>6100</v>
      </c>
      <c r="G30" s="18">
        <f t="shared" si="1"/>
        <v>5953.75</v>
      </c>
      <c r="H30" s="16">
        <f t="shared" si="0"/>
        <v>5837.5</v>
      </c>
      <c r="I30" s="159"/>
      <c r="J30" s="159"/>
      <c r="K30" s="159">
        <f>(Table3[[#This Row],[Fastmarkets Low]]+Table3[[#This Row],[FastMarkets High]])/2</f>
        <v>0</v>
      </c>
    </row>
    <row r="31" spans="1:11" x14ac:dyDescent="0.35">
      <c r="A31" s="17">
        <v>40513</v>
      </c>
      <c r="B31" s="16">
        <f>'[12]LH FOB NA'!D31</f>
        <v>5450</v>
      </c>
      <c r="C31" s="16">
        <f>'[12]LH CIF As'!D31</f>
        <v>7175</v>
      </c>
      <c r="D31" s="16">
        <f>'[12]LH CIF EU'!D31</f>
        <v>4900</v>
      </c>
      <c r="E31" s="16">
        <f>'[12]EXW China'!D31</f>
        <v>6600</v>
      </c>
      <c r="G31" s="18">
        <f t="shared" si="1"/>
        <v>6201.875</v>
      </c>
      <c r="H31" s="16">
        <f t="shared" si="0"/>
        <v>6031.25</v>
      </c>
      <c r="I31" s="159"/>
      <c r="J31" s="159"/>
      <c r="K31" s="159">
        <f>(Table3[[#This Row],[Fastmarkets Low]]+Table3[[#This Row],[FastMarkets High]])/2</f>
        <v>0</v>
      </c>
    </row>
    <row r="32" spans="1:11" x14ac:dyDescent="0.35">
      <c r="A32" s="17">
        <v>40544</v>
      </c>
      <c r="B32" s="16">
        <f>'[12]LH FOB NA'!D32</f>
        <v>5450</v>
      </c>
      <c r="C32" s="16">
        <f>'[12]LH CIF As'!D32</f>
        <v>6825</v>
      </c>
      <c r="D32" s="16">
        <f>'[12]LH CIF EU'!D32</f>
        <v>5150</v>
      </c>
      <c r="E32" s="16">
        <f>'[12]EXW China'!D32</f>
        <v>6300</v>
      </c>
      <c r="G32" s="18">
        <f t="shared" si="1"/>
        <v>6056.875</v>
      </c>
      <c r="H32" s="16">
        <f t="shared" si="0"/>
        <v>5931.25</v>
      </c>
      <c r="I32" s="159"/>
      <c r="J32" s="159"/>
      <c r="K32" s="159">
        <f>(Table3[[#This Row],[Fastmarkets Low]]+Table3[[#This Row],[FastMarkets High]])/2</f>
        <v>0</v>
      </c>
    </row>
    <row r="33" spans="1:11" x14ac:dyDescent="0.35">
      <c r="A33" s="17">
        <v>40575</v>
      </c>
      <c r="B33" s="16">
        <f>'[12]LH FOB NA'!D33</f>
        <v>5750</v>
      </c>
      <c r="C33" s="16">
        <f>'[12]LH CIF As'!D33</f>
        <v>6775</v>
      </c>
      <c r="D33" s="16">
        <f>'[12]LH CIF EU'!D33</f>
        <v>5100</v>
      </c>
      <c r="E33" s="16">
        <f>'[12]EXW China'!D33</f>
        <v>6800</v>
      </c>
      <c r="G33" s="18">
        <f t="shared" si="1"/>
        <v>6231.875</v>
      </c>
      <c r="H33" s="16">
        <f t="shared" si="0"/>
        <v>6106.25</v>
      </c>
      <c r="I33" s="159"/>
      <c r="J33" s="159"/>
      <c r="K33" s="159">
        <f>(Table3[[#This Row],[Fastmarkets Low]]+Table3[[#This Row],[FastMarkets High]])/2</f>
        <v>0</v>
      </c>
    </row>
    <row r="34" spans="1:11" x14ac:dyDescent="0.35">
      <c r="A34" s="17">
        <v>40603</v>
      </c>
      <c r="B34" s="16">
        <f>'[12]LH FOB NA'!D34</f>
        <v>5700</v>
      </c>
      <c r="C34" s="16">
        <f>'[12]LH CIF As'!D34</f>
        <v>7000</v>
      </c>
      <c r="D34" s="16">
        <f>'[12]LH CIF EU'!D34</f>
        <v>5200</v>
      </c>
      <c r="E34" s="16">
        <f>'[12]EXW China'!D34</f>
        <v>6800</v>
      </c>
      <c r="G34" s="18">
        <f t="shared" si="1"/>
        <v>6310</v>
      </c>
      <c r="H34" s="16">
        <f t="shared" si="0"/>
        <v>6175</v>
      </c>
      <c r="I34" s="159"/>
      <c r="J34" s="159"/>
      <c r="K34" s="159">
        <f>(Table3[[#This Row],[Fastmarkets Low]]+Table3[[#This Row],[FastMarkets High]])/2</f>
        <v>0</v>
      </c>
    </row>
    <row r="35" spans="1:11" x14ac:dyDescent="0.35">
      <c r="A35" s="17">
        <v>40634</v>
      </c>
      <c r="B35" s="16">
        <f>'[12]LH FOB NA'!D35</f>
        <v>5600</v>
      </c>
      <c r="C35" s="16">
        <f>'[12]LH CIF As'!D35</f>
        <v>6975</v>
      </c>
      <c r="D35" s="16">
        <f>'[12]LH CIF EU'!D35</f>
        <v>5000</v>
      </c>
      <c r="E35" s="16">
        <f>'[12]EXW China'!D35</f>
        <v>6200</v>
      </c>
      <c r="G35" s="18">
        <f t="shared" si="1"/>
        <v>6091.875</v>
      </c>
      <c r="H35" s="16">
        <f t="shared" si="0"/>
        <v>5943.75</v>
      </c>
      <c r="I35" s="159"/>
      <c r="J35" s="159"/>
      <c r="K35" s="159">
        <f>(Table3[[#This Row],[Fastmarkets Low]]+Table3[[#This Row],[FastMarkets High]])/2</f>
        <v>0</v>
      </c>
    </row>
    <row r="36" spans="1:11" x14ac:dyDescent="0.35">
      <c r="A36" s="17">
        <v>40664</v>
      </c>
      <c r="B36" s="16">
        <f>'[12]LH FOB NA'!D36</f>
        <v>5900</v>
      </c>
      <c r="C36" s="16">
        <f>'[12]LH CIF As'!D36</f>
        <v>6600</v>
      </c>
      <c r="D36" s="16">
        <f>'[12]LH CIF EU'!D36</f>
        <v>5100</v>
      </c>
      <c r="E36" s="16">
        <f>'[12]EXW China'!D36</f>
        <v>6300</v>
      </c>
      <c r="G36" s="18">
        <f t="shared" si="1"/>
        <v>6087.5</v>
      </c>
      <c r="H36" s="16">
        <f t="shared" si="0"/>
        <v>5975</v>
      </c>
      <c r="I36" s="159"/>
      <c r="J36" s="159"/>
      <c r="K36" s="159">
        <f>(Table3[[#This Row],[Fastmarkets Low]]+Table3[[#This Row],[FastMarkets High]])/2</f>
        <v>0</v>
      </c>
    </row>
    <row r="37" spans="1:11" x14ac:dyDescent="0.35">
      <c r="A37" s="17">
        <v>40695</v>
      </c>
      <c r="B37" s="16">
        <f>'[12]LH FOB NA'!D37</f>
        <v>6150</v>
      </c>
      <c r="C37" s="16">
        <f>'[12]LH CIF As'!D37</f>
        <v>7100</v>
      </c>
      <c r="D37" s="16">
        <f>'[12]LH CIF EU'!D37</f>
        <v>5350</v>
      </c>
      <c r="E37" s="16">
        <f>'[12]EXW China'!D37</f>
        <v>6700</v>
      </c>
      <c r="G37" s="18">
        <f t="shared" si="1"/>
        <v>6456.25</v>
      </c>
      <c r="H37" s="16">
        <f t="shared" si="0"/>
        <v>6325</v>
      </c>
      <c r="I37" s="159"/>
      <c r="J37" s="159"/>
      <c r="K37" s="159">
        <f>(Table3[[#This Row],[Fastmarkets Low]]+Table3[[#This Row],[FastMarkets High]])/2</f>
        <v>0</v>
      </c>
    </row>
    <row r="38" spans="1:11" x14ac:dyDescent="0.35">
      <c r="A38" s="17">
        <v>40725</v>
      </c>
      <c r="B38" s="16">
        <f>'[12]LH FOB NA'!D38</f>
        <v>6050</v>
      </c>
      <c r="C38" s="16">
        <f>'[12]LH CIF As'!D38</f>
        <v>7025</v>
      </c>
      <c r="D38" s="16">
        <f>'[12]LH CIF EU'!D38</f>
        <v>5250</v>
      </c>
      <c r="E38" s="16">
        <f>'[12]EXW China'!D38</f>
        <v>6300</v>
      </c>
      <c r="G38" s="18">
        <f t="shared" si="1"/>
        <v>6289.375</v>
      </c>
      <c r="H38" s="16">
        <f t="shared" si="0"/>
        <v>6156.25</v>
      </c>
      <c r="I38" s="159"/>
      <c r="J38" s="159"/>
      <c r="K38" s="159">
        <f>(Table3[[#This Row],[Fastmarkets Low]]+Table3[[#This Row],[FastMarkets High]])/2</f>
        <v>0</v>
      </c>
    </row>
    <row r="39" spans="1:11" x14ac:dyDescent="0.35">
      <c r="A39" s="17">
        <v>40756</v>
      </c>
      <c r="B39" s="16">
        <f>'[12]LH FOB NA'!D39</f>
        <v>5900</v>
      </c>
      <c r="C39" s="16">
        <f>'[12]LH CIF As'!D39</f>
        <v>7125</v>
      </c>
      <c r="D39" s="16">
        <f>'[12]LH CIF EU'!D39</f>
        <v>5200</v>
      </c>
      <c r="E39" s="16">
        <f>'[12]EXW China'!D39</f>
        <v>6600</v>
      </c>
      <c r="G39" s="18">
        <f t="shared" si="1"/>
        <v>6350.625</v>
      </c>
      <c r="H39" s="16">
        <f t="shared" si="0"/>
        <v>6206.25</v>
      </c>
      <c r="I39" s="159"/>
      <c r="J39" s="159"/>
      <c r="K39" s="159">
        <f>(Table3[[#This Row],[Fastmarkets Low]]+Table3[[#This Row],[FastMarkets High]])/2</f>
        <v>0</v>
      </c>
    </row>
    <row r="40" spans="1:11" x14ac:dyDescent="0.35">
      <c r="A40" s="17">
        <v>40787</v>
      </c>
      <c r="B40" s="16">
        <f>'[12]LH FOB NA'!D40</f>
        <v>6000</v>
      </c>
      <c r="C40" s="16">
        <f>'[12]LH CIF As'!D40</f>
        <v>6900</v>
      </c>
      <c r="D40" s="16">
        <f>'[12]LH CIF EU'!D40</f>
        <v>5050</v>
      </c>
      <c r="E40" s="16">
        <f>'[12]EXW China'!D40</f>
        <v>6700</v>
      </c>
      <c r="G40" s="18">
        <f t="shared" si="1"/>
        <v>6301.25</v>
      </c>
      <c r="H40" s="16">
        <f t="shared" si="0"/>
        <v>6162.5</v>
      </c>
      <c r="I40" s="159"/>
      <c r="J40" s="159"/>
      <c r="K40" s="159">
        <f>(Table3[[#This Row],[Fastmarkets Low]]+Table3[[#This Row],[FastMarkets High]])/2</f>
        <v>0</v>
      </c>
    </row>
    <row r="41" spans="1:11" x14ac:dyDescent="0.35">
      <c r="A41" s="17">
        <v>40817</v>
      </c>
      <c r="B41" s="16">
        <f>'[12]LH FOB NA'!D41</f>
        <v>5950</v>
      </c>
      <c r="C41" s="16">
        <f>'[12]LH CIF As'!D41</f>
        <v>7050</v>
      </c>
      <c r="D41" s="16">
        <f>'[12]LH CIF EU'!D41</f>
        <v>5150</v>
      </c>
      <c r="E41" s="16">
        <f>'[12]EXW China'!D41</f>
        <v>6900</v>
      </c>
      <c r="G41" s="18">
        <f t="shared" si="1"/>
        <v>6405</v>
      </c>
      <c r="H41" s="16">
        <f t="shared" si="0"/>
        <v>6262.5</v>
      </c>
      <c r="I41" s="159"/>
      <c r="J41" s="159"/>
      <c r="K41" s="159">
        <f>(Table3[[#This Row],[Fastmarkets Low]]+Table3[[#This Row],[FastMarkets High]])/2</f>
        <v>0</v>
      </c>
    </row>
    <row r="42" spans="1:11" x14ac:dyDescent="0.35">
      <c r="A42" s="17">
        <v>40848</v>
      </c>
      <c r="B42" s="16">
        <f>'[12]LH FOB NA'!D42</f>
        <v>6000</v>
      </c>
      <c r="C42" s="16">
        <f>'[12]LH CIF As'!D42</f>
        <v>7400</v>
      </c>
      <c r="D42" s="16">
        <f>'[12]LH CIF EU'!D42</f>
        <v>5150</v>
      </c>
      <c r="E42" s="16">
        <f>'[12]EXW China'!D42</f>
        <v>6700</v>
      </c>
      <c r="G42" s="18">
        <f t="shared" si="1"/>
        <v>6481.25</v>
      </c>
      <c r="H42" s="16">
        <f t="shared" si="0"/>
        <v>6312.5</v>
      </c>
      <c r="I42" s="159"/>
      <c r="J42" s="159"/>
      <c r="K42" s="159">
        <f>(Table3[[#This Row],[Fastmarkets Low]]+Table3[[#This Row],[FastMarkets High]])/2</f>
        <v>0</v>
      </c>
    </row>
    <row r="43" spans="1:11" x14ac:dyDescent="0.35">
      <c r="A43" s="17">
        <v>40878</v>
      </c>
      <c r="B43" s="16">
        <f>'[12]LH FOB NA'!D43</f>
        <v>6200</v>
      </c>
      <c r="C43" s="16">
        <f>'[12]LH CIF As'!D43</f>
        <v>7100</v>
      </c>
      <c r="D43" s="16">
        <f>'[12]LH CIF EU'!D43</f>
        <v>5350</v>
      </c>
      <c r="E43" s="16">
        <f>'[12]EXW China'!D43</f>
        <v>6600</v>
      </c>
      <c r="G43" s="18">
        <f t="shared" si="1"/>
        <v>6443.75</v>
      </c>
      <c r="H43" s="16">
        <f t="shared" si="0"/>
        <v>6312.5</v>
      </c>
      <c r="I43" s="159"/>
      <c r="J43" s="159"/>
      <c r="K43" s="159">
        <f>(Table3[[#This Row],[Fastmarkets Low]]+Table3[[#This Row],[FastMarkets High]])/2</f>
        <v>0</v>
      </c>
    </row>
    <row r="44" spans="1:11" x14ac:dyDescent="0.35">
      <c r="A44" s="17">
        <v>40909</v>
      </c>
      <c r="B44" s="16">
        <f>'[12]LH FOB NA'!D44</f>
        <v>6425</v>
      </c>
      <c r="C44" s="16">
        <f>'[12]LH CIF As'!D44</f>
        <v>7425</v>
      </c>
      <c r="D44" s="16">
        <f>'[12]LH CIF EU'!D44</f>
        <v>5200</v>
      </c>
      <c r="E44" s="16">
        <f>'[12]EXW China'!D44</f>
        <v>6600</v>
      </c>
      <c r="G44" s="18">
        <f t="shared" si="1"/>
        <v>6579.375</v>
      </c>
      <c r="H44" s="16">
        <f t="shared" si="0"/>
        <v>6412.5</v>
      </c>
      <c r="I44" s="159"/>
      <c r="J44" s="159"/>
      <c r="K44" s="159">
        <f>(Table3[[#This Row],[Fastmarkets Low]]+Table3[[#This Row],[FastMarkets High]])/2</f>
        <v>0</v>
      </c>
    </row>
    <row r="45" spans="1:11" x14ac:dyDescent="0.35">
      <c r="A45" s="17">
        <v>40940</v>
      </c>
      <c r="B45" s="16">
        <f>'[12]LH FOB NA'!D45</f>
        <v>6875</v>
      </c>
      <c r="C45" s="16">
        <f>'[12]LH CIF As'!D45</f>
        <v>7450</v>
      </c>
      <c r="D45" s="16">
        <f>'[12]LH CIF EU'!D45</f>
        <v>5400</v>
      </c>
      <c r="E45" s="16">
        <f>'[12]EXW China'!D45</f>
        <v>7100</v>
      </c>
      <c r="G45" s="18">
        <f t="shared" si="1"/>
        <v>6860</v>
      </c>
      <c r="H45" s="16">
        <f t="shared" si="0"/>
        <v>6706.25</v>
      </c>
      <c r="I45" s="159"/>
      <c r="J45" s="159"/>
      <c r="K45" s="159">
        <f>(Table3[[#This Row],[Fastmarkets Low]]+Table3[[#This Row],[FastMarkets High]])/2</f>
        <v>0</v>
      </c>
    </row>
    <row r="46" spans="1:11" x14ac:dyDescent="0.35">
      <c r="A46" s="17">
        <v>40969</v>
      </c>
      <c r="B46" s="16">
        <f>'[12]LH FOB NA'!D46</f>
        <v>6725</v>
      </c>
      <c r="C46" s="16">
        <f>'[12]LH CIF As'!D46</f>
        <v>7700</v>
      </c>
      <c r="D46" s="16">
        <f>'[12]LH CIF EU'!D46</f>
        <v>5250</v>
      </c>
      <c r="E46" s="16">
        <f>'[12]EXW China'!D46</f>
        <v>7100</v>
      </c>
      <c r="G46" s="18">
        <f t="shared" si="1"/>
        <v>6877.5</v>
      </c>
      <c r="H46" s="16">
        <f t="shared" si="0"/>
        <v>6693.75</v>
      </c>
      <c r="I46" s="159"/>
      <c r="J46" s="159"/>
      <c r="K46" s="159">
        <f>(Table3[[#This Row],[Fastmarkets Low]]+Table3[[#This Row],[FastMarkets High]])/2</f>
        <v>0</v>
      </c>
    </row>
    <row r="47" spans="1:11" x14ac:dyDescent="0.35">
      <c r="A47" s="17">
        <v>41000</v>
      </c>
      <c r="B47" s="16">
        <f>'[12]LH FOB NA'!D47</f>
        <v>6650</v>
      </c>
      <c r="C47" s="16">
        <f>'[12]LH CIF As'!D47</f>
        <v>7575</v>
      </c>
      <c r="D47" s="16">
        <f>'[12]LH CIF EU'!D47</f>
        <v>5200</v>
      </c>
      <c r="E47" s="16">
        <f>'[12]EXW China'!D47</f>
        <v>6700</v>
      </c>
      <c r="G47" s="18">
        <f t="shared" si="1"/>
        <v>6709.375</v>
      </c>
      <c r="H47" s="16">
        <f t="shared" si="0"/>
        <v>6531.25</v>
      </c>
      <c r="I47" s="159"/>
      <c r="J47" s="159"/>
      <c r="K47" s="159">
        <f>(Table3[[#This Row],[Fastmarkets Low]]+Table3[[#This Row],[FastMarkets High]])/2</f>
        <v>0</v>
      </c>
    </row>
    <row r="48" spans="1:11" x14ac:dyDescent="0.35">
      <c r="A48" s="17">
        <v>41030</v>
      </c>
      <c r="B48" s="16">
        <f>'[12]LH FOB NA'!D48</f>
        <v>6650</v>
      </c>
      <c r="C48" s="16">
        <f>'[12]LH CIF As'!D48</f>
        <v>7425</v>
      </c>
      <c r="D48" s="16">
        <f>'[12]LH CIF EU'!D48</f>
        <v>5150</v>
      </c>
      <c r="E48" s="16">
        <f>'[12]EXW China'!D48</f>
        <v>7000</v>
      </c>
      <c r="G48" s="18">
        <f t="shared" si="1"/>
        <v>6726.875</v>
      </c>
      <c r="H48" s="16">
        <f t="shared" si="0"/>
        <v>6556.25</v>
      </c>
      <c r="I48" s="159"/>
      <c r="J48" s="159"/>
      <c r="K48" s="159">
        <f>(Table3[[#This Row],[Fastmarkets Low]]+Table3[[#This Row],[FastMarkets High]])/2</f>
        <v>0</v>
      </c>
    </row>
    <row r="49" spans="1:11" x14ac:dyDescent="0.35">
      <c r="A49" s="17">
        <v>41061</v>
      </c>
      <c r="B49" s="16">
        <f>'[12]LH FOB NA'!D49</f>
        <v>6450</v>
      </c>
      <c r="C49" s="16">
        <f>'[12]LH CIF As'!D49</f>
        <v>7600</v>
      </c>
      <c r="D49" s="16">
        <f>'[12]LH CIF EU'!D49</f>
        <v>5200</v>
      </c>
      <c r="E49" s="16">
        <f>'[12]EXW China'!D49</f>
        <v>7300</v>
      </c>
      <c r="G49" s="18">
        <f t="shared" si="1"/>
        <v>6817.5</v>
      </c>
      <c r="H49" s="16">
        <f t="shared" si="0"/>
        <v>6637.5</v>
      </c>
      <c r="I49" s="159"/>
      <c r="J49" s="159"/>
      <c r="K49" s="159">
        <f>(Table3[[#This Row],[Fastmarkets Low]]+Table3[[#This Row],[FastMarkets High]])/2</f>
        <v>0</v>
      </c>
    </row>
    <row r="50" spans="1:11" x14ac:dyDescent="0.35">
      <c r="A50" s="17">
        <v>41091</v>
      </c>
      <c r="B50" s="16">
        <f>'[12]LH FOB NA'!D50</f>
        <v>6850</v>
      </c>
      <c r="C50" s="16">
        <f>'[12]LH CIF As'!D50</f>
        <v>7500</v>
      </c>
      <c r="D50" s="16">
        <f>'[12]LH CIF EU'!D50</f>
        <v>5100</v>
      </c>
      <c r="E50" s="16">
        <f>'[12]EXW China'!D50</f>
        <v>7100</v>
      </c>
      <c r="G50" s="18">
        <f t="shared" si="1"/>
        <v>6817.5</v>
      </c>
      <c r="H50" s="16">
        <f t="shared" si="0"/>
        <v>6637.5</v>
      </c>
      <c r="I50" s="159"/>
      <c r="J50" s="159"/>
      <c r="K50" s="159">
        <f>(Table3[[#This Row],[Fastmarkets Low]]+Table3[[#This Row],[FastMarkets High]])/2</f>
        <v>0</v>
      </c>
    </row>
    <row r="51" spans="1:11" x14ac:dyDescent="0.35">
      <c r="A51" s="17">
        <v>41122</v>
      </c>
      <c r="B51" s="16">
        <f>'[12]LH FOB NA'!D51</f>
        <v>6350</v>
      </c>
      <c r="C51" s="16">
        <f>'[12]LH CIF As'!D51</f>
        <v>7450</v>
      </c>
      <c r="D51" s="16">
        <f>'[12]LH CIF EU'!D51</f>
        <v>5300</v>
      </c>
      <c r="E51" s="16">
        <f>'[12]EXW China'!D51</f>
        <v>7200</v>
      </c>
      <c r="G51" s="18">
        <f t="shared" si="1"/>
        <v>6736.25</v>
      </c>
      <c r="H51" s="16">
        <f t="shared" si="0"/>
        <v>6575</v>
      </c>
      <c r="I51" s="159"/>
      <c r="J51" s="159"/>
      <c r="K51" s="159">
        <f>(Table3[[#This Row],[Fastmarkets Low]]+Table3[[#This Row],[FastMarkets High]])/2</f>
        <v>0</v>
      </c>
    </row>
    <row r="52" spans="1:11" x14ac:dyDescent="0.35">
      <c r="A52" s="17">
        <v>41153</v>
      </c>
      <c r="B52" s="16">
        <f>'[12]LH FOB NA'!D52</f>
        <v>6400</v>
      </c>
      <c r="C52" s="16">
        <f>'[12]LH CIF As'!D52</f>
        <v>7875</v>
      </c>
      <c r="D52" s="16">
        <f>'[12]LH CIF EU'!D52</f>
        <v>5300</v>
      </c>
      <c r="E52" s="16">
        <f>'[12]EXW China'!D52</f>
        <v>7200</v>
      </c>
      <c r="G52" s="18">
        <f t="shared" si="1"/>
        <v>6886.875</v>
      </c>
      <c r="H52" s="16">
        <f t="shared" si="0"/>
        <v>6693.75</v>
      </c>
      <c r="I52" s="159"/>
      <c r="J52" s="159"/>
      <c r="K52" s="159">
        <f>(Table3[[#This Row],[Fastmarkets Low]]+Table3[[#This Row],[FastMarkets High]])/2</f>
        <v>0</v>
      </c>
    </row>
    <row r="53" spans="1:11" x14ac:dyDescent="0.35">
      <c r="A53" s="17">
        <v>41183</v>
      </c>
      <c r="B53" s="16">
        <f>'[12]LH FOB NA'!D53</f>
        <v>6600</v>
      </c>
      <c r="C53" s="16">
        <f>'[12]LH CIF As'!D53</f>
        <v>7775</v>
      </c>
      <c r="D53" s="16">
        <f>'[12]LH CIF EU'!D53</f>
        <v>5250</v>
      </c>
      <c r="E53" s="16">
        <f>'[12]EXW China'!D53</f>
        <v>7800</v>
      </c>
      <c r="G53" s="18">
        <f t="shared" si="1"/>
        <v>7045.625</v>
      </c>
      <c r="H53" s="16">
        <f t="shared" si="0"/>
        <v>6856.25</v>
      </c>
      <c r="I53" s="159"/>
      <c r="J53" s="159"/>
      <c r="K53" s="159">
        <f>(Table3[[#This Row],[Fastmarkets Low]]+Table3[[#This Row],[FastMarkets High]])/2</f>
        <v>0</v>
      </c>
    </row>
    <row r="54" spans="1:11" x14ac:dyDescent="0.35">
      <c r="A54" s="17">
        <v>41214</v>
      </c>
      <c r="B54" s="16">
        <f>'[12]LH FOB NA'!D54</f>
        <v>6550</v>
      </c>
      <c r="C54" s="16">
        <f>'[12]LH CIF As'!D54</f>
        <v>7825</v>
      </c>
      <c r="D54" s="16">
        <f>'[12]LH CIF EU'!D54</f>
        <v>5200</v>
      </c>
      <c r="E54" s="16">
        <f>'[12]EXW China'!D54</f>
        <v>7700</v>
      </c>
      <c r="G54" s="18">
        <f t="shared" si="1"/>
        <v>7015.625</v>
      </c>
      <c r="H54" s="16">
        <f t="shared" si="0"/>
        <v>6818.75</v>
      </c>
      <c r="I54" s="159"/>
      <c r="J54" s="159"/>
      <c r="K54" s="159">
        <f>(Table3[[#This Row],[Fastmarkets Low]]+Table3[[#This Row],[FastMarkets High]])/2</f>
        <v>0</v>
      </c>
    </row>
    <row r="55" spans="1:11" x14ac:dyDescent="0.35">
      <c r="A55" s="17">
        <v>41244</v>
      </c>
      <c r="B55" s="16">
        <f>'[12]LH FOB NA'!D55</f>
        <v>6400</v>
      </c>
      <c r="C55" s="16">
        <f>'[12]LH CIF As'!D55</f>
        <v>8050</v>
      </c>
      <c r="D55" s="16">
        <f>'[12]LH CIF EU'!D55</f>
        <v>5400</v>
      </c>
      <c r="E55" s="16">
        <f>'[12]EXW China'!D55</f>
        <v>7900</v>
      </c>
      <c r="G55" s="18">
        <f t="shared" si="1"/>
        <v>7136.25</v>
      </c>
      <c r="H55" s="16">
        <f t="shared" si="0"/>
        <v>6937.5</v>
      </c>
      <c r="I55" s="159"/>
      <c r="J55" s="159"/>
      <c r="K55" s="159">
        <f>(Table3[[#This Row],[Fastmarkets Low]]+Table3[[#This Row],[FastMarkets High]])/2</f>
        <v>0</v>
      </c>
    </row>
    <row r="56" spans="1:11" x14ac:dyDescent="0.35">
      <c r="A56" s="17">
        <v>41275</v>
      </c>
      <c r="B56" s="16">
        <f>'[12]LH FOB NA'!D56</f>
        <v>6425</v>
      </c>
      <c r="C56" s="16">
        <f>'[12]LH CIF As'!D56</f>
        <v>7600</v>
      </c>
      <c r="D56" s="16">
        <f>'[12]LH CIF EU'!D56</f>
        <v>5050</v>
      </c>
      <c r="E56" s="16">
        <f>'[12]EXW China'!D56</f>
        <v>7600</v>
      </c>
      <c r="G56" s="18">
        <f t="shared" si="1"/>
        <v>6860</v>
      </c>
      <c r="H56" s="16">
        <f t="shared" si="0"/>
        <v>6668.75</v>
      </c>
      <c r="I56" s="159"/>
      <c r="J56" s="159"/>
      <c r="K56" s="159">
        <f>(Table3[[#This Row],[Fastmarkets Low]]+Table3[[#This Row],[FastMarkets High]])/2</f>
        <v>0</v>
      </c>
    </row>
    <row r="57" spans="1:11" x14ac:dyDescent="0.35">
      <c r="A57" s="17">
        <v>41306</v>
      </c>
      <c r="B57" s="16">
        <f>'[12]LH FOB NA'!D57</f>
        <v>6425</v>
      </c>
      <c r="C57" s="16">
        <f>'[12]LH CIF As'!D57</f>
        <v>8025</v>
      </c>
      <c r="D57" s="16">
        <f>'[12]LH CIF EU'!D57</f>
        <v>5150</v>
      </c>
      <c r="E57" s="16">
        <f>'[12]EXW China'!D57</f>
        <v>8300</v>
      </c>
      <c r="G57" s="18">
        <f t="shared" si="1"/>
        <v>7190.625</v>
      </c>
      <c r="H57" s="16">
        <f t="shared" si="0"/>
        <v>6975</v>
      </c>
      <c r="I57" s="159"/>
      <c r="J57" s="159"/>
      <c r="K57" s="159">
        <f>(Table3[[#This Row],[Fastmarkets Low]]+Table3[[#This Row],[FastMarkets High]])/2</f>
        <v>0</v>
      </c>
    </row>
    <row r="58" spans="1:11" x14ac:dyDescent="0.35">
      <c r="A58" s="17">
        <v>41334</v>
      </c>
      <c r="B58" s="16">
        <f>'[12]LH FOB NA'!D58</f>
        <v>6325</v>
      </c>
      <c r="C58" s="16">
        <f>'[12]LH CIF As'!D58</f>
        <v>8050</v>
      </c>
      <c r="D58" s="16">
        <f>'[12]LH CIF EU'!D58</f>
        <v>4950</v>
      </c>
      <c r="E58" s="16">
        <f>'[12]EXW China'!D58</f>
        <v>7500</v>
      </c>
      <c r="G58" s="18">
        <f t="shared" si="1"/>
        <v>6938.75</v>
      </c>
      <c r="H58" s="16">
        <f t="shared" si="0"/>
        <v>6706.25</v>
      </c>
      <c r="I58" s="159"/>
      <c r="J58" s="159"/>
      <c r="K58" s="159">
        <f>(Table3[[#This Row],[Fastmarkets Low]]+Table3[[#This Row],[FastMarkets High]])/2</f>
        <v>0</v>
      </c>
    </row>
    <row r="59" spans="1:11" x14ac:dyDescent="0.35">
      <c r="A59" s="17">
        <v>41365</v>
      </c>
      <c r="B59" s="16">
        <f>'[12]LH FOB NA'!D59</f>
        <v>6275</v>
      </c>
      <c r="C59" s="16">
        <f>'[12]LH CIF As'!D59</f>
        <v>7825</v>
      </c>
      <c r="D59" s="16">
        <f>'[12]LH CIF EU'!D59</f>
        <v>5300</v>
      </c>
      <c r="E59" s="16">
        <f>'[12]EXW China'!D59</f>
        <v>7500</v>
      </c>
      <c r="G59" s="18">
        <f t="shared" si="1"/>
        <v>6914.375</v>
      </c>
      <c r="H59" s="16">
        <f t="shared" si="0"/>
        <v>6725</v>
      </c>
      <c r="I59" s="159"/>
      <c r="J59" s="159"/>
      <c r="K59" s="159">
        <f>(Table3[[#This Row],[Fastmarkets Low]]+Table3[[#This Row],[FastMarkets High]])/2</f>
        <v>0</v>
      </c>
    </row>
    <row r="60" spans="1:11" x14ac:dyDescent="0.35">
      <c r="A60" s="17">
        <v>41395</v>
      </c>
      <c r="B60" s="16">
        <f>'[12]LH FOB NA'!D60</f>
        <v>6125</v>
      </c>
      <c r="C60" s="16">
        <f>'[12]LH CIF As'!D60</f>
        <v>8975</v>
      </c>
      <c r="D60" s="16">
        <f>'[12]LH CIF EU'!D60</f>
        <v>5200</v>
      </c>
      <c r="E60" s="16">
        <f>'[12]EXW China'!D60</f>
        <v>7800</v>
      </c>
      <c r="G60" s="18">
        <f t="shared" si="1"/>
        <v>7308.125</v>
      </c>
      <c r="H60" s="16">
        <f t="shared" si="0"/>
        <v>7025</v>
      </c>
      <c r="I60" s="159"/>
      <c r="J60" s="159"/>
      <c r="K60" s="159">
        <f>(Table3[[#This Row],[Fastmarkets Low]]+Table3[[#This Row],[FastMarkets High]])/2</f>
        <v>0</v>
      </c>
    </row>
    <row r="61" spans="1:11" x14ac:dyDescent="0.35">
      <c r="A61" s="17">
        <v>41426</v>
      </c>
      <c r="B61" s="16">
        <f>'[12]LH FOB NA'!D61</f>
        <v>5975</v>
      </c>
      <c r="C61" s="16">
        <f>'[12]LH CIF As'!D61</f>
        <v>8275</v>
      </c>
      <c r="D61" s="16">
        <f>'[12]LH CIF EU'!D61</f>
        <v>5350</v>
      </c>
      <c r="E61" s="16">
        <f>'[12]EXW China'!D61</f>
        <v>7600</v>
      </c>
      <c r="G61" s="18">
        <f t="shared" si="1"/>
        <v>7019.375</v>
      </c>
      <c r="H61" s="16">
        <f t="shared" si="0"/>
        <v>6800</v>
      </c>
      <c r="I61" s="159"/>
      <c r="J61" s="159"/>
      <c r="K61" s="159">
        <f>(Table3[[#This Row],[Fastmarkets Low]]+Table3[[#This Row],[FastMarkets High]])/2</f>
        <v>0</v>
      </c>
    </row>
    <row r="62" spans="1:11" x14ac:dyDescent="0.35">
      <c r="A62" s="17">
        <v>41456</v>
      </c>
      <c r="B62" s="16">
        <f>'[12]LH FOB NA'!D62</f>
        <v>6300</v>
      </c>
      <c r="C62" s="16">
        <f>'[12]LH CIF As'!D62</f>
        <v>7950</v>
      </c>
      <c r="D62" s="16">
        <f>'[12]LH CIF EU'!D62</f>
        <v>5050</v>
      </c>
      <c r="E62" s="16">
        <f>'[12]EXW China'!D62</f>
        <v>7900</v>
      </c>
      <c r="G62" s="18">
        <f t="shared" si="1"/>
        <v>7017.5</v>
      </c>
      <c r="H62" s="16">
        <f t="shared" si="0"/>
        <v>6800</v>
      </c>
      <c r="I62" s="159"/>
      <c r="J62" s="159"/>
      <c r="K62" s="159">
        <f>(Table3[[#This Row],[Fastmarkets Low]]+Table3[[#This Row],[FastMarkets High]])/2</f>
        <v>0</v>
      </c>
    </row>
    <row r="63" spans="1:11" x14ac:dyDescent="0.35">
      <c r="A63" s="17">
        <v>41487</v>
      </c>
      <c r="B63" s="16">
        <f>'[12]LH FOB NA'!D63</f>
        <v>6400</v>
      </c>
      <c r="C63" s="16">
        <f>'[12]LH CIF As'!D63</f>
        <v>8325</v>
      </c>
      <c r="D63" s="16">
        <f>'[12]LH CIF EU'!D63</f>
        <v>5250</v>
      </c>
      <c r="E63" s="16">
        <f>'[12]EXW China'!D63</f>
        <v>7400</v>
      </c>
      <c r="G63" s="18">
        <f t="shared" si="1"/>
        <v>7074.375</v>
      </c>
      <c r="H63" s="16">
        <f t="shared" si="0"/>
        <v>6843.75</v>
      </c>
      <c r="I63" s="159"/>
      <c r="J63" s="159"/>
      <c r="K63" s="159">
        <f>(Table3[[#This Row],[Fastmarkets Low]]+Table3[[#This Row],[FastMarkets High]])/2</f>
        <v>0</v>
      </c>
    </row>
    <row r="64" spans="1:11" x14ac:dyDescent="0.35">
      <c r="A64" s="17">
        <v>41518</v>
      </c>
      <c r="B64" s="16">
        <f>'[12]LH FOB NA'!D64</f>
        <v>6750</v>
      </c>
      <c r="C64" s="16">
        <f>'[12]LH CIF As'!D64</f>
        <v>7950</v>
      </c>
      <c r="D64" s="16">
        <f>'[12]LH CIF EU'!D64</f>
        <v>5250</v>
      </c>
      <c r="E64" s="16">
        <f>'[12]EXW China'!D64</f>
        <v>7300</v>
      </c>
      <c r="G64" s="18">
        <f t="shared" si="1"/>
        <v>7015</v>
      </c>
      <c r="H64" s="16">
        <f t="shared" si="0"/>
        <v>6812.5</v>
      </c>
      <c r="I64" s="159"/>
      <c r="J64" s="159"/>
      <c r="K64" s="159">
        <f>(Table3[[#This Row],[Fastmarkets Low]]+Table3[[#This Row],[FastMarkets High]])/2</f>
        <v>0</v>
      </c>
    </row>
    <row r="65" spans="1:11" x14ac:dyDescent="0.35">
      <c r="A65" s="17">
        <v>41548</v>
      </c>
      <c r="B65" s="16">
        <f>'[12]LH FOB NA'!D65</f>
        <v>6325</v>
      </c>
      <c r="C65" s="16">
        <f>'[12]LH CIF As'!D65</f>
        <v>7875</v>
      </c>
      <c r="D65" s="16">
        <f>'[12]LH CIF EU'!D65</f>
        <v>5350</v>
      </c>
      <c r="E65" s="16">
        <f>'[12]EXW China'!D65</f>
        <v>7100</v>
      </c>
      <c r="G65" s="18">
        <f t="shared" si="1"/>
        <v>6851.875</v>
      </c>
      <c r="H65" s="16">
        <f t="shared" si="0"/>
        <v>6662.5</v>
      </c>
      <c r="I65" s="159"/>
      <c r="J65" s="159"/>
      <c r="K65" s="159">
        <f>(Table3[[#This Row],[Fastmarkets Low]]+Table3[[#This Row],[FastMarkets High]])/2</f>
        <v>0</v>
      </c>
    </row>
    <row r="66" spans="1:11" x14ac:dyDescent="0.35">
      <c r="A66" s="17">
        <v>41579</v>
      </c>
      <c r="B66" s="16">
        <f>'[12]LH FOB NA'!D66</f>
        <v>6375</v>
      </c>
      <c r="C66" s="16">
        <f>'[12]LH CIF As'!D66</f>
        <v>8325</v>
      </c>
      <c r="D66" s="16">
        <f>'[12]LH CIF EU'!D66</f>
        <v>5600</v>
      </c>
      <c r="E66" s="16">
        <f>'[12]EXW China'!D66</f>
        <v>7200</v>
      </c>
      <c r="G66" s="18">
        <f t="shared" si="1"/>
        <v>7079.375</v>
      </c>
      <c r="H66" s="16">
        <f t="shared" si="0"/>
        <v>6875</v>
      </c>
      <c r="I66" s="159"/>
      <c r="J66" s="159"/>
      <c r="K66" s="159">
        <f>(Table3[[#This Row],[Fastmarkets Low]]+Table3[[#This Row],[FastMarkets High]])/2</f>
        <v>0</v>
      </c>
    </row>
    <row r="67" spans="1:11" x14ac:dyDescent="0.35">
      <c r="A67" s="17">
        <v>41609</v>
      </c>
      <c r="B67" s="16">
        <f>'[12]LH FOB NA'!D67</f>
        <v>6275</v>
      </c>
      <c r="C67" s="16">
        <f>'[12]LH CIF As'!D67</f>
        <v>7900</v>
      </c>
      <c r="D67" s="16">
        <f>'[12]LH CIF EU'!D67</f>
        <v>5900</v>
      </c>
      <c r="E67" s="16">
        <f>'[12]EXW China'!D67</f>
        <v>7300</v>
      </c>
      <c r="G67" s="18">
        <f t="shared" si="1"/>
        <v>6993.75</v>
      </c>
      <c r="H67" s="16">
        <f t="shared" si="0"/>
        <v>6843.75</v>
      </c>
      <c r="I67" s="159"/>
      <c r="J67" s="159"/>
      <c r="K67" s="159">
        <f>(Table3[[#This Row],[Fastmarkets Low]]+Table3[[#This Row],[FastMarkets High]])/2</f>
        <v>0</v>
      </c>
    </row>
    <row r="68" spans="1:11" x14ac:dyDescent="0.35">
      <c r="A68" s="17">
        <v>41640</v>
      </c>
      <c r="B68" s="16">
        <f>'[12]LH FOB NA'!D68</f>
        <v>6200</v>
      </c>
      <c r="C68" s="16">
        <f>'[12]LH CIF As'!D68</f>
        <v>7675</v>
      </c>
      <c r="D68" s="16">
        <f>'[12]LH CIF EU'!D68</f>
        <v>6350</v>
      </c>
      <c r="E68" s="16">
        <f>'[12]EXW China'!D68</f>
        <v>7100</v>
      </c>
      <c r="G68" s="18">
        <f t="shared" si="1"/>
        <v>6930.625</v>
      </c>
      <c r="H68" s="16">
        <f t="shared" si="0"/>
        <v>6831.25</v>
      </c>
      <c r="I68" s="159"/>
      <c r="J68" s="159"/>
      <c r="K68" s="159">
        <f>(Table3[[#This Row],[Fastmarkets Low]]+Table3[[#This Row],[FastMarkets High]])/2</f>
        <v>0</v>
      </c>
    </row>
    <row r="69" spans="1:11" x14ac:dyDescent="0.35">
      <c r="A69" s="17">
        <v>41671</v>
      </c>
      <c r="B69" s="16">
        <f>'[12]LH FOB NA'!D69</f>
        <v>6200</v>
      </c>
      <c r="C69" s="16">
        <f>'[12]LH CIF As'!D69</f>
        <v>7800</v>
      </c>
      <c r="D69" s="16">
        <f>'[12]LH CIF EU'!D69</f>
        <v>5700</v>
      </c>
      <c r="E69" s="16">
        <f>'[12]EXW China'!D69</f>
        <v>7800</v>
      </c>
      <c r="G69" s="18">
        <f t="shared" si="1"/>
        <v>7032.5</v>
      </c>
      <c r="H69" s="16">
        <f t="shared" si="0"/>
        <v>6875</v>
      </c>
      <c r="I69" s="159"/>
      <c r="J69" s="159"/>
      <c r="K69" s="159">
        <f>(Table3[[#This Row],[Fastmarkets Low]]+Table3[[#This Row],[FastMarkets High]])/2</f>
        <v>0</v>
      </c>
    </row>
    <row r="70" spans="1:11" x14ac:dyDescent="0.35">
      <c r="A70" s="17">
        <v>41699</v>
      </c>
      <c r="B70" s="16">
        <f>'[12]LH FOB NA'!D70</f>
        <v>6100</v>
      </c>
      <c r="C70" s="16">
        <f>'[12]LH CIF As'!D70</f>
        <v>7825</v>
      </c>
      <c r="D70" s="16">
        <f>'[12]LH CIF EU'!D70</f>
        <v>5600</v>
      </c>
      <c r="E70" s="16">
        <f>'[12]EXW China'!D70</f>
        <v>7200</v>
      </c>
      <c r="G70" s="18">
        <f t="shared" si="1"/>
        <v>6848.125</v>
      </c>
      <c r="H70" s="16">
        <f t="shared" si="0"/>
        <v>6681.25</v>
      </c>
      <c r="I70" s="159"/>
      <c r="J70" s="159"/>
      <c r="K70" s="159">
        <f>(Table3[[#This Row],[Fastmarkets Low]]+Table3[[#This Row],[FastMarkets High]])/2</f>
        <v>0</v>
      </c>
    </row>
    <row r="71" spans="1:11" x14ac:dyDescent="0.35">
      <c r="A71" s="17">
        <v>41730</v>
      </c>
      <c r="B71" s="16">
        <f>'[12]LH FOB NA'!D71</f>
        <v>6275</v>
      </c>
      <c r="C71" s="16">
        <f>'[12]LH CIF As'!D71</f>
        <v>7575</v>
      </c>
      <c r="D71" s="16">
        <f>'[12]LH CIF EU'!D71</f>
        <v>6250</v>
      </c>
      <c r="E71" s="16">
        <f>'[12]EXW China'!D71</f>
        <v>7400</v>
      </c>
      <c r="G71" s="18">
        <f t="shared" si="1"/>
        <v>6974.375</v>
      </c>
      <c r="H71" s="16">
        <f t="shared" si="0"/>
        <v>6875</v>
      </c>
      <c r="I71" s="159"/>
      <c r="J71" s="159"/>
      <c r="K71" s="159">
        <f>(Table3[[#This Row],[Fastmarkets Low]]+Table3[[#This Row],[FastMarkets High]])/2</f>
        <v>0</v>
      </c>
    </row>
    <row r="72" spans="1:11" x14ac:dyDescent="0.35">
      <c r="A72" s="17">
        <v>41760</v>
      </c>
      <c r="B72" s="16">
        <f>'[12]LH FOB NA'!D72</f>
        <v>6625</v>
      </c>
      <c r="C72" s="16">
        <f>'[12]LH CIF As'!D72</f>
        <v>7975</v>
      </c>
      <c r="D72" s="16">
        <f>'[12]LH CIF EU'!D72</f>
        <v>6400</v>
      </c>
      <c r="E72" s="16">
        <f>'[12]EXW China'!D72</f>
        <v>7000</v>
      </c>
      <c r="G72" s="18">
        <f t="shared" si="1"/>
        <v>7118.125</v>
      </c>
      <c r="H72" s="16">
        <f t="shared" ref="H72:H131" si="2">AVERAGE(B72:E72)</f>
        <v>7000</v>
      </c>
      <c r="I72" s="159"/>
      <c r="J72" s="159"/>
      <c r="K72" s="159">
        <f>(Table3[[#This Row],[Fastmarkets Low]]+Table3[[#This Row],[FastMarkets High]])/2</f>
        <v>0</v>
      </c>
    </row>
    <row r="73" spans="1:11" x14ac:dyDescent="0.35">
      <c r="A73" s="17">
        <v>41791</v>
      </c>
      <c r="B73" s="16">
        <f>'[12]LH FOB NA'!D73</f>
        <v>6075</v>
      </c>
      <c r="C73" s="16">
        <f>'[12]LH CIF As'!D73</f>
        <v>7775</v>
      </c>
      <c r="D73" s="16">
        <f>'[12]LH CIF EU'!D73</f>
        <v>6400</v>
      </c>
      <c r="E73" s="16">
        <f>'[12]EXW China'!D73</f>
        <v>7200</v>
      </c>
      <c r="G73" s="18">
        <f t="shared" ref="G73:G115" si="3">((B73*0.25)+(C73*0.325)+(D73*0.175)+(E73*0.25))</f>
        <v>6965.625</v>
      </c>
      <c r="H73" s="16">
        <f t="shared" si="2"/>
        <v>6862.5</v>
      </c>
      <c r="I73" s="159"/>
      <c r="J73" s="159"/>
      <c r="K73" s="159">
        <f>(Table3[[#This Row],[Fastmarkets Low]]+Table3[[#This Row],[FastMarkets High]])/2</f>
        <v>0</v>
      </c>
    </row>
    <row r="74" spans="1:11" x14ac:dyDescent="0.35">
      <c r="A74" s="17">
        <v>41821</v>
      </c>
      <c r="B74" s="16">
        <f>'[12]LH FOB NA'!D74</f>
        <v>6300</v>
      </c>
      <c r="C74" s="16">
        <f>'[12]LH CIF As'!D74</f>
        <v>7950</v>
      </c>
      <c r="D74" s="16">
        <f>'[12]LH CIF EU'!D74</f>
        <v>6000</v>
      </c>
      <c r="E74" s="16">
        <f>'[12]EXW China'!D74</f>
        <v>6900</v>
      </c>
      <c r="G74" s="18">
        <f t="shared" si="3"/>
        <v>6933.75</v>
      </c>
      <c r="H74" s="16">
        <f t="shared" si="2"/>
        <v>6787.5</v>
      </c>
      <c r="I74" s="159"/>
      <c r="J74" s="159"/>
      <c r="K74" s="159">
        <f>(Table3[[#This Row],[Fastmarkets Low]]+Table3[[#This Row],[FastMarkets High]])/2</f>
        <v>0</v>
      </c>
    </row>
    <row r="75" spans="1:11" x14ac:dyDescent="0.35">
      <c r="A75" s="17">
        <v>41852</v>
      </c>
      <c r="B75" s="16">
        <f>'[12]LH FOB NA'!D75</f>
        <v>6350</v>
      </c>
      <c r="C75" s="16">
        <f>'[12]LH CIF As'!D75</f>
        <v>7450</v>
      </c>
      <c r="D75" s="16">
        <f>'[12]LH CIF EU'!D75</f>
        <v>6300</v>
      </c>
      <c r="E75" s="16">
        <f>'[12]EXW China'!D75</f>
        <v>7000</v>
      </c>
      <c r="G75" s="18">
        <f t="shared" si="3"/>
        <v>6861.25</v>
      </c>
      <c r="H75" s="16">
        <f t="shared" si="2"/>
        <v>6775</v>
      </c>
      <c r="I75" s="159"/>
      <c r="J75" s="159"/>
      <c r="K75" s="159">
        <f>(Table3[[#This Row],[Fastmarkets Low]]+Table3[[#This Row],[FastMarkets High]])/2</f>
        <v>0</v>
      </c>
    </row>
    <row r="76" spans="1:11" x14ac:dyDescent="0.35">
      <c r="A76" s="17">
        <v>41883</v>
      </c>
      <c r="B76" s="16">
        <f>'[12]LH FOB NA'!D76</f>
        <v>6350</v>
      </c>
      <c r="C76" s="16">
        <f>'[12]LH CIF As'!D76</f>
        <v>7650</v>
      </c>
      <c r="D76" s="16">
        <f>'[12]LH CIF EU'!D76</f>
        <v>6400</v>
      </c>
      <c r="E76" s="16">
        <f>'[12]EXW China'!D76</f>
        <v>7100</v>
      </c>
      <c r="G76" s="18">
        <f t="shared" si="3"/>
        <v>6968.75</v>
      </c>
      <c r="H76" s="16">
        <f t="shared" si="2"/>
        <v>6875</v>
      </c>
      <c r="I76" s="159"/>
      <c r="J76" s="159"/>
      <c r="K76" s="159">
        <f>(Table3[[#This Row],[Fastmarkets Low]]+Table3[[#This Row],[FastMarkets High]])/2</f>
        <v>0</v>
      </c>
    </row>
    <row r="77" spans="1:11" x14ac:dyDescent="0.35">
      <c r="A77" s="17">
        <v>41913</v>
      </c>
      <c r="B77" s="16">
        <f>'[12]LH FOB NA'!D77</f>
        <v>6500</v>
      </c>
      <c r="C77" s="16">
        <f>'[12]LH CIF As'!D77</f>
        <v>7450</v>
      </c>
      <c r="D77" s="16">
        <f>'[12]LH CIF EU'!D77</f>
        <v>6300</v>
      </c>
      <c r="E77" s="16">
        <f>'[12]EXW China'!D77</f>
        <v>7000</v>
      </c>
      <c r="G77" s="18">
        <f t="shared" si="3"/>
        <v>6898.75</v>
      </c>
      <c r="H77" s="16">
        <f t="shared" si="2"/>
        <v>6812.5</v>
      </c>
      <c r="I77" s="159"/>
      <c r="J77" s="159"/>
      <c r="K77" s="159">
        <f>(Table3[[#This Row],[Fastmarkets Low]]+Table3[[#This Row],[FastMarkets High]])/2</f>
        <v>0</v>
      </c>
    </row>
    <row r="78" spans="1:11" x14ac:dyDescent="0.35">
      <c r="A78" s="17">
        <v>41944</v>
      </c>
      <c r="B78" s="16">
        <f>'[12]LH FOB NA'!D78</f>
        <v>6400</v>
      </c>
      <c r="C78" s="16">
        <f>'[12]LH CIF As'!D78</f>
        <v>7300</v>
      </c>
      <c r="D78" s="16">
        <f>'[12]LH CIF EU'!D78</f>
        <v>6200</v>
      </c>
      <c r="E78" s="16">
        <f>'[12]EXW China'!D78</f>
        <v>6700</v>
      </c>
      <c r="G78" s="18">
        <f t="shared" si="3"/>
        <v>6732.5</v>
      </c>
      <c r="H78" s="16">
        <f t="shared" si="2"/>
        <v>6650</v>
      </c>
      <c r="I78" s="159"/>
      <c r="J78" s="159"/>
      <c r="K78" s="159">
        <f>(Table3[[#This Row],[Fastmarkets Low]]+Table3[[#This Row],[FastMarkets High]])/2</f>
        <v>0</v>
      </c>
    </row>
    <row r="79" spans="1:11" x14ac:dyDescent="0.35">
      <c r="A79" s="17">
        <v>41974</v>
      </c>
      <c r="B79" s="16">
        <f>'[12]LH FOB NA'!D79</f>
        <v>6450</v>
      </c>
      <c r="C79" s="16">
        <f>'[12]LH CIF As'!D79</f>
        <v>7200</v>
      </c>
      <c r="D79" s="16">
        <f>'[12]LH CIF EU'!D79</f>
        <v>6300</v>
      </c>
      <c r="E79" s="16">
        <f>'[12]EXW China'!D79</f>
        <v>6800</v>
      </c>
      <c r="G79" s="18">
        <f t="shared" si="3"/>
        <v>6755</v>
      </c>
      <c r="H79" s="16">
        <f t="shared" si="2"/>
        <v>6687.5</v>
      </c>
      <c r="I79" s="159"/>
      <c r="J79" s="159"/>
      <c r="K79" s="159">
        <f>(Table3[[#This Row],[Fastmarkets Low]]+Table3[[#This Row],[FastMarkets High]])/2</f>
        <v>0</v>
      </c>
    </row>
    <row r="80" spans="1:11" x14ac:dyDescent="0.35">
      <c r="A80" s="17">
        <v>42005</v>
      </c>
      <c r="B80" s="16">
        <f>'[12]LH FOB NA'!D80</f>
        <v>6550</v>
      </c>
      <c r="C80" s="16">
        <f>'[12]LH CIF As'!D80</f>
        <v>7750</v>
      </c>
      <c r="D80" s="16">
        <f>'[12]LH CIF EU'!D80</f>
        <v>6200</v>
      </c>
      <c r="E80" s="16">
        <f>'[12]EXW China'!D80</f>
        <v>7400</v>
      </c>
      <c r="G80" s="18">
        <f t="shared" si="3"/>
        <v>7091.25</v>
      </c>
      <c r="H80" s="16">
        <f t="shared" si="2"/>
        <v>6975</v>
      </c>
      <c r="I80" s="159"/>
      <c r="J80" s="159"/>
      <c r="K80" s="159">
        <f>(Table3[[#This Row],[Fastmarkets Low]]+Table3[[#This Row],[FastMarkets High]])/2</f>
        <v>0</v>
      </c>
    </row>
    <row r="81" spans="1:11" x14ac:dyDescent="0.35">
      <c r="A81" s="17">
        <v>42036</v>
      </c>
      <c r="B81" s="16">
        <f>'[12]LH FOB NA'!D81</f>
        <v>6600</v>
      </c>
      <c r="C81" s="16">
        <f>'[12]LH CIF As'!D81</f>
        <v>7750</v>
      </c>
      <c r="D81" s="16">
        <f>'[12]LH CIF EU'!D81</f>
        <v>6500</v>
      </c>
      <c r="E81" s="16">
        <f>'[12]EXW China'!D81</f>
        <v>7600</v>
      </c>
      <c r="G81" s="18">
        <f t="shared" si="3"/>
        <v>7206.25</v>
      </c>
      <c r="H81" s="16">
        <f t="shared" si="2"/>
        <v>7112.5</v>
      </c>
      <c r="I81" s="159"/>
      <c r="J81" s="159"/>
      <c r="K81" s="159">
        <f>(Table3[[#This Row],[Fastmarkets Low]]+Table3[[#This Row],[FastMarkets High]])/2</f>
        <v>0</v>
      </c>
    </row>
    <row r="82" spans="1:11" x14ac:dyDescent="0.35">
      <c r="A82" s="17">
        <v>42064</v>
      </c>
      <c r="B82" s="16">
        <f>'[12]LH FOB NA'!D82</f>
        <v>6850</v>
      </c>
      <c r="C82" s="16">
        <f>'[12]LH CIF As'!D82</f>
        <v>7900</v>
      </c>
      <c r="D82" s="16">
        <f>'[12]LH CIF EU'!D82</f>
        <v>6400</v>
      </c>
      <c r="E82" s="16">
        <f>'[12]EXW China'!D82</f>
        <v>7700</v>
      </c>
      <c r="G82" s="18">
        <f t="shared" si="3"/>
        <v>7325</v>
      </c>
      <c r="H82" s="16">
        <f t="shared" si="2"/>
        <v>7212.5</v>
      </c>
      <c r="I82" s="159"/>
      <c r="J82" s="159"/>
      <c r="K82" s="159">
        <f>(Table3[[#This Row],[Fastmarkets Low]]+Table3[[#This Row],[FastMarkets High]])/2</f>
        <v>0</v>
      </c>
    </row>
    <row r="83" spans="1:11" x14ac:dyDescent="0.35">
      <c r="A83" s="17">
        <v>42095</v>
      </c>
      <c r="B83" s="16">
        <f>'[12]LH FOB NA'!D83</f>
        <v>7200</v>
      </c>
      <c r="C83" s="16">
        <f>'[12]LH CIF As'!D83</f>
        <v>7650</v>
      </c>
      <c r="D83" s="16">
        <f>'[12]LH CIF EU'!D83</f>
        <v>6700</v>
      </c>
      <c r="E83" s="16">
        <f>'[12]EXW China'!D83</f>
        <v>7500</v>
      </c>
      <c r="G83" s="18">
        <f t="shared" si="3"/>
        <v>7333.75</v>
      </c>
      <c r="H83" s="16">
        <f t="shared" si="2"/>
        <v>7262.5</v>
      </c>
      <c r="I83" s="159"/>
      <c r="J83" s="159"/>
      <c r="K83" s="159">
        <f>(Table3[[#This Row],[Fastmarkets Low]]+Table3[[#This Row],[FastMarkets High]])/2</f>
        <v>0</v>
      </c>
    </row>
    <row r="84" spans="1:11" x14ac:dyDescent="0.35">
      <c r="A84" s="17">
        <v>42125</v>
      </c>
      <c r="B84" s="16">
        <f>'[12]LH FOB NA'!D84</f>
        <v>6800</v>
      </c>
      <c r="C84" s="16">
        <f>'[12]LH CIF As'!D84</f>
        <v>7600</v>
      </c>
      <c r="D84" s="16">
        <f>'[12]LH CIF EU'!D84</f>
        <v>6900</v>
      </c>
      <c r="E84" s="16">
        <f>'[12]EXW China'!D84</f>
        <v>7600</v>
      </c>
      <c r="G84" s="18">
        <f t="shared" si="3"/>
        <v>7277.5</v>
      </c>
      <c r="H84" s="16">
        <f t="shared" si="2"/>
        <v>7225</v>
      </c>
      <c r="I84" s="159"/>
      <c r="J84" s="159"/>
      <c r="K84" s="159">
        <f>(Table3[[#This Row],[Fastmarkets Low]]+Table3[[#This Row],[FastMarkets High]])/2</f>
        <v>0</v>
      </c>
    </row>
    <row r="85" spans="1:11" x14ac:dyDescent="0.35">
      <c r="A85" s="17">
        <v>42156</v>
      </c>
      <c r="B85" s="16">
        <f>'[12]LH FOB NA'!D85</f>
        <v>6850</v>
      </c>
      <c r="C85" s="16">
        <f>'[12]LH CIF As'!D85</f>
        <v>7750</v>
      </c>
      <c r="D85" s="16">
        <f>'[12]LH CIF EU'!D85</f>
        <v>7350</v>
      </c>
      <c r="E85" s="16">
        <f>'[12]EXW China'!D85</f>
        <v>7900</v>
      </c>
      <c r="G85" s="18">
        <f t="shared" si="3"/>
        <v>7492.5</v>
      </c>
      <c r="H85" s="16">
        <f t="shared" si="2"/>
        <v>7462.5</v>
      </c>
      <c r="I85" s="159"/>
      <c r="J85" s="159"/>
      <c r="K85" s="159">
        <f>(Table3[[#This Row],[Fastmarkets Low]]+Table3[[#This Row],[FastMarkets High]])/2</f>
        <v>0</v>
      </c>
    </row>
    <row r="86" spans="1:11" x14ac:dyDescent="0.35">
      <c r="A86" s="17">
        <v>42186</v>
      </c>
      <c r="B86" s="16">
        <f>'[12]LH FOB NA'!D86</f>
        <v>7100</v>
      </c>
      <c r="C86" s="16">
        <f>'[12]LH CIF As'!D86</f>
        <v>7800</v>
      </c>
      <c r="D86" s="16">
        <f>'[12]LH CIF EU'!D86</f>
        <v>7100</v>
      </c>
      <c r="E86" s="16">
        <f>'[12]EXW China'!D86</f>
        <v>8250</v>
      </c>
      <c r="G86" s="18">
        <f t="shared" si="3"/>
        <v>7615</v>
      </c>
      <c r="H86" s="16">
        <f t="shared" si="2"/>
        <v>7562.5</v>
      </c>
      <c r="I86" s="159"/>
      <c r="J86" s="159"/>
      <c r="K86" s="159">
        <f>(Table3[[#This Row],[Fastmarkets Low]]+Table3[[#This Row],[FastMarkets High]])/2</f>
        <v>0</v>
      </c>
    </row>
    <row r="87" spans="1:11" x14ac:dyDescent="0.35">
      <c r="A87" s="17">
        <v>42217</v>
      </c>
      <c r="B87" s="16">
        <f>'[12]LH FOB NA'!D87</f>
        <v>7000</v>
      </c>
      <c r="C87" s="16">
        <f>'[12]LH CIF As'!D87</f>
        <v>8050</v>
      </c>
      <c r="D87" s="16">
        <f>'[12]LH CIF EU'!D87</f>
        <v>6900</v>
      </c>
      <c r="E87" s="16">
        <f>'[12]EXW China'!D87</f>
        <v>9000</v>
      </c>
      <c r="G87" s="18">
        <f t="shared" si="3"/>
        <v>7823.75</v>
      </c>
      <c r="H87" s="16">
        <f t="shared" si="2"/>
        <v>7737.5</v>
      </c>
      <c r="I87" s="159"/>
      <c r="J87" s="159"/>
      <c r="K87" s="159">
        <f>(Table3[[#This Row],[Fastmarkets Low]]+Table3[[#This Row],[FastMarkets High]])/2</f>
        <v>0</v>
      </c>
    </row>
    <row r="88" spans="1:11" x14ac:dyDescent="0.35">
      <c r="A88" s="17">
        <v>42248</v>
      </c>
      <c r="B88" s="16">
        <f>'[12]LH FOB NA'!D88</f>
        <v>7300</v>
      </c>
      <c r="C88" s="16">
        <f>'[12]LH CIF As'!D88</f>
        <v>8400</v>
      </c>
      <c r="D88" s="16">
        <f>'[12]LH CIF EU'!D88</f>
        <v>6600</v>
      </c>
      <c r="E88" s="16">
        <f>'[12]EXW China'!D88</f>
        <v>9100</v>
      </c>
      <c r="G88" s="18">
        <f t="shared" si="3"/>
        <v>7985</v>
      </c>
      <c r="H88" s="16">
        <f t="shared" si="2"/>
        <v>7850</v>
      </c>
      <c r="I88" s="159"/>
      <c r="J88" s="159"/>
      <c r="K88" s="159">
        <f>(Table3[[#This Row],[Fastmarkets Low]]+Table3[[#This Row],[FastMarkets High]])/2</f>
        <v>0</v>
      </c>
    </row>
    <row r="89" spans="1:11" x14ac:dyDescent="0.35">
      <c r="A89" s="17">
        <v>42278</v>
      </c>
      <c r="B89" s="16">
        <f>'[12]LH FOB NA'!D89</f>
        <v>7875</v>
      </c>
      <c r="C89" s="16">
        <f>'[12]LH CIF As'!D89</f>
        <v>8450</v>
      </c>
      <c r="D89" s="16">
        <f>'[12]LH CIF EU'!D89</f>
        <v>7250</v>
      </c>
      <c r="E89" s="16">
        <f>'[12]EXW China'!D89</f>
        <v>9700</v>
      </c>
      <c r="G89" s="18">
        <f t="shared" si="3"/>
        <v>8408.75</v>
      </c>
      <c r="H89" s="16">
        <f t="shared" si="2"/>
        <v>8318.75</v>
      </c>
      <c r="I89" s="159"/>
      <c r="J89" s="159"/>
      <c r="K89" s="159">
        <f>(Table3[[#This Row],[Fastmarkets Low]]+Table3[[#This Row],[FastMarkets High]])/2</f>
        <v>0</v>
      </c>
    </row>
    <row r="90" spans="1:11" x14ac:dyDescent="0.35">
      <c r="A90" s="17">
        <v>42309</v>
      </c>
      <c r="B90" s="16">
        <f>'[12]LH FOB NA'!D90</f>
        <v>8375</v>
      </c>
      <c r="C90" s="16">
        <f>'[12]LH CIF As'!D90</f>
        <v>8475</v>
      </c>
      <c r="D90" s="16">
        <f>'[12]LH CIF EU'!D90</f>
        <v>7200</v>
      </c>
      <c r="E90" s="16">
        <f>'[12]EXW China'!D90</f>
        <v>10400</v>
      </c>
      <c r="G90" s="18">
        <f t="shared" si="3"/>
        <v>8708.125</v>
      </c>
      <c r="H90" s="16">
        <f t="shared" si="2"/>
        <v>8612.5</v>
      </c>
      <c r="I90" s="159"/>
      <c r="J90" s="159"/>
      <c r="K90" s="159">
        <f>(Table3[[#This Row],[Fastmarkets Low]]+Table3[[#This Row],[FastMarkets High]])/2</f>
        <v>0</v>
      </c>
    </row>
    <row r="91" spans="1:11" x14ac:dyDescent="0.35">
      <c r="A91" s="17">
        <v>42339</v>
      </c>
      <c r="B91" s="16">
        <f>'[12]LH FOB NA'!D91</f>
        <v>8375</v>
      </c>
      <c r="C91" s="16">
        <f>'[12]LH CIF As'!D91</f>
        <v>8800</v>
      </c>
      <c r="D91" s="16">
        <f>'[12]LH CIF EU'!D91</f>
        <v>7550</v>
      </c>
      <c r="E91" s="16">
        <f>'[12]EXW China'!D91</f>
        <v>10825</v>
      </c>
      <c r="G91" s="18">
        <f t="shared" si="3"/>
        <v>8981.25</v>
      </c>
      <c r="H91" s="16">
        <f t="shared" si="2"/>
        <v>8887.5</v>
      </c>
      <c r="I91" s="159"/>
      <c r="J91" s="159"/>
      <c r="K91" s="159">
        <f>(Table3[[#This Row],[Fastmarkets Low]]+Table3[[#This Row],[FastMarkets High]])/2</f>
        <v>0</v>
      </c>
    </row>
    <row r="92" spans="1:11" x14ac:dyDescent="0.35">
      <c r="A92" s="17">
        <v>42370</v>
      </c>
      <c r="B92" s="16">
        <f>'[12]LH FOB NA'!D92</f>
        <v>9400</v>
      </c>
      <c r="C92" s="16">
        <f>'[12]LH CIF As'!D92</f>
        <v>9900</v>
      </c>
      <c r="D92" s="16">
        <f>'[12]LH CIF EU'!D92</f>
        <v>8350</v>
      </c>
      <c r="E92" s="16">
        <f>'[12]EXW China'!D92</f>
        <v>11700</v>
      </c>
      <c r="G92" s="18">
        <f t="shared" si="3"/>
        <v>9953.75</v>
      </c>
      <c r="H92" s="16">
        <f t="shared" si="2"/>
        <v>9837.5</v>
      </c>
      <c r="I92" s="159"/>
      <c r="J92" s="159"/>
      <c r="K92" s="159">
        <f>(Table3[[#This Row],[Fastmarkets Low]]+Table3[[#This Row],[FastMarkets High]])/2</f>
        <v>0</v>
      </c>
    </row>
    <row r="93" spans="1:11" x14ac:dyDescent="0.35">
      <c r="A93" s="17">
        <v>42401</v>
      </c>
      <c r="B93" s="16">
        <f>'[12]LH FOB NA'!D93</f>
        <v>10750</v>
      </c>
      <c r="C93" s="16">
        <f>'[12]LH CIF As'!D93</f>
        <v>10750</v>
      </c>
      <c r="D93" s="16">
        <f>'[12]LH CIF EU'!D93</f>
        <v>9200</v>
      </c>
      <c r="E93" s="16">
        <f>'[12]EXW China'!D93</f>
        <v>12900</v>
      </c>
      <c r="G93" s="18">
        <f t="shared" si="3"/>
        <v>11016.25</v>
      </c>
      <c r="H93" s="16">
        <f t="shared" si="2"/>
        <v>10900</v>
      </c>
      <c r="I93" s="159"/>
      <c r="J93" s="159"/>
      <c r="K93" s="159">
        <f>(Table3[[#This Row],[Fastmarkets Low]]+Table3[[#This Row],[FastMarkets High]])/2</f>
        <v>0</v>
      </c>
    </row>
    <row r="94" spans="1:11" x14ac:dyDescent="0.35">
      <c r="A94" s="17">
        <v>42430</v>
      </c>
      <c r="B94" s="16">
        <f>'[12]LH FOB NA'!D94</f>
        <v>11300</v>
      </c>
      <c r="C94" s="16">
        <f>'[12]LH CIF As'!D94</f>
        <v>11750</v>
      </c>
      <c r="D94" s="16">
        <f>'[12]LH CIF EU'!D94</f>
        <v>9750</v>
      </c>
      <c r="E94" s="16">
        <f>'[12]EXW China'!D94</f>
        <v>14000</v>
      </c>
      <c r="G94" s="18">
        <f t="shared" si="3"/>
        <v>11850</v>
      </c>
      <c r="H94" s="16">
        <f t="shared" si="2"/>
        <v>11700</v>
      </c>
      <c r="I94" s="159"/>
      <c r="J94" s="159"/>
      <c r="K94" s="159">
        <f>(Table3[[#This Row],[Fastmarkets Low]]+Table3[[#This Row],[FastMarkets High]])/2</f>
        <v>0</v>
      </c>
    </row>
    <row r="95" spans="1:11" x14ac:dyDescent="0.35">
      <c r="A95" s="17">
        <v>42461</v>
      </c>
      <c r="B95" s="16">
        <f>'[12]LH FOB NA'!D95</f>
        <v>11500</v>
      </c>
      <c r="C95" s="16">
        <f>'[12]LH CIF As'!D95</f>
        <v>12500</v>
      </c>
      <c r="D95" s="16">
        <f>'[12]LH CIF EU'!D95</f>
        <v>10050</v>
      </c>
      <c r="E95" s="16">
        <f>'[12]EXW China'!D95</f>
        <v>14375</v>
      </c>
      <c r="G95" s="18">
        <f t="shared" si="3"/>
        <v>12290</v>
      </c>
      <c r="H95" s="16">
        <f t="shared" si="2"/>
        <v>12106.25</v>
      </c>
      <c r="I95" s="159"/>
      <c r="J95" s="159"/>
      <c r="K95" s="159">
        <f>(Table3[[#This Row],[Fastmarkets Low]]+Table3[[#This Row],[FastMarkets High]])/2</f>
        <v>0</v>
      </c>
    </row>
    <row r="96" spans="1:11" x14ac:dyDescent="0.35">
      <c r="A96" s="17">
        <v>42491</v>
      </c>
      <c r="B96" s="16">
        <f>'[12]LH FOB NA'!D96</f>
        <v>12250</v>
      </c>
      <c r="C96" s="16">
        <f>'[12]LH CIF As'!D96</f>
        <v>13500</v>
      </c>
      <c r="D96" s="16">
        <f>'[12]LH CIF EU'!D96</f>
        <v>10250</v>
      </c>
      <c r="E96" s="16">
        <f>'[12]EXW China'!D96</f>
        <v>14875</v>
      </c>
      <c r="G96" s="18">
        <f t="shared" si="3"/>
        <v>12962.5</v>
      </c>
      <c r="H96" s="16">
        <f t="shared" si="2"/>
        <v>12718.75</v>
      </c>
      <c r="I96" s="159"/>
      <c r="J96" s="159"/>
      <c r="K96" s="159">
        <f>(Table3[[#This Row],[Fastmarkets Low]]+Table3[[#This Row],[FastMarkets High]])/2</f>
        <v>0</v>
      </c>
    </row>
    <row r="97" spans="1:11" x14ac:dyDescent="0.35">
      <c r="A97" s="17">
        <v>42522</v>
      </c>
      <c r="B97" s="16">
        <f>'[12]LH FOB NA'!D97</f>
        <v>12500</v>
      </c>
      <c r="C97" s="16">
        <f>'[12]LH CIF As'!D97</f>
        <v>15000</v>
      </c>
      <c r="D97" s="16">
        <f>'[12]LH CIF EU'!D97</f>
        <v>11000</v>
      </c>
      <c r="E97" s="16">
        <f>'[12]EXW China'!D97</f>
        <v>16000</v>
      </c>
      <c r="G97" s="18">
        <f t="shared" si="3"/>
        <v>13925</v>
      </c>
      <c r="H97" s="16">
        <f t="shared" si="2"/>
        <v>13625</v>
      </c>
      <c r="I97" s="159"/>
      <c r="J97" s="159"/>
      <c r="K97" s="159">
        <f>(Table3[[#This Row],[Fastmarkets Low]]+Table3[[#This Row],[FastMarkets High]])/2</f>
        <v>0</v>
      </c>
    </row>
    <row r="98" spans="1:11" x14ac:dyDescent="0.35">
      <c r="A98" s="17">
        <v>42552</v>
      </c>
      <c r="B98" s="16">
        <f>'[12]LH FOB NA'!D98</f>
        <v>13500</v>
      </c>
      <c r="C98" s="16">
        <f>'[12]LH CIF As'!D98</f>
        <v>16000</v>
      </c>
      <c r="D98" s="16">
        <f>'[12]LH CIF EU'!D98</f>
        <v>13000</v>
      </c>
      <c r="E98" s="16">
        <f>'[12]EXW China'!D98</f>
        <v>17000</v>
      </c>
      <c r="G98" s="18">
        <f t="shared" si="3"/>
        <v>15100</v>
      </c>
      <c r="H98" s="16">
        <f t="shared" si="2"/>
        <v>14875</v>
      </c>
      <c r="I98" s="159"/>
      <c r="J98" s="159"/>
      <c r="K98" s="159">
        <f>(Table3[[#This Row],[Fastmarkets Low]]+Table3[[#This Row],[FastMarkets High]])/2</f>
        <v>0</v>
      </c>
    </row>
    <row r="99" spans="1:11" x14ac:dyDescent="0.35">
      <c r="A99" s="17">
        <v>42583</v>
      </c>
      <c r="B99" s="16">
        <f>'[12]LH FOB NA'!D99</f>
        <v>14000</v>
      </c>
      <c r="C99" s="16">
        <f>'[12]LH CIF As'!D99</f>
        <v>16500</v>
      </c>
      <c r="D99" s="16">
        <f>'[12]LH CIF EU'!D99</f>
        <v>14000</v>
      </c>
      <c r="E99" s="16">
        <f>'[12]EXW China'!D99</f>
        <v>19500</v>
      </c>
      <c r="G99" s="18">
        <f t="shared" si="3"/>
        <v>16187.5</v>
      </c>
      <c r="H99" s="16">
        <f t="shared" si="2"/>
        <v>16000</v>
      </c>
      <c r="I99" s="159"/>
      <c r="J99" s="159"/>
      <c r="K99" s="159">
        <f>(Table3[[#This Row],[Fastmarkets Low]]+Table3[[#This Row],[FastMarkets High]])/2</f>
        <v>0</v>
      </c>
    </row>
    <row r="100" spans="1:11" x14ac:dyDescent="0.35">
      <c r="A100" s="17">
        <v>42614</v>
      </c>
      <c r="B100" s="16">
        <f>'[12]LH FOB NA'!D100</f>
        <v>14250</v>
      </c>
      <c r="C100" s="16">
        <f>'[12]LH CIF As'!D100</f>
        <v>16750</v>
      </c>
      <c r="D100" s="16">
        <f>'[12]LH CIF EU'!D100</f>
        <v>14500</v>
      </c>
      <c r="E100" s="16">
        <f>'[12]EXW China'!D100</f>
        <v>19750</v>
      </c>
      <c r="G100" s="18">
        <f t="shared" si="3"/>
        <v>16481.25</v>
      </c>
      <c r="H100" s="16">
        <f t="shared" si="2"/>
        <v>16312.5</v>
      </c>
      <c r="I100" s="159"/>
      <c r="J100" s="159"/>
      <c r="K100" s="159">
        <f>(Table3[[#This Row],[Fastmarkets Low]]+Table3[[#This Row],[FastMarkets High]])/2</f>
        <v>0</v>
      </c>
    </row>
    <row r="101" spans="1:11" x14ac:dyDescent="0.35">
      <c r="A101" s="17">
        <v>42644</v>
      </c>
      <c r="B101" s="16">
        <f>'[12]LH FOB NA'!D101</f>
        <v>14000</v>
      </c>
      <c r="C101" s="16">
        <f>'[12]LH CIF As'!D101</f>
        <v>16500</v>
      </c>
      <c r="D101" s="16">
        <f>'[12]LH CIF EU'!D101</f>
        <v>14500</v>
      </c>
      <c r="E101" s="16">
        <f>'[12]EXW China'!D101</f>
        <v>19500</v>
      </c>
      <c r="G101" s="18">
        <f t="shared" si="3"/>
        <v>16275</v>
      </c>
      <c r="H101" s="16">
        <f t="shared" si="2"/>
        <v>16125</v>
      </c>
      <c r="I101" s="159"/>
      <c r="J101" s="159"/>
      <c r="K101" s="159">
        <f>(Table3[[#This Row],[Fastmarkets Low]]+Table3[[#This Row],[FastMarkets High]])/2</f>
        <v>0</v>
      </c>
    </row>
    <row r="102" spans="1:11" x14ac:dyDescent="0.35">
      <c r="A102" s="17">
        <v>42675</v>
      </c>
      <c r="B102" s="16">
        <f>'[12]LH FOB NA'!D102</f>
        <v>14250</v>
      </c>
      <c r="C102" s="16">
        <f>'[12]LH CIF As'!D102</f>
        <v>17500</v>
      </c>
      <c r="D102" s="16">
        <f>'[12]LH CIF EU'!D102</f>
        <v>14500</v>
      </c>
      <c r="E102" s="16">
        <f>'[12]EXW China'!D102</f>
        <v>20500</v>
      </c>
      <c r="G102" s="18">
        <f t="shared" si="3"/>
        <v>16912.5</v>
      </c>
      <c r="H102" s="16">
        <f t="shared" si="2"/>
        <v>16687.5</v>
      </c>
      <c r="I102" s="159"/>
      <c r="J102" s="159"/>
      <c r="K102" s="159">
        <f>(Table3[[#This Row],[Fastmarkets Low]]+Table3[[#This Row],[FastMarkets High]])/2</f>
        <v>0</v>
      </c>
    </row>
    <row r="103" spans="1:11" x14ac:dyDescent="0.35">
      <c r="A103" s="17">
        <v>42705</v>
      </c>
      <c r="B103" s="16">
        <f>'[12]LH FOB NA'!D103</f>
        <v>14500</v>
      </c>
      <c r="C103" s="16">
        <f>'[12]LH CIF As'!D103</f>
        <v>18000</v>
      </c>
      <c r="D103" s="16">
        <f>'[12]LH CIF EU'!D103</f>
        <v>14500</v>
      </c>
      <c r="E103" s="16">
        <f>'[12]EXW China'!D103</f>
        <v>20500</v>
      </c>
      <c r="G103" s="18">
        <f t="shared" si="3"/>
        <v>17137.5</v>
      </c>
      <c r="H103" s="16">
        <f t="shared" si="2"/>
        <v>16875</v>
      </c>
      <c r="I103" s="159"/>
      <c r="J103" s="159"/>
      <c r="K103" s="159">
        <f>(Table3[[#This Row],[Fastmarkets Low]]+Table3[[#This Row],[FastMarkets High]])/2</f>
        <v>0</v>
      </c>
    </row>
    <row r="104" spans="1:11" x14ac:dyDescent="0.35">
      <c r="A104" s="17">
        <v>42736</v>
      </c>
      <c r="B104" s="16">
        <f>'[12]LH FOB NA'!D104</f>
        <v>14500</v>
      </c>
      <c r="C104" s="16">
        <f>'[12]LH CIF As'!D104</f>
        <v>17500</v>
      </c>
      <c r="D104" s="16">
        <f>'[12]LH CIF EU'!D104</f>
        <v>15000</v>
      </c>
      <c r="E104" s="16">
        <f>'[12]EXW China'!D104</f>
        <v>19500</v>
      </c>
      <c r="G104" s="18">
        <f t="shared" si="3"/>
        <v>16812.5</v>
      </c>
      <c r="H104" s="16">
        <f t="shared" si="2"/>
        <v>16625</v>
      </c>
      <c r="I104" s="159"/>
      <c r="J104" s="159"/>
      <c r="K104" s="159">
        <f>(Table3[[#This Row],[Fastmarkets Low]]+Table3[[#This Row],[FastMarkets High]])/2</f>
        <v>0</v>
      </c>
    </row>
    <row r="105" spans="1:11" x14ac:dyDescent="0.35">
      <c r="A105" s="17">
        <v>42767</v>
      </c>
      <c r="B105" s="16">
        <f>'[12]LH FOB NA'!D105</f>
        <v>15000</v>
      </c>
      <c r="C105" s="16">
        <f>'[12]LH CIF As'!D105</f>
        <v>17500</v>
      </c>
      <c r="D105" s="16">
        <f>'[12]LH CIF EU'!D105</f>
        <v>15000</v>
      </c>
      <c r="E105" s="16">
        <f>'[12]EXW China'!D105</f>
        <v>20500</v>
      </c>
      <c r="G105" s="18">
        <f t="shared" si="3"/>
        <v>17187.5</v>
      </c>
      <c r="H105" s="16">
        <f t="shared" si="2"/>
        <v>17000</v>
      </c>
      <c r="I105" s="159"/>
      <c r="J105" s="159"/>
      <c r="K105" s="159">
        <f>(Table3[[#This Row],[Fastmarkets Low]]+Table3[[#This Row],[FastMarkets High]])/2</f>
        <v>0</v>
      </c>
    </row>
    <row r="106" spans="1:11" x14ac:dyDescent="0.35">
      <c r="A106" s="17">
        <v>42795</v>
      </c>
      <c r="B106" s="16">
        <f>'[12]LH FOB NA'!D106</f>
        <v>15000</v>
      </c>
      <c r="C106" s="16">
        <f>'[12]LH CIF As'!D106</f>
        <v>17250</v>
      </c>
      <c r="D106" s="16">
        <f>'[12]LH CIF EU'!D106</f>
        <v>15000</v>
      </c>
      <c r="E106" s="16">
        <f>'[12]EXW China'!D106</f>
        <v>20750</v>
      </c>
      <c r="G106" s="18">
        <f t="shared" si="3"/>
        <v>17168.75</v>
      </c>
      <c r="H106" s="16">
        <f t="shared" si="2"/>
        <v>17000</v>
      </c>
      <c r="I106" s="159"/>
      <c r="J106" s="159"/>
      <c r="K106" s="159">
        <f>(Table3[[#This Row],[Fastmarkets Low]]+Table3[[#This Row],[FastMarkets High]])/2</f>
        <v>0</v>
      </c>
    </row>
    <row r="107" spans="1:11" x14ac:dyDescent="0.35">
      <c r="A107" s="17">
        <v>42826</v>
      </c>
      <c r="B107" s="16">
        <f>'[12]LH FOB NA'!D107</f>
        <v>15000</v>
      </c>
      <c r="C107" s="16">
        <f>'[12]LH CIF As'!D107</f>
        <v>18000</v>
      </c>
      <c r="D107" s="16">
        <f>'[12]LH CIF EU'!D107</f>
        <v>15500</v>
      </c>
      <c r="E107" s="16">
        <f>'[12]EXW China'!D107</f>
        <v>21250</v>
      </c>
      <c r="G107" s="18">
        <f t="shared" si="3"/>
        <v>17625</v>
      </c>
      <c r="H107" s="16">
        <f t="shared" si="2"/>
        <v>17437.5</v>
      </c>
      <c r="I107" s="159"/>
      <c r="J107" s="159"/>
      <c r="K107" s="159">
        <f>(Table3[[#This Row],[Fastmarkets Low]]+Table3[[#This Row],[FastMarkets High]])/2</f>
        <v>0</v>
      </c>
    </row>
    <row r="108" spans="1:11" x14ac:dyDescent="0.35">
      <c r="A108" s="17">
        <v>42856</v>
      </c>
      <c r="B108" s="16">
        <f>'[12]LH FOB NA'!D108</f>
        <v>15250</v>
      </c>
      <c r="C108" s="16">
        <f>'[12]LH CIF As'!D108</f>
        <v>18000</v>
      </c>
      <c r="D108" s="16">
        <f>'[12]LH CIF EU'!D108</f>
        <v>15500</v>
      </c>
      <c r="E108" s="16">
        <f>'[12]EXW China'!D108</f>
        <v>21500</v>
      </c>
      <c r="G108" s="18">
        <f t="shared" si="3"/>
        <v>17750</v>
      </c>
      <c r="H108" s="16">
        <f t="shared" si="2"/>
        <v>17562.5</v>
      </c>
      <c r="I108" s="159"/>
      <c r="J108" s="159"/>
      <c r="K108" s="159">
        <f>(Table3[[#This Row],[Fastmarkets Low]]+Table3[[#This Row],[FastMarkets High]])/2</f>
        <v>0</v>
      </c>
    </row>
    <row r="109" spans="1:11" x14ac:dyDescent="0.35">
      <c r="A109" s="17">
        <v>42887</v>
      </c>
      <c r="B109" s="16">
        <f>'[12]LH FOB NA'!D109</f>
        <v>15500</v>
      </c>
      <c r="C109" s="16">
        <f>'[12]LH CIF As'!D109</f>
        <v>19000</v>
      </c>
      <c r="D109" s="16">
        <f>'[12]LH CIF EU'!D109</f>
        <v>16000</v>
      </c>
      <c r="E109" s="16">
        <f>'[12]EXW China'!D109</f>
        <v>22000</v>
      </c>
      <c r="G109" s="18">
        <f t="shared" si="3"/>
        <v>18350</v>
      </c>
      <c r="H109" s="16">
        <f t="shared" si="2"/>
        <v>18125</v>
      </c>
      <c r="I109" s="159"/>
      <c r="J109" s="159"/>
      <c r="K109" s="159">
        <f>(Table3[[#This Row],[Fastmarkets Low]]+Table3[[#This Row],[FastMarkets High]])/2</f>
        <v>0</v>
      </c>
    </row>
    <row r="110" spans="1:11" x14ac:dyDescent="0.35">
      <c r="A110" s="17">
        <v>42917</v>
      </c>
      <c r="B110" s="16">
        <f>'[12]LH FOB NA'!D110</f>
        <v>15500</v>
      </c>
      <c r="C110" s="16">
        <f>'[12]LH CIF As'!D110</f>
        <v>19500</v>
      </c>
      <c r="D110" s="16">
        <f>'[12]LH CIF EU'!D110</f>
        <v>16000</v>
      </c>
      <c r="E110" s="16">
        <f>'[12]EXW China'!D110</f>
        <v>21500</v>
      </c>
      <c r="G110" s="18">
        <f t="shared" si="3"/>
        <v>18387.5</v>
      </c>
      <c r="H110" s="16">
        <f t="shared" si="2"/>
        <v>18125</v>
      </c>
      <c r="I110" s="159"/>
      <c r="J110" s="159"/>
      <c r="K110" s="159">
        <f>(Table3[[#This Row],[Fastmarkets Low]]+Table3[[#This Row],[FastMarkets High]])/2</f>
        <v>0</v>
      </c>
    </row>
    <row r="111" spans="1:11" x14ac:dyDescent="0.35">
      <c r="A111" s="17">
        <v>42948</v>
      </c>
      <c r="B111" s="16">
        <f>'[12]LH FOB NA'!D111</f>
        <v>16000</v>
      </c>
      <c r="C111" s="16">
        <f>'[12]LH CIF As'!D111</f>
        <v>20500</v>
      </c>
      <c r="D111" s="16">
        <f>'[12]LH CIF EU'!D111</f>
        <v>16000</v>
      </c>
      <c r="E111" s="16">
        <f>'[12]EXW China'!D111</f>
        <v>21500</v>
      </c>
      <c r="G111" s="18">
        <f t="shared" si="3"/>
        <v>18837.5</v>
      </c>
      <c r="H111" s="16">
        <f t="shared" si="2"/>
        <v>18500</v>
      </c>
      <c r="I111" s="159">
        <v>19000</v>
      </c>
      <c r="J111" s="159">
        <v>22000</v>
      </c>
      <c r="K111" s="159">
        <f>(Table3[[#This Row],[Fastmarkets Low]]+Table3[[#This Row],[FastMarkets High]])/2</f>
        <v>20500</v>
      </c>
    </row>
    <row r="112" spans="1:11" x14ac:dyDescent="0.35">
      <c r="A112" s="17">
        <v>42979</v>
      </c>
      <c r="B112" s="16">
        <f>'[12]LH FOB NA'!D112</f>
        <v>16250</v>
      </c>
      <c r="C112" s="16">
        <f>'[12]LH CIF As'!D112</f>
        <v>20750</v>
      </c>
      <c r="D112" s="16">
        <f>'[12]LH CIF EU'!D112</f>
        <v>16000</v>
      </c>
      <c r="E112" s="16">
        <f>'[12]EXW China'!D112</f>
        <v>22000</v>
      </c>
      <c r="G112" s="18">
        <f t="shared" si="3"/>
        <v>19106.25</v>
      </c>
      <c r="H112" s="16">
        <f t="shared" si="2"/>
        <v>18750</v>
      </c>
      <c r="I112" s="159">
        <v>19000</v>
      </c>
      <c r="J112" s="159">
        <v>22000</v>
      </c>
      <c r="K112" s="159">
        <f>(Table3[[#This Row],[Fastmarkets Low]]+Table3[[#This Row],[FastMarkets High]])/2</f>
        <v>20500</v>
      </c>
    </row>
    <row r="113" spans="1:11" x14ac:dyDescent="0.35">
      <c r="A113" s="17">
        <v>43009</v>
      </c>
      <c r="B113" s="16">
        <f>'[12]LH FOB NA'!D113</f>
        <v>16250</v>
      </c>
      <c r="C113" s="16">
        <f>'[12]LH CIF As'!D113</f>
        <v>20000</v>
      </c>
      <c r="D113" s="16">
        <f>'[12]LH CIF EU'!D113</f>
        <v>16000</v>
      </c>
      <c r="E113" s="16">
        <f>'[12]EXW China'!D113</f>
        <v>21000</v>
      </c>
      <c r="G113" s="18">
        <f t="shared" si="3"/>
        <v>18612.5</v>
      </c>
      <c r="H113" s="16">
        <f t="shared" si="2"/>
        <v>18312.5</v>
      </c>
      <c r="I113" s="159">
        <v>18350</v>
      </c>
      <c r="J113" s="159">
        <v>21500</v>
      </c>
      <c r="K113" s="159">
        <f>(Table3[[#This Row],[Fastmarkets Low]]+Table3[[#This Row],[FastMarkets High]])/2</f>
        <v>19925</v>
      </c>
    </row>
    <row r="114" spans="1:11" x14ac:dyDescent="0.35">
      <c r="A114" s="17">
        <v>43040</v>
      </c>
      <c r="B114" s="16">
        <f>'[12]LH FOB NA'!D114</f>
        <v>16375</v>
      </c>
      <c r="C114" s="16">
        <f>'[12]LH CIF As'!D114</f>
        <v>20250</v>
      </c>
      <c r="D114" s="16">
        <f>'[12]LH CIF EU'!D114</f>
        <v>16250</v>
      </c>
      <c r="E114" s="16">
        <f>'[12]EXW China'!D114</f>
        <v>21500</v>
      </c>
      <c r="G114" s="18">
        <f t="shared" si="3"/>
        <v>18893.75</v>
      </c>
      <c r="H114" s="16">
        <f t="shared" si="2"/>
        <v>18593.75</v>
      </c>
      <c r="I114" s="159">
        <v>17960</v>
      </c>
      <c r="J114" s="159">
        <v>21200</v>
      </c>
      <c r="K114" s="159">
        <f>(Table3[[#This Row],[Fastmarkets Low]]+Table3[[#This Row],[FastMarkets High]])/2</f>
        <v>19580</v>
      </c>
    </row>
    <row r="115" spans="1:11" x14ac:dyDescent="0.35">
      <c r="A115" s="17">
        <v>43070</v>
      </c>
      <c r="B115" s="16">
        <f>'[12]LH FOB NA'!D115</f>
        <v>16500</v>
      </c>
      <c r="C115" s="16">
        <f>'[12]LH CIF As'!D115</f>
        <v>20500</v>
      </c>
      <c r="D115" s="16">
        <f>'[12]LH CIF EU'!D115</f>
        <v>16250</v>
      </c>
      <c r="E115" s="16">
        <f>'[12]EXW China'!D115</f>
        <v>22000</v>
      </c>
      <c r="G115" s="18">
        <f t="shared" si="3"/>
        <v>19131.25</v>
      </c>
      <c r="H115" s="16">
        <f t="shared" si="2"/>
        <v>18812.5</v>
      </c>
      <c r="I115" s="159">
        <v>19000</v>
      </c>
      <c r="J115" s="159">
        <v>22000</v>
      </c>
      <c r="K115" s="159">
        <f>(Table3[[#This Row],[Fastmarkets Low]]+Table3[[#This Row],[FastMarkets High]])/2</f>
        <v>20500</v>
      </c>
    </row>
    <row r="116" spans="1:11" x14ac:dyDescent="0.35">
      <c r="A116" s="17">
        <v>43101</v>
      </c>
      <c r="B116" s="16">
        <f>'[12]LH FOB NA'!D116</f>
        <v>16500</v>
      </c>
      <c r="C116" s="16">
        <f>'[12]LH CIF As'!D116</f>
        <v>20500</v>
      </c>
      <c r="D116" s="16">
        <f>'[12]LH CIF EU'!D116</f>
        <v>16250</v>
      </c>
      <c r="E116" s="16">
        <f>'[12]EXW China'!D116</f>
        <v>21750</v>
      </c>
      <c r="G116" s="18">
        <f t="shared" ref="G116:G132" si="4">((B116*0.25)+(C116*0.3)+(D116*0.15)+(E116*0.3))</f>
        <v>19237.5</v>
      </c>
      <c r="H116" s="16">
        <f t="shared" si="2"/>
        <v>18750</v>
      </c>
      <c r="I116" s="159">
        <v>19000</v>
      </c>
      <c r="J116" s="159">
        <v>22000</v>
      </c>
      <c r="K116" s="159">
        <f>(Table3[[#This Row],[Fastmarkets Low]]+Table3[[#This Row],[FastMarkets High]])/2</f>
        <v>20500</v>
      </c>
    </row>
    <row r="117" spans="1:11" x14ac:dyDescent="0.35">
      <c r="A117" s="17">
        <v>43132</v>
      </c>
      <c r="B117" s="16">
        <f>'[12]LH FOB NA'!D117</f>
        <v>16500</v>
      </c>
      <c r="C117" s="16">
        <f>'[12]LH CIF As'!D117</f>
        <v>20500</v>
      </c>
      <c r="D117" s="16">
        <f>'[12]LH CIF EU'!D117</f>
        <v>16250</v>
      </c>
      <c r="E117" s="16">
        <f>'[12]EXW China'!D117</f>
        <v>22250</v>
      </c>
      <c r="G117" s="18">
        <f t="shared" si="4"/>
        <v>19387.5</v>
      </c>
      <c r="H117" s="16">
        <f t="shared" si="2"/>
        <v>18875</v>
      </c>
      <c r="I117" s="159">
        <v>19000</v>
      </c>
      <c r="J117" s="159">
        <v>22000</v>
      </c>
      <c r="K117" s="159">
        <f>(Table3[[#This Row],[Fastmarkets Low]]+Table3[[#This Row],[FastMarkets High]])/2</f>
        <v>20500</v>
      </c>
    </row>
    <row r="118" spans="1:11" x14ac:dyDescent="0.35">
      <c r="A118" s="17">
        <v>43160</v>
      </c>
      <c r="B118" s="16">
        <f>'[12]LH FOB NA'!D118</f>
        <v>16500</v>
      </c>
      <c r="C118" s="16">
        <f>'[12]LH CIF As'!D118</f>
        <v>20750</v>
      </c>
      <c r="D118" s="16">
        <f>'[12]LH CIF EU'!D118</f>
        <v>16250</v>
      </c>
      <c r="E118" s="16">
        <f>'[12]EXW China'!D118</f>
        <v>22000</v>
      </c>
      <c r="G118" s="18">
        <f t="shared" si="4"/>
        <v>19387.5</v>
      </c>
      <c r="H118" s="16">
        <f t="shared" si="2"/>
        <v>18875</v>
      </c>
      <c r="I118" s="159">
        <v>19200</v>
      </c>
      <c r="J118" s="159">
        <v>22000</v>
      </c>
      <c r="K118" s="159">
        <f>(Table3[[#This Row],[Fastmarkets Low]]+Table3[[#This Row],[FastMarkets High]])/2</f>
        <v>20600</v>
      </c>
    </row>
    <row r="119" spans="1:11" x14ac:dyDescent="0.35">
      <c r="A119" s="17">
        <v>43191</v>
      </c>
      <c r="B119" s="16">
        <f>'[12]LH FOB NA'!D119</f>
        <v>17000</v>
      </c>
      <c r="C119" s="16">
        <f>'[12]LH CIF As'!D119</f>
        <v>20500</v>
      </c>
      <c r="D119" s="16">
        <f>'[12]LH CIF EU'!D119</f>
        <v>16500</v>
      </c>
      <c r="E119" s="16">
        <f>'[12]EXW China'!D119</f>
        <v>22500</v>
      </c>
      <c r="G119" s="18">
        <f t="shared" si="4"/>
        <v>19625</v>
      </c>
      <c r="H119" s="16">
        <f t="shared" si="2"/>
        <v>19125</v>
      </c>
      <c r="I119" s="159">
        <v>20000</v>
      </c>
      <c r="J119" s="159">
        <v>22000</v>
      </c>
      <c r="K119" s="159">
        <f>(Table3[[#This Row],[Fastmarkets Low]]+Table3[[#This Row],[FastMarkets High]])/2</f>
        <v>21000</v>
      </c>
    </row>
    <row r="120" spans="1:11" x14ac:dyDescent="0.35">
      <c r="A120" s="17">
        <v>43221</v>
      </c>
      <c r="B120" s="16">
        <f>'[12]LH FOB NA'!D120</f>
        <v>17250</v>
      </c>
      <c r="C120" s="16">
        <f>'[12]LH CIF As'!D120</f>
        <v>20500</v>
      </c>
      <c r="D120" s="16">
        <f>'[12]LH CIF EU'!D120</f>
        <v>16500</v>
      </c>
      <c r="E120" s="16">
        <f>'[12]EXW China'!D120</f>
        <v>23000</v>
      </c>
      <c r="G120" s="18">
        <f t="shared" si="4"/>
        <v>19837.5</v>
      </c>
      <c r="H120" s="16">
        <f t="shared" si="2"/>
        <v>19312.5</v>
      </c>
      <c r="I120" s="159">
        <v>19400</v>
      </c>
      <c r="J120" s="159">
        <v>20600</v>
      </c>
      <c r="K120" s="159">
        <f>(Table3[[#This Row],[Fastmarkets Low]]+Table3[[#This Row],[FastMarkets High]])/2</f>
        <v>20000</v>
      </c>
    </row>
    <row r="121" spans="1:11" x14ac:dyDescent="0.35">
      <c r="A121" s="17">
        <v>43252</v>
      </c>
      <c r="B121" s="16">
        <f>'[12]LH FOB NA'!D121</f>
        <v>17250</v>
      </c>
      <c r="C121" s="16">
        <f>'[12]LH CIF As'!D121</f>
        <v>20250</v>
      </c>
      <c r="D121" s="16">
        <f>'[12]LH CIF EU'!D121</f>
        <v>16500</v>
      </c>
      <c r="E121" s="16">
        <f>'[12]EXW China'!D121</f>
        <v>20500</v>
      </c>
      <c r="G121" s="18">
        <f t="shared" si="4"/>
        <v>19012.5</v>
      </c>
      <c r="H121" s="16">
        <f t="shared" si="2"/>
        <v>18625</v>
      </c>
      <c r="I121" s="159">
        <v>19000</v>
      </c>
      <c r="J121" s="159">
        <v>20000</v>
      </c>
      <c r="K121" s="159">
        <f>(Table3[[#This Row],[Fastmarkets Low]]+Table3[[#This Row],[FastMarkets High]])/2</f>
        <v>19500</v>
      </c>
    </row>
    <row r="122" spans="1:11" x14ac:dyDescent="0.35">
      <c r="A122" s="17">
        <v>43282</v>
      </c>
      <c r="B122" s="16">
        <f>'[12]LH FOB NA'!D122</f>
        <v>17250</v>
      </c>
      <c r="C122" s="16">
        <f>'[12]LH CIF As'!D122</f>
        <v>20250</v>
      </c>
      <c r="D122" s="16">
        <f>'[12]LH CIF EU'!D122</f>
        <v>16500</v>
      </c>
      <c r="E122" s="16">
        <f>'[12]EXW China'!D122</f>
        <v>20000</v>
      </c>
      <c r="G122" s="18">
        <f t="shared" si="4"/>
        <v>18862.5</v>
      </c>
      <c r="H122" s="16">
        <f t="shared" si="2"/>
        <v>18500</v>
      </c>
      <c r="I122" s="159">
        <v>19000</v>
      </c>
      <c r="J122" s="159">
        <v>20000</v>
      </c>
      <c r="K122" s="159">
        <f>(Table3[[#This Row],[Fastmarkets Low]]+Table3[[#This Row],[FastMarkets High]])/2</f>
        <v>19500</v>
      </c>
    </row>
    <row r="123" spans="1:11" x14ac:dyDescent="0.35">
      <c r="A123" s="17">
        <v>43313</v>
      </c>
      <c r="B123" s="16">
        <f>'[12]LH FOB NA'!D123</f>
        <v>17125</v>
      </c>
      <c r="C123" s="16">
        <f>'[12]LH CIF As'!D123</f>
        <v>20000</v>
      </c>
      <c r="D123" s="16">
        <f>'[12]LH CIF EU'!D123</f>
        <v>16375</v>
      </c>
      <c r="E123" s="16">
        <f>'[12]EXW China'!D123</f>
        <v>19500</v>
      </c>
      <c r="G123" s="18">
        <f t="shared" si="4"/>
        <v>18587.5</v>
      </c>
      <c r="H123" s="16">
        <f t="shared" si="2"/>
        <v>18250</v>
      </c>
      <c r="I123" s="159">
        <v>19000</v>
      </c>
      <c r="J123" s="159">
        <v>20000</v>
      </c>
      <c r="K123" s="159">
        <f>(Table3[[#This Row],[Fastmarkets Low]]+Table3[[#This Row],[FastMarkets High]])/2</f>
        <v>19500</v>
      </c>
    </row>
    <row r="124" spans="1:11" x14ac:dyDescent="0.35">
      <c r="A124" s="17">
        <v>43344</v>
      </c>
      <c r="B124" s="16">
        <f>'[12]LH FOB NA'!D124</f>
        <v>17125</v>
      </c>
      <c r="C124" s="16">
        <f>'[12]LH CIF As'!D124</f>
        <v>18750</v>
      </c>
      <c r="D124" s="16">
        <f>'[12]LH CIF EU'!D124</f>
        <v>16375</v>
      </c>
      <c r="E124" s="16">
        <f>'[12]EXW China'!D124</f>
        <v>19250</v>
      </c>
      <c r="G124" s="18">
        <f t="shared" si="4"/>
        <v>18137.5</v>
      </c>
      <c r="H124" s="16">
        <f t="shared" si="2"/>
        <v>17875</v>
      </c>
      <c r="I124" s="159">
        <v>18875</v>
      </c>
      <c r="J124" s="159">
        <v>19875</v>
      </c>
      <c r="K124" s="159">
        <f>(Table3[[#This Row],[Fastmarkets Low]]+Table3[[#This Row],[FastMarkets High]])/2</f>
        <v>19375</v>
      </c>
    </row>
    <row r="125" spans="1:11" x14ac:dyDescent="0.35">
      <c r="A125" s="17">
        <v>43374</v>
      </c>
      <c r="B125" s="16">
        <f>'[12]LH FOB NA'!D125</f>
        <v>17000</v>
      </c>
      <c r="C125" s="16">
        <f>'[12]LH CIF As'!D125</f>
        <v>18750</v>
      </c>
      <c r="D125" s="16">
        <f>'[12]LH CIF EU'!D125</f>
        <v>16375</v>
      </c>
      <c r="E125" s="16">
        <f>'[12]EXW China'!D125</f>
        <v>18875</v>
      </c>
      <c r="G125" s="18">
        <f t="shared" si="4"/>
        <v>17993.75</v>
      </c>
      <c r="H125" s="16">
        <f t="shared" si="2"/>
        <v>17750</v>
      </c>
      <c r="I125" s="159">
        <v>17500</v>
      </c>
      <c r="J125" s="159">
        <v>18750</v>
      </c>
      <c r="K125" s="159">
        <f>(Table3[[#This Row],[Fastmarkets Low]]+Table3[[#This Row],[FastMarkets High]])/2</f>
        <v>18125</v>
      </c>
    </row>
    <row r="126" spans="1:11" x14ac:dyDescent="0.35">
      <c r="A126" s="17">
        <v>43405</v>
      </c>
      <c r="B126" s="16">
        <f>'[12]LH FOB NA'!D126</f>
        <v>16000</v>
      </c>
      <c r="C126" s="16">
        <f>'[12]LH CIF As'!D126</f>
        <v>17000</v>
      </c>
      <c r="D126" s="16">
        <f>'[12]LH CIF EU'!D126</f>
        <v>16000</v>
      </c>
      <c r="E126" s="16">
        <f>'[12]EXW China'!D126</f>
        <v>17500</v>
      </c>
      <c r="G126" s="18">
        <f t="shared" si="4"/>
        <v>16750</v>
      </c>
      <c r="H126" s="16">
        <f t="shared" si="2"/>
        <v>16625</v>
      </c>
      <c r="I126" s="159">
        <v>15000</v>
      </c>
      <c r="J126" s="159">
        <v>17600</v>
      </c>
      <c r="K126" s="159">
        <f>(Table3[[#This Row],[Fastmarkets Low]]+Table3[[#This Row],[FastMarkets High]])/2</f>
        <v>16300</v>
      </c>
    </row>
    <row r="127" spans="1:11" x14ac:dyDescent="0.35">
      <c r="A127" s="17">
        <v>43435</v>
      </c>
      <c r="B127" s="16">
        <f>'[12]LH FOB NA'!D127</f>
        <v>15750</v>
      </c>
      <c r="C127" s="16">
        <f>'[12]LH CIF As'!D127</f>
        <v>16500</v>
      </c>
      <c r="D127" s="16">
        <f>'[12]LH CIF EU'!D127</f>
        <v>15000</v>
      </c>
      <c r="E127" s="16">
        <f>'[12]EXW China'!D127</f>
        <v>16625</v>
      </c>
      <c r="G127" s="18">
        <f t="shared" si="4"/>
        <v>16125</v>
      </c>
      <c r="H127" s="16">
        <f t="shared" si="2"/>
        <v>15968.75</v>
      </c>
      <c r="I127" s="159">
        <v>15000</v>
      </c>
      <c r="J127" s="159">
        <v>17000</v>
      </c>
      <c r="K127" s="159">
        <f>(Table3[[#This Row],[Fastmarkets Low]]+Table3[[#This Row],[FastMarkets High]])/2</f>
        <v>16000</v>
      </c>
    </row>
    <row r="128" spans="1:11" x14ac:dyDescent="0.35">
      <c r="A128" s="17">
        <v>43466</v>
      </c>
      <c r="B128" s="16">
        <f>'[12]LH FOB NA'!D128</f>
        <v>15500</v>
      </c>
      <c r="C128" s="16">
        <f>'[12]LH CIF As'!D128</f>
        <v>16250</v>
      </c>
      <c r="D128" s="16">
        <f>'[12]LH CIF EU'!D128</f>
        <v>15000</v>
      </c>
      <c r="E128" s="16">
        <f>'[12]EXW China'!D128</f>
        <v>16375</v>
      </c>
      <c r="G128" s="18">
        <f t="shared" si="4"/>
        <v>15912.5</v>
      </c>
      <c r="H128" s="16">
        <f t="shared" si="2"/>
        <v>15781.25</v>
      </c>
      <c r="I128" s="159">
        <v>15000</v>
      </c>
      <c r="J128" s="159">
        <v>17000</v>
      </c>
      <c r="K128" s="159">
        <f>(Table3[[#This Row],[Fastmarkets Low]]+Table3[[#This Row],[FastMarkets High]])/2</f>
        <v>16000</v>
      </c>
    </row>
    <row r="129" spans="1:11" x14ac:dyDescent="0.35">
      <c r="A129" s="17">
        <v>43497</v>
      </c>
      <c r="B129" s="16">
        <f>'[12]LH FOB NA'!D129</f>
        <v>15250</v>
      </c>
      <c r="C129" s="16">
        <f>'[12]LH CIF As'!D129</f>
        <v>16000</v>
      </c>
      <c r="D129" s="16">
        <f>'[12]LH CIF EU'!D129</f>
        <v>14500</v>
      </c>
      <c r="E129" s="16">
        <f>'[12]EXW China'!D129</f>
        <v>16250</v>
      </c>
      <c r="G129" s="18">
        <f t="shared" si="4"/>
        <v>15662.5</v>
      </c>
      <c r="H129" s="16">
        <f t="shared" si="2"/>
        <v>15500</v>
      </c>
      <c r="I129" s="159">
        <v>15000</v>
      </c>
      <c r="J129" s="159">
        <v>17000</v>
      </c>
      <c r="K129" s="159">
        <f>(Table3[[#This Row],[Fastmarkets Low]]+Table3[[#This Row],[FastMarkets High]])/2</f>
        <v>16000</v>
      </c>
    </row>
    <row r="130" spans="1:11" x14ac:dyDescent="0.35">
      <c r="A130" s="17">
        <v>43525</v>
      </c>
      <c r="B130" s="16">
        <f>'[12]LH FOB NA'!D130</f>
        <v>14500</v>
      </c>
      <c r="C130" s="16">
        <f>'[12]LH CIF As'!D130</f>
        <v>15000</v>
      </c>
      <c r="D130" s="16">
        <f>'[12]LH CIF EU'!D130</f>
        <v>14000</v>
      </c>
      <c r="E130" s="16">
        <f>'[12]EXW China'!D130</f>
        <v>15512.5</v>
      </c>
      <c r="G130" s="18">
        <f t="shared" si="4"/>
        <v>14878.75</v>
      </c>
      <c r="H130" s="16">
        <f t="shared" si="2"/>
        <v>14753.125</v>
      </c>
      <c r="I130" s="159">
        <v>15000</v>
      </c>
      <c r="J130" s="159">
        <v>16625</v>
      </c>
      <c r="K130" s="159">
        <f>(Table3[[#This Row],[Fastmarkets Low]]+Table3[[#This Row],[FastMarkets High]])/2</f>
        <v>15812.5</v>
      </c>
    </row>
    <row r="131" spans="1:11" x14ac:dyDescent="0.35">
      <c r="A131" s="17">
        <v>43556</v>
      </c>
      <c r="B131" s="16">
        <f>'[12]LH FOB NA'!D131</f>
        <v>14250</v>
      </c>
      <c r="C131" s="16">
        <f>'[12]LH CIF As'!D131</f>
        <v>14750</v>
      </c>
      <c r="D131" s="16">
        <f>'[12]LH CIF EU'!D131</f>
        <v>13500</v>
      </c>
      <c r="E131" s="16">
        <f>'[12]EXW China'!D131</f>
        <v>13950</v>
      </c>
      <c r="G131" s="18">
        <f t="shared" si="4"/>
        <v>14197.5</v>
      </c>
      <c r="H131" s="16">
        <f t="shared" si="2"/>
        <v>14112.5</v>
      </c>
      <c r="I131" s="159">
        <v>15000</v>
      </c>
      <c r="J131" s="159">
        <v>16000</v>
      </c>
      <c r="K131" s="159">
        <f>(Table3[[#This Row],[Fastmarkets Low]]+Table3[[#This Row],[FastMarkets High]])/2</f>
        <v>15500</v>
      </c>
    </row>
    <row r="132" spans="1:11" x14ac:dyDescent="0.35">
      <c r="A132" s="17">
        <v>43586</v>
      </c>
      <c r="B132" s="16">
        <f>'[12]LH FOB NA'!D132</f>
        <v>14000</v>
      </c>
      <c r="C132" s="16">
        <f>'[12]LH CIF As'!D132</f>
        <v>14125</v>
      </c>
      <c r="D132" s="16">
        <f>'[12]LH CIF EU'!D132</f>
        <v>13500</v>
      </c>
      <c r="E132" s="16">
        <f>'[12]EXW China'!D132</f>
        <v>13300</v>
      </c>
      <c r="G132" s="18">
        <f t="shared" si="4"/>
        <v>13752.5</v>
      </c>
      <c r="H132" s="16">
        <f>AVERAGE(B132:E132)</f>
        <v>13731.25</v>
      </c>
      <c r="I132" s="159">
        <v>14700</v>
      </c>
      <c r="J132" s="159">
        <v>15700</v>
      </c>
      <c r="K132" s="159">
        <f>(Table3[[#This Row],[Fastmarkets Low]]+Table3[[#This Row],[FastMarkets High]])/2</f>
        <v>15200</v>
      </c>
    </row>
    <row r="133" spans="1:11" x14ac:dyDescent="0.35">
      <c r="A133" s="17">
        <v>43617</v>
      </c>
      <c r="B133" s="16">
        <v>13875</v>
      </c>
      <c r="C133" s="16">
        <v>14000</v>
      </c>
      <c r="D133" s="16">
        <v>13250</v>
      </c>
      <c r="E133" s="16">
        <v>13025</v>
      </c>
      <c r="G133" s="18">
        <f>((B133*0.25)+(C133*0.3)+(D133*0.15)+(E133*0.3))</f>
        <v>13563.75</v>
      </c>
      <c r="H133" s="16">
        <f>AVERAGE(B133:E133)</f>
        <v>13537.5</v>
      </c>
      <c r="I133" s="159">
        <v>14000</v>
      </c>
      <c r="J133" s="159">
        <v>15000</v>
      </c>
      <c r="K133" s="159">
        <f>(Table3[[#This Row],[Fastmarkets Low]]+Table3[[#This Row],[FastMarkets High]])/2</f>
        <v>14500</v>
      </c>
    </row>
    <row r="134" spans="1:11" x14ac:dyDescent="0.35">
      <c r="A134" s="17">
        <v>43647</v>
      </c>
      <c r="B134" s="16">
        <v>13125</v>
      </c>
      <c r="C134" s="16">
        <v>13750</v>
      </c>
      <c r="D134" s="16">
        <v>12125</v>
      </c>
      <c r="E134" s="16">
        <v>12681.386784082864</v>
      </c>
      <c r="G134" s="18">
        <f>((B134*0.25)+(C134*0.3)+(D134*0.15)+(E134*0.3))</f>
        <v>13029.416035224858</v>
      </c>
      <c r="H134" s="16">
        <f>AVERAGE(B134:E134)</f>
        <v>12920.346696020715</v>
      </c>
      <c r="I134" s="159">
        <v>13000</v>
      </c>
      <c r="J134" s="159">
        <v>14750</v>
      </c>
      <c r="K134" s="159">
        <f>(Table3[[#This Row],[Fastmarkets Low]]+Table3[[#This Row],[FastMarkets High]])/2</f>
        <v>13875</v>
      </c>
    </row>
    <row r="135" spans="1:11" x14ac:dyDescent="0.35">
      <c r="A135" s="227"/>
      <c r="B135" s="159"/>
      <c r="C135" s="159"/>
      <c r="D135" s="159"/>
      <c r="E135" s="159"/>
      <c r="F135" s="151"/>
      <c r="G135" s="160"/>
      <c r="H135" s="159"/>
      <c r="I135" s="159"/>
      <c r="J135" s="159"/>
      <c r="K135" s="159"/>
    </row>
    <row r="136" spans="1:11" x14ac:dyDescent="0.35">
      <c r="A136" s="219"/>
      <c r="B136" s="220"/>
      <c r="C136" s="220"/>
      <c r="D136" s="220"/>
      <c r="E136" s="220"/>
      <c r="F136" s="218"/>
      <c r="G136" s="221"/>
      <c r="H136" s="220"/>
      <c r="I136" s="220"/>
      <c r="J136" s="220"/>
      <c r="K136" s="220"/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AZ79"/>
  <sheetViews>
    <sheetView zoomScale="105" zoomScaleNormal="100" workbookViewId="0">
      <selection activeCell="C3" sqref="C3"/>
    </sheetView>
  </sheetViews>
  <sheetFormatPr defaultColWidth="9" defaultRowHeight="13.5" x14ac:dyDescent="0.25"/>
  <cols>
    <col min="1" max="1" width="7.83203125" style="214" customWidth="1"/>
    <col min="2" max="2" width="8.83203125" style="214" customWidth="1"/>
    <col min="3" max="3" width="8.58203125" style="214" customWidth="1"/>
    <col min="4" max="4" width="9.5" style="214" customWidth="1"/>
    <col min="5" max="5" width="8.5" style="214" customWidth="1"/>
    <col min="6" max="7" width="8.25" style="214" customWidth="1"/>
    <col min="8" max="8" width="7.25" style="214" customWidth="1"/>
    <col min="9" max="9" width="8.5" style="214" customWidth="1"/>
    <col min="10" max="10" width="9.33203125" style="214" customWidth="1"/>
    <col min="11" max="11" width="9.83203125" style="214" customWidth="1"/>
    <col min="12" max="12" width="9.33203125" style="214" customWidth="1"/>
    <col min="13" max="13" width="9.25" style="214" customWidth="1"/>
    <col min="14" max="14" width="9.75" style="214" customWidth="1"/>
    <col min="15" max="16" width="11" style="214" customWidth="1"/>
    <col min="17" max="17" width="6.08203125" style="214" customWidth="1"/>
    <col min="18" max="18" width="8.08203125" style="214" customWidth="1"/>
    <col min="19" max="19" width="6.33203125" style="214" customWidth="1"/>
    <col min="20" max="20" width="10.83203125" style="214" customWidth="1"/>
    <col min="21" max="21" width="8.5" style="214" customWidth="1"/>
    <col min="22" max="22" width="10.58203125" style="214" customWidth="1"/>
    <col min="23" max="23" width="9.58203125" style="214" customWidth="1"/>
    <col min="24" max="24" width="9.5" style="214" customWidth="1"/>
    <col min="25" max="25" width="10.33203125" style="214" customWidth="1"/>
    <col min="26" max="26" width="10" style="214" customWidth="1"/>
    <col min="27" max="27" width="9.75" style="214" customWidth="1"/>
    <col min="28" max="29" width="10.33203125" style="214" customWidth="1"/>
    <col min="30" max="30" width="9.75" style="214" customWidth="1"/>
    <col min="31" max="31" width="9.83203125" style="214" customWidth="1"/>
    <col min="32" max="32" width="10" style="214" customWidth="1"/>
    <col min="33" max="33" width="9.75" style="214" customWidth="1"/>
    <col min="34" max="38" width="10.58203125" style="214" customWidth="1"/>
    <col min="39" max="39" width="9" style="214"/>
    <col min="40" max="44" width="10.83203125" style="214" customWidth="1"/>
    <col min="45" max="45" width="12.33203125" style="214" customWidth="1"/>
    <col min="46" max="46" width="13.25" style="214" customWidth="1"/>
    <col min="47" max="47" width="9" style="214"/>
    <col min="48" max="48" width="10.83203125" style="214" customWidth="1"/>
    <col min="49" max="50" width="9" style="214"/>
    <col min="51" max="51" width="12.25" style="214" customWidth="1"/>
    <col min="52" max="52" width="11.75" style="214" customWidth="1"/>
    <col min="53" max="16384" width="9" style="214"/>
  </cols>
  <sheetData>
    <row r="1" spans="1:52" x14ac:dyDescent="0.25">
      <c r="A1" s="214" t="s">
        <v>0</v>
      </c>
      <c r="B1" s="214" t="s">
        <v>1</v>
      </c>
      <c r="C1" s="214" t="s">
        <v>2</v>
      </c>
      <c r="D1" s="214" t="s">
        <v>3</v>
      </c>
      <c r="E1" s="214" t="s">
        <v>4</v>
      </c>
      <c r="F1" s="214" t="s">
        <v>5</v>
      </c>
      <c r="G1" s="214" t="s">
        <v>6</v>
      </c>
      <c r="I1" s="214" t="s">
        <v>7</v>
      </c>
      <c r="J1" s="214" t="s">
        <v>1</v>
      </c>
      <c r="K1" s="214" t="s">
        <v>2</v>
      </c>
      <c r="L1" s="214" t="s">
        <v>3</v>
      </c>
      <c r="M1" s="214" t="s">
        <v>4</v>
      </c>
      <c r="N1" s="214" t="s">
        <v>5</v>
      </c>
      <c r="O1" s="214" t="s">
        <v>6</v>
      </c>
      <c r="P1" s="214" t="s">
        <v>8</v>
      </c>
      <c r="S1" s="31"/>
      <c r="T1" s="31"/>
      <c r="U1" s="31"/>
      <c r="V1" s="31"/>
      <c r="W1" s="31"/>
      <c r="X1" s="31"/>
      <c r="Y1" s="31"/>
    </row>
    <row r="2" spans="1:52" ht="16" x14ac:dyDescent="0.35">
      <c r="A2" s="158" t="s">
        <v>9</v>
      </c>
      <c r="B2" s="174">
        <v>57.073451299465326</v>
      </c>
      <c r="C2" s="174">
        <v>68.830836114974161</v>
      </c>
      <c r="D2" s="174">
        <v>4.6304380659164446</v>
      </c>
      <c r="E2" s="174">
        <v>50.334320000000005</v>
      </c>
      <c r="F2" s="174">
        <v>421.74920489599992</v>
      </c>
      <c r="G2" s="174">
        <v>719.05364633600004</v>
      </c>
      <c r="I2" s="109" t="s">
        <v>10</v>
      </c>
      <c r="J2" s="4">
        <f t="shared" ref="J2:N19" si="0">B3/1000*B$2</f>
        <v>652.12297589589218</v>
      </c>
      <c r="K2" s="4">
        <f t="shared" si="0"/>
        <v>885.02314996002724</v>
      </c>
      <c r="L2" s="4">
        <f t="shared" si="0"/>
        <v>357.48240140088518</v>
      </c>
      <c r="M2" s="4">
        <f t="shared" si="0"/>
        <v>355.96376392782616</v>
      </c>
      <c r="N2" s="4">
        <f t="shared" si="0"/>
        <v>932.79921969823988</v>
      </c>
      <c r="O2" s="4">
        <f t="shared" ref="O2:O19" si="1">G3*G$2</f>
        <v>525.70012083624965</v>
      </c>
      <c r="P2" s="4">
        <f>SUM(Table3141630[[#This Row],[LiOH]:[Steel]])</f>
        <v>3709.0916317191204</v>
      </c>
    </row>
    <row r="3" spans="1:52" ht="16.5" thickBot="1" x14ac:dyDescent="0.4">
      <c r="A3" s="177">
        <v>43101</v>
      </c>
      <c r="B3" s="178">
        <v>11426.030160226202</v>
      </c>
      <c r="C3" s="175">
        <f>AVERAGEIFS('Commodities Data'!C:C,'Commodities Data'!$O:$O,$A3)</f>
        <v>12857.945652173914</v>
      </c>
      <c r="D3" s="175">
        <f>AVERAGEIFS('Commodities Data'!H:H,'Commodities Data'!$O:$O,$A3)</f>
        <v>77202.717391304352</v>
      </c>
      <c r="E3" s="175">
        <f>AVERAGEIFS('Commodities Data'!I:I,'Commodities Data'!$O:$O,$A3)</f>
        <v>7071.989130434783</v>
      </c>
      <c r="F3" s="175">
        <f>AVERAGEIFS('Commodities Data'!L:L,'Commodities Data'!$O:$O,$A3)</f>
        <v>2211.7391304347825</v>
      </c>
      <c r="G3" s="176">
        <v>0.73109999999999997</v>
      </c>
      <c r="I3" s="109" t="s">
        <v>11</v>
      </c>
      <c r="J3" s="4">
        <f t="shared" si="0"/>
        <v>631.01741941264709</v>
      </c>
      <c r="K3" s="4">
        <f t="shared" si="0"/>
        <v>935.81544396467427</v>
      </c>
      <c r="L3" s="4">
        <f t="shared" si="0"/>
        <v>374.10513048436098</v>
      </c>
      <c r="M3" s="4">
        <f t="shared" si="0"/>
        <v>352.66867143800005</v>
      </c>
      <c r="N3" s="4">
        <f t="shared" si="0"/>
        <v>920.16714337703138</v>
      </c>
      <c r="O3" s="4">
        <f t="shared" si="1"/>
        <v>586.89158613944323</v>
      </c>
      <c r="P3" s="4">
        <f>SUM(Table3141630[[#This Row],[LiOH]:[Steel]])</f>
        <v>3800.6653948161575</v>
      </c>
    </row>
    <row r="4" spans="1:52" ht="16.5" thickBot="1" x14ac:dyDescent="0.4">
      <c r="A4" s="177">
        <v>43132</v>
      </c>
      <c r="B4" s="1">
        <v>11056.233766233769</v>
      </c>
      <c r="C4" s="175">
        <f>AVERAGEIFS('Commodities Data'!C:C,'Commodities Data'!$O:$O,$A4)</f>
        <v>13595.875</v>
      </c>
      <c r="D4" s="175">
        <f>AVERAGEIFS('Commodities Data'!H:H,'Commodities Data'!$O:$O,$A4)</f>
        <v>80792.600000000006</v>
      </c>
      <c r="E4" s="175">
        <f>AVERAGEIFS('Commodities Data'!I:I,'Commodities Data'!$O:$O,$A4)</f>
        <v>7006.5249999999996</v>
      </c>
      <c r="F4" s="175">
        <f>AVERAGEIFS('Commodities Data'!L:L,'Commodities Data'!$O:$O,$A4)</f>
        <v>2181.7874999999999</v>
      </c>
      <c r="G4" s="176">
        <v>0.81620000000000004</v>
      </c>
      <c r="H4" s="1"/>
      <c r="I4" s="109" t="s">
        <v>12</v>
      </c>
      <c r="J4" s="4">
        <f t="shared" si="0"/>
        <v>675.20375123724887</v>
      </c>
      <c r="K4" s="4">
        <f t="shared" si="0"/>
        <v>921.38052259533504</v>
      </c>
      <c r="L4" s="4">
        <f t="shared" si="0"/>
        <v>406.94457610186396</v>
      </c>
      <c r="M4" s="4">
        <f t="shared" si="0"/>
        <v>341.95764253818186</v>
      </c>
      <c r="N4" s="4">
        <f t="shared" si="0"/>
        <v>871.11819010808688</v>
      </c>
      <c r="O4" s="4">
        <f t="shared" si="1"/>
        <v>648.22686217190403</v>
      </c>
      <c r="P4" s="4">
        <f>SUM(Table3141630[[#This Row],[LiOH]:[Steel]])</f>
        <v>3864.8315447526206</v>
      </c>
      <c r="R4" s="98"/>
      <c r="S4" s="99" t="s">
        <v>13</v>
      </c>
      <c r="T4" s="99" t="s">
        <v>13</v>
      </c>
      <c r="U4" s="99" t="s">
        <v>13</v>
      </c>
      <c r="AV4" s="11"/>
      <c r="AX4" s="10"/>
      <c r="AY4" s="9"/>
      <c r="AZ4" s="10"/>
    </row>
    <row r="5" spans="1:52" ht="16.5" thickBot="1" x14ac:dyDescent="0.4">
      <c r="A5" s="177">
        <v>43160</v>
      </c>
      <c r="B5" s="1">
        <v>11830.434919634417</v>
      </c>
      <c r="C5" s="175">
        <f>AVERAGEIFS('Commodities Data'!C:C,'Commodities Data'!$O:$O,$A5)</f>
        <v>13386.15909090909</v>
      </c>
      <c r="D5" s="175">
        <f>AVERAGEIFS('Commodities Data'!H:H,'Commodities Data'!$O:$O,$A5)</f>
        <v>87884.681818181823</v>
      </c>
      <c r="E5" s="175">
        <f>AVERAGEIFS('Commodities Data'!I:I,'Commodities Data'!$O:$O,$A5)</f>
        <v>6793.727272727273</v>
      </c>
      <c r="F5" s="175">
        <f>AVERAGEIFS('Commodities Data'!L:L,'Commodities Data'!$O:$O,$A5)</f>
        <v>2065.4886363636365</v>
      </c>
      <c r="G5" s="176">
        <v>0.90149999999999997</v>
      </c>
      <c r="I5" s="109" t="s">
        <v>14</v>
      </c>
      <c r="J5" s="4">
        <f t="shared" si="0"/>
        <v>656.77999592833862</v>
      </c>
      <c r="K5" s="4">
        <f t="shared" si="0"/>
        <v>957.12555276734201</v>
      </c>
      <c r="L5" s="4">
        <f t="shared" si="0"/>
        <v>420.9729693070322</v>
      </c>
      <c r="M5" s="4">
        <f t="shared" si="0"/>
        <v>344.45333143047623</v>
      </c>
      <c r="N5" s="4">
        <f t="shared" si="0"/>
        <v>945.53159243362506</v>
      </c>
      <c r="O5" s="4">
        <f t="shared" si="1"/>
        <v>682.38191037286401</v>
      </c>
      <c r="P5" s="4">
        <f>SUM(Table3141630[[#This Row],[LiOH]:[Steel]])</f>
        <v>4007.2453522396781</v>
      </c>
      <c r="R5" s="100"/>
      <c r="S5" s="100" t="s">
        <v>15</v>
      </c>
      <c r="T5" s="100" t="s">
        <v>16</v>
      </c>
      <c r="U5" s="100" t="s">
        <v>8</v>
      </c>
      <c r="AV5" s="11"/>
      <c r="AX5" s="10"/>
      <c r="AY5" s="11"/>
      <c r="AZ5" s="10"/>
    </row>
    <row r="6" spans="1:52" ht="16.5" thickBot="1" x14ac:dyDescent="0.4">
      <c r="A6" s="177">
        <v>43191</v>
      </c>
      <c r="B6" s="1">
        <v>11507.627118644066</v>
      </c>
      <c r="C6" s="175">
        <f>AVERAGEIFS('Commodities Data'!C:C,'Commodities Data'!$O:$O,$A6)</f>
        <v>13905.476190476191</v>
      </c>
      <c r="D6" s="175">
        <f>AVERAGEIFS('Commodities Data'!H:H,'Commodities Data'!$O:$O,$A6)</f>
        <v>90914.28571428571</v>
      </c>
      <c r="E6" s="175">
        <f>AVERAGEIFS('Commodities Data'!I:I,'Commodities Data'!$O:$O,$A6)</f>
        <v>6843.3095238095239</v>
      </c>
      <c r="F6" s="175">
        <f>AVERAGEIFS('Commodities Data'!L:L,'Commodities Data'!$O:$O,$A6)</f>
        <v>2241.9285714285716</v>
      </c>
      <c r="G6" s="176">
        <v>0.94899999999999995</v>
      </c>
      <c r="I6" s="109" t="s">
        <v>17</v>
      </c>
      <c r="J6" s="4">
        <f t="shared" si="0"/>
        <v>704.89648454929295</v>
      </c>
      <c r="K6" s="4">
        <f t="shared" si="0"/>
        <v>988.75271630781742</v>
      </c>
      <c r="L6" s="4">
        <f t="shared" si="0"/>
        <v>417.64538120624627</v>
      </c>
      <c r="M6" s="4">
        <f t="shared" si="0"/>
        <v>343.55580693565224</v>
      </c>
      <c r="N6" s="4">
        <f t="shared" si="0"/>
        <v>970.31656201203168</v>
      </c>
      <c r="O6" s="4">
        <f t="shared" si="1"/>
        <v>700.35825153126405</v>
      </c>
      <c r="P6" s="4">
        <f>SUM(Table3141630[[#This Row],[LiOH]:[Steel]])</f>
        <v>4125.5252025423042</v>
      </c>
      <c r="R6" s="170" t="s">
        <v>18</v>
      </c>
      <c r="S6" s="101">
        <v>411.99849999999998</v>
      </c>
      <c r="T6" s="101">
        <v>8.1608830000000001</v>
      </c>
      <c r="U6" s="101">
        <v>420.15940000000001</v>
      </c>
      <c r="AV6" s="11"/>
      <c r="AW6" s="10"/>
      <c r="AY6" s="12"/>
      <c r="AZ6" s="10"/>
    </row>
    <row r="7" spans="1:52" ht="16.5" thickBot="1" x14ac:dyDescent="0.4">
      <c r="A7" s="2">
        <v>43221</v>
      </c>
      <c r="B7" s="1">
        <v>12350.689655172413</v>
      </c>
      <c r="C7" s="1">
        <f>AVERAGEIFS('Commodities Data'!C:C,'Commodities Data'!$O:$O,$A7)</f>
        <v>14364.967391304348</v>
      </c>
      <c r="D7" s="1">
        <f>AVERAGEIFS('Commodities Data'!H:H,'Commodities Data'!$O:$O,$A7)</f>
        <v>90195.65217391304</v>
      </c>
      <c r="E7" s="1">
        <f>AVERAGEIFS('Commodities Data'!I:I,'Commodities Data'!$O:$O,$A7)</f>
        <v>6825.478260869565</v>
      </c>
      <c r="F7" s="1">
        <f>AVERAGEIFS('Commodities Data'!L:L,'Commodities Data'!$O:$O,$A7)</f>
        <v>2300.695652173913</v>
      </c>
      <c r="G7" s="144">
        <v>0.97399999999999998</v>
      </c>
      <c r="I7" s="109" t="s">
        <v>19</v>
      </c>
      <c r="J7" s="4">
        <f t="shared" si="0"/>
        <v>659.86115097552806</v>
      </c>
      <c r="K7" s="4">
        <f t="shared" si="0"/>
        <v>1039.7348473260456</v>
      </c>
      <c r="L7" s="4">
        <f t="shared" si="0"/>
        <v>375.93644668972587</v>
      </c>
      <c r="M7" s="4">
        <f t="shared" si="0"/>
        <v>350.6216825028572</v>
      </c>
      <c r="N7" s="4">
        <f t="shared" si="0"/>
        <v>943.71405419347798</v>
      </c>
      <c r="O7" s="4">
        <f t="shared" si="1"/>
        <v>712.58216351897602</v>
      </c>
      <c r="P7" s="4">
        <f>SUM(Table3141630[[#This Row],[LiOH]:[Steel]])</f>
        <v>4082.450345206611</v>
      </c>
      <c r="R7" s="171" t="s">
        <v>20</v>
      </c>
      <c r="S7" s="101">
        <v>0</v>
      </c>
      <c r="T7" s="101">
        <v>57.608420000000002</v>
      </c>
      <c r="U7" s="101">
        <v>57.608420000000002</v>
      </c>
      <c r="AV7" s="11"/>
      <c r="AX7" s="10"/>
      <c r="AY7" s="11"/>
      <c r="AZ7" s="10"/>
    </row>
    <row r="8" spans="1:52" ht="16.5" thickBot="1" x14ac:dyDescent="0.4">
      <c r="A8" s="2">
        <v>43252</v>
      </c>
      <c r="B8" s="1">
        <v>11561.612903225807</v>
      </c>
      <c r="C8" s="1">
        <f>AVERAGEIFS('Commodities Data'!C:C,'Commodities Data'!$O:$O,$A8)</f>
        <v>15105.654761904761</v>
      </c>
      <c r="D8" s="1">
        <f>AVERAGEIFS('Commodities Data'!H:H,'Commodities Data'!$O:$O,$A8)</f>
        <v>81188.095238095237</v>
      </c>
      <c r="E8" s="1">
        <f>AVERAGEIFS('Commodities Data'!I:I,'Commodities Data'!$O:$O,$A8)</f>
        <v>6965.8571428571431</v>
      </c>
      <c r="F8" s="1">
        <f>AVERAGEIFS('Commodities Data'!L:L,'Commodities Data'!$O:$O,$A8)</f>
        <v>2237.6190476190477</v>
      </c>
      <c r="G8" s="144">
        <v>0.99099999999999999</v>
      </c>
      <c r="I8" s="109" t="s">
        <v>21</v>
      </c>
      <c r="J8" s="4">
        <f t="shared" si="0"/>
        <v>626.87839398975598</v>
      </c>
      <c r="K8" s="4">
        <f t="shared" si="0"/>
        <v>949.44316734684696</v>
      </c>
      <c r="L8" s="4">
        <f t="shared" si="0"/>
        <v>327.12992563411979</v>
      </c>
      <c r="M8" s="4">
        <f t="shared" si="0"/>
        <v>314.62725074000002</v>
      </c>
      <c r="N8" s="4">
        <f t="shared" si="0"/>
        <v>878.18248929009485</v>
      </c>
      <c r="O8" s="4">
        <f t="shared" si="1"/>
        <v>719.41317315916797</v>
      </c>
      <c r="P8" s="4">
        <f>SUM(Table3141630[[#This Row],[LiOH]:[Steel]])</f>
        <v>3815.6744001599855</v>
      </c>
      <c r="R8" s="171" t="s">
        <v>22</v>
      </c>
      <c r="S8" s="101">
        <v>0</v>
      </c>
      <c r="T8" s="101">
        <v>47.768000000000001</v>
      </c>
      <c r="U8" s="101">
        <v>47.768000000000001</v>
      </c>
      <c r="AV8" s="11"/>
      <c r="AX8" s="10"/>
      <c r="AY8" s="12"/>
      <c r="AZ8" s="10"/>
    </row>
    <row r="9" spans="1:52" ht="16.5" thickBot="1" x14ac:dyDescent="0.4">
      <c r="A9" s="2">
        <v>43282</v>
      </c>
      <c r="B9" s="1">
        <v>10983.712737127371</v>
      </c>
      <c r="C9" s="1">
        <f>AVERAGEIFS('Commodities Data'!C:C,'Commodities Data'!$O:$O,$A9)</f>
        <v>13793.863636363636</v>
      </c>
      <c r="D9" s="1">
        <f>AVERAGEIFS('Commodities Data'!H:H,'Commodities Data'!$O:$O,$A9)</f>
        <v>70647.727272727279</v>
      </c>
      <c r="E9" s="1">
        <f>AVERAGEIFS('Commodities Data'!I:I,'Commodities Data'!$O:$O,$A9)</f>
        <v>6250.75</v>
      </c>
      <c r="F9" s="1">
        <f>AVERAGEIFS('Commodities Data'!L:L,'Commodities Data'!$O:$O,$A9)</f>
        <v>2082.2386363636365</v>
      </c>
      <c r="G9" s="144">
        <v>1.0004999999999999</v>
      </c>
      <c r="I9" s="109" t="s">
        <v>23</v>
      </c>
      <c r="J9" s="4">
        <f t="shared" si="0"/>
        <v>689.18587612923909</v>
      </c>
      <c r="K9" s="4">
        <f t="shared" si="0"/>
        <v>922.8950730485052</v>
      </c>
      <c r="L9" s="4">
        <f t="shared" si="0"/>
        <v>293.21876604136668</v>
      </c>
      <c r="M9" s="4">
        <f t="shared" si="0"/>
        <v>304.6637909408696</v>
      </c>
      <c r="N9" s="4">
        <f t="shared" si="0"/>
        <v>865.6127376661118</v>
      </c>
      <c r="O9" s="4">
        <f t="shared" si="1"/>
        <v>711.14405622630409</v>
      </c>
      <c r="P9" s="4">
        <f>SUM(Table3141630[[#This Row],[LiOH]:[Steel]])</f>
        <v>3786.7203000523969</v>
      </c>
      <c r="R9" s="171" t="s">
        <v>24</v>
      </c>
      <c r="S9" s="101">
        <v>30.512</v>
      </c>
      <c r="T9" s="101">
        <v>16.590420000000002</v>
      </c>
      <c r="U9" s="101">
        <v>47.102420000000002</v>
      </c>
      <c r="AV9" s="11"/>
      <c r="AW9" s="10"/>
      <c r="AY9" s="11"/>
      <c r="AZ9" s="10"/>
    </row>
    <row r="10" spans="1:52" ht="16.5" thickBot="1" x14ac:dyDescent="0.4">
      <c r="A10" s="2">
        <v>43313</v>
      </c>
      <c r="B10" s="1">
        <v>12075.419664268587</v>
      </c>
      <c r="C10" s="1">
        <f>AVERAGEIFS('Commodities Data'!C:C,'Commodities Data'!$O:$O,$A10)</f>
        <v>13408.16304347826</v>
      </c>
      <c r="D10" s="1">
        <f>AVERAGEIFS('Commodities Data'!H:H,'Commodities Data'!$O:$O,$A10)</f>
        <v>63324.195652173912</v>
      </c>
      <c r="E10" s="1">
        <f>AVERAGEIFS('Commodities Data'!I:I,'Commodities Data'!$O:$O,$A10)</f>
        <v>6052.804347826087</v>
      </c>
      <c r="F10" s="1">
        <f>AVERAGEIFS('Commodities Data'!L:L,'Commodities Data'!$O:$O,$A10)</f>
        <v>2052.4347826086955</v>
      </c>
      <c r="G10" s="144">
        <v>0.98899999999999999</v>
      </c>
      <c r="I10" s="109" t="s">
        <v>25</v>
      </c>
      <c r="J10" s="4">
        <f t="shared" si="0"/>
        <v>685.41804961680839</v>
      </c>
      <c r="K10" s="4">
        <f t="shared" si="0"/>
        <v>861.09785059096703</v>
      </c>
      <c r="L10" s="4">
        <f t="shared" si="0"/>
        <v>288.06105697303343</v>
      </c>
      <c r="M10" s="4">
        <f t="shared" si="0"/>
        <v>304.561015919</v>
      </c>
      <c r="N10" s="4">
        <f t="shared" si="0"/>
        <v>854.65894812656029</v>
      </c>
      <c r="O10" s="4">
        <f t="shared" si="1"/>
        <v>693.52724189107209</v>
      </c>
      <c r="P10" s="4">
        <f>SUM(Table3141630[[#This Row],[LiOH]:[Steel]])</f>
        <v>3687.324163117441</v>
      </c>
      <c r="R10" s="171" t="s">
        <v>26</v>
      </c>
      <c r="S10" s="101">
        <v>0</v>
      </c>
      <c r="T10" s="101">
        <v>3.8754749999999998</v>
      </c>
      <c r="U10" s="101">
        <v>3.8754749999999998</v>
      </c>
      <c r="AX10" s="10"/>
      <c r="AY10" s="12"/>
      <c r="AZ10" s="10"/>
    </row>
    <row r="11" spans="1:52" ht="16.5" thickBot="1" x14ac:dyDescent="0.4">
      <c r="A11" s="2">
        <v>43344</v>
      </c>
      <c r="B11" s="1">
        <v>12009.40251572327</v>
      </c>
      <c r="C11" s="1">
        <f>AVERAGEIFS('Commodities Data'!C:C,'Commodities Data'!$O:$O,$A11)</f>
        <v>12510.35</v>
      </c>
      <c r="D11" s="1">
        <f>AVERAGEIFS('Commodities Data'!H:H,'Commodities Data'!$O:$O,$A11)</f>
        <v>62210.324999999997</v>
      </c>
      <c r="E11" s="1">
        <f>AVERAGEIFS('Commodities Data'!I:I,'Commodities Data'!$O:$O,$A11)</f>
        <v>6050.7624999999998</v>
      </c>
      <c r="F11" s="1">
        <f>AVERAGEIFS('Commodities Data'!L:L,'Commodities Data'!$O:$O,$A11)</f>
        <v>2026.4625000000001</v>
      </c>
      <c r="G11" s="144">
        <v>0.96450000000000002</v>
      </c>
      <c r="I11" s="109" t="s">
        <v>27</v>
      </c>
      <c r="J11" s="4">
        <f t="shared" si="0"/>
        <v>709.42671010131551</v>
      </c>
      <c r="K11" s="4">
        <f t="shared" si="0"/>
        <v>847.64576146580976</v>
      </c>
      <c r="L11" s="4">
        <f t="shared" si="0"/>
        <v>280.72856200534545</v>
      </c>
      <c r="M11" s="4">
        <f t="shared" si="0"/>
        <v>313.05868013739132</v>
      </c>
      <c r="N11" s="4">
        <f t="shared" si="0"/>
        <v>856.09129094253592</v>
      </c>
      <c r="O11" s="4">
        <f t="shared" si="1"/>
        <v>671.66801104245769</v>
      </c>
      <c r="P11" s="4">
        <f>SUM(Table3141630[[#This Row],[LiOH]:[Steel]])</f>
        <v>3678.619015694856</v>
      </c>
      <c r="R11" s="172" t="s">
        <v>6</v>
      </c>
      <c r="S11" s="102">
        <v>647</v>
      </c>
      <c r="T11" s="102">
        <v>60.305770000000003</v>
      </c>
      <c r="U11" s="102">
        <v>707.30579999999998</v>
      </c>
      <c r="AV11" s="11"/>
      <c r="AX11" s="10"/>
      <c r="AY11" s="11"/>
      <c r="AZ11" s="10"/>
    </row>
    <row r="12" spans="1:52" ht="16" x14ac:dyDescent="0.35">
      <c r="A12" s="2">
        <v>43374</v>
      </c>
      <c r="B12" s="1">
        <v>12430.06501182033</v>
      </c>
      <c r="C12" s="1">
        <f>AVERAGEIFS('Commodities Data'!C:C,'Commodities Data'!$O:$O,$A12)</f>
        <v>12314.91304347826</v>
      </c>
      <c r="D12" s="1">
        <f>AVERAGEIFS('Commodities Data'!H:H,'Commodities Data'!$O:$O,$A12)</f>
        <v>60626.782608695656</v>
      </c>
      <c r="E12" s="1">
        <f>AVERAGEIFS('Commodities Data'!I:I,'Commodities Data'!$O:$O,$A12)</f>
        <v>6219.586956521739</v>
      </c>
      <c r="F12" s="1">
        <f>AVERAGEIFS('Commodities Data'!L:L,'Commodities Data'!$O:$O,$A12)</f>
        <v>2029.858695652174</v>
      </c>
      <c r="G12" s="144">
        <v>0.93410000000000004</v>
      </c>
      <c r="I12" s="109" t="s">
        <v>28</v>
      </c>
      <c r="J12" s="4">
        <f t="shared" si="0"/>
        <v>721.76814611762813</v>
      </c>
      <c r="K12" s="4">
        <f t="shared" si="0"/>
        <v>773.63904371750425</v>
      </c>
      <c r="L12" s="4">
        <f t="shared" si="0"/>
        <v>254.50245170527921</v>
      </c>
      <c r="M12" s="4">
        <f t="shared" si="0"/>
        <v>311.86744285363642</v>
      </c>
      <c r="N12" s="4">
        <f t="shared" si="0"/>
        <v>817.56562629549705</v>
      </c>
      <c r="O12" s="4">
        <f t="shared" si="1"/>
        <v>641.39585253171208</v>
      </c>
      <c r="P12" s="4">
        <f>SUM(Table3141630[[#This Row],[LiOH]:[Steel]])</f>
        <v>3520.7385632212572</v>
      </c>
      <c r="R12" s="103"/>
      <c r="S12" s="103"/>
      <c r="T12" s="103"/>
      <c r="U12" s="103"/>
      <c r="AV12" s="11"/>
      <c r="AX12" s="10"/>
      <c r="AY12" s="12"/>
      <c r="AZ12" s="10"/>
    </row>
    <row r="13" spans="1:52" ht="16" x14ac:dyDescent="0.35">
      <c r="A13" s="2">
        <v>43405</v>
      </c>
      <c r="B13" s="1">
        <v>12646.302784993657</v>
      </c>
      <c r="C13" s="1">
        <f>AVERAGEIFS('Commodities Data'!C:C,'Commodities Data'!$O:$O,$A13)</f>
        <v>11239.71590909091</v>
      </c>
      <c r="D13" s="1">
        <f>AVERAGEIFS('Commodities Data'!H:H,'Commodities Data'!$O:$O,$A13)</f>
        <v>54962.931818181816</v>
      </c>
      <c r="E13" s="1">
        <f>AVERAGEIFS('Commodities Data'!I:I,'Commodities Data'!$O:$O,$A13)</f>
        <v>6195.920454545455</v>
      </c>
      <c r="F13" s="1">
        <f>AVERAGEIFS('Commodities Data'!L:L,'Commodities Data'!$O:$O,$A13)</f>
        <v>1938.5113636363637</v>
      </c>
      <c r="G13" s="144">
        <v>0.89200000000000002</v>
      </c>
      <c r="I13" s="109" t="s">
        <v>29</v>
      </c>
      <c r="J13" s="4">
        <f t="shared" si="0"/>
        <v>717.54031821386673</v>
      </c>
      <c r="K13" s="4">
        <f t="shared" si="0"/>
        <v>745.564144991381</v>
      </c>
      <c r="L13" s="4">
        <f t="shared" si="0"/>
        <v>255.77657887919406</v>
      </c>
      <c r="M13" s="4">
        <f t="shared" si="0"/>
        <v>305.10867129714291</v>
      </c>
      <c r="N13" s="4">
        <f t="shared" si="0"/>
        <v>809.01037064401623</v>
      </c>
      <c r="O13" s="4">
        <f t="shared" si="1"/>
        <v>612.70561204290561</v>
      </c>
      <c r="P13" s="4">
        <f>SUM(Table3141630[[#This Row],[LiOH]:[Steel]])</f>
        <v>3445.7056960685063</v>
      </c>
      <c r="AV13" s="11"/>
      <c r="AX13" s="10"/>
      <c r="AY13" s="11"/>
      <c r="AZ13" s="10"/>
    </row>
    <row r="14" spans="1:52" ht="16" x14ac:dyDescent="0.35">
      <c r="A14" s="2">
        <v>43435</v>
      </c>
      <c r="B14" s="1">
        <v>12572.225822631979</v>
      </c>
      <c r="C14" s="1">
        <f>AVERAGEIFS('Commodities Data'!C:C,'Commodities Data'!$O:$O,$A14)</f>
        <v>10831.833333333334</v>
      </c>
      <c r="D14" s="1">
        <f>AVERAGEIFS('Commodities Data'!H:H,'Commodities Data'!$O:$O,$A14)</f>
        <v>55238.095238095237</v>
      </c>
      <c r="E14" s="1">
        <f>AVERAGEIFS('Commodities Data'!I:I,'Commodities Data'!$O:$O,$A14)</f>
        <v>6061.6428571428569</v>
      </c>
      <c r="F14" s="1">
        <f>AVERAGEIFS('Commodities Data'!L:L,'Commodities Data'!$O:$O,$A14)</f>
        <v>1918.2261904761904</v>
      </c>
      <c r="G14" s="144">
        <v>0.85209999999999997</v>
      </c>
      <c r="I14" s="109" t="s">
        <v>30</v>
      </c>
      <c r="J14" s="4">
        <f t="shared" si="0"/>
        <v>741.79468142052178</v>
      </c>
      <c r="K14" s="4">
        <f t="shared" si="0"/>
        <v>790.39496536591798</v>
      </c>
      <c r="L14" s="4">
        <f t="shared" si="0"/>
        <v>191.3578861588513</v>
      </c>
      <c r="M14" s="4">
        <f t="shared" si="0"/>
        <v>298.96233497652173</v>
      </c>
      <c r="N14" s="4">
        <f t="shared" si="0"/>
        <v>781.96886818206383</v>
      </c>
      <c r="O14" s="4">
        <f t="shared" si="1"/>
        <v>564.52901773839369</v>
      </c>
      <c r="P14" s="4">
        <f>SUM(Table3141630[[#This Row],[LiOH]:[Steel]])</f>
        <v>3369.0077538422702</v>
      </c>
      <c r="AV14" s="11"/>
      <c r="AX14" s="10"/>
      <c r="AY14" s="12"/>
      <c r="AZ14" s="10"/>
    </row>
    <row r="15" spans="1:52" ht="16" x14ac:dyDescent="0.35">
      <c r="A15" s="2">
        <v>43466</v>
      </c>
      <c r="B15" s="1">
        <v>12997.193345261583</v>
      </c>
      <c r="C15" s="1">
        <f>AVERAGEIFS('Commodities Data'!C:C,'Commodities Data'!$O:$O,$A15)</f>
        <v>11483.152173913044</v>
      </c>
      <c r="D15" s="1">
        <f>AVERAGEIFS('Commodities Data'!H:H,'Commodities Data'!$O:$O,$A15)</f>
        <v>41326.086956521736</v>
      </c>
      <c r="E15" s="1">
        <f>AVERAGEIFS('Commodities Data'!I:I,'Commodities Data'!$O:$O,$A15)</f>
        <v>5939.532608695652</v>
      </c>
      <c r="F15" s="1">
        <f>AVERAGEIFS('Commodities Data'!L:L,'Commodities Data'!$O:$O,$A15)</f>
        <v>1854.108695652174</v>
      </c>
      <c r="G15" s="144">
        <v>0.78510000000000002</v>
      </c>
      <c r="I15" s="109" t="s">
        <v>31</v>
      </c>
      <c r="J15" s="4">
        <f t="shared" si="0"/>
        <v>741.79468142052178</v>
      </c>
      <c r="K15" s="4">
        <f t="shared" si="0"/>
        <v>873.13464305657317</v>
      </c>
      <c r="L15" s="4">
        <f t="shared" si="0"/>
        <v>148.63706191591788</v>
      </c>
      <c r="M15" s="4">
        <f t="shared" si="0"/>
        <v>317.13075398100005</v>
      </c>
      <c r="N15" s="4">
        <f t="shared" si="0"/>
        <v>785.71349685618668</v>
      </c>
      <c r="O15" s="4">
        <f t="shared" si="1"/>
        <v>555.75656325309444</v>
      </c>
      <c r="P15" s="4">
        <f>SUM(Table3141630[[#This Row],[LiOH]:[Steel]])</f>
        <v>3422.1672004832944</v>
      </c>
      <c r="T15" s="7"/>
      <c r="U15" s="7"/>
      <c r="V15" s="8"/>
      <c r="AV15" s="11"/>
      <c r="AX15" s="10"/>
      <c r="AY15" s="11"/>
      <c r="AZ15" s="10"/>
    </row>
    <row r="16" spans="1:52" ht="16" x14ac:dyDescent="0.35">
      <c r="A16" s="2">
        <v>43497</v>
      </c>
      <c r="B16" s="1">
        <v>12997.193345261583</v>
      </c>
      <c r="C16" s="1">
        <f>AVERAGEIFS('Commodities Data'!C:C,'Commodities Data'!$O:$O,$A16)</f>
        <v>12685.225</v>
      </c>
      <c r="D16" s="1">
        <f>AVERAGEIFS('Commodities Data'!H:H,'Commodities Data'!$O:$O,$A16)</f>
        <v>32100</v>
      </c>
      <c r="E16" s="1">
        <f>AVERAGEIFS('Commodities Data'!I:I,'Commodities Data'!$O:$O,$A16)</f>
        <v>6300.4875000000002</v>
      </c>
      <c r="F16" s="1">
        <f>AVERAGEIFS('Commodities Data'!L:L,'Commodities Data'!$O:$O,$A16)</f>
        <v>1862.9875</v>
      </c>
      <c r="G16" s="144">
        <v>0.77290000000000003</v>
      </c>
      <c r="I16" s="109" t="s">
        <v>32</v>
      </c>
      <c r="J16" s="4">
        <f t="shared" si="0"/>
        <v>741.79468142052178</v>
      </c>
      <c r="K16" s="4">
        <f t="shared" si="0"/>
        <v>896.60931777211351</v>
      </c>
      <c r="L16" s="4">
        <f t="shared" si="0"/>
        <v>145.08705939871527</v>
      </c>
      <c r="M16" s="4">
        <f t="shared" si="0"/>
        <v>324.12605598571429</v>
      </c>
      <c r="N16" s="4">
        <f t="shared" si="0"/>
        <v>789.1831371900364</v>
      </c>
      <c r="O16" s="4">
        <f t="shared" si="1"/>
        <v>556.90704908723205</v>
      </c>
      <c r="P16" s="4">
        <f>SUM(Table3141630[[#This Row],[LiOH]:[Steel]])</f>
        <v>3453.707300854333</v>
      </c>
      <c r="T16" s="1"/>
      <c r="U16" s="1"/>
      <c r="AV16" s="11"/>
      <c r="AX16" s="10"/>
      <c r="AY16" s="12"/>
      <c r="AZ16" s="10"/>
    </row>
    <row r="17" spans="1:52" ht="16" x14ac:dyDescent="0.35">
      <c r="A17" s="2">
        <v>43525</v>
      </c>
      <c r="B17" s="1">
        <v>12997.193345261583</v>
      </c>
      <c r="C17" s="1">
        <f>AVERAGEIFS('Commodities Data'!C:C,'Commodities Data'!$O:$O,$A17)</f>
        <v>13026.273809523809</v>
      </c>
      <c r="D17" s="1">
        <f>AVERAGEIFS('Commodities Data'!H:H,'Commodities Data'!$O:$O,$A17)</f>
        <v>31333.333333333332</v>
      </c>
      <c r="E17" s="1">
        <f>AVERAGEIFS('Commodities Data'!I:I,'Commodities Data'!$O:$O,$A17)</f>
        <v>6439.4642857142853</v>
      </c>
      <c r="F17" s="1">
        <f>AVERAGEIFS('Commodities Data'!L:L,'Commodities Data'!$O:$O,$A17)</f>
        <v>1871.2142857142858</v>
      </c>
      <c r="G17" s="144">
        <v>0.77449999999999997</v>
      </c>
      <c r="I17" s="109" t="s">
        <v>33</v>
      </c>
      <c r="J17" s="4">
        <f t="shared" si="0"/>
        <v>741.79468142052178</v>
      </c>
      <c r="K17" s="4">
        <f t="shared" si="0"/>
        <v>878.00536331401815</v>
      </c>
      <c r="L17" s="4">
        <f t="shared" si="0"/>
        <v>155.75109858082587</v>
      </c>
      <c r="M17" s="4">
        <f t="shared" si="0"/>
        <v>324.1730401318182</v>
      </c>
      <c r="N17" s="4">
        <f t="shared" si="0"/>
        <v>778.60654349322897</v>
      </c>
      <c r="O17" s="4">
        <f t="shared" si="1"/>
        <v>562.44376216401929</v>
      </c>
      <c r="P17" s="4">
        <f>SUM(Table3141630[[#This Row],[LiOH]:[Steel]])</f>
        <v>3440.7744891044322</v>
      </c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V17" s="11"/>
      <c r="AX17" s="10"/>
      <c r="AY17" s="11"/>
      <c r="AZ17" s="10"/>
    </row>
    <row r="18" spans="1:52" ht="16" x14ac:dyDescent="0.35">
      <c r="A18" s="2">
        <v>43556</v>
      </c>
      <c r="B18" s="1">
        <v>12997.193345261583</v>
      </c>
      <c r="C18" s="1">
        <f>AVERAGEIFS('Commodities Data'!C:C,'Commodities Data'!$O:$O,$A18)</f>
        <v>12755.988636363636</v>
      </c>
      <c r="D18" s="1">
        <f>AVERAGEIFS('Commodities Data'!H:H,'Commodities Data'!$O:$O,$A18)</f>
        <v>33636.36363636364</v>
      </c>
      <c r="E18" s="1">
        <f>AVERAGEIFS('Commodities Data'!I:I,'Commodities Data'!$O:$O,$A18)</f>
        <v>6440.397727272727</v>
      </c>
      <c r="F18" s="1">
        <f>AVERAGEIFS('Commodities Data'!L:L,'Commodities Data'!$O:$O,$A18)</f>
        <v>1846.1363636363637</v>
      </c>
      <c r="G18" s="144">
        <v>0.78220000000000001</v>
      </c>
      <c r="I18" s="109" t="s">
        <v>34</v>
      </c>
      <c r="J18" s="4">
        <f t="shared" si="0"/>
        <v>741.79468142052178</v>
      </c>
      <c r="K18" s="4">
        <f t="shared" si="0"/>
        <v>828.44195818973196</v>
      </c>
      <c r="L18" s="4">
        <f t="shared" si="0"/>
        <v>158.13952612075508</v>
      </c>
      <c r="M18" s="4">
        <f t="shared" si="0"/>
        <v>303.18166406173918</v>
      </c>
      <c r="N18" s="4">
        <f t="shared" si="0"/>
        <v>779.4557930285423</v>
      </c>
      <c r="O18" s="4">
        <f t="shared" si="1"/>
        <v>511.24714254489601</v>
      </c>
      <c r="P18" s="4">
        <f>SUM(Table3141630[[#This Row],[LiOH]:[Steel]])</f>
        <v>3322.2607653661867</v>
      </c>
      <c r="R18" s="24"/>
      <c r="S18" s="141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V18" s="11"/>
      <c r="AX18" s="10"/>
      <c r="AY18" s="12"/>
      <c r="AZ18" s="10"/>
    </row>
    <row r="19" spans="1:52" ht="16.5" x14ac:dyDescent="0.35">
      <c r="A19" s="2">
        <v>43586</v>
      </c>
      <c r="B19" s="1">
        <v>12997.193345261583</v>
      </c>
      <c r="C19" s="1">
        <f>AVERAGEIFS('Commodities Data'!C:C,'Commodities Data'!$O:$O,$A19)</f>
        <v>12035.91304347826</v>
      </c>
      <c r="D19" s="1">
        <f>AVERAGEIFS('Commodities Data'!H:H,'Commodities Data'!$O:$O,$A19)</f>
        <v>34152.17391304348</v>
      </c>
      <c r="E19" s="1">
        <f>AVERAGEIFS('Commodities Data'!I:I,'Commodities Data'!$O:$O,$A19)</f>
        <v>6023.358695652174</v>
      </c>
      <c r="F19" s="1">
        <v>1848.15</v>
      </c>
      <c r="G19" s="144">
        <v>0.71099999999999997</v>
      </c>
      <c r="H19" s="1"/>
      <c r="I19" s="109">
        <v>43617</v>
      </c>
      <c r="J19" s="4">
        <f t="shared" si="0"/>
        <v>741.79468142052178</v>
      </c>
      <c r="K19" s="4">
        <f t="shared" si="0"/>
        <v>822.11120462999429</v>
      </c>
      <c r="L19" s="4">
        <f t="shared" si="0"/>
        <v>133.39829024098685</v>
      </c>
      <c r="M19" s="4">
        <f t="shared" si="0"/>
        <v>296.07779546200004</v>
      </c>
      <c r="N19" s="4">
        <f t="shared" si="0"/>
        <v>779.87754223343825</v>
      </c>
      <c r="O19" s="4">
        <f t="shared" si="1"/>
        <v>468.89488277570564</v>
      </c>
      <c r="P19" s="4">
        <f>SUM(Table3141630[[#This Row],[LiOH]:[Steel]])</f>
        <v>3242.1543967626471</v>
      </c>
      <c r="R19" s="24"/>
      <c r="S19" s="142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5"/>
      <c r="AL19" s="25"/>
      <c r="AV19" s="11"/>
      <c r="AX19" s="10"/>
      <c r="AY19" s="11"/>
      <c r="AZ19" s="10"/>
    </row>
    <row r="20" spans="1:52" ht="22.5" customHeight="1" x14ac:dyDescent="0.35">
      <c r="A20" s="2">
        <v>43617</v>
      </c>
      <c r="B20" s="1">
        <v>12997.193345261583</v>
      </c>
      <c r="C20" s="1">
        <f>AVERAGEIFS('Commodities Data'!C:C,'Commodities Data'!$O:$O,$A20)</f>
        <v>11943.9375</v>
      </c>
      <c r="D20" s="1">
        <f>AVERAGEIFS('Commodities Data'!H:H,'Commodities Data'!$O:$O,$A20)</f>
        <v>28809</v>
      </c>
      <c r="E20" s="1">
        <f>AVERAGEIFS('Commodities Data'!I:I,'Commodities Data'!$O:$O,$A20)</f>
        <v>5882.2250000000004</v>
      </c>
      <c r="F20" s="1">
        <v>1849.15</v>
      </c>
      <c r="G20" s="144">
        <v>0.65210000000000001</v>
      </c>
      <c r="H20" s="1"/>
      <c r="I20" s="109">
        <v>43647</v>
      </c>
      <c r="J20" s="4">
        <f>B21/1000*B$2</f>
        <v>729.7818930495115</v>
      </c>
      <c r="K20" s="4">
        <f>C21/1000*C$2</f>
        <v>932.40345452877921</v>
      </c>
      <c r="L20" s="4">
        <f>D21/1000*D$2</f>
        <v>126.59768664761187</v>
      </c>
      <c r="M20" s="4">
        <f>E21/1000*E$2</f>
        <v>299.04604313913046</v>
      </c>
      <c r="N20" s="4">
        <f>F21/1000*F$2</f>
        <v>779.87754223343825</v>
      </c>
      <c r="O20" s="4">
        <f>G21*G$2</f>
        <v>468.89488277570564</v>
      </c>
      <c r="P20" s="4">
        <f>SUM(Table3141630[[#This Row],[LiOH]:[Steel]])</f>
        <v>3336.6015023741775</v>
      </c>
      <c r="R20" s="24"/>
      <c r="S20" s="142"/>
      <c r="T20" s="38"/>
      <c r="U20" s="38"/>
      <c r="V20" s="38"/>
      <c r="W20" s="38"/>
      <c r="X20" s="38"/>
      <c r="Y20" s="38"/>
      <c r="Z20" s="38"/>
      <c r="AA20" s="38"/>
      <c r="AB20" s="38"/>
      <c r="AC20" s="38"/>
      <c r="AD20" s="38"/>
      <c r="AE20" s="38"/>
      <c r="AF20" s="38"/>
      <c r="AG20" s="38"/>
      <c r="AH20" s="38"/>
      <c r="AI20" s="38"/>
      <c r="AJ20" s="38"/>
      <c r="AK20" s="26"/>
      <c r="AL20" s="26"/>
      <c r="AV20" s="11"/>
      <c r="AX20" s="10"/>
      <c r="AY20" s="12"/>
      <c r="AZ20" s="10"/>
    </row>
    <row r="21" spans="1:52" ht="24" customHeight="1" x14ac:dyDescent="0.3">
      <c r="A21" s="2">
        <v>43647</v>
      </c>
      <c r="B21" s="1">
        <v>12786.713899959092</v>
      </c>
      <c r="C21" s="1">
        <f>AVERAGEIFS('Commodities Data'!C:C,'Commodities Data'!$O:$O,$A21)</f>
        <v>13546.304347826086</v>
      </c>
      <c r="D21" s="1">
        <f>AVERAGEIFS('Commodities Data'!H:H,'Commodities Data'!$O:$O,$A21)</f>
        <v>27340.32608695652</v>
      </c>
      <c r="E21" s="1">
        <f>AVERAGEIFS('Commodities Data'!I:I,'Commodities Data'!$O:$O,$A21)</f>
        <v>5941.195652173913</v>
      </c>
      <c r="F21" s="1">
        <v>1849.15</v>
      </c>
      <c r="G21" s="226">
        <f>G20</f>
        <v>0.65210000000000001</v>
      </c>
      <c r="H21" s="1"/>
      <c r="R21" s="24"/>
      <c r="S21" s="14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3"/>
      <c r="AL21" s="23"/>
      <c r="AY21" s="11"/>
      <c r="AZ21" s="10"/>
    </row>
    <row r="22" spans="1:52" ht="18" customHeight="1" x14ac:dyDescent="0.3">
      <c r="A22" s="2"/>
      <c r="B22" s="1"/>
      <c r="C22" s="1"/>
      <c r="D22" s="1"/>
      <c r="E22" s="1"/>
      <c r="F22" s="1"/>
      <c r="G22" s="1"/>
      <c r="H22" s="1"/>
      <c r="R22" s="24"/>
      <c r="S22" s="24"/>
      <c r="T22" s="143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2"/>
      <c r="AK22" s="22"/>
      <c r="AL22" s="24"/>
      <c r="AX22" s="11"/>
      <c r="AY22" s="10"/>
    </row>
    <row r="23" spans="1:52" x14ac:dyDescent="0.25">
      <c r="A23" s="2"/>
      <c r="B23" s="1"/>
      <c r="C23" s="1"/>
      <c r="D23" s="1"/>
      <c r="E23" s="1"/>
      <c r="F23" s="1"/>
      <c r="G23" s="1"/>
      <c r="H23" s="1"/>
      <c r="S23" s="24"/>
      <c r="T23" s="24"/>
      <c r="U23" s="24"/>
      <c r="V23" s="24"/>
      <c r="AX23" s="11"/>
      <c r="AY23" s="10"/>
    </row>
    <row r="24" spans="1:52" x14ac:dyDescent="0.25">
      <c r="A24" s="2"/>
      <c r="B24" s="1"/>
      <c r="C24" s="1"/>
      <c r="D24" s="136"/>
      <c r="E24" s="136"/>
      <c r="F24" s="136"/>
      <c r="G24" s="1"/>
      <c r="H24" s="1"/>
      <c r="T24" s="2"/>
      <c r="U24" s="2"/>
      <c r="V24" s="2"/>
      <c r="W24" s="2"/>
      <c r="X24" s="2"/>
      <c r="Y24" s="2"/>
      <c r="AN24" s="2"/>
      <c r="AO24" s="1"/>
      <c r="AP24" s="1"/>
      <c r="AQ24" s="1"/>
      <c r="AR24" s="1"/>
      <c r="AS24" s="1"/>
      <c r="AT24" s="1"/>
      <c r="AY24" s="11"/>
      <c r="AZ24" s="10"/>
    </row>
    <row r="25" spans="1:52" x14ac:dyDescent="0.25">
      <c r="A25" s="2"/>
      <c r="B25" s="1"/>
      <c r="C25" s="1"/>
      <c r="D25" s="136"/>
      <c r="E25" s="136"/>
      <c r="F25" s="136"/>
      <c r="G25" s="1"/>
      <c r="H25" s="1"/>
      <c r="I25" s="2"/>
      <c r="J25" s="2"/>
      <c r="K25" s="2"/>
      <c r="L25" s="2"/>
      <c r="M25" s="2"/>
      <c r="N25" s="2"/>
      <c r="T25" s="31"/>
      <c r="U25" s="31"/>
      <c r="V25" s="31"/>
      <c r="W25" s="31"/>
      <c r="X25" s="31"/>
      <c r="Y25" s="31"/>
      <c r="AN25" s="2"/>
      <c r="AO25" s="1"/>
      <c r="AP25" s="1"/>
      <c r="AQ25" s="1"/>
      <c r="AR25" s="1"/>
      <c r="AS25" s="1"/>
      <c r="AT25" s="1"/>
      <c r="AY25" s="11"/>
      <c r="AZ25" s="10"/>
    </row>
    <row r="26" spans="1:52" x14ac:dyDescent="0.25">
      <c r="A26" s="2"/>
      <c r="B26" s="1"/>
      <c r="C26" s="1"/>
      <c r="D26" s="1"/>
      <c r="E26" s="1"/>
      <c r="F26" s="1"/>
      <c r="G26" s="1"/>
      <c r="H26" s="1"/>
      <c r="I26" s="31"/>
      <c r="J26" s="31"/>
      <c r="K26" s="31"/>
      <c r="L26" s="31"/>
      <c r="M26" s="31"/>
      <c r="N26" s="31"/>
      <c r="T26" s="31"/>
      <c r="U26" s="31"/>
      <c r="V26" s="31"/>
      <c r="W26" s="31"/>
      <c r="X26" s="31"/>
      <c r="Y26" s="31"/>
      <c r="AY26" s="11"/>
      <c r="AZ26" s="10"/>
    </row>
    <row r="27" spans="1:52" x14ac:dyDescent="0.25">
      <c r="I27" s="31"/>
      <c r="J27" s="31"/>
      <c r="K27" s="31"/>
      <c r="L27" s="31"/>
      <c r="M27" s="31"/>
      <c r="N27" s="31"/>
      <c r="T27" s="31"/>
      <c r="U27" s="31"/>
      <c r="V27" s="31"/>
      <c r="W27" s="31"/>
      <c r="X27" s="31"/>
      <c r="Y27" s="31"/>
      <c r="AY27" s="12"/>
      <c r="AZ27" s="10"/>
    </row>
    <row r="28" spans="1:52" x14ac:dyDescent="0.25">
      <c r="I28" s="31"/>
      <c r="J28" s="31"/>
      <c r="K28" s="31"/>
      <c r="L28" s="31"/>
      <c r="M28" s="31"/>
      <c r="N28" s="31"/>
      <c r="T28" s="31"/>
      <c r="U28" s="31"/>
      <c r="V28" s="31"/>
      <c r="W28" s="31"/>
      <c r="X28" s="31"/>
      <c r="Y28" s="31"/>
      <c r="AY28" s="11"/>
      <c r="AZ28" s="10"/>
    </row>
    <row r="29" spans="1:52" x14ac:dyDescent="0.25">
      <c r="I29" s="31"/>
      <c r="J29" s="31"/>
      <c r="K29" s="31"/>
      <c r="L29" s="31"/>
      <c r="M29" s="31"/>
      <c r="N29" s="31"/>
      <c r="O29" s="31"/>
      <c r="P29" s="31"/>
      <c r="Q29" s="31"/>
      <c r="Y29" s="31"/>
      <c r="AY29" s="12"/>
      <c r="AZ29" s="10"/>
    </row>
    <row r="30" spans="1:52" x14ac:dyDescent="0.25">
      <c r="I30" s="31"/>
      <c r="J30" s="31"/>
      <c r="K30" s="31"/>
      <c r="L30" s="31"/>
      <c r="M30" s="31"/>
      <c r="N30" s="31"/>
      <c r="O30" s="31"/>
      <c r="P30" s="31"/>
      <c r="AY30" s="11"/>
      <c r="AZ30" s="10"/>
    </row>
    <row r="31" spans="1:52" x14ac:dyDescent="0.25">
      <c r="AY31" s="12"/>
      <c r="AZ31" s="10"/>
    </row>
    <row r="32" spans="1:52" x14ac:dyDescent="0.25">
      <c r="Q32" s="4"/>
      <c r="AY32" s="11"/>
      <c r="AZ32" s="10"/>
    </row>
    <row r="33" spans="1:52" x14ac:dyDescent="0.25">
      <c r="E33" s="97"/>
      <c r="J33" s="4"/>
      <c r="K33" s="4"/>
      <c r="L33" s="4"/>
      <c r="M33" s="4"/>
      <c r="N33" s="4"/>
      <c r="O33" s="4"/>
      <c r="P33" s="4"/>
      <c r="Q33" s="4"/>
      <c r="AY33" s="12"/>
      <c r="AZ33" s="10"/>
    </row>
    <row r="34" spans="1:52" x14ac:dyDescent="0.25">
      <c r="J34" s="4"/>
      <c r="K34" s="4"/>
      <c r="L34" s="4"/>
      <c r="M34" s="4"/>
      <c r="N34" s="4"/>
      <c r="O34" s="4"/>
      <c r="P34" s="4"/>
      <c r="Q34" s="4"/>
      <c r="AY34" s="11"/>
      <c r="AZ34" s="10"/>
    </row>
    <row r="35" spans="1:52" x14ac:dyDescent="0.25">
      <c r="J35" s="4"/>
      <c r="K35" s="4"/>
      <c r="L35" s="4"/>
      <c r="M35" s="4"/>
      <c r="N35" s="4"/>
      <c r="O35" s="4"/>
      <c r="P35" s="4"/>
      <c r="Q35" s="4"/>
      <c r="AY35" s="12"/>
      <c r="AZ35" s="10"/>
    </row>
    <row r="36" spans="1:52" x14ac:dyDescent="0.25">
      <c r="J36" s="4"/>
      <c r="K36" s="4"/>
      <c r="L36" s="4"/>
      <c r="M36" s="4"/>
      <c r="N36" s="4"/>
      <c r="O36" s="4"/>
      <c r="P36" s="4"/>
      <c r="Q36" s="4"/>
      <c r="AY36" s="11"/>
      <c r="AZ36" s="10"/>
    </row>
    <row r="37" spans="1:52" x14ac:dyDescent="0.25">
      <c r="J37" s="4"/>
      <c r="K37" s="4"/>
      <c r="L37" s="4"/>
      <c r="M37" s="4"/>
      <c r="N37" s="4"/>
      <c r="O37" s="4"/>
      <c r="P37" s="4"/>
      <c r="Q37" s="4"/>
      <c r="AY37" s="12"/>
      <c r="AZ37" s="10"/>
    </row>
    <row r="38" spans="1:52" x14ac:dyDescent="0.25">
      <c r="J38" s="4"/>
      <c r="K38" s="4"/>
      <c r="L38" s="4"/>
      <c r="M38" s="4"/>
      <c r="N38" s="4"/>
      <c r="O38" s="4"/>
      <c r="P38" s="4"/>
      <c r="Q38" s="4"/>
      <c r="AY38" s="11"/>
      <c r="AZ38" s="10"/>
    </row>
    <row r="39" spans="1:52" x14ac:dyDescent="0.25">
      <c r="J39" s="4"/>
      <c r="K39" s="4"/>
      <c r="L39" s="4"/>
      <c r="M39" s="4"/>
      <c r="N39" s="4"/>
      <c r="O39" s="4"/>
      <c r="P39" s="4"/>
      <c r="Q39" s="4"/>
      <c r="AY39" s="12"/>
      <c r="AZ39" s="10"/>
    </row>
    <row r="40" spans="1:52" x14ac:dyDescent="0.25">
      <c r="J40" s="4"/>
      <c r="K40" s="4"/>
      <c r="L40" s="4"/>
      <c r="M40" s="4"/>
      <c r="N40" s="4"/>
      <c r="O40" s="4"/>
      <c r="P40" s="4"/>
      <c r="Q40" s="4"/>
      <c r="AY40" s="11"/>
      <c r="AZ40" s="10"/>
    </row>
    <row r="41" spans="1:52" x14ac:dyDescent="0.25">
      <c r="J41" s="4"/>
      <c r="K41" s="4"/>
      <c r="L41" s="4"/>
      <c r="M41" s="4"/>
      <c r="N41" s="4"/>
      <c r="O41" s="4"/>
      <c r="P41" s="4"/>
      <c r="Q41" s="4"/>
      <c r="AY41" s="12"/>
      <c r="AZ41" s="10"/>
    </row>
    <row r="42" spans="1:52" x14ac:dyDescent="0.25">
      <c r="J42" s="4"/>
      <c r="K42" s="4"/>
      <c r="L42" s="4"/>
      <c r="M42" s="4"/>
      <c r="N42" s="4"/>
      <c r="O42" s="4"/>
      <c r="P42" s="4"/>
      <c r="Q42" s="4"/>
      <c r="AY42" s="11"/>
      <c r="AZ42" s="10"/>
    </row>
    <row r="43" spans="1:52" x14ac:dyDescent="0.25">
      <c r="J43" s="4"/>
      <c r="K43" s="4"/>
      <c r="L43" s="4"/>
      <c r="M43" s="4"/>
      <c r="N43" s="4"/>
      <c r="O43" s="4"/>
      <c r="P43" s="4"/>
      <c r="Q43" s="4"/>
      <c r="AY43" s="12"/>
      <c r="AZ43" s="10"/>
    </row>
    <row r="44" spans="1:52" x14ac:dyDescent="0.25">
      <c r="J44" s="4"/>
      <c r="K44" s="4"/>
      <c r="L44" s="4"/>
      <c r="M44" s="4"/>
      <c r="N44" s="4"/>
      <c r="O44" s="4"/>
      <c r="P44" s="4"/>
      <c r="Q44" s="4"/>
      <c r="AY44" s="11"/>
      <c r="AZ44" s="10"/>
    </row>
    <row r="45" spans="1:52" x14ac:dyDescent="0.25">
      <c r="J45" s="4"/>
      <c r="K45" s="4"/>
      <c r="L45" s="4"/>
      <c r="M45" s="4"/>
      <c r="N45" s="4"/>
      <c r="O45" s="4"/>
      <c r="P45" s="4"/>
      <c r="Q45" s="4"/>
      <c r="AY45" s="12"/>
      <c r="AZ45" s="10"/>
    </row>
    <row r="46" spans="1:52" x14ac:dyDescent="0.25">
      <c r="A46" s="2"/>
      <c r="J46" s="4"/>
      <c r="K46" s="4"/>
      <c r="L46" s="4"/>
      <c r="M46" s="4"/>
      <c r="N46" s="4"/>
      <c r="O46" s="4"/>
      <c r="P46" s="4"/>
      <c r="AY46" s="9"/>
      <c r="AZ46" s="10"/>
    </row>
    <row r="47" spans="1:52" x14ac:dyDescent="0.25">
      <c r="A47" s="2"/>
    </row>
    <row r="48" spans="1:52" x14ac:dyDescent="0.25">
      <c r="A48" s="2"/>
    </row>
    <row r="49" spans="1:1" x14ac:dyDescent="0.25">
      <c r="A49" s="2"/>
    </row>
    <row r="50" spans="1:1" x14ac:dyDescent="0.25">
      <c r="A50" s="2"/>
    </row>
    <row r="51" spans="1:1" x14ac:dyDescent="0.25">
      <c r="A51" s="2"/>
    </row>
    <row r="52" spans="1:1" x14ac:dyDescent="0.25">
      <c r="A52" s="2"/>
    </row>
    <row r="65" spans="19:28" x14ac:dyDescent="0.25">
      <c r="S65" s="1"/>
      <c r="U65" s="214">
        <v>24.51</v>
      </c>
      <c r="V65" s="262" t="s">
        <v>35</v>
      </c>
      <c r="W65" s="262"/>
      <c r="X65" s="262"/>
      <c r="Y65" s="262"/>
      <c r="Z65" s="255"/>
    </row>
    <row r="66" spans="19:28" x14ac:dyDescent="0.25">
      <c r="S66" s="1"/>
      <c r="T66" s="214" t="s">
        <v>1</v>
      </c>
      <c r="U66" s="214" t="s">
        <v>20</v>
      </c>
      <c r="V66" s="214" t="s">
        <v>36</v>
      </c>
      <c r="Y66" s="214" t="s">
        <v>26</v>
      </c>
    </row>
    <row r="67" spans="19:28" x14ac:dyDescent="0.25">
      <c r="U67" s="214">
        <v>0.84</v>
      </c>
      <c r="V67" s="214">
        <v>0.06</v>
      </c>
      <c r="Y67" s="214">
        <v>0.11</v>
      </c>
      <c r="AA67" s="214" t="s">
        <v>37</v>
      </c>
    </row>
    <row r="68" spans="19:28" x14ac:dyDescent="0.25">
      <c r="T68" s="214">
        <v>0.49440000000000001</v>
      </c>
      <c r="U68" s="214">
        <v>0.5</v>
      </c>
      <c r="V68" s="214">
        <v>0.03</v>
      </c>
      <c r="Y68" s="214">
        <v>0.06</v>
      </c>
      <c r="AA68" s="214" t="s">
        <v>38</v>
      </c>
    </row>
    <row r="69" spans="19:28" x14ac:dyDescent="0.25">
      <c r="T69" s="214">
        <f>$U65*T68</f>
        <v>12.117744</v>
      </c>
      <c r="U69" s="214">
        <f>$U65*U68</f>
        <v>12.255000000000001</v>
      </c>
      <c r="V69" s="214">
        <f>$U65*V68</f>
        <v>0.73530000000000006</v>
      </c>
      <c r="Y69" s="214">
        <f>U65*Y68</f>
        <v>1.4706000000000001</v>
      </c>
      <c r="AA69" s="214" t="s">
        <v>39</v>
      </c>
    </row>
    <row r="71" spans="19:28" x14ac:dyDescent="0.25">
      <c r="U71" s="214">
        <v>1E-3</v>
      </c>
      <c r="V71" s="214" t="s">
        <v>40</v>
      </c>
    </row>
    <row r="73" spans="19:28" x14ac:dyDescent="0.25">
      <c r="T73" s="214">
        <f>$U71*T69</f>
        <v>1.2117744E-2</v>
      </c>
      <c r="U73" s="214">
        <f>$U71*U69</f>
        <v>1.2255E-2</v>
      </c>
      <c r="V73" s="214">
        <f>$U71*V69</f>
        <v>7.3530000000000004E-4</v>
      </c>
      <c r="Y73" s="214">
        <f>$U71*Y69</f>
        <v>1.4706000000000001E-3</v>
      </c>
      <c r="AA73" s="214" t="s">
        <v>41</v>
      </c>
    </row>
    <row r="74" spans="19:28" x14ac:dyDescent="0.25">
      <c r="T74" s="214" t="s">
        <v>42</v>
      </c>
      <c r="U74" s="214">
        <v>28</v>
      </c>
      <c r="V74" s="214">
        <v>25</v>
      </c>
      <c r="Y74" s="214">
        <v>27</v>
      </c>
      <c r="AA74" s="214" t="s">
        <v>43</v>
      </c>
      <c r="AB74" s="214">
        <f>12+U74+V74+Y74</f>
        <v>92</v>
      </c>
    </row>
    <row r="76" spans="19:28" ht="14" x14ac:dyDescent="0.3">
      <c r="T76" s="214">
        <v>23.95</v>
      </c>
      <c r="U76" s="7">
        <v>58.693399999999997</v>
      </c>
      <c r="V76" s="7">
        <v>54.938048999999999</v>
      </c>
      <c r="W76" s="7"/>
      <c r="X76" s="7"/>
      <c r="Y76" s="8">
        <v>58.933199999999999</v>
      </c>
      <c r="Z76" s="8"/>
      <c r="AA76" s="214" t="s">
        <v>44</v>
      </c>
    </row>
    <row r="78" spans="19:28" x14ac:dyDescent="0.25">
      <c r="U78" s="214">
        <f>U69/U76</f>
        <v>0.20879690050329341</v>
      </c>
      <c r="V78" s="214">
        <f>V69/V76</f>
        <v>1.3384166590990518E-2</v>
      </c>
      <c r="Y78" s="214">
        <f>(Y69/Y76)</f>
        <v>2.4953676365783637E-2</v>
      </c>
    </row>
    <row r="79" spans="19:28" x14ac:dyDescent="0.25">
      <c r="U79" s="214">
        <f>U78/SUM(U78:Y78)</f>
        <v>0.84487068705914736</v>
      </c>
      <c r="V79" s="214">
        <f>V78/SUM(U78:Y78)</f>
        <v>5.415736534492227E-2</v>
      </c>
      <c r="Y79" s="214">
        <f>Y78/SUM(U78:Y78)</f>
        <v>0.10097194759593037</v>
      </c>
    </row>
  </sheetData>
  <mergeCells count="1">
    <mergeCell ref="V65:Y65"/>
  </mergeCells>
  <pageMargins left="0.7" right="0.7" top="0.75" bottom="0.75" header="0.3" footer="0.3"/>
  <pageSetup orientation="portrait" r:id="rId1"/>
  <legacyDrawing r:id="rId2"/>
  <tableParts count="2"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AZ79"/>
  <sheetViews>
    <sheetView zoomScaleNormal="100" workbookViewId="0">
      <selection activeCell="E5" sqref="E5"/>
    </sheetView>
  </sheetViews>
  <sheetFormatPr defaultColWidth="9" defaultRowHeight="13.5" x14ac:dyDescent="0.25"/>
  <cols>
    <col min="1" max="1" width="8.08203125" style="145" customWidth="1"/>
    <col min="2" max="4" width="10.25" style="145" customWidth="1"/>
    <col min="5" max="5" width="8.75" style="145" customWidth="1"/>
    <col min="6" max="6" width="8.25" style="145" customWidth="1"/>
    <col min="7" max="7" width="7.5" style="145" customWidth="1"/>
    <col min="8" max="8" width="6.83203125" style="145" customWidth="1"/>
    <col min="9" max="9" width="7.83203125" style="145" customWidth="1"/>
    <col min="10" max="10" width="8.83203125" style="145" customWidth="1"/>
    <col min="11" max="11" width="10.33203125" style="145" customWidth="1"/>
    <col min="12" max="12" width="8.5" style="145" customWidth="1"/>
    <col min="13" max="13" width="8.58203125" style="145" customWidth="1"/>
    <col min="14" max="14" width="9.83203125" style="145" customWidth="1"/>
    <col min="15" max="15" width="7.75" style="145" customWidth="1"/>
    <col min="16" max="16" width="11" style="145" customWidth="1"/>
    <col min="17" max="17" width="7.75" style="145" customWidth="1"/>
    <col min="18" max="18" width="8.75" style="145" customWidth="1"/>
    <col min="19" max="19" width="8.58203125" style="145" customWidth="1"/>
    <col min="20" max="20" width="12.75" style="145" customWidth="1"/>
    <col min="21" max="21" width="8.5" style="145" customWidth="1"/>
    <col min="22" max="22" width="10.58203125" style="145" customWidth="1"/>
    <col min="23" max="23" width="9.58203125" style="145" customWidth="1"/>
    <col min="24" max="24" width="9.5" style="145" customWidth="1"/>
    <col min="25" max="25" width="10.33203125" style="145" customWidth="1"/>
    <col min="26" max="26" width="10" style="145" customWidth="1"/>
    <col min="27" max="27" width="9.75" style="145" customWidth="1"/>
    <col min="28" max="29" width="10.33203125" style="145" customWidth="1"/>
    <col min="30" max="30" width="9.75" style="145" customWidth="1"/>
    <col min="31" max="31" width="9.83203125" style="145" customWidth="1"/>
    <col min="32" max="32" width="10" style="145" customWidth="1"/>
    <col min="33" max="33" width="9.75" style="145" customWidth="1"/>
    <col min="34" max="38" width="10.58203125" style="145" customWidth="1"/>
    <col min="39" max="39" width="9" style="145"/>
    <col min="40" max="44" width="10.83203125" style="145" customWidth="1"/>
    <col min="45" max="45" width="12.33203125" style="145" customWidth="1"/>
    <col min="46" max="46" width="13.25" style="145" customWidth="1"/>
    <col min="47" max="47" width="9" style="145"/>
    <col min="48" max="48" width="10.83203125" style="145" customWidth="1"/>
    <col min="49" max="50" width="9" style="145"/>
    <col min="51" max="51" width="12.25" style="145" customWidth="1"/>
    <col min="52" max="52" width="11.75" style="145" customWidth="1"/>
    <col min="53" max="16384" width="9" style="145"/>
  </cols>
  <sheetData>
    <row r="1" spans="1:52" x14ac:dyDescent="0.25">
      <c r="A1" s="214" t="s">
        <v>0</v>
      </c>
      <c r="B1" s="214" t="s">
        <v>1</v>
      </c>
      <c r="C1" s="214" t="s">
        <v>2</v>
      </c>
      <c r="D1" s="214" t="s">
        <v>3</v>
      </c>
      <c r="E1" s="214" t="s">
        <v>4</v>
      </c>
      <c r="F1" s="214" t="s">
        <v>5</v>
      </c>
      <c r="G1" s="214" t="s">
        <v>6</v>
      </c>
      <c r="H1" s="214"/>
      <c r="I1" s="214" t="s">
        <v>7</v>
      </c>
      <c r="J1" s="214" t="s">
        <v>1</v>
      </c>
      <c r="K1" s="214" t="s">
        <v>2</v>
      </c>
      <c r="L1" s="214" t="s">
        <v>3</v>
      </c>
      <c r="M1" s="214" t="s">
        <v>4</v>
      </c>
      <c r="N1" s="214" t="s">
        <v>5</v>
      </c>
      <c r="O1" s="214" t="s">
        <v>6</v>
      </c>
      <c r="P1" s="214" t="s">
        <v>8</v>
      </c>
      <c r="Q1" s="214"/>
      <c r="R1" s="214"/>
      <c r="S1" s="31"/>
      <c r="T1" s="31"/>
      <c r="U1" s="31"/>
      <c r="V1" s="31"/>
      <c r="W1" s="31"/>
      <c r="X1" s="31"/>
      <c r="Y1" s="31"/>
      <c r="Z1" s="214"/>
      <c r="AA1" s="214"/>
      <c r="AB1" s="214"/>
      <c r="AC1" s="214"/>
      <c r="AD1" s="214"/>
      <c r="AE1" s="214"/>
      <c r="AF1" s="214"/>
      <c r="AG1" s="214"/>
      <c r="AH1" s="214"/>
      <c r="AI1" s="214"/>
      <c r="AJ1" s="214"/>
      <c r="AK1" s="214"/>
      <c r="AL1" s="214"/>
      <c r="AM1" s="214"/>
      <c r="AN1" s="214"/>
      <c r="AO1" s="214"/>
      <c r="AP1" s="214"/>
      <c r="AQ1" s="214"/>
      <c r="AR1" s="214"/>
      <c r="AS1" s="214"/>
      <c r="AT1" s="214"/>
      <c r="AU1" s="214"/>
      <c r="AV1" s="214"/>
      <c r="AW1" s="214"/>
      <c r="AX1" s="214"/>
      <c r="AY1" s="214"/>
      <c r="AZ1" s="214"/>
    </row>
    <row r="2" spans="1:52" ht="16" x14ac:dyDescent="0.35">
      <c r="A2" s="184" t="s">
        <v>9</v>
      </c>
      <c r="B2" s="186">
        <v>75.923629055999996</v>
      </c>
      <c r="C2" s="181">
        <v>83.256088128000002</v>
      </c>
      <c r="D2" s="174">
        <v>9.0639181248000007</v>
      </c>
      <c r="E2" s="182">
        <v>20.85</v>
      </c>
      <c r="F2" s="174">
        <v>1050.52</v>
      </c>
      <c r="G2" s="180">
        <v>74.5</v>
      </c>
      <c r="H2" s="214"/>
      <c r="I2" s="109" t="s">
        <v>10</v>
      </c>
      <c r="J2" s="4">
        <f t="shared" ref="J2:J19" si="0">B3/1000*B$2</f>
        <v>867.50567546768241</v>
      </c>
      <c r="K2" s="4">
        <f t="shared" ref="K2:K19" si="1">C3/1000*C$2</f>
        <v>1070.5022563624259</v>
      </c>
      <c r="L2" s="4">
        <f t="shared" ref="L2:L19" si="2">D3/1000*D$2</f>
        <v>699.75910944685575</v>
      </c>
      <c r="M2" s="4">
        <f t="shared" ref="M2:M19" si="3">E3/1000*E$2</f>
        <v>147.45097336956525</v>
      </c>
      <c r="N2" s="4">
        <f t="shared" ref="N2:N19" si="4">F3/1000*F$2</f>
        <v>2323.476191304348</v>
      </c>
      <c r="O2" s="4">
        <f t="shared" ref="O2:O19" si="5">G3*G$2</f>
        <v>54.466949999999997</v>
      </c>
      <c r="P2" s="4">
        <f>SUM(Table3141610[[#This Row],[LiOH]:[Steel]])</f>
        <v>5163.1611559508774</v>
      </c>
      <c r="Q2" s="214"/>
      <c r="R2" s="214"/>
      <c r="S2" s="214"/>
      <c r="T2" s="214"/>
      <c r="U2" s="214"/>
      <c r="V2" s="214"/>
      <c r="W2" s="214"/>
      <c r="X2" s="214"/>
      <c r="Y2" s="214"/>
      <c r="Z2" s="214"/>
      <c r="AA2" s="214"/>
      <c r="AB2" s="214"/>
      <c r="AC2" s="214"/>
      <c r="AD2" s="214"/>
      <c r="AE2" s="214"/>
      <c r="AF2" s="214"/>
      <c r="AG2" s="214"/>
      <c r="AH2" s="214"/>
      <c r="AI2" s="214"/>
      <c r="AJ2" s="214"/>
      <c r="AK2" s="214"/>
      <c r="AL2" s="214"/>
      <c r="AM2" s="214"/>
      <c r="AN2" s="214"/>
      <c r="AO2" s="214"/>
      <c r="AP2" s="214"/>
      <c r="AQ2" s="214"/>
      <c r="AR2" s="214"/>
      <c r="AS2" s="214"/>
      <c r="AT2" s="214"/>
      <c r="AU2" s="214"/>
      <c r="AV2" s="214"/>
      <c r="AW2" s="214"/>
      <c r="AX2" s="214"/>
      <c r="AY2" s="214"/>
      <c r="AZ2" s="214"/>
    </row>
    <row r="3" spans="1:52" ht="16" x14ac:dyDescent="0.35">
      <c r="A3" s="185">
        <v>43101</v>
      </c>
      <c r="B3" s="178">
        <v>11426.030160226202</v>
      </c>
      <c r="C3" s="178">
        <f>AVERAGEIFS('Commodities Data'!C:C,'Commodities Data'!$O:$O,$A3)</f>
        <v>12857.945652173914</v>
      </c>
      <c r="D3" s="179">
        <f>AVERAGEIFS('Commodities Data'!H:H,'Commodities Data'!$O:$O,$A3)</f>
        <v>77202.717391304352</v>
      </c>
      <c r="E3" s="1">
        <f>AVERAGEIFS('Commodities Data'!I:I,'Commodities Data'!$O:$O,$A3)</f>
        <v>7071.989130434783</v>
      </c>
      <c r="F3" s="1">
        <f>AVERAGEIFS('Commodities Data'!L:L,'Commodities Data'!$O:$O,$A3)</f>
        <v>2211.7391304347825</v>
      </c>
      <c r="G3" s="187">
        <v>0.73109999999999997</v>
      </c>
      <c r="H3" s="214"/>
      <c r="I3" s="109" t="s">
        <v>11</v>
      </c>
      <c r="J3" s="4">
        <f t="shared" si="0"/>
        <v>839.42939122395444</v>
      </c>
      <c r="K3" s="4">
        <f t="shared" si="1"/>
        <v>1131.9393671772721</v>
      </c>
      <c r="L3" s="4">
        <f t="shared" si="2"/>
        <v>732.29751148971661</v>
      </c>
      <c r="M3" s="4">
        <f t="shared" si="3"/>
        <v>146.08604625000001</v>
      </c>
      <c r="N3" s="4">
        <f t="shared" si="4"/>
        <v>2292.0114045</v>
      </c>
      <c r="O3" s="4">
        <f t="shared" si="5"/>
        <v>60.806900000000006</v>
      </c>
      <c r="P3" s="4">
        <f>SUM(Table3141610[[#This Row],[LiOH]:[Steel]])</f>
        <v>5202.5706206409432</v>
      </c>
      <c r="Q3" s="214"/>
      <c r="R3" s="214"/>
      <c r="S3" s="214"/>
      <c r="T3" s="214"/>
      <c r="U3" s="214"/>
      <c r="V3" s="214"/>
      <c r="W3" s="214"/>
      <c r="X3" s="214"/>
      <c r="Y3" s="214"/>
      <c r="Z3" s="214"/>
      <c r="AA3" s="214"/>
      <c r="AB3" s="214"/>
      <c r="AC3" s="214"/>
      <c r="AD3" s="214"/>
      <c r="AE3" s="214"/>
      <c r="AF3" s="214"/>
      <c r="AG3" s="214"/>
      <c r="AH3" s="214"/>
      <c r="AI3" s="214"/>
      <c r="AJ3" s="214"/>
      <c r="AK3" s="214"/>
      <c r="AL3" s="214"/>
      <c r="AM3" s="214"/>
      <c r="AN3" s="214"/>
      <c r="AO3" s="214"/>
      <c r="AP3" s="214"/>
      <c r="AQ3" s="214"/>
      <c r="AR3" s="214"/>
      <c r="AS3" s="214"/>
      <c r="AT3" s="214"/>
      <c r="AU3" s="214"/>
      <c r="AV3" s="214"/>
      <c r="AW3" s="214"/>
      <c r="AX3" s="214"/>
      <c r="AY3" s="214"/>
      <c r="AZ3" s="214"/>
    </row>
    <row r="4" spans="1:52" ht="16.5" thickBot="1" x14ac:dyDescent="0.4">
      <c r="A4" s="2">
        <v>43132</v>
      </c>
      <c r="B4" s="1">
        <v>11056.233766233769</v>
      </c>
      <c r="C4" s="1">
        <f>AVERAGEIFS('Commodities Data'!C:C,'Commodities Data'!$O:$O,$A4)</f>
        <v>13595.875</v>
      </c>
      <c r="D4" s="1">
        <f>AVERAGEIFS('Commodities Data'!H:H,'Commodities Data'!$O:$O,$A4)</f>
        <v>80792.600000000006</v>
      </c>
      <c r="E4" s="1">
        <f>AVERAGEIFS('Commodities Data'!I:I,'Commodities Data'!$O:$O,$A4)</f>
        <v>7006.5249999999996</v>
      </c>
      <c r="F4" s="1">
        <f>AVERAGEIFS('Commodities Data'!L:L,'Commodities Data'!$O:$O,$A4)</f>
        <v>2181.7874999999999</v>
      </c>
      <c r="G4" s="144">
        <v>0.81620000000000004</v>
      </c>
      <c r="H4" s="1"/>
      <c r="I4" s="109" t="s">
        <v>12</v>
      </c>
      <c r="J4" s="4">
        <f t="shared" si="0"/>
        <v>898.20955240947262</v>
      </c>
      <c r="K4" s="4">
        <f t="shared" si="1"/>
        <v>1114.4792409681556</v>
      </c>
      <c r="L4" s="4">
        <f t="shared" si="2"/>
        <v>796.57956042409921</v>
      </c>
      <c r="M4" s="4">
        <f t="shared" si="3"/>
        <v>141.64921363636367</v>
      </c>
      <c r="N4" s="4">
        <f t="shared" si="4"/>
        <v>2169.8371222727274</v>
      </c>
      <c r="O4" s="4">
        <f t="shared" si="5"/>
        <v>67.161749999999998</v>
      </c>
      <c r="P4" s="4">
        <f>SUM(Table3141610[[#This Row],[LiOH]:[Steel]])</f>
        <v>5187.9164397108188</v>
      </c>
      <c r="Q4" s="1"/>
      <c r="R4" s="214"/>
      <c r="S4" s="214"/>
      <c r="T4" s="214"/>
      <c r="U4" s="214"/>
      <c r="V4" s="214"/>
      <c r="W4" s="214"/>
      <c r="X4" s="214"/>
      <c r="Y4" s="214"/>
      <c r="Z4" s="214"/>
      <c r="AA4" s="214"/>
      <c r="AB4" s="214"/>
      <c r="AC4" s="214"/>
      <c r="AD4" s="214"/>
      <c r="AE4" s="214"/>
      <c r="AF4" s="214"/>
      <c r="AG4" s="214"/>
      <c r="AH4" s="214"/>
      <c r="AI4" s="214"/>
      <c r="AJ4" s="214"/>
      <c r="AK4" s="214"/>
      <c r="AL4" s="214"/>
      <c r="AM4" s="214"/>
      <c r="AN4" s="214"/>
      <c r="AO4" s="214"/>
      <c r="AP4" s="214"/>
      <c r="AQ4" s="214"/>
      <c r="AR4" s="214"/>
      <c r="AS4" s="214"/>
      <c r="AT4" s="214"/>
      <c r="AU4" s="214"/>
      <c r="AV4" s="11"/>
      <c r="AW4" s="214"/>
      <c r="AX4" s="10"/>
      <c r="AY4" s="9"/>
      <c r="AZ4" s="10"/>
    </row>
    <row r="5" spans="1:52" ht="16.5" thickBot="1" x14ac:dyDescent="0.4">
      <c r="A5" s="2">
        <v>43160</v>
      </c>
      <c r="B5" s="1">
        <v>11830.434919634417</v>
      </c>
      <c r="C5" s="1">
        <f>AVERAGEIFS('Commodities Data'!C:C,'Commodities Data'!$O:$O,$A5)</f>
        <v>13386.15909090909</v>
      </c>
      <c r="D5" s="1">
        <f>AVERAGEIFS('Commodities Data'!H:H,'Commodities Data'!$O:$O,$A5)</f>
        <v>87884.681818181823</v>
      </c>
      <c r="E5" s="1">
        <f>AVERAGEIFS('Commodities Data'!I:I,'Commodities Data'!$O:$O,$A5)</f>
        <v>6793.727272727273</v>
      </c>
      <c r="F5" s="1">
        <f>AVERAGEIFS('Commodities Data'!L:L,'Commodities Data'!$O:$O,$A5)</f>
        <v>2065.4886363636365</v>
      </c>
      <c r="G5" s="144">
        <v>0.90149999999999997</v>
      </c>
      <c r="H5" s="214"/>
      <c r="I5" s="109" t="s">
        <v>14</v>
      </c>
      <c r="J5" s="4">
        <f t="shared" si="0"/>
        <v>873.70081267069816</v>
      </c>
      <c r="K5" s="4">
        <f t="shared" si="1"/>
        <v>1157.7155511760916</v>
      </c>
      <c r="L5" s="4">
        <f t="shared" si="2"/>
        <v>824.03964208896002</v>
      </c>
      <c r="M5" s="4">
        <f t="shared" si="3"/>
        <v>142.6830035714286</v>
      </c>
      <c r="N5" s="4">
        <f t="shared" si="4"/>
        <v>2355.1908028571429</v>
      </c>
      <c r="O5" s="4">
        <f t="shared" si="5"/>
        <v>70.700499999999991</v>
      </c>
      <c r="P5" s="4">
        <f>SUM(Table3141610[[#This Row],[LiOH]:[Steel]])</f>
        <v>5424.0303123643216</v>
      </c>
      <c r="Q5" s="214"/>
      <c r="R5" s="98"/>
      <c r="S5" s="99" t="s">
        <v>13</v>
      </c>
      <c r="T5" s="99" t="s">
        <v>13</v>
      </c>
      <c r="U5" s="99" t="s">
        <v>13</v>
      </c>
      <c r="V5" s="214"/>
      <c r="W5" s="214"/>
      <c r="X5" s="214"/>
      <c r="Y5" s="214"/>
      <c r="Z5" s="214"/>
      <c r="AA5" s="214"/>
      <c r="AB5" s="214"/>
      <c r="AC5" s="214"/>
      <c r="AD5" s="214"/>
      <c r="AE5" s="214"/>
      <c r="AF5" s="214"/>
      <c r="AG5" s="214"/>
      <c r="AH5" s="214"/>
      <c r="AI5" s="214"/>
      <c r="AJ5" s="214"/>
      <c r="AK5" s="214"/>
      <c r="AL5" s="214"/>
      <c r="AM5" s="214"/>
      <c r="AN5" s="214"/>
      <c r="AO5" s="214"/>
      <c r="AP5" s="214"/>
      <c r="AQ5" s="214"/>
      <c r="AR5" s="214"/>
      <c r="AS5" s="214"/>
      <c r="AT5" s="214"/>
      <c r="AU5" s="214"/>
      <c r="AV5" s="11"/>
      <c r="AW5" s="214"/>
      <c r="AX5" s="10"/>
      <c r="AY5" s="11"/>
      <c r="AZ5" s="10"/>
    </row>
    <row r="6" spans="1:52" ht="16.5" thickBot="1" x14ac:dyDescent="0.4">
      <c r="A6" s="2">
        <v>43191</v>
      </c>
      <c r="B6" s="1">
        <v>11507.627118644066</v>
      </c>
      <c r="C6" s="1">
        <f>AVERAGEIFS('Commodities Data'!C:C,'Commodities Data'!$O:$O,$A6)</f>
        <v>13905.476190476191</v>
      </c>
      <c r="D6" s="1">
        <f>AVERAGEIFS('Commodities Data'!H:H,'Commodities Data'!$O:$O,$A6)</f>
        <v>90914.28571428571</v>
      </c>
      <c r="E6" s="1">
        <f>AVERAGEIFS('Commodities Data'!I:I,'Commodities Data'!$O:$O,$A6)</f>
        <v>6843.3095238095239</v>
      </c>
      <c r="F6" s="1">
        <f>AVERAGEIFS('Commodities Data'!L:L,'Commodities Data'!$O:$O,$A6)</f>
        <v>2241.9285714285716</v>
      </c>
      <c r="G6" s="144">
        <v>0.94899999999999995</v>
      </c>
      <c r="H6" s="214"/>
      <c r="I6" s="109" t="s">
        <v>17</v>
      </c>
      <c r="J6" s="4">
        <f t="shared" si="0"/>
        <v>937.70917996508683</v>
      </c>
      <c r="K6" s="4">
        <f t="shared" si="1"/>
        <v>1195.9709910862809</v>
      </c>
      <c r="L6" s="4">
        <f t="shared" si="2"/>
        <v>817.5260065172871</v>
      </c>
      <c r="M6" s="4">
        <f t="shared" si="3"/>
        <v>142.31122173913045</v>
      </c>
      <c r="N6" s="4">
        <f t="shared" si="4"/>
        <v>2416.9267965217387</v>
      </c>
      <c r="O6" s="4">
        <f t="shared" si="5"/>
        <v>72.563000000000002</v>
      </c>
      <c r="P6" s="4">
        <f>SUM(Table3141610[[#This Row],[LiOH]:[Steel]])</f>
        <v>5583.0071958295239</v>
      </c>
      <c r="Q6" s="214"/>
      <c r="R6" s="100"/>
      <c r="S6" s="100" t="s">
        <v>15</v>
      </c>
      <c r="T6" s="100" t="s">
        <v>16</v>
      </c>
      <c r="U6" s="100" t="s">
        <v>8</v>
      </c>
      <c r="V6" s="214"/>
      <c r="W6" s="214"/>
      <c r="X6" s="214"/>
      <c r="Y6" s="214"/>
      <c r="Z6" s="214"/>
      <c r="AA6" s="214"/>
      <c r="AB6" s="214"/>
      <c r="AC6" s="214"/>
      <c r="AD6" s="214"/>
      <c r="AE6" s="214"/>
      <c r="AF6" s="214"/>
      <c r="AG6" s="214"/>
      <c r="AH6" s="214"/>
      <c r="AI6" s="214"/>
      <c r="AJ6" s="214"/>
      <c r="AK6" s="214"/>
      <c r="AL6" s="214"/>
      <c r="AM6" s="214"/>
      <c r="AN6" s="214"/>
      <c r="AO6" s="214"/>
      <c r="AP6" s="214"/>
      <c r="AQ6" s="214"/>
      <c r="AR6" s="214"/>
      <c r="AS6" s="214"/>
      <c r="AT6" s="214"/>
      <c r="AU6" s="214"/>
      <c r="AV6" s="11"/>
      <c r="AW6" s="10"/>
      <c r="AX6" s="214"/>
      <c r="AY6" s="12"/>
      <c r="AZ6" s="10"/>
    </row>
    <row r="7" spans="1:52" ht="16.5" thickBot="1" x14ac:dyDescent="0.4">
      <c r="A7" s="2">
        <v>43221</v>
      </c>
      <c r="B7" s="1">
        <v>12350.689655172413</v>
      </c>
      <c r="C7" s="1">
        <f>AVERAGEIFS('Commodities Data'!C:C,'Commodities Data'!$O:$O,$A7)</f>
        <v>14364.967391304348</v>
      </c>
      <c r="D7" s="1">
        <f>AVERAGEIFS('Commodities Data'!H:H,'Commodities Data'!$O:$O,$A7)</f>
        <v>90195.65217391304</v>
      </c>
      <c r="E7" s="1">
        <f>AVERAGEIFS('Commodities Data'!I:I,'Commodities Data'!$O:$O,$A7)</f>
        <v>6825.478260869565</v>
      </c>
      <c r="F7" s="1">
        <f>AVERAGEIFS('Commodities Data'!L:L,'Commodities Data'!$O:$O,$A7)</f>
        <v>2300.695652173913</v>
      </c>
      <c r="G7" s="144">
        <v>0.97399999999999998</v>
      </c>
      <c r="H7" s="214"/>
      <c r="I7" s="109" t="s">
        <v>19</v>
      </c>
      <c r="J7" s="4">
        <f t="shared" si="0"/>
        <v>877.7996093535794</v>
      </c>
      <c r="K7" s="4">
        <f t="shared" si="1"/>
        <v>1257.6377240882857</v>
      </c>
      <c r="L7" s="4">
        <f t="shared" si="2"/>
        <v>735.88224794656014</v>
      </c>
      <c r="M7" s="4">
        <f t="shared" si="3"/>
        <v>145.23812142857145</v>
      </c>
      <c r="N7" s="4">
        <f t="shared" si="4"/>
        <v>2350.663561904762</v>
      </c>
      <c r="O7" s="4">
        <f t="shared" si="5"/>
        <v>73.829499999999996</v>
      </c>
      <c r="P7" s="4">
        <f>SUM(Table3141610[[#This Row],[LiOH]:[Steel]])</f>
        <v>5441.0507647217582</v>
      </c>
      <c r="Q7" s="214"/>
      <c r="R7" s="170" t="s">
        <v>18</v>
      </c>
      <c r="S7" s="101">
        <f>U7-T7</f>
        <v>1039.6701299199999</v>
      </c>
      <c r="T7" s="101">
        <v>10.849870080000001</v>
      </c>
      <c r="U7" s="147">
        <v>1050.52</v>
      </c>
      <c r="V7" s="214"/>
      <c r="W7" s="214"/>
      <c r="X7" s="214"/>
      <c r="Y7" s="214"/>
      <c r="Z7" s="214"/>
      <c r="AA7" s="214"/>
      <c r="AB7" s="214"/>
      <c r="AC7" s="214"/>
      <c r="AD7" s="214"/>
      <c r="AE7" s="214"/>
      <c r="AF7" s="214"/>
      <c r="AG7" s="214"/>
      <c r="AH7" s="214"/>
      <c r="AI7" s="214"/>
      <c r="AJ7" s="214"/>
      <c r="AK7" s="214"/>
      <c r="AL7" s="214"/>
      <c r="AM7" s="214"/>
      <c r="AN7" s="214"/>
      <c r="AO7" s="214"/>
      <c r="AP7" s="214"/>
      <c r="AQ7" s="214"/>
      <c r="AR7" s="214"/>
      <c r="AS7" s="214"/>
      <c r="AT7" s="214"/>
      <c r="AU7" s="214"/>
      <c r="AV7" s="11"/>
      <c r="AW7" s="214"/>
      <c r="AX7" s="10"/>
      <c r="AY7" s="11"/>
      <c r="AZ7" s="10"/>
    </row>
    <row r="8" spans="1:52" ht="16.5" thickBot="1" x14ac:dyDescent="0.4">
      <c r="A8" s="2">
        <v>43252</v>
      </c>
      <c r="B8" s="1">
        <v>11561.612903225807</v>
      </c>
      <c r="C8" s="1">
        <f>AVERAGEIFS('Commodities Data'!C:C,'Commodities Data'!$O:$O,$A8)</f>
        <v>15105.654761904761</v>
      </c>
      <c r="D8" s="1">
        <f>AVERAGEIFS('Commodities Data'!H:H,'Commodities Data'!$O:$O,$A8)</f>
        <v>81188.095238095237</v>
      </c>
      <c r="E8" s="1">
        <f>AVERAGEIFS('Commodities Data'!I:I,'Commodities Data'!$O:$O,$A8)</f>
        <v>6965.8571428571431</v>
      </c>
      <c r="F8" s="1">
        <f>AVERAGEIFS('Commodities Data'!L:L,'Commodities Data'!$O:$O,$A8)</f>
        <v>2237.6190476190477</v>
      </c>
      <c r="G8" s="144">
        <v>0.99099999999999999</v>
      </c>
      <c r="H8" s="214"/>
      <c r="I8" s="109" t="s">
        <v>21</v>
      </c>
      <c r="J8" s="4">
        <f t="shared" si="0"/>
        <v>833.92333151132095</v>
      </c>
      <c r="K8" s="4">
        <f t="shared" si="1"/>
        <v>1148.4231265347055</v>
      </c>
      <c r="L8" s="4">
        <f t="shared" si="2"/>
        <v>640.3452157032001</v>
      </c>
      <c r="M8" s="4">
        <f t="shared" si="3"/>
        <v>130.3281375</v>
      </c>
      <c r="N8" s="4">
        <f t="shared" si="4"/>
        <v>2187.4333322727275</v>
      </c>
      <c r="O8" s="4">
        <f t="shared" si="5"/>
        <v>74.53725</v>
      </c>
      <c r="P8" s="4">
        <f>SUM(Table3141610[[#This Row],[LiOH]:[Steel]])</f>
        <v>5014.9903935219545</v>
      </c>
      <c r="Q8" s="214"/>
      <c r="R8" s="171" t="s">
        <v>20</v>
      </c>
      <c r="S8" s="101">
        <v>0</v>
      </c>
      <c r="T8" s="101">
        <v>57.608420000000002</v>
      </c>
      <c r="U8" s="101">
        <v>57.608420000000002</v>
      </c>
      <c r="V8" s="214"/>
      <c r="W8" s="214"/>
      <c r="X8" s="214"/>
      <c r="Y8" s="214"/>
      <c r="Z8" s="214"/>
      <c r="AA8" s="214"/>
      <c r="AB8" s="214"/>
      <c r="AC8" s="214"/>
      <c r="AD8" s="214"/>
      <c r="AE8" s="214"/>
      <c r="AF8" s="214"/>
      <c r="AG8" s="214"/>
      <c r="AH8" s="214"/>
      <c r="AI8" s="214"/>
      <c r="AJ8" s="214"/>
      <c r="AK8" s="214"/>
      <c r="AL8" s="214"/>
      <c r="AM8" s="214"/>
      <c r="AN8" s="214"/>
      <c r="AO8" s="214"/>
      <c r="AP8" s="214"/>
      <c r="AQ8" s="214"/>
      <c r="AR8" s="214"/>
      <c r="AS8" s="214"/>
      <c r="AT8" s="214"/>
      <c r="AU8" s="214"/>
      <c r="AV8" s="11"/>
      <c r="AW8" s="214"/>
      <c r="AX8" s="10"/>
      <c r="AY8" s="12"/>
      <c r="AZ8" s="10"/>
    </row>
    <row r="9" spans="1:52" ht="16.5" thickBot="1" x14ac:dyDescent="0.4">
      <c r="A9" s="2">
        <v>43282</v>
      </c>
      <c r="B9" s="1">
        <v>10983.712737127371</v>
      </c>
      <c r="C9" s="1">
        <f>AVERAGEIFS('Commodities Data'!C:C,'Commodities Data'!$O:$O,$A9)</f>
        <v>13793.863636363636</v>
      </c>
      <c r="D9" s="1">
        <f>AVERAGEIFS('Commodities Data'!H:H,'Commodities Data'!$O:$O,$A9)</f>
        <v>70647.727272727279</v>
      </c>
      <c r="E9" s="1">
        <f>AVERAGEIFS('Commodities Data'!I:I,'Commodities Data'!$O:$O,$A9)</f>
        <v>6250.75</v>
      </c>
      <c r="F9" s="1">
        <f>AVERAGEIFS('Commodities Data'!L:L,'Commodities Data'!$O:$O,$A9)</f>
        <v>2082.2386363636365</v>
      </c>
      <c r="G9" s="144">
        <v>1.0004999999999999</v>
      </c>
      <c r="H9" s="214"/>
      <c r="I9" s="109" t="s">
        <v>23</v>
      </c>
      <c r="J9" s="4">
        <f t="shared" si="0"/>
        <v>916.80968328545623</v>
      </c>
      <c r="K9" s="4">
        <f t="shared" si="1"/>
        <v>1116.3112039824186</v>
      </c>
      <c r="L9" s="4">
        <f t="shared" si="2"/>
        <v>573.96532471012051</v>
      </c>
      <c r="M9" s="4">
        <f t="shared" si="3"/>
        <v>126.20097065217392</v>
      </c>
      <c r="N9" s="4">
        <f t="shared" si="4"/>
        <v>2156.1237878260868</v>
      </c>
      <c r="O9" s="4">
        <f t="shared" si="5"/>
        <v>73.680499999999995</v>
      </c>
      <c r="P9" s="4">
        <f>SUM(Table3141610[[#This Row],[LiOH]:[Steel]])</f>
        <v>4963.0914704562565</v>
      </c>
      <c r="Q9" s="214"/>
      <c r="R9" s="171" t="s">
        <v>22</v>
      </c>
      <c r="S9" s="101">
        <v>0</v>
      </c>
      <c r="T9" s="101">
        <v>47.768000000000001</v>
      </c>
      <c r="U9" s="101">
        <v>47.768000000000001</v>
      </c>
      <c r="V9" s="214"/>
      <c r="W9" s="214"/>
      <c r="X9" s="214"/>
      <c r="Y9" s="214"/>
      <c r="Z9" s="214"/>
      <c r="AA9" s="214"/>
      <c r="AB9" s="214"/>
      <c r="AC9" s="214"/>
      <c r="AD9" s="214"/>
      <c r="AE9" s="214"/>
      <c r="AF9" s="214"/>
      <c r="AG9" s="214"/>
      <c r="AH9" s="214"/>
      <c r="AI9" s="214"/>
      <c r="AJ9" s="214"/>
      <c r="AK9" s="214"/>
      <c r="AL9" s="214"/>
      <c r="AM9" s="214"/>
      <c r="AN9" s="214"/>
      <c r="AO9" s="214"/>
      <c r="AP9" s="214"/>
      <c r="AQ9" s="214"/>
      <c r="AR9" s="214"/>
      <c r="AS9" s="214"/>
      <c r="AT9" s="214"/>
      <c r="AU9" s="214"/>
      <c r="AV9" s="11"/>
      <c r="AW9" s="10"/>
      <c r="AX9" s="214"/>
      <c r="AY9" s="11"/>
      <c r="AZ9" s="10"/>
    </row>
    <row r="10" spans="1:52" ht="16.5" thickBot="1" x14ac:dyDescent="0.4">
      <c r="A10" s="2">
        <v>43313</v>
      </c>
      <c r="B10" s="1">
        <v>12075.419664268587</v>
      </c>
      <c r="C10" s="1">
        <f>AVERAGEIFS('Commodities Data'!C:C,'Commodities Data'!$O:$O,$A10)</f>
        <v>13408.16304347826</v>
      </c>
      <c r="D10" s="1">
        <f>AVERAGEIFS('Commodities Data'!H:H,'Commodities Data'!$O:$O,$A10)</f>
        <v>63324.195652173912</v>
      </c>
      <c r="E10" s="1">
        <f>AVERAGEIFS('Commodities Data'!I:I,'Commodities Data'!$O:$O,$A10)</f>
        <v>6052.804347826087</v>
      </c>
      <c r="F10" s="1">
        <f>AVERAGEIFS('Commodities Data'!L:L,'Commodities Data'!$O:$O,$A10)</f>
        <v>2052.4347826086955</v>
      </c>
      <c r="G10" s="144">
        <v>0.98899999999999999</v>
      </c>
      <c r="H10" s="214"/>
      <c r="I10" s="109" t="s">
        <v>25</v>
      </c>
      <c r="J10" s="4">
        <f t="shared" si="0"/>
        <v>911.79742178796675</v>
      </c>
      <c r="K10" s="4">
        <f t="shared" si="1"/>
        <v>1041.5628021121249</v>
      </c>
      <c r="L10" s="4">
        <f t="shared" si="2"/>
        <v>563.86929231719853</v>
      </c>
      <c r="M10" s="4">
        <f t="shared" si="3"/>
        <v>126.15839812499999</v>
      </c>
      <c r="N10" s="4">
        <f t="shared" si="4"/>
        <v>2128.8393854999999</v>
      </c>
      <c r="O10" s="4">
        <f t="shared" si="5"/>
        <v>71.855249999999998</v>
      </c>
      <c r="P10" s="4">
        <f>SUM(Table3141610[[#This Row],[LiOH]:[Steel]])</f>
        <v>4844.0825498422901</v>
      </c>
      <c r="Q10" s="214"/>
      <c r="R10" s="171" t="s">
        <v>24</v>
      </c>
      <c r="S10" s="188">
        <v>4.2549999999999999</v>
      </c>
      <c r="T10" s="101">
        <v>24.064588799999999</v>
      </c>
      <c r="U10" s="188">
        <f>SUM(S10:T10)</f>
        <v>28.319588799999998</v>
      </c>
      <c r="V10" s="214"/>
      <c r="W10" s="214"/>
      <c r="X10" s="214"/>
      <c r="Y10" s="214"/>
      <c r="Z10" s="214"/>
      <c r="AA10" s="214"/>
      <c r="AB10" s="214"/>
      <c r="AC10" s="214"/>
      <c r="AD10" s="214"/>
      <c r="AE10" s="214"/>
      <c r="AF10" s="214"/>
      <c r="AG10" s="214"/>
      <c r="AH10" s="214"/>
      <c r="AI10" s="214"/>
      <c r="AJ10" s="214"/>
      <c r="AK10" s="214"/>
      <c r="AL10" s="214"/>
      <c r="AM10" s="214"/>
      <c r="AN10" s="214"/>
      <c r="AO10" s="214"/>
      <c r="AP10" s="214"/>
      <c r="AQ10" s="214"/>
      <c r="AR10" s="214"/>
      <c r="AS10" s="214"/>
      <c r="AT10" s="214"/>
      <c r="AU10" s="214"/>
      <c r="AV10" s="214"/>
      <c r="AW10" s="214"/>
      <c r="AX10" s="10"/>
      <c r="AY10" s="12"/>
      <c r="AZ10" s="10"/>
    </row>
    <row r="11" spans="1:52" ht="16.5" thickBot="1" x14ac:dyDescent="0.4">
      <c r="A11" s="2">
        <v>43344</v>
      </c>
      <c r="B11" s="1">
        <v>12009.40251572327</v>
      </c>
      <c r="C11" s="1">
        <f>AVERAGEIFS('Commodities Data'!C:C,'Commodities Data'!$O:$O,$A11)</f>
        <v>12510.35</v>
      </c>
      <c r="D11" s="1">
        <f>AVERAGEIFS('Commodities Data'!H:H,'Commodities Data'!$O:$O,$A11)</f>
        <v>62210.324999999997</v>
      </c>
      <c r="E11" s="1">
        <f>AVERAGEIFS('Commodities Data'!I:I,'Commodities Data'!$O:$O,$A11)</f>
        <v>6050.7624999999998</v>
      </c>
      <c r="F11" s="1">
        <f>AVERAGEIFS('Commodities Data'!L:L,'Commodities Data'!$O:$O,$A11)</f>
        <v>2026.4625000000001</v>
      </c>
      <c r="G11" s="144">
        <v>0.96450000000000002</v>
      </c>
      <c r="H11" s="214"/>
      <c r="I11" s="109" t="s">
        <v>27</v>
      </c>
      <c r="J11" s="4">
        <f t="shared" si="0"/>
        <v>943.73564509941093</v>
      </c>
      <c r="K11" s="4">
        <f t="shared" si="1"/>
        <v>1025.2914856364828</v>
      </c>
      <c r="L11" s="4">
        <f t="shared" si="2"/>
        <v>549.51619373526603</v>
      </c>
      <c r="M11" s="4">
        <f t="shared" si="3"/>
        <v>129.67838804347826</v>
      </c>
      <c r="N11" s="4">
        <f t="shared" si="4"/>
        <v>2132.4071569565217</v>
      </c>
      <c r="O11" s="4">
        <f t="shared" si="5"/>
        <v>69.590450000000004</v>
      </c>
      <c r="P11" s="4">
        <f>SUM(Table3141610[[#This Row],[LiOH]:[Steel]])</f>
        <v>4850.2193194711599</v>
      </c>
      <c r="Q11" s="214"/>
      <c r="R11" s="171" t="s">
        <v>26</v>
      </c>
      <c r="S11" s="101">
        <v>0</v>
      </c>
      <c r="T11" s="101">
        <v>3.8754749999999998</v>
      </c>
      <c r="U11" s="101">
        <v>3.8754749999999998</v>
      </c>
      <c r="V11" s="214"/>
      <c r="W11" s="214"/>
      <c r="X11" s="214"/>
      <c r="Y11" s="214"/>
      <c r="Z11" s="214"/>
      <c r="AA11" s="214"/>
      <c r="AB11" s="214"/>
      <c r="AC11" s="214"/>
      <c r="AD11" s="214"/>
      <c r="AE11" s="214"/>
      <c r="AF11" s="214"/>
      <c r="AG11" s="214"/>
      <c r="AH11" s="214"/>
      <c r="AI11" s="214"/>
      <c r="AJ11" s="214"/>
      <c r="AK11" s="214"/>
      <c r="AL11" s="214"/>
      <c r="AM11" s="214"/>
      <c r="AN11" s="214"/>
      <c r="AO11" s="214"/>
      <c r="AP11" s="214"/>
      <c r="AQ11" s="214"/>
      <c r="AR11" s="214"/>
      <c r="AS11" s="214"/>
      <c r="AT11" s="214"/>
      <c r="AU11" s="214"/>
      <c r="AV11" s="11"/>
      <c r="AW11" s="214"/>
      <c r="AX11" s="10"/>
      <c r="AY11" s="11"/>
      <c r="AZ11" s="10"/>
    </row>
    <row r="12" spans="1:52" ht="16.5" thickBot="1" x14ac:dyDescent="0.4">
      <c r="A12" s="2">
        <v>43374</v>
      </c>
      <c r="B12" s="1">
        <v>12430.06501182033</v>
      </c>
      <c r="C12" s="1">
        <f>AVERAGEIFS('Commodities Data'!C:C,'Commodities Data'!$O:$O,$A12)</f>
        <v>12314.91304347826</v>
      </c>
      <c r="D12" s="1">
        <f>AVERAGEIFS('Commodities Data'!H:H,'Commodities Data'!$O:$O,$A12)</f>
        <v>60626.782608695656</v>
      </c>
      <c r="E12" s="1">
        <f>AVERAGEIFS('Commodities Data'!I:I,'Commodities Data'!$O:$O,$A12)</f>
        <v>6219.586956521739</v>
      </c>
      <c r="F12" s="1">
        <f>AVERAGEIFS('Commodities Data'!L:L,'Commodities Data'!$O:$O,$A12)</f>
        <v>2029.858695652174</v>
      </c>
      <c r="G12" s="144">
        <v>0.93410000000000004</v>
      </c>
      <c r="H12" s="214"/>
      <c r="I12" s="109" t="s">
        <v>28</v>
      </c>
      <c r="J12" s="4">
        <f t="shared" si="0"/>
        <v>960.15320157771805</v>
      </c>
      <c r="K12" s="4">
        <f t="shared" si="1"/>
        <v>935.7747782609564</v>
      </c>
      <c r="L12" s="4">
        <f t="shared" si="2"/>
        <v>498.17951389896479</v>
      </c>
      <c r="M12" s="4">
        <f t="shared" si="3"/>
        <v>129.18494147727273</v>
      </c>
      <c r="N12" s="4">
        <f t="shared" si="4"/>
        <v>2036.4449577272728</v>
      </c>
      <c r="O12" s="4">
        <f t="shared" si="5"/>
        <v>66.454000000000008</v>
      </c>
      <c r="P12" s="4">
        <f>SUM(Table3141610[[#This Row],[LiOH]:[Steel]])</f>
        <v>4626.1913929421844</v>
      </c>
      <c r="Q12" s="214"/>
      <c r="R12" s="172" t="s">
        <v>6</v>
      </c>
      <c r="S12" s="148">
        <v>74.5</v>
      </c>
      <c r="T12" s="102">
        <v>0</v>
      </c>
      <c r="U12" s="148">
        <v>74.5</v>
      </c>
      <c r="V12" s="214"/>
      <c r="W12" s="214"/>
      <c r="X12" s="214"/>
      <c r="Y12" s="214"/>
      <c r="Z12" s="214"/>
      <c r="AA12" s="214"/>
      <c r="AB12" s="214"/>
      <c r="AC12" s="214"/>
      <c r="AD12" s="214"/>
      <c r="AE12" s="214"/>
      <c r="AF12" s="214"/>
      <c r="AG12" s="214"/>
      <c r="AH12" s="214"/>
      <c r="AI12" s="214"/>
      <c r="AJ12" s="214"/>
      <c r="AK12" s="214"/>
      <c r="AL12" s="214"/>
      <c r="AM12" s="214"/>
      <c r="AN12" s="214"/>
      <c r="AO12" s="214"/>
      <c r="AP12" s="214"/>
      <c r="AQ12" s="214"/>
      <c r="AR12" s="214"/>
      <c r="AS12" s="214"/>
      <c r="AT12" s="214"/>
      <c r="AU12" s="214"/>
      <c r="AV12" s="11"/>
      <c r="AW12" s="214"/>
      <c r="AX12" s="10"/>
      <c r="AY12" s="12"/>
      <c r="AZ12" s="10"/>
    </row>
    <row r="13" spans="1:52" ht="16" x14ac:dyDescent="0.35">
      <c r="A13" s="2">
        <v>43405</v>
      </c>
      <c r="B13" s="1">
        <v>12646.302784993657</v>
      </c>
      <c r="C13" s="1">
        <f>AVERAGEIFS('Commodities Data'!C:C,'Commodities Data'!$O:$O,$A13)</f>
        <v>11239.71590909091</v>
      </c>
      <c r="D13" s="1">
        <f>AVERAGEIFS('Commodities Data'!H:H,'Commodities Data'!$O:$O,$A13)</f>
        <v>54962.931818181816</v>
      </c>
      <c r="E13" s="1">
        <f>AVERAGEIFS('Commodities Data'!I:I,'Commodities Data'!$O:$O,$A13)</f>
        <v>6195.920454545455</v>
      </c>
      <c r="F13" s="1">
        <f>AVERAGEIFS('Commodities Data'!L:L,'Commodities Data'!$O:$O,$A13)</f>
        <v>1938.5113636363637</v>
      </c>
      <c r="G13" s="144">
        <v>0.89200000000000002</v>
      </c>
      <c r="H13" s="214"/>
      <c r="I13" s="109" t="s">
        <v>29</v>
      </c>
      <c r="J13" s="4">
        <f t="shared" si="0"/>
        <v>954.52900976577484</v>
      </c>
      <c r="K13" s="4">
        <f t="shared" si="1"/>
        <v>901.8160705878081</v>
      </c>
      <c r="L13" s="4">
        <f t="shared" si="2"/>
        <v>500.67357260799997</v>
      </c>
      <c r="M13" s="4">
        <f t="shared" si="3"/>
        <v>126.38525357142858</v>
      </c>
      <c r="N13" s="4">
        <f t="shared" si="4"/>
        <v>2015.1349776190475</v>
      </c>
      <c r="O13" s="4">
        <f t="shared" si="5"/>
        <v>63.481449999999995</v>
      </c>
      <c r="P13" s="4">
        <f>SUM(Table3141610[[#This Row],[LiOH]:[Steel]])</f>
        <v>4562.0203341520591</v>
      </c>
      <c r="Q13" s="214"/>
      <c r="R13" s="103"/>
      <c r="S13" s="103"/>
      <c r="T13" s="103"/>
      <c r="U13" s="103"/>
      <c r="V13" s="214"/>
      <c r="W13" s="214"/>
      <c r="X13" s="214"/>
      <c r="Y13" s="214"/>
      <c r="Z13" s="214"/>
      <c r="AA13" s="214"/>
      <c r="AB13" s="214"/>
      <c r="AC13" s="214"/>
      <c r="AD13" s="214"/>
      <c r="AE13" s="214"/>
      <c r="AF13" s="214"/>
      <c r="AG13" s="214"/>
      <c r="AH13" s="214"/>
      <c r="AI13" s="214"/>
      <c r="AJ13" s="214"/>
      <c r="AK13" s="214"/>
      <c r="AL13" s="214"/>
      <c r="AM13" s="214"/>
      <c r="AN13" s="214"/>
      <c r="AO13" s="214"/>
      <c r="AP13" s="214"/>
      <c r="AQ13" s="214"/>
      <c r="AR13" s="214"/>
      <c r="AS13" s="214"/>
      <c r="AT13" s="214"/>
      <c r="AU13" s="214"/>
      <c r="AV13" s="11"/>
      <c r="AW13" s="214"/>
      <c r="AX13" s="10"/>
      <c r="AY13" s="11"/>
      <c r="AZ13" s="10"/>
    </row>
    <row r="14" spans="1:52" ht="16" x14ac:dyDescent="0.35">
      <c r="A14" s="2">
        <v>43435</v>
      </c>
      <c r="B14" s="1">
        <v>12572.225822631979</v>
      </c>
      <c r="C14" s="1">
        <f>AVERAGEIFS('Commodities Data'!C:C,'Commodities Data'!$O:$O,$A14)</f>
        <v>10831.833333333334</v>
      </c>
      <c r="D14" s="1">
        <f>AVERAGEIFS('Commodities Data'!H:H,'Commodities Data'!$O:$O,$A14)</f>
        <v>55238.095238095237</v>
      </c>
      <c r="E14" s="1">
        <f>AVERAGEIFS('Commodities Data'!I:I,'Commodities Data'!$O:$O,$A14)</f>
        <v>6061.6428571428569</v>
      </c>
      <c r="F14" s="1">
        <f>AVERAGEIFS('Commodities Data'!L:L,'Commodities Data'!$O:$O,$A14)</f>
        <v>1918.2261904761904</v>
      </c>
      <c r="G14" s="144">
        <v>0.85209999999999997</v>
      </c>
      <c r="H14" s="214"/>
      <c r="I14" s="109" t="s">
        <v>30</v>
      </c>
      <c r="J14" s="4">
        <f t="shared" si="0"/>
        <v>986.79408631475201</v>
      </c>
      <c r="K14" s="4">
        <f t="shared" si="1"/>
        <v>956.04232937853919</v>
      </c>
      <c r="L14" s="4">
        <f t="shared" si="2"/>
        <v>374.57626859227827</v>
      </c>
      <c r="M14" s="4">
        <f t="shared" si="3"/>
        <v>123.83925489130435</v>
      </c>
      <c r="N14" s="4">
        <f t="shared" si="4"/>
        <v>1947.7782669565217</v>
      </c>
      <c r="O14" s="4">
        <f t="shared" si="5"/>
        <v>58.48995</v>
      </c>
      <c r="P14" s="4">
        <f>SUM(Table3141610[[#This Row],[LiOH]:[Steel]])</f>
        <v>4447.5201561333952</v>
      </c>
      <c r="Q14" s="214"/>
      <c r="R14" s="214"/>
      <c r="S14" s="214"/>
      <c r="T14" s="214"/>
      <c r="U14" s="214"/>
      <c r="V14" s="214"/>
      <c r="W14" s="214"/>
      <c r="X14" s="214"/>
      <c r="Y14" s="214"/>
      <c r="Z14" s="214"/>
      <c r="AA14" s="214"/>
      <c r="AB14" s="214"/>
      <c r="AC14" s="214"/>
      <c r="AD14" s="214"/>
      <c r="AE14" s="214"/>
      <c r="AF14" s="214"/>
      <c r="AG14" s="214"/>
      <c r="AH14" s="214"/>
      <c r="AI14" s="214"/>
      <c r="AJ14" s="214"/>
      <c r="AK14" s="214"/>
      <c r="AL14" s="214"/>
      <c r="AM14" s="214"/>
      <c r="AN14" s="214"/>
      <c r="AO14" s="214"/>
      <c r="AP14" s="214"/>
      <c r="AQ14" s="214"/>
      <c r="AR14" s="214"/>
      <c r="AS14" s="214"/>
      <c r="AT14" s="214"/>
      <c r="AU14" s="214"/>
      <c r="AV14" s="11"/>
      <c r="AW14" s="214"/>
      <c r="AX14" s="10"/>
      <c r="AY14" s="12"/>
      <c r="AZ14" s="10"/>
    </row>
    <row r="15" spans="1:52" ht="16" x14ac:dyDescent="0.35">
      <c r="A15" s="2">
        <v>43466</v>
      </c>
      <c r="B15" s="1">
        <v>12997.193345261583</v>
      </c>
      <c r="C15" s="1">
        <f>AVERAGEIFS('Commodities Data'!C:C,'Commodities Data'!$O:$O,$A15)</f>
        <v>11483.152173913044</v>
      </c>
      <c r="D15" s="1">
        <f>AVERAGEIFS('Commodities Data'!H:H,'Commodities Data'!$O:$O,$A15)</f>
        <v>41326.086956521736</v>
      </c>
      <c r="E15" s="1">
        <f>AVERAGEIFS('Commodities Data'!I:I,'Commodities Data'!$O:$O,$A15)</f>
        <v>5939.532608695652</v>
      </c>
      <c r="F15" s="1">
        <f>AVERAGEIFS('Commodities Data'!L:L,'Commodities Data'!$O:$O,$A15)</f>
        <v>1854.108695652174</v>
      </c>
      <c r="G15" s="144">
        <v>0.78510000000000002</v>
      </c>
      <c r="H15" s="214"/>
      <c r="I15" s="109" t="s">
        <v>31</v>
      </c>
      <c r="J15" s="4">
        <f t="shared" si="0"/>
        <v>986.79408631475201</v>
      </c>
      <c r="K15" s="4">
        <f t="shared" si="1"/>
        <v>1056.1222105235088</v>
      </c>
      <c r="L15" s="4">
        <f t="shared" si="2"/>
        <v>290.95177180608005</v>
      </c>
      <c r="M15" s="4">
        <f t="shared" si="3"/>
        <v>131.36516437500001</v>
      </c>
      <c r="N15" s="4">
        <f t="shared" si="4"/>
        <v>1957.1056285</v>
      </c>
      <c r="O15" s="4">
        <f t="shared" si="5"/>
        <v>57.581050000000005</v>
      </c>
      <c r="P15" s="4">
        <f>SUM(Table3141610[[#This Row],[LiOH]:[Steel]])</f>
        <v>4479.9199115193405</v>
      </c>
      <c r="Q15" s="214"/>
      <c r="R15" s="214"/>
      <c r="S15" s="214"/>
      <c r="T15" s="7"/>
      <c r="U15" s="7"/>
      <c r="V15" s="8"/>
      <c r="W15" s="214"/>
      <c r="X15" s="214"/>
      <c r="Y15" s="214"/>
      <c r="Z15" s="214"/>
      <c r="AA15" s="214"/>
      <c r="AB15" s="214"/>
      <c r="AC15" s="214"/>
      <c r="AD15" s="214"/>
      <c r="AE15" s="214"/>
      <c r="AF15" s="214"/>
      <c r="AG15" s="214"/>
      <c r="AH15" s="214"/>
      <c r="AI15" s="214"/>
      <c r="AJ15" s="214"/>
      <c r="AK15" s="214"/>
      <c r="AL15" s="214"/>
      <c r="AM15" s="214"/>
      <c r="AN15" s="214"/>
      <c r="AO15" s="214"/>
      <c r="AP15" s="214"/>
      <c r="AQ15" s="214"/>
      <c r="AR15" s="214"/>
      <c r="AS15" s="214"/>
      <c r="AT15" s="214"/>
      <c r="AU15" s="214"/>
      <c r="AV15" s="11"/>
      <c r="AW15" s="214"/>
      <c r="AX15" s="10"/>
      <c r="AY15" s="11"/>
      <c r="AZ15" s="10"/>
    </row>
    <row r="16" spans="1:52" ht="16" x14ac:dyDescent="0.35">
      <c r="A16" s="2">
        <v>43497</v>
      </c>
      <c r="B16" s="1">
        <v>12997.193345261583</v>
      </c>
      <c r="C16" s="1">
        <f>AVERAGEIFS('Commodities Data'!C:C,'Commodities Data'!$O:$O,$A16)</f>
        <v>12685.225</v>
      </c>
      <c r="D16" s="1">
        <f>AVERAGEIFS('Commodities Data'!H:H,'Commodities Data'!$O:$O,$A16)</f>
        <v>32100</v>
      </c>
      <c r="E16" s="1">
        <f>AVERAGEIFS('Commodities Data'!I:I,'Commodities Data'!$O:$O,$A16)</f>
        <v>6300.4875000000002</v>
      </c>
      <c r="F16" s="1">
        <f>AVERAGEIFS('Commodities Data'!L:L,'Commodities Data'!$O:$O,$A16)</f>
        <v>1862.9875</v>
      </c>
      <c r="G16" s="144">
        <v>0.77290000000000003</v>
      </c>
      <c r="H16" s="214"/>
      <c r="I16" s="109" t="s">
        <v>32</v>
      </c>
      <c r="J16" s="4">
        <f t="shared" si="0"/>
        <v>986.79408631475201</v>
      </c>
      <c r="K16" s="4">
        <f t="shared" si="1"/>
        <v>1084.5166002651727</v>
      </c>
      <c r="L16" s="4">
        <f t="shared" si="2"/>
        <v>284.0027679104</v>
      </c>
      <c r="M16" s="4">
        <f t="shared" si="3"/>
        <v>134.26283035714286</v>
      </c>
      <c r="N16" s="4">
        <f t="shared" si="4"/>
        <v>1965.7480314285715</v>
      </c>
      <c r="O16" s="4">
        <f t="shared" si="5"/>
        <v>57.700249999999997</v>
      </c>
      <c r="P16" s="4">
        <f>SUM(Table3141610[[#This Row],[LiOH]:[Steel]])</f>
        <v>4513.024566276039</v>
      </c>
      <c r="Q16" s="214"/>
      <c r="R16" s="214"/>
      <c r="S16" s="214"/>
      <c r="T16" s="1"/>
      <c r="U16" s="1"/>
      <c r="V16" s="214"/>
      <c r="W16" s="214"/>
      <c r="X16" s="214"/>
      <c r="Y16" s="214"/>
      <c r="Z16" s="214"/>
      <c r="AA16" s="214"/>
      <c r="AB16" s="214"/>
      <c r="AC16" s="214"/>
      <c r="AD16" s="214"/>
      <c r="AE16" s="214"/>
      <c r="AF16" s="214"/>
      <c r="AG16" s="214"/>
      <c r="AH16" s="214"/>
      <c r="AI16" s="214"/>
      <c r="AJ16" s="214"/>
      <c r="AK16" s="214"/>
      <c r="AL16" s="214"/>
      <c r="AM16" s="214"/>
      <c r="AN16" s="214"/>
      <c r="AO16" s="214"/>
      <c r="AP16" s="214"/>
      <c r="AQ16" s="214"/>
      <c r="AR16" s="214"/>
      <c r="AS16" s="214"/>
      <c r="AT16" s="214"/>
      <c r="AU16" s="214"/>
      <c r="AV16" s="11"/>
      <c r="AW16" s="214"/>
      <c r="AX16" s="10"/>
      <c r="AY16" s="12"/>
      <c r="AZ16" s="10"/>
    </row>
    <row r="17" spans="1:52" ht="16" x14ac:dyDescent="0.35">
      <c r="A17" s="2">
        <v>43525</v>
      </c>
      <c r="B17" s="1">
        <v>12997.193345261583</v>
      </c>
      <c r="C17" s="1">
        <f>AVERAGEIFS('Commodities Data'!C:C,'Commodities Data'!$O:$O,$A17)</f>
        <v>13026.273809523809</v>
      </c>
      <c r="D17" s="1">
        <f>AVERAGEIFS('Commodities Data'!H:H,'Commodities Data'!$O:$O,$A17)</f>
        <v>31333.333333333332</v>
      </c>
      <c r="E17" s="1">
        <f>AVERAGEIFS('Commodities Data'!I:I,'Commodities Data'!$O:$O,$A17)</f>
        <v>6439.4642857142853</v>
      </c>
      <c r="F17" s="1">
        <f>AVERAGEIFS('Commodities Data'!L:L,'Commodities Data'!$O:$O,$A17)</f>
        <v>1871.2142857142858</v>
      </c>
      <c r="G17" s="144">
        <v>0.77449999999999997</v>
      </c>
      <c r="H17" s="214"/>
      <c r="I17" s="109" t="s">
        <v>33</v>
      </c>
      <c r="J17" s="4">
        <f t="shared" si="0"/>
        <v>986.79408631475201</v>
      </c>
      <c r="K17" s="4">
        <f t="shared" si="1"/>
        <v>1062.0137140688573</v>
      </c>
      <c r="L17" s="4">
        <f t="shared" si="2"/>
        <v>304.87724601600007</v>
      </c>
      <c r="M17" s="4">
        <f t="shared" si="3"/>
        <v>134.28229261363637</v>
      </c>
      <c r="N17" s="4">
        <f t="shared" si="4"/>
        <v>1939.4031727272727</v>
      </c>
      <c r="O17" s="4">
        <f t="shared" si="5"/>
        <v>58.273899999999998</v>
      </c>
      <c r="P17" s="4">
        <f>SUM(Table3141610[[#This Row],[LiOH]:[Steel]])</f>
        <v>4485.644411740519</v>
      </c>
      <c r="Q17" s="21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14"/>
      <c r="AN17" s="214"/>
      <c r="AO17" s="214"/>
      <c r="AP17" s="214"/>
      <c r="AQ17" s="214"/>
      <c r="AR17" s="214"/>
      <c r="AS17" s="214"/>
      <c r="AT17" s="214"/>
      <c r="AU17" s="214"/>
      <c r="AV17" s="11"/>
      <c r="AW17" s="214"/>
      <c r="AX17" s="10"/>
      <c r="AY17" s="11"/>
      <c r="AZ17" s="10"/>
    </row>
    <row r="18" spans="1:52" ht="16" x14ac:dyDescent="0.35">
      <c r="A18" s="2">
        <v>43556</v>
      </c>
      <c r="B18" s="1">
        <v>12997.193345261583</v>
      </c>
      <c r="C18" s="1">
        <f>AVERAGEIFS('Commodities Data'!C:C,'Commodities Data'!$O:$O,$A18)</f>
        <v>12755.988636363636</v>
      </c>
      <c r="D18" s="1">
        <f>AVERAGEIFS('Commodities Data'!H:H,'Commodities Data'!$O:$O,$A18)</f>
        <v>33636.36363636364</v>
      </c>
      <c r="E18" s="1">
        <f>AVERAGEIFS('Commodities Data'!I:I,'Commodities Data'!$O:$O,$A18)</f>
        <v>6440.397727272727</v>
      </c>
      <c r="F18" s="1">
        <f>AVERAGEIFS('Commodities Data'!L:L,'Commodities Data'!$O:$O,$A18)</f>
        <v>1846.1363636363637</v>
      </c>
      <c r="G18" s="144">
        <v>0.78220000000000001</v>
      </c>
      <c r="H18" s="214"/>
      <c r="I18" s="109" t="s">
        <v>34</v>
      </c>
      <c r="J18" s="4">
        <f t="shared" si="0"/>
        <v>986.79408631475201</v>
      </c>
      <c r="K18" s="4">
        <f t="shared" si="1"/>
        <v>1002.0630370487708</v>
      </c>
      <c r="L18" s="4">
        <f t="shared" si="2"/>
        <v>309.55250813175655</v>
      </c>
      <c r="M18" s="4">
        <f t="shared" si="3"/>
        <v>125.58702880434784</v>
      </c>
      <c r="N18" s="4">
        <f t="shared" si="4"/>
        <v>1941.5185380000003</v>
      </c>
      <c r="O18" s="4">
        <f t="shared" si="5"/>
        <v>52.969499999999996</v>
      </c>
      <c r="P18" s="4">
        <f>SUM(Table3141610[[#This Row],[LiOH]:[Steel]])</f>
        <v>4418.4846982996278</v>
      </c>
      <c r="Q18" s="214"/>
      <c r="R18" s="24"/>
      <c r="S18" s="141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14"/>
      <c r="AN18" s="214"/>
      <c r="AO18" s="214"/>
      <c r="AP18" s="214"/>
      <c r="AQ18" s="214"/>
      <c r="AR18" s="214"/>
      <c r="AS18" s="214"/>
      <c r="AT18" s="214"/>
      <c r="AU18" s="214"/>
      <c r="AV18" s="11"/>
      <c r="AW18" s="214"/>
      <c r="AX18" s="10"/>
      <c r="AY18" s="12"/>
      <c r="AZ18" s="10"/>
    </row>
    <row r="19" spans="1:52" ht="16.5" x14ac:dyDescent="0.35">
      <c r="A19" s="2">
        <v>43586</v>
      </c>
      <c r="B19" s="1">
        <v>12997.193345261583</v>
      </c>
      <c r="C19" s="1">
        <f>AVERAGEIFS('Commodities Data'!C:C,'Commodities Data'!$O:$O,$A19)</f>
        <v>12035.91304347826</v>
      </c>
      <c r="D19" s="1">
        <f>AVERAGEIFS('Commodities Data'!H:H,'Commodities Data'!$O:$O,$A19)</f>
        <v>34152.17391304348</v>
      </c>
      <c r="E19" s="1">
        <f>AVERAGEIFS('Commodities Data'!I:I,'Commodities Data'!$O:$O,$A19)</f>
        <v>6023.358695652174</v>
      </c>
      <c r="F19" s="1">
        <v>1848.15</v>
      </c>
      <c r="G19" s="144">
        <v>0.71099999999999997</v>
      </c>
      <c r="H19" s="1"/>
      <c r="I19" s="109">
        <v>43617</v>
      </c>
      <c r="J19" s="4">
        <f t="shared" si="0"/>
        <v>986.79408631475201</v>
      </c>
      <c r="K19" s="4">
        <f t="shared" si="1"/>
        <v>994.40551309532407</v>
      </c>
      <c r="L19" s="4">
        <f t="shared" si="2"/>
        <v>261.12241725736322</v>
      </c>
      <c r="M19" s="4">
        <f t="shared" si="3"/>
        <v>122.64439125000001</v>
      </c>
      <c r="N19" s="4">
        <f t="shared" si="4"/>
        <v>1941.5185380000003</v>
      </c>
      <c r="O19" s="4">
        <f t="shared" si="5"/>
        <v>48.581450000000004</v>
      </c>
      <c r="P19" s="4">
        <f>SUM(Table3141610[[#This Row],[LiOH]:[Steel]])</f>
        <v>4355.0663959174399</v>
      </c>
      <c r="Q19" s="214"/>
      <c r="R19" s="24"/>
      <c r="S19" s="142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5"/>
      <c r="AL19" s="25"/>
      <c r="AM19" s="214"/>
      <c r="AN19" s="214"/>
      <c r="AO19" s="214"/>
      <c r="AP19" s="214"/>
      <c r="AQ19" s="214"/>
      <c r="AR19" s="214"/>
      <c r="AS19" s="214"/>
      <c r="AT19" s="214"/>
      <c r="AU19" s="214"/>
      <c r="AV19" s="11"/>
      <c r="AW19" s="214"/>
      <c r="AX19" s="10"/>
      <c r="AY19" s="11"/>
      <c r="AZ19" s="10"/>
    </row>
    <row r="20" spans="1:52" ht="20.25" customHeight="1" x14ac:dyDescent="0.35">
      <c r="A20" s="2">
        <v>43617</v>
      </c>
      <c r="B20" s="1">
        <v>12997.193345261583</v>
      </c>
      <c r="C20" s="1">
        <f>AVERAGEIFS('Commodities Data'!C:C,'Commodities Data'!$O:$O,$A20)</f>
        <v>11943.9375</v>
      </c>
      <c r="D20" s="1">
        <f>AVERAGEIFS('Commodities Data'!H:H,'Commodities Data'!$O:$O,$A20)</f>
        <v>28809</v>
      </c>
      <c r="E20" s="1">
        <f>AVERAGEIFS('Commodities Data'!I:I,'Commodities Data'!$O:$O,$A20)</f>
        <v>5882.2250000000004</v>
      </c>
      <c r="F20" s="1">
        <v>1848.15</v>
      </c>
      <c r="G20" s="144">
        <v>0.65210000000000001</v>
      </c>
      <c r="H20" s="1"/>
      <c r="I20" s="109">
        <v>43647</v>
      </c>
      <c r="J20" s="4">
        <f>B21/1000*B$2</f>
        <v>970.81372298569306</v>
      </c>
      <c r="K20" s="4">
        <f>C21/1000*C$2</f>
        <v>1127.8123085913182</v>
      </c>
      <c r="L20" s="4">
        <f>D21/1000*D$2</f>
        <v>247.81047715750748</v>
      </c>
      <c r="M20" s="4">
        <f>E21/1000*E$2</f>
        <v>123.87392934782609</v>
      </c>
      <c r="N20" s="4">
        <f>F21/1000*F$2</f>
        <v>1941.5185380000003</v>
      </c>
      <c r="O20" s="4">
        <f>G21*G$2</f>
        <v>48.581450000000004</v>
      </c>
      <c r="P20" s="4">
        <f>SUM(Table3141610[[#This Row],[LiOH]:[Steel]])</f>
        <v>4460.4104260823451</v>
      </c>
      <c r="Q20" s="214"/>
      <c r="R20" s="24"/>
      <c r="S20" s="142"/>
      <c r="T20" s="38"/>
      <c r="U20" s="38"/>
      <c r="V20" s="38"/>
      <c r="W20" s="38"/>
      <c r="X20" s="38"/>
      <c r="Y20" s="38"/>
      <c r="Z20" s="38"/>
      <c r="AA20" s="38"/>
      <c r="AB20" s="38"/>
      <c r="AC20" s="38"/>
      <c r="AD20" s="38"/>
      <c r="AE20" s="38"/>
      <c r="AF20" s="38"/>
      <c r="AG20" s="38"/>
      <c r="AH20" s="38"/>
      <c r="AI20" s="38"/>
      <c r="AJ20" s="38"/>
      <c r="AK20" s="26"/>
      <c r="AL20" s="26"/>
      <c r="AM20" s="214"/>
      <c r="AN20" s="214"/>
      <c r="AO20" s="214"/>
      <c r="AP20" s="214"/>
      <c r="AQ20" s="214"/>
      <c r="AR20" s="214"/>
      <c r="AS20" s="214"/>
      <c r="AT20" s="214"/>
      <c r="AU20" s="214"/>
      <c r="AV20" s="11"/>
      <c r="AW20" s="214"/>
      <c r="AX20" s="10"/>
      <c r="AY20" s="12"/>
      <c r="AZ20" s="10"/>
    </row>
    <row r="21" spans="1:52" ht="35.15" customHeight="1" x14ac:dyDescent="0.3">
      <c r="A21" s="2">
        <v>43647</v>
      </c>
      <c r="B21" s="1">
        <v>12786.713899959092</v>
      </c>
      <c r="C21" s="1">
        <f>AVERAGEIFS('Commodities Data'!C:C,'Commodities Data'!$O:$O,$A21)</f>
        <v>13546.304347826086</v>
      </c>
      <c r="D21" s="1">
        <f>AVERAGEIFS('Commodities Data'!H:H,'Commodities Data'!$O:$O,$A21)</f>
        <v>27340.32608695652</v>
      </c>
      <c r="E21" s="1">
        <f>AVERAGEIFS('Commodities Data'!I:I,'Commodities Data'!$O:$O,$A21)</f>
        <v>5941.195652173913</v>
      </c>
      <c r="F21" s="1">
        <v>1848.15</v>
      </c>
      <c r="G21" s="226">
        <f>G20</f>
        <v>0.65210000000000001</v>
      </c>
      <c r="H21" s="1"/>
      <c r="I21" s="214"/>
      <c r="J21" s="214"/>
      <c r="K21" s="214"/>
      <c r="L21" s="214"/>
      <c r="M21" s="214"/>
      <c r="N21" s="214"/>
      <c r="O21" s="214"/>
      <c r="P21" s="214"/>
      <c r="Q21" s="214"/>
      <c r="R21" s="24"/>
      <c r="S21" s="14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3"/>
      <c r="AL21" s="23"/>
      <c r="AM21" s="214"/>
      <c r="AN21" s="214"/>
      <c r="AO21" s="214"/>
      <c r="AP21" s="214"/>
      <c r="AQ21" s="214"/>
      <c r="AR21" s="214"/>
      <c r="AS21" s="214"/>
      <c r="AT21" s="214"/>
      <c r="AU21" s="214"/>
      <c r="AV21" s="214"/>
      <c r="AW21" s="214"/>
      <c r="AX21" s="214"/>
      <c r="AY21" s="11"/>
      <c r="AZ21" s="10"/>
    </row>
    <row r="22" spans="1:52" ht="18" customHeight="1" x14ac:dyDescent="0.3">
      <c r="A22" s="2"/>
      <c r="B22" s="1"/>
      <c r="C22" s="1"/>
      <c r="D22" s="1"/>
      <c r="E22" s="1"/>
      <c r="F22" s="1"/>
      <c r="G22" s="1"/>
      <c r="H22" s="1"/>
      <c r="I22" s="214"/>
      <c r="J22" s="214"/>
      <c r="K22" s="214"/>
      <c r="L22" s="214"/>
      <c r="M22" s="214"/>
      <c r="N22" s="214"/>
      <c r="O22" s="214"/>
      <c r="P22" s="214"/>
      <c r="Q22" s="214"/>
      <c r="R22" s="24"/>
      <c r="S22" s="24"/>
      <c r="T22" s="143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2"/>
      <c r="AK22" s="22"/>
      <c r="AL22" s="24"/>
      <c r="AM22" s="214"/>
      <c r="AN22" s="214"/>
      <c r="AO22" s="214"/>
      <c r="AP22" s="214"/>
      <c r="AQ22" s="214"/>
      <c r="AR22" s="214"/>
      <c r="AS22" s="214"/>
      <c r="AT22" s="214"/>
      <c r="AU22" s="214"/>
      <c r="AV22" s="214"/>
      <c r="AW22" s="214"/>
      <c r="AX22" s="11"/>
      <c r="AY22" s="10"/>
      <c r="AZ22" s="214"/>
    </row>
    <row r="23" spans="1:52" x14ac:dyDescent="0.25">
      <c r="A23" s="2"/>
      <c r="B23" s="1"/>
      <c r="C23" s="1"/>
      <c r="D23" s="1"/>
      <c r="E23" s="1"/>
      <c r="F23" s="1"/>
      <c r="G23" s="1"/>
      <c r="H23" s="1"/>
      <c r="I23" s="214"/>
      <c r="J23" s="214"/>
      <c r="K23" s="214"/>
      <c r="L23" s="214"/>
      <c r="M23" s="214"/>
      <c r="N23" s="214"/>
      <c r="O23" s="214"/>
      <c r="P23" s="214"/>
      <c r="Q23" s="214"/>
      <c r="R23" s="214"/>
      <c r="S23" s="214"/>
      <c r="T23" s="214"/>
      <c r="U23" s="214"/>
      <c r="V23" s="214"/>
      <c r="W23" s="214"/>
      <c r="X23" s="214"/>
      <c r="Y23" s="214"/>
      <c r="Z23" s="214"/>
      <c r="AA23" s="214"/>
      <c r="AB23" s="214"/>
      <c r="AC23" s="214"/>
      <c r="AD23" s="214"/>
      <c r="AE23" s="214"/>
      <c r="AF23" s="214"/>
      <c r="AG23" s="214"/>
      <c r="AH23" s="214"/>
      <c r="AI23" s="214"/>
      <c r="AJ23" s="214"/>
      <c r="AK23" s="214"/>
      <c r="AL23" s="214"/>
      <c r="AM23" s="214"/>
      <c r="AN23" s="214"/>
      <c r="AO23" s="214"/>
      <c r="AP23" s="214"/>
      <c r="AQ23" s="214"/>
      <c r="AR23" s="214"/>
      <c r="AS23" s="214"/>
      <c r="AT23" s="214"/>
      <c r="AU23" s="214"/>
      <c r="AV23" s="214"/>
      <c r="AW23" s="214"/>
      <c r="AX23" s="11"/>
      <c r="AY23" s="10"/>
      <c r="AZ23" s="214"/>
    </row>
    <row r="24" spans="1:52" x14ac:dyDescent="0.25">
      <c r="A24" s="2"/>
      <c r="B24" s="1"/>
      <c r="C24" s="1"/>
      <c r="D24" s="1"/>
      <c r="E24" s="1"/>
      <c r="F24" s="1"/>
      <c r="G24" s="1"/>
      <c r="H24" s="1"/>
      <c r="I24" s="214"/>
      <c r="J24" s="214"/>
      <c r="K24" s="214"/>
      <c r="L24" s="214"/>
      <c r="M24" s="214"/>
      <c r="N24" s="214"/>
      <c r="O24" s="214"/>
      <c r="P24" s="214"/>
      <c r="Q24" s="214"/>
      <c r="R24" s="214"/>
      <c r="S24" s="214"/>
      <c r="T24" s="2"/>
      <c r="U24" s="2"/>
      <c r="V24" s="2"/>
      <c r="W24" s="2"/>
      <c r="X24" s="2"/>
      <c r="Y24" s="2"/>
      <c r="Z24" s="214"/>
      <c r="AA24" s="214"/>
      <c r="AB24" s="214"/>
      <c r="AC24" s="214"/>
      <c r="AD24" s="214"/>
      <c r="AE24" s="214"/>
      <c r="AF24" s="214"/>
      <c r="AG24" s="214"/>
      <c r="AH24" s="214"/>
      <c r="AI24" s="214"/>
      <c r="AJ24" s="214"/>
      <c r="AK24" s="214"/>
      <c r="AL24" s="214"/>
      <c r="AM24" s="214"/>
      <c r="AN24" s="2"/>
      <c r="AO24" s="1"/>
      <c r="AP24" s="1"/>
      <c r="AQ24" s="1"/>
      <c r="AR24" s="1"/>
      <c r="AS24" s="1"/>
      <c r="AT24" s="1"/>
      <c r="AU24" s="214"/>
      <c r="AV24" s="214"/>
      <c r="AW24" s="214"/>
      <c r="AX24" s="214"/>
      <c r="AY24" s="11"/>
      <c r="AZ24" s="10"/>
    </row>
    <row r="25" spans="1:52" x14ac:dyDescent="0.25">
      <c r="A25" s="2"/>
      <c r="B25" s="1"/>
      <c r="C25" s="1"/>
      <c r="D25" s="1"/>
      <c r="E25" s="20"/>
      <c r="F25" s="1"/>
      <c r="G25" s="1"/>
      <c r="H25" s="1"/>
      <c r="I25" s="2"/>
      <c r="J25" s="2"/>
      <c r="K25" s="2"/>
      <c r="L25" s="2"/>
      <c r="M25" s="2"/>
      <c r="N25" s="2"/>
      <c r="O25" s="214"/>
      <c r="P25" s="214"/>
      <c r="Q25" s="214"/>
      <c r="R25" s="214"/>
      <c r="S25" s="214"/>
      <c r="T25" s="31"/>
      <c r="U25" s="31"/>
      <c r="V25" s="31"/>
      <c r="W25" s="31"/>
      <c r="X25" s="31"/>
      <c r="Y25" s="31"/>
      <c r="Z25" s="214"/>
      <c r="AA25" s="214"/>
      <c r="AB25" s="214"/>
      <c r="AC25" s="214"/>
      <c r="AD25" s="214"/>
      <c r="AE25" s="214"/>
      <c r="AF25" s="214"/>
      <c r="AG25" s="214"/>
      <c r="AH25" s="214"/>
      <c r="AI25" s="214"/>
      <c r="AJ25" s="214"/>
      <c r="AK25" s="214"/>
      <c r="AL25" s="214"/>
      <c r="AM25" s="214"/>
      <c r="AN25" s="2"/>
      <c r="AO25" s="1"/>
      <c r="AP25" s="1"/>
      <c r="AQ25" s="1"/>
      <c r="AR25" s="1"/>
      <c r="AS25" s="1"/>
      <c r="AT25" s="1"/>
      <c r="AU25" s="214"/>
      <c r="AV25" s="214"/>
      <c r="AW25" s="214"/>
      <c r="AX25" s="214"/>
      <c r="AY25" s="11"/>
      <c r="AZ25" s="10"/>
    </row>
    <row r="26" spans="1:52" x14ac:dyDescent="0.25">
      <c r="A26" s="2"/>
      <c r="B26" s="1"/>
      <c r="C26" s="1"/>
      <c r="D26" s="1"/>
      <c r="E26" s="1"/>
      <c r="F26" s="1"/>
      <c r="G26" s="1"/>
      <c r="H26" s="1"/>
      <c r="I26" s="31"/>
      <c r="J26" s="31"/>
      <c r="K26" s="31"/>
      <c r="L26" s="31"/>
      <c r="M26" s="31"/>
      <c r="N26" s="31"/>
      <c r="O26" s="214"/>
      <c r="P26" s="214"/>
      <c r="Q26" s="214"/>
      <c r="R26" s="214"/>
      <c r="S26" s="214"/>
      <c r="T26" s="31"/>
      <c r="U26" s="31"/>
      <c r="V26" s="31"/>
      <c r="W26" s="31"/>
      <c r="X26" s="31"/>
      <c r="Y26" s="31"/>
      <c r="Z26" s="214"/>
      <c r="AA26" s="214"/>
      <c r="AB26" s="214"/>
      <c r="AC26" s="214"/>
      <c r="AD26" s="214"/>
      <c r="AE26" s="214"/>
      <c r="AF26" s="214"/>
      <c r="AG26" s="214"/>
      <c r="AH26" s="214"/>
      <c r="AI26" s="214"/>
      <c r="AJ26" s="214"/>
      <c r="AK26" s="214"/>
      <c r="AL26" s="214"/>
      <c r="AM26" s="214"/>
      <c r="AN26" s="214"/>
      <c r="AO26" s="214"/>
      <c r="AP26" s="214"/>
      <c r="AQ26" s="214"/>
      <c r="AR26" s="214"/>
      <c r="AS26" s="214"/>
      <c r="AT26" s="214"/>
      <c r="AU26" s="214"/>
      <c r="AV26" s="214"/>
      <c r="AW26" s="214"/>
      <c r="AX26" s="214"/>
      <c r="AY26" s="11"/>
      <c r="AZ26" s="10"/>
    </row>
    <row r="27" spans="1:52" x14ac:dyDescent="0.25">
      <c r="A27" s="214"/>
      <c r="B27" s="214"/>
      <c r="C27" s="214"/>
      <c r="D27" s="214"/>
      <c r="E27" s="214"/>
      <c r="F27" s="214"/>
      <c r="G27" s="214"/>
      <c r="H27" s="214"/>
      <c r="I27" s="31"/>
      <c r="J27" s="31"/>
      <c r="K27" s="31"/>
      <c r="L27" s="31"/>
      <c r="M27" s="31"/>
      <c r="N27" s="31"/>
      <c r="O27" s="214"/>
      <c r="P27" s="214"/>
      <c r="Q27" s="214"/>
      <c r="R27" s="214"/>
      <c r="S27" s="214"/>
      <c r="T27" s="31"/>
      <c r="U27" s="31"/>
      <c r="V27" s="31"/>
      <c r="W27" s="31"/>
      <c r="X27" s="31"/>
      <c r="Y27" s="31"/>
      <c r="Z27" s="214"/>
      <c r="AA27" s="214"/>
      <c r="AB27" s="214"/>
      <c r="AC27" s="214"/>
      <c r="AD27" s="214"/>
      <c r="AE27" s="214"/>
      <c r="AF27" s="214"/>
      <c r="AG27" s="214"/>
      <c r="AH27" s="214"/>
      <c r="AI27" s="214"/>
      <c r="AJ27" s="214"/>
      <c r="AK27" s="214"/>
      <c r="AL27" s="214"/>
      <c r="AM27" s="214"/>
      <c r="AN27" s="214"/>
      <c r="AO27" s="214"/>
      <c r="AP27" s="214"/>
      <c r="AQ27" s="214"/>
      <c r="AR27" s="214"/>
      <c r="AS27" s="214"/>
      <c r="AT27" s="214"/>
      <c r="AU27" s="214"/>
      <c r="AV27" s="214"/>
      <c r="AW27" s="214"/>
      <c r="AX27" s="214"/>
      <c r="AY27" s="12"/>
      <c r="AZ27" s="10"/>
    </row>
    <row r="28" spans="1:52" x14ac:dyDescent="0.25">
      <c r="A28" s="214"/>
      <c r="B28" s="214"/>
      <c r="C28" s="214"/>
      <c r="D28" s="214"/>
      <c r="E28" s="214"/>
      <c r="F28" s="214"/>
      <c r="G28" s="214"/>
      <c r="H28" s="214"/>
      <c r="I28" s="31"/>
      <c r="J28" s="31"/>
      <c r="K28" s="31"/>
      <c r="L28" s="31"/>
      <c r="M28" s="31"/>
      <c r="N28" s="31"/>
      <c r="O28" s="214"/>
      <c r="P28" s="214"/>
      <c r="Q28" s="214"/>
      <c r="R28" s="214"/>
      <c r="S28" s="214"/>
      <c r="T28" s="31"/>
      <c r="U28" s="31"/>
      <c r="V28" s="31"/>
      <c r="W28" s="31"/>
      <c r="X28" s="31"/>
      <c r="Y28" s="31"/>
      <c r="Z28" s="214"/>
      <c r="AA28" s="214"/>
      <c r="AB28" s="214"/>
      <c r="AC28" s="214"/>
      <c r="AD28" s="214"/>
      <c r="AE28" s="214"/>
      <c r="AF28" s="214"/>
      <c r="AG28" s="214"/>
      <c r="AH28" s="214"/>
      <c r="AI28" s="214"/>
      <c r="AJ28" s="214"/>
      <c r="AK28" s="214"/>
      <c r="AL28" s="214"/>
      <c r="AM28" s="214"/>
      <c r="AN28" s="214"/>
      <c r="AO28" s="214"/>
      <c r="AP28" s="214"/>
      <c r="AQ28" s="214"/>
      <c r="AR28" s="214"/>
      <c r="AS28" s="214"/>
      <c r="AT28" s="214"/>
      <c r="AU28" s="214"/>
      <c r="AV28" s="214"/>
      <c r="AW28" s="214"/>
      <c r="AX28" s="214"/>
      <c r="AY28" s="11"/>
      <c r="AZ28" s="10"/>
    </row>
    <row r="29" spans="1:52" x14ac:dyDescent="0.25">
      <c r="A29" s="214"/>
      <c r="B29" s="214"/>
      <c r="C29" s="214"/>
      <c r="D29" s="214"/>
      <c r="E29" s="214"/>
      <c r="F29" s="214"/>
      <c r="G29" s="214"/>
      <c r="H29" s="214"/>
      <c r="I29" s="31"/>
      <c r="J29" s="31"/>
      <c r="K29" s="31"/>
      <c r="L29" s="31"/>
      <c r="M29" s="31"/>
      <c r="N29" s="31"/>
      <c r="O29" s="31"/>
      <c r="P29" s="31"/>
      <c r="Q29" s="31"/>
      <c r="R29" s="214"/>
      <c r="S29" s="214"/>
      <c r="T29" s="214"/>
      <c r="U29" s="214"/>
      <c r="V29" s="214"/>
      <c r="W29" s="214"/>
      <c r="X29" s="214"/>
      <c r="Y29" s="31"/>
      <c r="Z29" s="214"/>
      <c r="AA29" s="214"/>
      <c r="AB29" s="214"/>
      <c r="AC29" s="214"/>
      <c r="AD29" s="214"/>
      <c r="AE29" s="214"/>
      <c r="AF29" s="214"/>
      <c r="AG29" s="214"/>
      <c r="AH29" s="214"/>
      <c r="AI29" s="214"/>
      <c r="AJ29" s="214"/>
      <c r="AK29" s="214"/>
      <c r="AL29" s="214"/>
      <c r="AM29" s="214"/>
      <c r="AN29" s="214"/>
      <c r="AO29" s="214"/>
      <c r="AP29" s="214"/>
      <c r="AQ29" s="214"/>
      <c r="AR29" s="214"/>
      <c r="AS29" s="214"/>
      <c r="AT29" s="214"/>
      <c r="AU29" s="214"/>
      <c r="AV29" s="214"/>
      <c r="AW29" s="214"/>
      <c r="AX29" s="214"/>
      <c r="AY29" s="12"/>
      <c r="AZ29" s="10"/>
    </row>
    <row r="30" spans="1:52" x14ac:dyDescent="0.25">
      <c r="A30" s="214"/>
      <c r="B30" s="214"/>
      <c r="C30" s="214"/>
      <c r="D30" s="214"/>
      <c r="E30" s="214"/>
      <c r="F30" s="214"/>
      <c r="G30" s="214"/>
      <c r="H30" s="214"/>
      <c r="I30" s="31"/>
      <c r="J30" s="31"/>
      <c r="K30" s="31"/>
      <c r="L30" s="31"/>
      <c r="M30" s="31"/>
      <c r="N30" s="31"/>
      <c r="O30" s="31"/>
      <c r="P30" s="31"/>
      <c r="Q30" s="214"/>
      <c r="R30" s="214"/>
      <c r="S30" s="214"/>
      <c r="T30" s="214"/>
      <c r="U30" s="214"/>
      <c r="V30" s="214"/>
      <c r="W30" s="214"/>
      <c r="X30" s="214"/>
      <c r="Y30" s="214"/>
      <c r="Z30" s="214"/>
      <c r="AA30" s="214"/>
      <c r="AB30" s="214"/>
      <c r="AC30" s="214"/>
      <c r="AD30" s="214"/>
      <c r="AE30" s="214"/>
      <c r="AF30" s="214"/>
      <c r="AG30" s="214"/>
      <c r="AH30" s="214"/>
      <c r="AI30" s="214"/>
      <c r="AJ30" s="214"/>
      <c r="AK30" s="214"/>
      <c r="AL30" s="214"/>
      <c r="AM30" s="214"/>
      <c r="AN30" s="214"/>
      <c r="AO30" s="214"/>
      <c r="AP30" s="214"/>
      <c r="AQ30" s="214"/>
      <c r="AR30" s="214"/>
      <c r="AS30" s="214"/>
      <c r="AT30" s="214"/>
      <c r="AU30" s="214"/>
      <c r="AV30" s="214"/>
      <c r="AW30" s="214"/>
      <c r="AX30" s="214"/>
      <c r="AY30" s="11"/>
      <c r="AZ30" s="10"/>
    </row>
    <row r="31" spans="1:52" x14ac:dyDescent="0.25">
      <c r="A31" s="214"/>
      <c r="B31" s="214"/>
      <c r="C31" s="214"/>
      <c r="D31" s="214"/>
      <c r="E31" s="214"/>
      <c r="F31" s="214"/>
      <c r="G31" s="214"/>
      <c r="H31" s="214"/>
      <c r="I31" s="214"/>
      <c r="J31" s="214"/>
      <c r="K31" s="214"/>
      <c r="L31" s="214"/>
      <c r="M31" s="214"/>
      <c r="N31" s="214"/>
      <c r="O31" s="214"/>
      <c r="P31" s="214"/>
      <c r="Q31" s="214"/>
      <c r="R31" s="214"/>
      <c r="S31" s="214"/>
      <c r="T31" s="214"/>
      <c r="U31" s="214"/>
      <c r="V31" s="214"/>
      <c r="W31" s="214"/>
      <c r="X31" s="214"/>
      <c r="Y31" s="214"/>
      <c r="Z31" s="214"/>
      <c r="AA31" s="214"/>
      <c r="AB31" s="214"/>
      <c r="AC31" s="214"/>
      <c r="AD31" s="214"/>
      <c r="AE31" s="214"/>
      <c r="AF31" s="214"/>
      <c r="AG31" s="214"/>
      <c r="AH31" s="214"/>
      <c r="AI31" s="214"/>
      <c r="AJ31" s="214"/>
      <c r="AK31" s="214"/>
      <c r="AL31" s="214"/>
      <c r="AM31" s="214"/>
      <c r="AN31" s="214"/>
      <c r="AO31" s="214"/>
      <c r="AP31" s="214"/>
      <c r="AQ31" s="214"/>
      <c r="AR31" s="214"/>
      <c r="AS31" s="214"/>
      <c r="AT31" s="214"/>
      <c r="AU31" s="214"/>
      <c r="AV31" s="214"/>
      <c r="AW31" s="214"/>
      <c r="AX31" s="214"/>
      <c r="AY31" s="12"/>
      <c r="AZ31" s="10"/>
    </row>
    <row r="32" spans="1:52" x14ac:dyDescent="0.25">
      <c r="A32" s="214"/>
      <c r="B32" s="214"/>
      <c r="C32" s="214"/>
      <c r="D32" s="214"/>
      <c r="E32" s="214"/>
      <c r="F32" s="214"/>
      <c r="G32" s="214"/>
      <c r="H32" s="214"/>
      <c r="I32" s="214"/>
      <c r="J32" s="214"/>
      <c r="K32" s="214"/>
      <c r="L32" s="214"/>
      <c r="M32" s="214"/>
      <c r="N32" s="214"/>
      <c r="O32" s="214"/>
      <c r="P32" s="214"/>
      <c r="Q32" s="4"/>
      <c r="R32" s="214"/>
      <c r="S32" s="214"/>
      <c r="T32" s="214"/>
      <c r="U32" s="214"/>
      <c r="V32" s="214"/>
      <c r="W32" s="214"/>
      <c r="X32" s="214"/>
      <c r="Y32" s="214"/>
      <c r="Z32" s="214"/>
      <c r="AA32" s="214"/>
      <c r="AB32" s="214"/>
      <c r="AC32" s="214"/>
      <c r="AD32" s="214"/>
      <c r="AE32" s="214"/>
      <c r="AF32" s="214"/>
      <c r="AG32" s="214"/>
      <c r="AH32" s="214"/>
      <c r="AI32" s="214"/>
      <c r="AJ32" s="214"/>
      <c r="AK32" s="214"/>
      <c r="AL32" s="214"/>
      <c r="AM32" s="214"/>
      <c r="AN32" s="214"/>
      <c r="AO32" s="214"/>
      <c r="AP32" s="214"/>
      <c r="AQ32" s="214"/>
      <c r="AR32" s="214"/>
      <c r="AS32" s="214"/>
      <c r="AT32" s="214"/>
      <c r="AU32" s="214"/>
      <c r="AV32" s="214"/>
      <c r="AW32" s="214"/>
      <c r="AX32" s="214"/>
      <c r="AY32" s="11"/>
      <c r="AZ32" s="10"/>
    </row>
    <row r="33" spans="1:52" x14ac:dyDescent="0.25">
      <c r="A33" s="214"/>
      <c r="B33" s="214"/>
      <c r="C33" s="214"/>
      <c r="D33" s="214"/>
      <c r="E33" s="97"/>
      <c r="F33" s="214"/>
      <c r="G33" s="214"/>
      <c r="H33" s="214"/>
      <c r="I33" s="214"/>
      <c r="J33" s="4"/>
      <c r="K33" s="4"/>
      <c r="L33" s="4"/>
      <c r="M33" s="4"/>
      <c r="N33" s="4"/>
      <c r="O33" s="4"/>
      <c r="P33" s="4"/>
      <c r="Q33" s="4"/>
      <c r="R33" s="214"/>
      <c r="S33" s="214"/>
      <c r="T33" s="214"/>
      <c r="U33" s="214"/>
      <c r="V33" s="214"/>
      <c r="W33" s="214"/>
      <c r="X33" s="214"/>
      <c r="Y33" s="214"/>
      <c r="Z33" s="214"/>
      <c r="AA33" s="214"/>
      <c r="AB33" s="214"/>
      <c r="AC33" s="214"/>
      <c r="AD33" s="214"/>
      <c r="AE33" s="214"/>
      <c r="AF33" s="214"/>
      <c r="AG33" s="214"/>
      <c r="AH33" s="214"/>
      <c r="AI33" s="214"/>
      <c r="AJ33" s="214"/>
      <c r="AK33" s="214"/>
      <c r="AL33" s="214"/>
      <c r="AM33" s="214"/>
      <c r="AN33" s="214"/>
      <c r="AO33" s="214"/>
      <c r="AP33" s="214"/>
      <c r="AQ33" s="214"/>
      <c r="AR33" s="214"/>
      <c r="AS33" s="214"/>
      <c r="AT33" s="214"/>
      <c r="AU33" s="214"/>
      <c r="AV33" s="214"/>
      <c r="AW33" s="214"/>
      <c r="AX33" s="214"/>
      <c r="AY33" s="12"/>
      <c r="AZ33" s="10"/>
    </row>
    <row r="34" spans="1:52" x14ac:dyDescent="0.25">
      <c r="A34" s="214"/>
      <c r="B34" s="214"/>
      <c r="C34" s="214"/>
      <c r="D34" s="214"/>
      <c r="E34" s="214"/>
      <c r="F34" s="214"/>
      <c r="G34" s="214"/>
      <c r="H34" s="214"/>
      <c r="I34" s="214"/>
      <c r="J34" s="4"/>
      <c r="K34" s="4"/>
      <c r="L34" s="4"/>
      <c r="M34" s="4"/>
      <c r="N34" s="4"/>
      <c r="O34" s="4"/>
      <c r="P34" s="4"/>
      <c r="Q34" s="4"/>
      <c r="R34" s="214"/>
      <c r="S34" s="214"/>
      <c r="T34" s="214"/>
      <c r="U34" s="214"/>
      <c r="V34" s="214"/>
      <c r="W34" s="214"/>
      <c r="X34" s="214"/>
      <c r="Y34" s="214"/>
      <c r="Z34" s="214"/>
      <c r="AA34" s="214"/>
      <c r="AB34" s="214"/>
      <c r="AC34" s="214"/>
      <c r="AD34" s="214"/>
      <c r="AE34" s="214"/>
      <c r="AF34" s="214"/>
      <c r="AG34" s="214"/>
      <c r="AH34" s="214"/>
      <c r="AI34" s="214"/>
      <c r="AJ34" s="214"/>
      <c r="AK34" s="214"/>
      <c r="AL34" s="214"/>
      <c r="AM34" s="214"/>
      <c r="AN34" s="214"/>
      <c r="AO34" s="214"/>
      <c r="AP34" s="214"/>
      <c r="AQ34" s="214"/>
      <c r="AR34" s="214"/>
      <c r="AS34" s="214"/>
      <c r="AT34" s="214"/>
      <c r="AU34" s="214"/>
      <c r="AV34" s="214"/>
      <c r="AW34" s="214"/>
      <c r="AX34" s="214"/>
      <c r="AY34" s="11"/>
      <c r="AZ34" s="10"/>
    </row>
    <row r="35" spans="1:52" x14ac:dyDescent="0.25">
      <c r="A35" s="214"/>
      <c r="B35" s="214"/>
      <c r="C35" s="214"/>
      <c r="D35" s="214"/>
      <c r="E35" s="214"/>
      <c r="F35" s="214"/>
      <c r="G35" s="214"/>
      <c r="H35" s="214"/>
      <c r="I35" s="214"/>
      <c r="J35" s="4"/>
      <c r="K35" s="4"/>
      <c r="L35" s="4"/>
      <c r="M35" s="4"/>
      <c r="N35" s="4"/>
      <c r="O35" s="4"/>
      <c r="P35" s="4"/>
      <c r="Q35" s="4"/>
      <c r="R35" s="214"/>
      <c r="S35" s="214"/>
      <c r="T35" s="214"/>
      <c r="U35" s="214"/>
      <c r="V35" s="214"/>
      <c r="W35" s="214"/>
      <c r="X35" s="214"/>
      <c r="Y35" s="214"/>
      <c r="Z35" s="214"/>
      <c r="AA35" s="214"/>
      <c r="AB35" s="214"/>
      <c r="AC35" s="214"/>
      <c r="AD35" s="214"/>
      <c r="AE35" s="214"/>
      <c r="AF35" s="214"/>
      <c r="AG35" s="214"/>
      <c r="AH35" s="214"/>
      <c r="AI35" s="214"/>
      <c r="AJ35" s="214"/>
      <c r="AK35" s="214"/>
      <c r="AL35" s="214"/>
      <c r="AM35" s="214"/>
      <c r="AN35" s="214"/>
      <c r="AO35" s="214"/>
      <c r="AP35" s="214"/>
      <c r="AQ35" s="214"/>
      <c r="AR35" s="214"/>
      <c r="AS35" s="214"/>
      <c r="AT35" s="214"/>
      <c r="AU35" s="214"/>
      <c r="AV35" s="214"/>
      <c r="AW35" s="214"/>
      <c r="AX35" s="214"/>
      <c r="AY35" s="12"/>
      <c r="AZ35" s="10"/>
    </row>
    <row r="36" spans="1:52" x14ac:dyDescent="0.25">
      <c r="A36" s="214"/>
      <c r="B36" s="214"/>
      <c r="C36" s="214"/>
      <c r="D36" s="214"/>
      <c r="E36" s="214"/>
      <c r="F36" s="214"/>
      <c r="G36" s="214"/>
      <c r="H36" s="214"/>
      <c r="I36" s="214"/>
      <c r="J36" s="4"/>
      <c r="K36" s="4"/>
      <c r="L36" s="4"/>
      <c r="M36" s="4"/>
      <c r="N36" s="4"/>
      <c r="O36" s="4"/>
      <c r="P36" s="4"/>
      <c r="Q36" s="4"/>
      <c r="R36" s="214"/>
      <c r="S36" s="214"/>
      <c r="T36" s="214"/>
      <c r="U36" s="214"/>
      <c r="V36" s="214"/>
      <c r="W36" s="214"/>
      <c r="X36" s="214"/>
      <c r="Y36" s="214"/>
      <c r="Z36" s="214"/>
      <c r="AA36" s="214"/>
      <c r="AB36" s="214"/>
      <c r="AC36" s="214"/>
      <c r="AD36" s="214"/>
      <c r="AE36" s="214"/>
      <c r="AF36" s="214"/>
      <c r="AG36" s="214"/>
      <c r="AH36" s="214"/>
      <c r="AI36" s="214"/>
      <c r="AJ36" s="214"/>
      <c r="AK36" s="214"/>
      <c r="AL36" s="214"/>
      <c r="AM36" s="214"/>
      <c r="AN36" s="214"/>
      <c r="AO36" s="214"/>
      <c r="AP36" s="214"/>
      <c r="AQ36" s="214"/>
      <c r="AR36" s="214"/>
      <c r="AS36" s="214"/>
      <c r="AT36" s="214"/>
      <c r="AU36" s="214"/>
      <c r="AV36" s="214"/>
      <c r="AW36" s="214"/>
      <c r="AX36" s="214"/>
      <c r="AY36" s="11"/>
      <c r="AZ36" s="10"/>
    </row>
    <row r="37" spans="1:52" x14ac:dyDescent="0.25">
      <c r="A37" s="214"/>
      <c r="B37" s="214"/>
      <c r="C37" s="214"/>
      <c r="D37" s="214"/>
      <c r="E37" s="214"/>
      <c r="F37" s="214"/>
      <c r="G37" s="214"/>
      <c r="H37" s="214"/>
      <c r="I37" s="214"/>
      <c r="J37" s="4"/>
      <c r="K37" s="4"/>
      <c r="L37" s="4"/>
      <c r="M37" s="4"/>
      <c r="N37" s="4"/>
      <c r="O37" s="4"/>
      <c r="P37" s="4"/>
      <c r="Q37" s="4"/>
      <c r="R37" s="214"/>
      <c r="S37" s="214"/>
      <c r="T37" s="214"/>
      <c r="U37" s="214"/>
      <c r="V37" s="214"/>
      <c r="W37" s="214"/>
      <c r="X37" s="214"/>
      <c r="Y37" s="214"/>
      <c r="Z37" s="214"/>
      <c r="AA37" s="214"/>
      <c r="AB37" s="214"/>
      <c r="AC37" s="214"/>
      <c r="AD37" s="214"/>
      <c r="AE37" s="214"/>
      <c r="AF37" s="214"/>
      <c r="AG37" s="214"/>
      <c r="AH37" s="214"/>
      <c r="AI37" s="214"/>
      <c r="AJ37" s="214"/>
      <c r="AK37" s="214"/>
      <c r="AL37" s="214"/>
      <c r="AM37" s="214"/>
      <c r="AN37" s="214"/>
      <c r="AO37" s="214"/>
      <c r="AP37" s="214"/>
      <c r="AQ37" s="214"/>
      <c r="AR37" s="214"/>
      <c r="AS37" s="214"/>
      <c r="AT37" s="214"/>
      <c r="AU37" s="214"/>
      <c r="AV37" s="214"/>
      <c r="AW37" s="214"/>
      <c r="AX37" s="214"/>
      <c r="AY37" s="12"/>
      <c r="AZ37" s="10"/>
    </row>
    <row r="38" spans="1:52" x14ac:dyDescent="0.25">
      <c r="A38" s="214"/>
      <c r="B38" s="214"/>
      <c r="C38" s="214"/>
      <c r="D38" s="214"/>
      <c r="E38" s="214"/>
      <c r="F38" s="214"/>
      <c r="G38" s="214"/>
      <c r="H38" s="214"/>
      <c r="I38" s="214"/>
      <c r="J38" s="4"/>
      <c r="K38" s="4"/>
      <c r="L38" s="4"/>
      <c r="M38" s="4"/>
      <c r="N38" s="4"/>
      <c r="O38" s="4"/>
      <c r="P38" s="4"/>
      <c r="Q38" s="4"/>
      <c r="R38" s="214"/>
      <c r="S38" s="214"/>
      <c r="T38" s="214"/>
      <c r="U38" s="214"/>
      <c r="V38" s="214"/>
      <c r="W38" s="214"/>
      <c r="X38" s="214"/>
      <c r="Y38" s="214"/>
      <c r="Z38" s="214"/>
      <c r="AA38" s="214"/>
      <c r="AB38" s="214"/>
      <c r="AC38" s="214"/>
      <c r="AD38" s="214"/>
      <c r="AE38" s="214"/>
      <c r="AF38" s="214"/>
      <c r="AG38" s="214"/>
      <c r="AH38" s="214"/>
      <c r="AI38" s="214"/>
      <c r="AJ38" s="214"/>
      <c r="AK38" s="214"/>
      <c r="AL38" s="214"/>
      <c r="AM38" s="214"/>
      <c r="AN38" s="214"/>
      <c r="AO38" s="214"/>
      <c r="AP38" s="214"/>
      <c r="AQ38" s="214"/>
      <c r="AR38" s="214"/>
      <c r="AS38" s="214"/>
      <c r="AT38" s="214"/>
      <c r="AU38" s="214"/>
      <c r="AV38" s="214"/>
      <c r="AW38" s="214"/>
      <c r="AX38" s="214"/>
      <c r="AY38" s="11"/>
      <c r="AZ38" s="10"/>
    </row>
    <row r="39" spans="1:52" x14ac:dyDescent="0.25">
      <c r="A39" s="214"/>
      <c r="B39" s="214"/>
      <c r="C39" s="214"/>
      <c r="D39" s="214"/>
      <c r="E39" s="214"/>
      <c r="F39" s="214"/>
      <c r="G39" s="214"/>
      <c r="H39" s="214"/>
      <c r="I39" s="214"/>
      <c r="J39" s="4"/>
      <c r="K39" s="4"/>
      <c r="L39" s="4"/>
      <c r="M39" s="4"/>
      <c r="N39" s="4"/>
      <c r="O39" s="4"/>
      <c r="P39" s="4"/>
      <c r="Q39" s="4"/>
      <c r="R39" s="214"/>
      <c r="S39" s="214"/>
      <c r="T39" s="214"/>
      <c r="U39" s="214"/>
      <c r="V39" s="214"/>
      <c r="W39" s="214"/>
      <c r="X39" s="214"/>
      <c r="Y39" s="214"/>
      <c r="Z39" s="214"/>
      <c r="AA39" s="214"/>
      <c r="AB39" s="214"/>
      <c r="AC39" s="214"/>
      <c r="AD39" s="214"/>
      <c r="AE39" s="214"/>
      <c r="AF39" s="214"/>
      <c r="AG39" s="214"/>
      <c r="AH39" s="214"/>
      <c r="AI39" s="214"/>
      <c r="AJ39" s="214"/>
      <c r="AK39" s="214"/>
      <c r="AL39" s="214"/>
      <c r="AM39" s="214"/>
      <c r="AN39" s="214"/>
      <c r="AO39" s="214"/>
      <c r="AP39" s="214"/>
      <c r="AQ39" s="214"/>
      <c r="AR39" s="214"/>
      <c r="AS39" s="214"/>
      <c r="AT39" s="214"/>
      <c r="AU39" s="214"/>
      <c r="AV39" s="214"/>
      <c r="AW39" s="214"/>
      <c r="AX39" s="214"/>
      <c r="AY39" s="12"/>
      <c r="AZ39" s="10"/>
    </row>
    <row r="40" spans="1:52" x14ac:dyDescent="0.25">
      <c r="A40" s="214"/>
      <c r="B40" s="214"/>
      <c r="C40" s="214"/>
      <c r="D40" s="214"/>
      <c r="E40" s="214"/>
      <c r="F40" s="214"/>
      <c r="G40" s="214"/>
      <c r="H40" s="214"/>
      <c r="I40" s="214"/>
      <c r="J40" s="4"/>
      <c r="K40" s="4"/>
      <c r="L40" s="4"/>
      <c r="M40" s="4"/>
      <c r="N40" s="4"/>
      <c r="O40" s="4"/>
      <c r="P40" s="4"/>
      <c r="Q40" s="4"/>
      <c r="R40" s="214"/>
      <c r="S40" s="214"/>
      <c r="T40" s="214"/>
      <c r="U40" s="214"/>
      <c r="V40" s="214"/>
      <c r="W40" s="214"/>
      <c r="X40" s="214"/>
      <c r="Y40" s="214"/>
      <c r="Z40" s="214"/>
      <c r="AA40" s="214"/>
      <c r="AB40" s="214"/>
      <c r="AC40" s="214"/>
      <c r="AD40" s="214"/>
      <c r="AE40" s="214"/>
      <c r="AF40" s="214"/>
      <c r="AG40" s="214"/>
      <c r="AH40" s="214"/>
      <c r="AI40" s="214"/>
      <c r="AJ40" s="214"/>
      <c r="AK40" s="214"/>
      <c r="AL40" s="214"/>
      <c r="AM40" s="214"/>
      <c r="AN40" s="214"/>
      <c r="AO40" s="214"/>
      <c r="AP40" s="214"/>
      <c r="AQ40" s="214"/>
      <c r="AR40" s="214"/>
      <c r="AS40" s="214"/>
      <c r="AT40" s="214"/>
      <c r="AU40" s="214"/>
      <c r="AV40" s="214"/>
      <c r="AW40" s="214"/>
      <c r="AX40" s="214"/>
      <c r="AY40" s="11"/>
      <c r="AZ40" s="10"/>
    </row>
    <row r="41" spans="1:52" x14ac:dyDescent="0.25">
      <c r="A41" s="214"/>
      <c r="B41" s="214"/>
      <c r="C41" s="214"/>
      <c r="D41" s="214"/>
      <c r="E41" s="214"/>
      <c r="F41" s="214"/>
      <c r="G41" s="214"/>
      <c r="H41" s="214"/>
      <c r="I41" s="214"/>
      <c r="J41" s="4"/>
      <c r="K41" s="4"/>
      <c r="L41" s="4"/>
      <c r="M41" s="4"/>
      <c r="N41" s="4"/>
      <c r="O41" s="4"/>
      <c r="P41" s="4"/>
      <c r="Q41" s="4"/>
      <c r="R41" s="214"/>
      <c r="S41" s="214"/>
      <c r="T41" s="214"/>
      <c r="U41" s="214"/>
      <c r="V41" s="214"/>
      <c r="W41" s="214"/>
      <c r="X41" s="214"/>
      <c r="Y41" s="214"/>
      <c r="Z41" s="214"/>
      <c r="AA41" s="214"/>
      <c r="AB41" s="214"/>
      <c r="AC41" s="214"/>
      <c r="AD41" s="214"/>
      <c r="AE41" s="214"/>
      <c r="AF41" s="214"/>
      <c r="AG41" s="214"/>
      <c r="AH41" s="214"/>
      <c r="AI41" s="214"/>
      <c r="AJ41" s="214"/>
      <c r="AK41" s="214"/>
      <c r="AL41" s="214"/>
      <c r="AM41" s="214"/>
      <c r="AN41" s="214"/>
      <c r="AO41" s="214"/>
      <c r="AP41" s="214"/>
      <c r="AQ41" s="214"/>
      <c r="AR41" s="214"/>
      <c r="AS41" s="214"/>
      <c r="AT41" s="214"/>
      <c r="AU41" s="214"/>
      <c r="AV41" s="214"/>
      <c r="AW41" s="214"/>
      <c r="AX41" s="214"/>
      <c r="AY41" s="12"/>
      <c r="AZ41" s="10"/>
    </row>
    <row r="42" spans="1:52" x14ac:dyDescent="0.25">
      <c r="A42" s="214"/>
      <c r="B42" s="214"/>
      <c r="C42" s="214"/>
      <c r="D42" s="214"/>
      <c r="E42" s="214"/>
      <c r="F42" s="214"/>
      <c r="G42" s="214"/>
      <c r="H42" s="214"/>
      <c r="I42" s="214"/>
      <c r="J42" s="4"/>
      <c r="K42" s="4"/>
      <c r="L42" s="4"/>
      <c r="M42" s="4"/>
      <c r="N42" s="4"/>
      <c r="O42" s="4"/>
      <c r="P42" s="4"/>
      <c r="Q42" s="4"/>
      <c r="R42" s="214"/>
      <c r="S42" s="214"/>
      <c r="T42" s="214"/>
      <c r="U42" s="214"/>
      <c r="V42" s="214"/>
      <c r="W42" s="214"/>
      <c r="X42" s="214"/>
      <c r="Y42" s="214"/>
      <c r="Z42" s="214"/>
      <c r="AA42" s="214"/>
      <c r="AB42" s="214"/>
      <c r="AC42" s="214"/>
      <c r="AD42" s="214"/>
      <c r="AE42" s="214"/>
      <c r="AF42" s="214"/>
      <c r="AG42" s="214"/>
      <c r="AH42" s="214"/>
      <c r="AI42" s="214"/>
      <c r="AJ42" s="214"/>
      <c r="AK42" s="214"/>
      <c r="AL42" s="214"/>
      <c r="AM42" s="214"/>
      <c r="AN42" s="214"/>
      <c r="AO42" s="214"/>
      <c r="AP42" s="214"/>
      <c r="AQ42" s="214"/>
      <c r="AR42" s="214"/>
      <c r="AS42" s="214"/>
      <c r="AT42" s="214"/>
      <c r="AU42" s="214"/>
      <c r="AV42" s="214"/>
      <c r="AW42" s="214"/>
      <c r="AX42" s="214"/>
      <c r="AY42" s="11"/>
      <c r="AZ42" s="10"/>
    </row>
    <row r="43" spans="1:52" x14ac:dyDescent="0.25">
      <c r="A43" s="214"/>
      <c r="B43" s="214"/>
      <c r="C43" s="214"/>
      <c r="D43" s="214"/>
      <c r="E43" s="214"/>
      <c r="F43" s="214"/>
      <c r="G43" s="214"/>
      <c r="H43" s="214"/>
      <c r="I43" s="214"/>
      <c r="J43" s="4"/>
      <c r="K43" s="4"/>
      <c r="L43" s="4"/>
      <c r="M43" s="4"/>
      <c r="N43" s="4"/>
      <c r="O43" s="4"/>
      <c r="P43" s="4"/>
      <c r="Q43" s="4"/>
      <c r="R43" s="214"/>
      <c r="S43" s="214"/>
      <c r="T43" s="214"/>
      <c r="U43" s="214"/>
      <c r="V43" s="214"/>
      <c r="W43" s="214"/>
      <c r="X43" s="214"/>
      <c r="Y43" s="214"/>
      <c r="Z43" s="214"/>
      <c r="AA43" s="214"/>
      <c r="AB43" s="214"/>
      <c r="AC43" s="214"/>
      <c r="AD43" s="214"/>
      <c r="AE43" s="214"/>
      <c r="AF43" s="214"/>
      <c r="AG43" s="214"/>
      <c r="AH43" s="214"/>
      <c r="AI43" s="214"/>
      <c r="AJ43" s="214"/>
      <c r="AK43" s="214"/>
      <c r="AL43" s="214"/>
      <c r="AM43" s="214"/>
      <c r="AN43" s="214"/>
      <c r="AO43" s="214"/>
      <c r="AP43" s="214"/>
      <c r="AQ43" s="214"/>
      <c r="AR43" s="214"/>
      <c r="AS43" s="214"/>
      <c r="AT43" s="214"/>
      <c r="AU43" s="214"/>
      <c r="AV43" s="214"/>
      <c r="AW43" s="214"/>
      <c r="AX43" s="214"/>
      <c r="AY43" s="12"/>
      <c r="AZ43" s="10"/>
    </row>
    <row r="44" spans="1:52" x14ac:dyDescent="0.25">
      <c r="A44" s="214"/>
      <c r="B44" s="214"/>
      <c r="C44" s="214"/>
      <c r="D44" s="214"/>
      <c r="E44" s="214"/>
      <c r="F44" s="214"/>
      <c r="G44" s="214"/>
      <c r="H44" s="214"/>
      <c r="I44" s="214"/>
      <c r="J44" s="4"/>
      <c r="K44" s="4"/>
      <c r="L44" s="4"/>
      <c r="M44" s="4"/>
      <c r="N44" s="4"/>
      <c r="O44" s="4"/>
      <c r="P44" s="4"/>
      <c r="Q44" s="4"/>
      <c r="R44" s="214"/>
      <c r="S44" s="214"/>
      <c r="T44" s="214"/>
      <c r="U44" s="214"/>
      <c r="V44" s="214"/>
      <c r="W44" s="214"/>
      <c r="X44" s="214"/>
      <c r="Y44" s="214"/>
      <c r="Z44" s="214"/>
      <c r="AA44" s="214"/>
      <c r="AB44" s="214"/>
      <c r="AC44" s="214"/>
      <c r="AD44" s="214"/>
      <c r="AE44" s="214"/>
      <c r="AF44" s="214"/>
      <c r="AG44" s="214"/>
      <c r="AH44" s="214"/>
      <c r="AI44" s="214"/>
      <c r="AJ44" s="214"/>
      <c r="AK44" s="214"/>
      <c r="AL44" s="214"/>
      <c r="AM44" s="214"/>
      <c r="AN44" s="214"/>
      <c r="AO44" s="214"/>
      <c r="AP44" s="214"/>
      <c r="AQ44" s="214"/>
      <c r="AR44" s="214"/>
      <c r="AS44" s="214"/>
      <c r="AT44" s="214"/>
      <c r="AU44" s="214"/>
      <c r="AV44" s="214"/>
      <c r="AW44" s="214"/>
      <c r="AX44" s="214"/>
      <c r="AY44" s="11"/>
      <c r="AZ44" s="10"/>
    </row>
    <row r="45" spans="1:52" x14ac:dyDescent="0.25">
      <c r="A45" s="214"/>
      <c r="B45" s="214"/>
      <c r="C45" s="214"/>
      <c r="D45" s="214"/>
      <c r="E45" s="214"/>
      <c r="F45" s="214"/>
      <c r="G45" s="214"/>
      <c r="H45" s="214"/>
      <c r="I45" s="214"/>
      <c r="J45" s="4"/>
      <c r="K45" s="4"/>
      <c r="L45" s="4"/>
      <c r="M45" s="4"/>
      <c r="N45" s="4"/>
      <c r="O45" s="4"/>
      <c r="P45" s="4"/>
      <c r="Q45" s="4"/>
      <c r="R45" s="214"/>
      <c r="S45" s="214"/>
      <c r="T45" s="214"/>
      <c r="U45" s="214"/>
      <c r="V45" s="214"/>
      <c r="W45" s="214"/>
      <c r="X45" s="214"/>
      <c r="Y45" s="214"/>
      <c r="Z45" s="214"/>
      <c r="AA45" s="214"/>
      <c r="AB45" s="214"/>
      <c r="AC45" s="214"/>
      <c r="AD45" s="214"/>
      <c r="AE45" s="214"/>
      <c r="AF45" s="214"/>
      <c r="AG45" s="214"/>
      <c r="AH45" s="214"/>
      <c r="AI45" s="214"/>
      <c r="AJ45" s="214"/>
      <c r="AK45" s="214"/>
      <c r="AL45" s="214"/>
      <c r="AM45" s="214"/>
      <c r="AN45" s="214"/>
      <c r="AO45" s="214"/>
      <c r="AP45" s="214"/>
      <c r="AQ45" s="214"/>
      <c r="AR45" s="214"/>
      <c r="AS45" s="214"/>
      <c r="AT45" s="214"/>
      <c r="AU45" s="214"/>
      <c r="AV45" s="214"/>
      <c r="AW45" s="214"/>
      <c r="AX45" s="214"/>
      <c r="AY45" s="12"/>
      <c r="AZ45" s="10"/>
    </row>
    <row r="46" spans="1:52" x14ac:dyDescent="0.25">
      <c r="A46" s="2"/>
      <c r="B46" s="214"/>
      <c r="C46" s="214"/>
      <c r="D46" s="214"/>
      <c r="E46" s="214"/>
      <c r="F46" s="214"/>
      <c r="G46" s="214"/>
      <c r="H46" s="214"/>
      <c r="I46" s="214"/>
      <c r="J46" s="4"/>
      <c r="K46" s="4"/>
      <c r="L46" s="4"/>
      <c r="M46" s="4"/>
      <c r="N46" s="4"/>
      <c r="O46" s="4"/>
      <c r="P46" s="4"/>
      <c r="Q46" s="214"/>
      <c r="R46" s="214"/>
      <c r="S46" s="214"/>
      <c r="T46" s="214"/>
      <c r="U46" s="214"/>
      <c r="V46" s="214"/>
      <c r="W46" s="214"/>
      <c r="X46" s="214"/>
      <c r="Y46" s="214"/>
      <c r="Z46" s="214"/>
      <c r="AA46" s="214"/>
      <c r="AB46" s="214"/>
      <c r="AC46" s="214"/>
      <c r="AD46" s="214"/>
      <c r="AE46" s="214"/>
      <c r="AF46" s="214"/>
      <c r="AG46" s="214"/>
      <c r="AH46" s="214"/>
      <c r="AI46" s="214"/>
      <c r="AJ46" s="214"/>
      <c r="AK46" s="214"/>
      <c r="AL46" s="214"/>
      <c r="AM46" s="214"/>
      <c r="AN46" s="214"/>
      <c r="AO46" s="214"/>
      <c r="AP46" s="214"/>
      <c r="AQ46" s="214"/>
      <c r="AR46" s="214"/>
      <c r="AS46" s="214"/>
      <c r="AT46" s="214"/>
      <c r="AU46" s="214"/>
      <c r="AV46" s="214"/>
      <c r="AW46" s="214"/>
      <c r="AX46" s="214"/>
      <c r="AY46" s="9"/>
      <c r="AZ46" s="10"/>
    </row>
    <row r="47" spans="1:52" x14ac:dyDescent="0.25">
      <c r="A47" s="2"/>
      <c r="B47" s="214"/>
      <c r="C47" s="214"/>
      <c r="D47" s="214"/>
      <c r="E47" s="214"/>
      <c r="F47" s="214"/>
      <c r="G47" s="214"/>
      <c r="H47" s="214"/>
      <c r="I47" s="214"/>
      <c r="J47" s="214"/>
      <c r="K47" s="214"/>
      <c r="L47" s="214"/>
      <c r="M47" s="214"/>
      <c r="N47" s="214"/>
      <c r="O47" s="214"/>
      <c r="P47" s="214"/>
      <c r="Q47" s="214"/>
      <c r="R47" s="214"/>
      <c r="S47" s="214"/>
      <c r="T47" s="214"/>
      <c r="U47" s="214"/>
      <c r="V47" s="214"/>
      <c r="W47" s="214"/>
      <c r="X47" s="214"/>
      <c r="Y47" s="214"/>
      <c r="Z47" s="214"/>
      <c r="AA47" s="214"/>
      <c r="AB47" s="214"/>
      <c r="AC47" s="214"/>
      <c r="AD47" s="214"/>
      <c r="AE47" s="214"/>
      <c r="AF47" s="214"/>
      <c r="AG47" s="214"/>
      <c r="AH47" s="214"/>
      <c r="AI47" s="214"/>
      <c r="AJ47" s="214"/>
      <c r="AK47" s="214"/>
      <c r="AL47" s="214"/>
      <c r="AM47" s="214"/>
      <c r="AN47" s="214"/>
      <c r="AO47" s="214"/>
      <c r="AP47" s="214"/>
      <c r="AQ47" s="214"/>
      <c r="AR47" s="214"/>
      <c r="AS47" s="214"/>
      <c r="AT47" s="214"/>
      <c r="AU47" s="214"/>
      <c r="AV47" s="214"/>
      <c r="AW47" s="214"/>
      <c r="AX47" s="214"/>
      <c r="AY47" s="214"/>
      <c r="AZ47" s="214"/>
    </row>
    <row r="48" spans="1:52" x14ac:dyDescent="0.25">
      <c r="A48" s="2"/>
      <c r="B48" s="214"/>
      <c r="C48" s="214"/>
      <c r="D48" s="214"/>
      <c r="E48" s="214"/>
      <c r="F48" s="214"/>
      <c r="G48" s="214"/>
      <c r="H48" s="214"/>
      <c r="I48" s="214"/>
      <c r="J48" s="214"/>
      <c r="K48" s="214"/>
      <c r="L48" s="214"/>
      <c r="M48" s="214"/>
      <c r="N48" s="214"/>
      <c r="O48" s="214"/>
      <c r="P48" s="214"/>
      <c r="Q48" s="214"/>
      <c r="R48" s="214"/>
      <c r="S48" s="214"/>
      <c r="T48" s="214"/>
      <c r="U48" s="214"/>
      <c r="V48" s="214"/>
      <c r="W48" s="214"/>
      <c r="X48" s="214"/>
      <c r="Y48" s="214"/>
      <c r="Z48" s="214"/>
      <c r="AA48" s="214"/>
      <c r="AB48" s="214"/>
      <c r="AC48" s="214"/>
      <c r="AD48" s="214"/>
      <c r="AE48" s="214"/>
      <c r="AF48" s="214"/>
      <c r="AG48" s="214"/>
      <c r="AH48" s="214"/>
      <c r="AI48" s="214"/>
      <c r="AJ48" s="214"/>
      <c r="AK48" s="214"/>
      <c r="AL48" s="214"/>
      <c r="AM48" s="214"/>
      <c r="AN48" s="214"/>
      <c r="AO48" s="214"/>
      <c r="AP48" s="214"/>
      <c r="AQ48" s="214"/>
      <c r="AR48" s="214"/>
      <c r="AS48" s="214"/>
      <c r="AT48" s="214"/>
      <c r="AU48" s="214"/>
      <c r="AV48" s="214"/>
      <c r="AW48" s="214"/>
      <c r="AX48" s="214"/>
      <c r="AY48" s="214"/>
      <c r="AZ48" s="214"/>
    </row>
    <row r="49" spans="1:16" x14ac:dyDescent="0.25">
      <c r="A49" s="2"/>
      <c r="B49" s="214"/>
      <c r="C49" s="214"/>
      <c r="D49" s="214"/>
      <c r="E49" s="214"/>
      <c r="F49" s="214"/>
      <c r="G49" s="214"/>
      <c r="H49" s="214"/>
      <c r="I49" s="214"/>
      <c r="J49" s="214"/>
      <c r="K49" s="214"/>
      <c r="L49" s="214"/>
      <c r="M49" s="214"/>
      <c r="N49" s="214"/>
      <c r="O49" s="214"/>
      <c r="P49" s="214"/>
    </row>
    <row r="50" spans="1:16" x14ac:dyDescent="0.25">
      <c r="A50" s="2"/>
      <c r="B50" s="214"/>
      <c r="C50" s="214"/>
      <c r="D50" s="214"/>
      <c r="E50" s="214"/>
      <c r="F50" s="214"/>
      <c r="G50" s="214"/>
      <c r="H50" s="214"/>
      <c r="I50" s="214"/>
      <c r="J50" s="214"/>
      <c r="K50" s="214"/>
      <c r="L50" s="214"/>
      <c r="M50" s="214"/>
      <c r="N50" s="214"/>
      <c r="O50" s="214"/>
      <c r="P50" s="214"/>
    </row>
    <row r="51" spans="1:16" x14ac:dyDescent="0.25">
      <c r="A51" s="2"/>
      <c r="B51" s="214"/>
      <c r="C51" s="214"/>
      <c r="D51" s="214"/>
      <c r="E51" s="214"/>
      <c r="F51" s="214"/>
      <c r="G51" s="214"/>
      <c r="H51" s="214"/>
      <c r="I51" s="214"/>
      <c r="J51" s="214"/>
      <c r="K51" s="214"/>
      <c r="L51" s="214"/>
      <c r="M51" s="214"/>
      <c r="N51" s="214"/>
      <c r="O51" s="214"/>
      <c r="P51" s="214"/>
    </row>
    <row r="52" spans="1:16" x14ac:dyDescent="0.25">
      <c r="A52" s="2"/>
      <c r="B52" s="214"/>
      <c r="C52" s="214"/>
      <c r="D52" s="214"/>
      <c r="E52" s="214"/>
      <c r="F52" s="214"/>
      <c r="G52" s="214"/>
      <c r="H52" s="214"/>
      <c r="I52" s="214"/>
      <c r="J52" s="214"/>
      <c r="K52" s="214"/>
      <c r="L52" s="214"/>
      <c r="M52" s="214"/>
      <c r="N52" s="214"/>
      <c r="O52" s="214"/>
      <c r="P52" s="214"/>
    </row>
    <row r="65" spans="19:28" x14ac:dyDescent="0.25">
      <c r="S65" s="1"/>
      <c r="T65" s="214"/>
      <c r="U65" s="214">
        <v>24.51</v>
      </c>
      <c r="V65" s="262" t="s">
        <v>35</v>
      </c>
      <c r="W65" s="262"/>
      <c r="X65" s="262"/>
      <c r="Y65" s="262"/>
      <c r="Z65" s="255"/>
      <c r="AA65" s="214"/>
      <c r="AB65" s="214"/>
    </row>
    <row r="66" spans="19:28" x14ac:dyDescent="0.25">
      <c r="S66" s="1"/>
      <c r="T66" s="214" t="s">
        <v>1</v>
      </c>
      <c r="U66" s="214" t="s">
        <v>20</v>
      </c>
      <c r="V66" s="214" t="s">
        <v>36</v>
      </c>
      <c r="W66" s="214"/>
      <c r="X66" s="214"/>
      <c r="Y66" s="214" t="s">
        <v>26</v>
      </c>
      <c r="Z66" s="214"/>
      <c r="AA66" s="214"/>
      <c r="AB66" s="214"/>
    </row>
    <row r="67" spans="19:28" x14ac:dyDescent="0.25">
      <c r="S67" s="214"/>
      <c r="T67" s="214"/>
      <c r="U67" s="214">
        <v>0.84</v>
      </c>
      <c r="V67" s="214">
        <v>0.06</v>
      </c>
      <c r="W67" s="214"/>
      <c r="X67" s="214"/>
      <c r="Y67" s="214">
        <v>0.11</v>
      </c>
      <c r="Z67" s="214"/>
      <c r="AA67" s="214" t="s">
        <v>37</v>
      </c>
      <c r="AB67" s="214"/>
    </row>
    <row r="68" spans="19:28" x14ac:dyDescent="0.25">
      <c r="S68" s="214"/>
      <c r="T68" s="214">
        <v>0.49440000000000001</v>
      </c>
      <c r="U68" s="214">
        <v>0.5</v>
      </c>
      <c r="V68" s="214">
        <v>0.03</v>
      </c>
      <c r="W68" s="214"/>
      <c r="X68" s="214"/>
      <c r="Y68" s="214">
        <v>0.06</v>
      </c>
      <c r="Z68" s="214"/>
      <c r="AA68" s="214" t="s">
        <v>38</v>
      </c>
      <c r="AB68" s="214"/>
    </row>
    <row r="69" spans="19:28" x14ac:dyDescent="0.25">
      <c r="S69" s="214"/>
      <c r="T69" s="214">
        <f>$U65*T68</f>
        <v>12.117744</v>
      </c>
      <c r="U69" s="214">
        <f>$U65*U68</f>
        <v>12.255000000000001</v>
      </c>
      <c r="V69" s="214">
        <f>$U65*V68</f>
        <v>0.73530000000000006</v>
      </c>
      <c r="W69" s="214"/>
      <c r="X69" s="214"/>
      <c r="Y69" s="214">
        <f>U65*Y68</f>
        <v>1.4706000000000001</v>
      </c>
      <c r="Z69" s="214"/>
      <c r="AA69" s="214" t="s">
        <v>39</v>
      </c>
      <c r="AB69" s="214"/>
    </row>
    <row r="71" spans="19:28" x14ac:dyDescent="0.25">
      <c r="S71" s="214"/>
      <c r="T71" s="214"/>
      <c r="U71" s="214">
        <v>1E-3</v>
      </c>
      <c r="V71" s="214" t="s">
        <v>40</v>
      </c>
      <c r="W71" s="214"/>
      <c r="X71" s="214"/>
      <c r="Y71" s="214"/>
      <c r="Z71" s="214"/>
      <c r="AA71" s="214"/>
      <c r="AB71" s="214"/>
    </row>
    <row r="73" spans="19:28" x14ac:dyDescent="0.25">
      <c r="S73" s="214"/>
      <c r="T73" s="214">
        <f>$U71*T69</f>
        <v>1.2117744E-2</v>
      </c>
      <c r="U73" s="214">
        <f>$U71*U69</f>
        <v>1.2255E-2</v>
      </c>
      <c r="V73" s="214">
        <f>$U71*V69</f>
        <v>7.3530000000000004E-4</v>
      </c>
      <c r="W73" s="214"/>
      <c r="X73" s="214"/>
      <c r="Y73" s="214">
        <f>$U71*Y69</f>
        <v>1.4706000000000001E-3</v>
      </c>
      <c r="Z73" s="214"/>
      <c r="AA73" s="214" t="s">
        <v>41</v>
      </c>
      <c r="AB73" s="214"/>
    </row>
    <row r="74" spans="19:28" x14ac:dyDescent="0.25">
      <c r="S74" s="214"/>
      <c r="T74" s="214" t="s">
        <v>42</v>
      </c>
      <c r="U74" s="214">
        <v>28</v>
      </c>
      <c r="V74" s="214">
        <v>25</v>
      </c>
      <c r="W74" s="214"/>
      <c r="X74" s="214"/>
      <c r="Y74" s="214">
        <v>27</v>
      </c>
      <c r="Z74" s="214"/>
      <c r="AA74" s="214" t="s">
        <v>43</v>
      </c>
      <c r="AB74" s="214">
        <f>12+U74+V74+Y74</f>
        <v>92</v>
      </c>
    </row>
    <row r="76" spans="19:28" ht="14" x14ac:dyDescent="0.3">
      <c r="S76" s="214"/>
      <c r="T76" s="214">
        <v>23.95</v>
      </c>
      <c r="U76" s="7">
        <v>58.693399999999997</v>
      </c>
      <c r="V76" s="7">
        <v>54.938048999999999</v>
      </c>
      <c r="W76" s="7"/>
      <c r="X76" s="7"/>
      <c r="Y76" s="8">
        <v>58.933199999999999</v>
      </c>
      <c r="Z76" s="8"/>
      <c r="AA76" s="214" t="s">
        <v>44</v>
      </c>
      <c r="AB76" s="214"/>
    </row>
    <row r="78" spans="19:28" x14ac:dyDescent="0.25">
      <c r="S78" s="214"/>
      <c r="T78" s="214"/>
      <c r="U78" s="214">
        <f>U69/U76</f>
        <v>0.20879690050329341</v>
      </c>
      <c r="V78" s="214">
        <f>V69/V76</f>
        <v>1.3384166590990518E-2</v>
      </c>
      <c r="W78" s="214"/>
      <c r="X78" s="214"/>
      <c r="Y78" s="214">
        <f>(Y69/Y76)</f>
        <v>2.4953676365783637E-2</v>
      </c>
      <c r="Z78" s="214"/>
      <c r="AA78" s="214"/>
      <c r="AB78" s="214"/>
    </row>
    <row r="79" spans="19:28" x14ac:dyDescent="0.25">
      <c r="S79" s="214"/>
      <c r="T79" s="214"/>
      <c r="U79" s="214">
        <f>U78/SUM(U78:Y78)</f>
        <v>0.84487068705914736</v>
      </c>
      <c r="V79" s="214">
        <f>V78/SUM(U78:Y78)</f>
        <v>5.415736534492227E-2</v>
      </c>
      <c r="W79" s="214"/>
      <c r="X79" s="214"/>
      <c r="Y79" s="214">
        <f>Y78/SUM(U78:Y78)</f>
        <v>0.10097194759593037</v>
      </c>
      <c r="Z79" s="214"/>
      <c r="AA79" s="214"/>
      <c r="AB79" s="214"/>
    </row>
  </sheetData>
  <mergeCells count="1">
    <mergeCell ref="V65:Y65"/>
  </mergeCells>
  <pageMargins left="0.7" right="0.7" top="0.75" bottom="0.75" header="0.3" footer="0.3"/>
  <pageSetup orientation="portrait" r:id="rId1"/>
  <legacyDrawing r:id="rId2"/>
  <tableParts count="2">
    <tablePart r:id="rId3"/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AZ79"/>
  <sheetViews>
    <sheetView zoomScaleNormal="100" workbookViewId="0">
      <selection activeCell="B2" sqref="B2:G2"/>
    </sheetView>
  </sheetViews>
  <sheetFormatPr defaultColWidth="9" defaultRowHeight="13.5" x14ac:dyDescent="0.25"/>
  <cols>
    <col min="1" max="1" width="9" style="145" customWidth="1"/>
    <col min="2" max="5" width="10.25" style="145" customWidth="1"/>
    <col min="6" max="6" width="8.25" style="145" customWidth="1"/>
    <col min="7" max="7" width="7.25" style="145" customWidth="1"/>
    <col min="8" max="8" width="5.83203125" style="145" customWidth="1"/>
    <col min="9" max="9" width="8.5" style="145" customWidth="1"/>
    <col min="10" max="10" width="9.5" style="145" customWidth="1"/>
    <col min="11" max="11" width="10.08203125" style="145" customWidth="1"/>
    <col min="12" max="12" width="8.58203125" style="145" customWidth="1"/>
    <col min="13" max="13" width="9.5" style="145" customWidth="1"/>
    <col min="14" max="14" width="10" style="145" customWidth="1"/>
    <col min="15" max="15" width="8.08203125" style="145" customWidth="1"/>
    <col min="16" max="16" width="11.08203125" style="145" customWidth="1"/>
    <col min="17" max="17" width="7.08203125" style="145" customWidth="1"/>
    <col min="18" max="18" width="8.75" style="145" customWidth="1"/>
    <col min="19" max="19" width="8.33203125" style="145" customWidth="1"/>
    <col min="20" max="20" width="11.08203125" style="145" customWidth="1"/>
    <col min="21" max="21" width="7.33203125" style="145" customWidth="1"/>
    <col min="22" max="22" width="10.58203125" style="145" customWidth="1"/>
    <col min="23" max="23" width="9.58203125" style="145" customWidth="1"/>
    <col min="24" max="24" width="9.5" style="145" customWidth="1"/>
    <col min="25" max="25" width="10.33203125" style="145" customWidth="1"/>
    <col min="26" max="26" width="10" style="145" customWidth="1"/>
    <col min="27" max="27" width="9.75" style="145" customWidth="1"/>
    <col min="28" max="29" width="10.33203125" style="145" customWidth="1"/>
    <col min="30" max="30" width="9.75" style="145" customWidth="1"/>
    <col min="31" max="31" width="9.83203125" style="145" customWidth="1"/>
    <col min="32" max="32" width="10" style="145" customWidth="1"/>
    <col min="33" max="33" width="9.75" style="145" customWidth="1"/>
    <col min="34" max="38" width="10.58203125" style="145" customWidth="1"/>
    <col min="39" max="39" width="9" style="145"/>
    <col min="40" max="44" width="10.83203125" style="145" customWidth="1"/>
    <col min="45" max="45" width="12.33203125" style="145" customWidth="1"/>
    <col min="46" max="46" width="13.25" style="145" customWidth="1"/>
    <col min="47" max="47" width="9" style="145"/>
    <col min="48" max="48" width="10.83203125" style="145" customWidth="1"/>
    <col min="49" max="50" width="9" style="145"/>
    <col min="51" max="51" width="12.25" style="145" customWidth="1"/>
    <col min="52" max="52" width="11.75" style="145" customWidth="1"/>
    <col min="53" max="16384" width="9" style="145"/>
  </cols>
  <sheetData>
    <row r="1" spans="1:52" x14ac:dyDescent="0.25">
      <c r="A1" s="214" t="s">
        <v>0</v>
      </c>
      <c r="B1" s="214" t="s">
        <v>1</v>
      </c>
      <c r="C1" s="214" t="s">
        <v>2</v>
      </c>
      <c r="D1" s="214" t="s">
        <v>3</v>
      </c>
      <c r="E1" s="214" t="s">
        <v>4</v>
      </c>
      <c r="F1" s="214" t="s">
        <v>5</v>
      </c>
      <c r="G1" s="214" t="s">
        <v>6</v>
      </c>
      <c r="H1" s="214"/>
      <c r="I1" s="173" t="s">
        <v>7</v>
      </c>
      <c r="J1" s="214" t="s">
        <v>1</v>
      </c>
      <c r="K1" s="214" t="s">
        <v>2</v>
      </c>
      <c r="L1" s="214" t="s">
        <v>3</v>
      </c>
      <c r="M1" s="214" t="s">
        <v>4</v>
      </c>
      <c r="N1" s="214" t="s">
        <v>5</v>
      </c>
      <c r="O1" s="214" t="s">
        <v>6</v>
      </c>
      <c r="P1" s="214" t="s">
        <v>8</v>
      </c>
      <c r="Q1" s="214"/>
      <c r="R1" s="214"/>
      <c r="S1" s="31"/>
      <c r="T1" s="31"/>
      <c r="U1" s="31"/>
      <c r="V1" s="31"/>
      <c r="W1" s="31"/>
      <c r="X1" s="31"/>
      <c r="Y1" s="31"/>
      <c r="Z1" s="214"/>
      <c r="AA1" s="214"/>
      <c r="AB1" s="214"/>
      <c r="AC1" s="214"/>
      <c r="AD1" s="214"/>
      <c r="AE1" s="214"/>
      <c r="AF1" s="214"/>
      <c r="AG1" s="214"/>
      <c r="AH1" s="214"/>
      <c r="AI1" s="214"/>
      <c r="AJ1" s="214"/>
      <c r="AK1" s="214"/>
      <c r="AL1" s="214"/>
      <c r="AM1" s="214"/>
      <c r="AN1" s="214"/>
      <c r="AO1" s="214"/>
      <c r="AP1" s="214"/>
      <c r="AQ1" s="214"/>
      <c r="AR1" s="214"/>
      <c r="AS1" s="214"/>
      <c r="AT1" s="214"/>
      <c r="AU1" s="214"/>
      <c r="AV1" s="214"/>
      <c r="AW1" s="214"/>
      <c r="AX1" s="214"/>
      <c r="AY1" s="214"/>
      <c r="AZ1" s="214"/>
    </row>
    <row r="2" spans="1:52" ht="16.5" thickBot="1" x14ac:dyDescent="0.4">
      <c r="A2" s="214" t="s">
        <v>9</v>
      </c>
      <c r="B2" s="183">
        <v>75.923629055999996</v>
      </c>
      <c r="C2" s="174">
        <v>83.256088128000002</v>
      </c>
      <c r="D2" s="182">
        <v>9.0639181248000007</v>
      </c>
      <c r="E2" s="174">
        <v>28.32</v>
      </c>
      <c r="F2" s="174">
        <v>1152.8</v>
      </c>
      <c r="G2" s="180">
        <v>74.5</v>
      </c>
      <c r="H2" s="214"/>
      <c r="I2" s="109" t="s">
        <v>10</v>
      </c>
      <c r="J2" s="4">
        <f t="shared" ref="J2:J19" si="0">B3/1000*B$2</f>
        <v>867.50567546768241</v>
      </c>
      <c r="K2" s="4">
        <f t="shared" ref="K2:K19" si="1">C3/1000*C$2</f>
        <v>1070.5022563624259</v>
      </c>
      <c r="L2" s="4">
        <f t="shared" ref="L2:L19" si="2">D3/1000*D$2</f>
        <v>699.75910944685575</v>
      </c>
      <c r="M2" s="4">
        <f t="shared" ref="M2:M19" si="3">E3/1000*E$2</f>
        <v>200.27873217391306</v>
      </c>
      <c r="N2" s="4">
        <f t="shared" ref="N2:N19" si="4">F3/1000*F$2</f>
        <v>2549.6928695652173</v>
      </c>
      <c r="O2" s="4">
        <f t="shared" ref="O2:O19" si="5">G3*G$2</f>
        <v>54.466949999999997</v>
      </c>
      <c r="P2" s="4">
        <f>SUM(Table314161018[[#This Row],[LiOH]:[Steel]])</f>
        <v>5442.2055930160941</v>
      </c>
      <c r="Q2" s="214"/>
      <c r="R2" s="214"/>
      <c r="S2" s="214"/>
      <c r="T2" s="214"/>
      <c r="U2" s="214"/>
      <c r="V2" s="214"/>
      <c r="W2" s="214"/>
      <c r="X2" s="214"/>
      <c r="Y2" s="214"/>
      <c r="Z2" s="214"/>
      <c r="AA2" s="214"/>
      <c r="AB2" s="214"/>
      <c r="AC2" s="214"/>
      <c r="AD2" s="214"/>
      <c r="AE2" s="214"/>
      <c r="AF2" s="214"/>
      <c r="AG2" s="214"/>
      <c r="AH2" s="214"/>
      <c r="AI2" s="214"/>
      <c r="AJ2" s="214"/>
      <c r="AK2" s="214"/>
      <c r="AL2" s="214"/>
      <c r="AM2" s="214"/>
      <c r="AN2" s="214"/>
      <c r="AO2" s="214"/>
      <c r="AP2" s="214"/>
      <c r="AQ2" s="214"/>
      <c r="AR2" s="214"/>
      <c r="AS2" s="214"/>
      <c r="AT2" s="214"/>
      <c r="AU2" s="214"/>
      <c r="AV2" s="214"/>
      <c r="AW2" s="214"/>
      <c r="AX2" s="214"/>
      <c r="AY2" s="214"/>
      <c r="AZ2" s="214"/>
    </row>
    <row r="3" spans="1:52" ht="16.5" thickBot="1" x14ac:dyDescent="0.4">
      <c r="A3" s="2">
        <v>43101</v>
      </c>
      <c r="B3" s="178">
        <v>11426.030160226202</v>
      </c>
      <c r="C3" s="179">
        <f>AVERAGEIFS('Commodities Data'!C:C,'Commodities Data'!$O:$O,$A3)</f>
        <v>12857.945652173914</v>
      </c>
      <c r="D3" s="1">
        <f>AVERAGEIFS('Commodities Data'!H:H,'Commodities Data'!$O:$O,$A3)</f>
        <v>77202.717391304352</v>
      </c>
      <c r="E3" s="1">
        <f>AVERAGEIFS('Commodities Data'!I:I,'Commodities Data'!$O:$O,$A3)</f>
        <v>7071.989130434783</v>
      </c>
      <c r="F3" s="1">
        <f>AVERAGEIFS('Commodities Data'!L:L,'Commodities Data'!$O:$O,$A3)</f>
        <v>2211.7391304347825</v>
      </c>
      <c r="G3" s="144">
        <v>0.73109999999999997</v>
      </c>
      <c r="H3" s="214"/>
      <c r="I3" s="109" t="s">
        <v>11</v>
      </c>
      <c r="J3" s="4">
        <f t="shared" si="0"/>
        <v>839.42939122395444</v>
      </c>
      <c r="K3" s="4">
        <f t="shared" si="1"/>
        <v>1131.9393671772721</v>
      </c>
      <c r="L3" s="4">
        <f t="shared" si="2"/>
        <v>732.29751148971661</v>
      </c>
      <c r="M3" s="4">
        <f t="shared" si="3"/>
        <v>198.42478800000001</v>
      </c>
      <c r="N3" s="4">
        <f t="shared" si="4"/>
        <v>2515.1646299999998</v>
      </c>
      <c r="O3" s="4">
        <f t="shared" si="5"/>
        <v>60.806900000000006</v>
      </c>
      <c r="P3" s="4">
        <f>SUM(Table314161018[[#This Row],[LiOH]:[Steel]])</f>
        <v>5478.0625878909423</v>
      </c>
      <c r="Q3" s="214"/>
      <c r="R3" s="98"/>
      <c r="S3" s="99" t="s">
        <v>13</v>
      </c>
      <c r="T3" s="99" t="s">
        <v>13</v>
      </c>
      <c r="U3" s="99" t="s">
        <v>13</v>
      </c>
      <c r="V3" s="214"/>
      <c r="W3" s="214"/>
      <c r="X3" s="214"/>
      <c r="Y3" s="214"/>
      <c r="Z3" s="214"/>
      <c r="AA3" s="214"/>
      <c r="AB3" s="214"/>
      <c r="AC3" s="214"/>
      <c r="AD3" s="214"/>
      <c r="AE3" s="214"/>
      <c r="AF3" s="214"/>
      <c r="AG3" s="214"/>
      <c r="AH3" s="214"/>
      <c r="AI3" s="214"/>
      <c r="AJ3" s="214"/>
      <c r="AK3" s="214"/>
      <c r="AL3" s="214"/>
      <c r="AM3" s="214"/>
      <c r="AN3" s="214"/>
      <c r="AO3" s="214"/>
      <c r="AP3" s="214"/>
      <c r="AQ3" s="214"/>
      <c r="AR3" s="214"/>
      <c r="AS3" s="214"/>
      <c r="AT3" s="214"/>
      <c r="AU3" s="214"/>
      <c r="AV3" s="214"/>
      <c r="AW3" s="214"/>
      <c r="AX3" s="214"/>
      <c r="AY3" s="214"/>
      <c r="AZ3" s="214"/>
    </row>
    <row r="4" spans="1:52" ht="16.5" thickBot="1" x14ac:dyDescent="0.4">
      <c r="A4" s="2">
        <v>43132</v>
      </c>
      <c r="B4" s="1">
        <v>11056.233766233769</v>
      </c>
      <c r="C4" s="1">
        <f>AVERAGEIFS('Commodities Data'!C:C,'Commodities Data'!$O:$O,$A4)</f>
        <v>13595.875</v>
      </c>
      <c r="D4" s="1">
        <f>AVERAGEIFS('Commodities Data'!H:H,'Commodities Data'!$O:$O,$A4)</f>
        <v>80792.600000000006</v>
      </c>
      <c r="E4" s="1">
        <f>AVERAGEIFS('Commodities Data'!I:I,'Commodities Data'!$O:$O,$A4)</f>
        <v>7006.5249999999996</v>
      </c>
      <c r="F4" s="1">
        <f>AVERAGEIFS('Commodities Data'!L:L,'Commodities Data'!$O:$O,$A4)</f>
        <v>2181.7874999999999</v>
      </c>
      <c r="G4" s="144">
        <v>0.81620000000000004</v>
      </c>
      <c r="H4" s="1"/>
      <c r="I4" s="109" t="s">
        <v>12</v>
      </c>
      <c r="J4" s="4">
        <f t="shared" si="0"/>
        <v>898.20955240947262</v>
      </c>
      <c r="K4" s="4">
        <f t="shared" si="1"/>
        <v>1114.4792409681556</v>
      </c>
      <c r="L4" s="4">
        <f t="shared" si="2"/>
        <v>796.57956042409921</v>
      </c>
      <c r="M4" s="4">
        <f t="shared" si="3"/>
        <v>192.3983563636364</v>
      </c>
      <c r="N4" s="4">
        <f t="shared" si="4"/>
        <v>2381.0953000000004</v>
      </c>
      <c r="O4" s="4">
        <f t="shared" si="5"/>
        <v>67.161749999999998</v>
      </c>
      <c r="P4" s="4">
        <f>SUM(Table314161018[[#This Row],[LiOH]:[Steel]])</f>
        <v>5449.9237601653649</v>
      </c>
      <c r="Q4" s="214"/>
      <c r="R4" s="100"/>
      <c r="S4" s="100" t="s">
        <v>15</v>
      </c>
      <c r="T4" s="100" t="s">
        <v>16</v>
      </c>
      <c r="U4" s="100" t="s">
        <v>8</v>
      </c>
      <c r="V4" s="214"/>
      <c r="W4" s="214"/>
      <c r="X4" s="214"/>
      <c r="Y4" s="214"/>
      <c r="Z4" s="214"/>
      <c r="AA4" s="214"/>
      <c r="AB4" s="214"/>
      <c r="AC4" s="214"/>
      <c r="AD4" s="214"/>
      <c r="AE4" s="214"/>
      <c r="AF4" s="214"/>
      <c r="AG4" s="214"/>
      <c r="AH4" s="214"/>
      <c r="AI4" s="214"/>
      <c r="AJ4" s="214"/>
      <c r="AK4" s="214"/>
      <c r="AL4" s="214"/>
      <c r="AM4" s="214"/>
      <c r="AN4" s="214"/>
      <c r="AO4" s="214"/>
      <c r="AP4" s="214"/>
      <c r="AQ4" s="214"/>
      <c r="AR4" s="214"/>
      <c r="AS4" s="214"/>
      <c r="AT4" s="214"/>
      <c r="AU4" s="214"/>
      <c r="AV4" s="11"/>
      <c r="AW4" s="214"/>
      <c r="AX4" s="10"/>
      <c r="AY4" s="9"/>
      <c r="AZ4" s="10"/>
    </row>
    <row r="5" spans="1:52" ht="16.5" thickBot="1" x14ac:dyDescent="0.4">
      <c r="A5" s="2">
        <v>43160</v>
      </c>
      <c r="B5" s="1">
        <v>11830.434919634417</v>
      </c>
      <c r="C5" s="1">
        <f>AVERAGEIFS('Commodities Data'!C:C,'Commodities Data'!$O:$O,$A5)</f>
        <v>13386.15909090909</v>
      </c>
      <c r="D5" s="1">
        <f>AVERAGEIFS('Commodities Data'!H:H,'Commodities Data'!$O:$O,$A5)</f>
        <v>87884.681818181823</v>
      </c>
      <c r="E5" s="1">
        <f>AVERAGEIFS('Commodities Data'!I:I,'Commodities Data'!$O:$O,$A5)</f>
        <v>6793.727272727273</v>
      </c>
      <c r="F5" s="1">
        <f>AVERAGEIFS('Commodities Data'!L:L,'Commodities Data'!$O:$O,$A5)</f>
        <v>2065.4886363636365</v>
      </c>
      <c r="G5" s="144">
        <v>0.90149999999999997</v>
      </c>
      <c r="H5" s="214"/>
      <c r="I5" s="109" t="s">
        <v>14</v>
      </c>
      <c r="J5" s="4">
        <f t="shared" si="0"/>
        <v>873.70081267069816</v>
      </c>
      <c r="K5" s="4">
        <f t="shared" si="1"/>
        <v>1157.7155511760916</v>
      </c>
      <c r="L5" s="4">
        <f t="shared" si="2"/>
        <v>824.03964208896002</v>
      </c>
      <c r="M5" s="4">
        <f t="shared" si="3"/>
        <v>193.80252571428574</v>
      </c>
      <c r="N5" s="4">
        <f t="shared" si="4"/>
        <v>2584.4952571428576</v>
      </c>
      <c r="O5" s="4">
        <f t="shared" si="5"/>
        <v>70.700499999999991</v>
      </c>
      <c r="P5" s="4">
        <f>SUM(Table314161018[[#This Row],[LiOH]:[Steel]])</f>
        <v>5704.4542887928937</v>
      </c>
      <c r="Q5" s="214"/>
      <c r="R5" s="170" t="s">
        <v>18</v>
      </c>
      <c r="S5" s="101">
        <f>U5-T5</f>
        <v>1141.9501299199999</v>
      </c>
      <c r="T5" s="101">
        <v>10.849870080000001</v>
      </c>
      <c r="U5" s="101">
        <v>1152.8</v>
      </c>
      <c r="V5" s="214"/>
      <c r="W5" s="214"/>
      <c r="X5" s="214"/>
      <c r="Y5" s="214"/>
      <c r="Z5" s="214"/>
      <c r="AA5" s="214"/>
      <c r="AB5" s="214"/>
      <c r="AC5" s="214"/>
      <c r="AD5" s="214"/>
      <c r="AE5" s="214"/>
      <c r="AF5" s="214"/>
      <c r="AG5" s="214"/>
      <c r="AH5" s="214"/>
      <c r="AI5" s="214"/>
      <c r="AJ5" s="214"/>
      <c r="AK5" s="214"/>
      <c r="AL5" s="214"/>
      <c r="AM5" s="214"/>
      <c r="AN5" s="214"/>
      <c r="AO5" s="214"/>
      <c r="AP5" s="214"/>
      <c r="AQ5" s="214"/>
      <c r="AR5" s="214"/>
      <c r="AS5" s="214"/>
      <c r="AT5" s="214"/>
      <c r="AU5" s="214"/>
      <c r="AV5" s="11"/>
      <c r="AW5" s="214"/>
      <c r="AX5" s="10"/>
      <c r="AY5" s="11"/>
      <c r="AZ5" s="10"/>
    </row>
    <row r="6" spans="1:52" ht="16.5" thickBot="1" x14ac:dyDescent="0.4">
      <c r="A6" s="2">
        <v>43191</v>
      </c>
      <c r="B6" s="1">
        <v>11507.627118644066</v>
      </c>
      <c r="C6" s="1">
        <f>AVERAGEIFS('Commodities Data'!C:C,'Commodities Data'!$O:$O,$A6)</f>
        <v>13905.476190476191</v>
      </c>
      <c r="D6" s="1">
        <f>AVERAGEIFS('Commodities Data'!H:H,'Commodities Data'!$O:$O,$A6)</f>
        <v>90914.28571428571</v>
      </c>
      <c r="E6" s="1">
        <f>AVERAGEIFS('Commodities Data'!I:I,'Commodities Data'!$O:$O,$A6)</f>
        <v>6843.3095238095239</v>
      </c>
      <c r="F6" s="1">
        <f>AVERAGEIFS('Commodities Data'!L:L,'Commodities Data'!$O:$O,$A6)</f>
        <v>2241.9285714285716</v>
      </c>
      <c r="G6" s="144">
        <v>0.94899999999999995</v>
      </c>
      <c r="H6" s="214"/>
      <c r="I6" s="109" t="s">
        <v>17</v>
      </c>
      <c r="J6" s="4">
        <f t="shared" si="0"/>
        <v>937.70917996508683</v>
      </c>
      <c r="K6" s="4">
        <f t="shared" si="1"/>
        <v>1195.9709910862809</v>
      </c>
      <c r="L6" s="4">
        <f t="shared" si="2"/>
        <v>817.5260065172871</v>
      </c>
      <c r="M6" s="4">
        <f t="shared" si="3"/>
        <v>193.29754434782609</v>
      </c>
      <c r="N6" s="4">
        <f t="shared" si="4"/>
        <v>2652.2419478260867</v>
      </c>
      <c r="O6" s="4">
        <f t="shared" si="5"/>
        <v>72.563000000000002</v>
      </c>
      <c r="P6" s="4">
        <f>SUM(Table314161018[[#This Row],[LiOH]:[Steel]])</f>
        <v>5869.3086697425679</v>
      </c>
      <c r="Q6" s="214"/>
      <c r="R6" s="171" t="s">
        <v>20</v>
      </c>
      <c r="S6" s="101">
        <v>0</v>
      </c>
      <c r="T6" s="101">
        <v>83.256088128000002</v>
      </c>
      <c r="U6" s="101">
        <f>T6</f>
        <v>83.256088128000002</v>
      </c>
      <c r="V6" s="214"/>
      <c r="W6" s="214"/>
      <c r="X6" s="214"/>
      <c r="Y6" s="214"/>
      <c r="Z6" s="214"/>
      <c r="AA6" s="214"/>
      <c r="AB6" s="214"/>
      <c r="AC6" s="214"/>
      <c r="AD6" s="214"/>
      <c r="AE6" s="214"/>
      <c r="AF6" s="214"/>
      <c r="AG6" s="214"/>
      <c r="AH6" s="214"/>
      <c r="AI6" s="214"/>
      <c r="AJ6" s="214"/>
      <c r="AK6" s="214"/>
      <c r="AL6" s="214"/>
      <c r="AM6" s="214"/>
      <c r="AN6" s="214"/>
      <c r="AO6" s="214"/>
      <c r="AP6" s="214"/>
      <c r="AQ6" s="214"/>
      <c r="AR6" s="214"/>
      <c r="AS6" s="214"/>
      <c r="AT6" s="214"/>
      <c r="AU6" s="214"/>
      <c r="AV6" s="11"/>
      <c r="AW6" s="10"/>
      <c r="AX6" s="214"/>
      <c r="AY6" s="12"/>
      <c r="AZ6" s="10"/>
    </row>
    <row r="7" spans="1:52" ht="16.5" thickBot="1" x14ac:dyDescent="0.4">
      <c r="A7" s="2">
        <v>43221</v>
      </c>
      <c r="B7" s="1">
        <v>12350.689655172413</v>
      </c>
      <c r="C7" s="1">
        <f>AVERAGEIFS('Commodities Data'!C:C,'Commodities Data'!$O:$O,$A7)</f>
        <v>14364.967391304348</v>
      </c>
      <c r="D7" s="1">
        <f>AVERAGEIFS('Commodities Data'!H:H,'Commodities Data'!$O:$O,$A7)</f>
        <v>90195.65217391304</v>
      </c>
      <c r="E7" s="1">
        <f>AVERAGEIFS('Commodities Data'!I:I,'Commodities Data'!$O:$O,$A7)</f>
        <v>6825.478260869565</v>
      </c>
      <c r="F7" s="1">
        <f>AVERAGEIFS('Commodities Data'!L:L,'Commodities Data'!$O:$O,$A7)</f>
        <v>2300.695652173913</v>
      </c>
      <c r="G7" s="144">
        <v>0.97399999999999998</v>
      </c>
      <c r="H7" s="214"/>
      <c r="I7" s="109" t="s">
        <v>19</v>
      </c>
      <c r="J7" s="4">
        <f t="shared" si="0"/>
        <v>877.7996093535794</v>
      </c>
      <c r="K7" s="4">
        <f t="shared" si="1"/>
        <v>1257.6377240882857</v>
      </c>
      <c r="L7" s="4">
        <f t="shared" si="2"/>
        <v>735.88224794656014</v>
      </c>
      <c r="M7" s="4">
        <f t="shared" si="3"/>
        <v>197.27307428571427</v>
      </c>
      <c r="N7" s="4">
        <f t="shared" si="4"/>
        <v>2579.5272380952383</v>
      </c>
      <c r="O7" s="4">
        <f t="shared" si="5"/>
        <v>73.829499999999996</v>
      </c>
      <c r="P7" s="4">
        <f>SUM(Table314161018[[#This Row],[LiOH]:[Steel]])</f>
        <v>5721.9493937693778</v>
      </c>
      <c r="Q7" s="214"/>
      <c r="R7" s="171" t="s">
        <v>22</v>
      </c>
      <c r="S7" s="101">
        <v>0</v>
      </c>
      <c r="T7" s="101">
        <v>75.923629055999996</v>
      </c>
      <c r="U7" s="101">
        <f>T7</f>
        <v>75.923629055999996</v>
      </c>
      <c r="V7" s="214"/>
      <c r="W7" s="214"/>
      <c r="X7" s="214"/>
      <c r="Y7" s="214"/>
      <c r="Z7" s="214"/>
      <c r="AA7" s="214"/>
      <c r="AB7" s="214"/>
      <c r="AC7" s="214"/>
      <c r="AD7" s="214"/>
      <c r="AE7" s="214"/>
      <c r="AF7" s="214"/>
      <c r="AG7" s="214"/>
      <c r="AH7" s="214"/>
      <c r="AI7" s="214"/>
      <c r="AJ7" s="214"/>
      <c r="AK7" s="214"/>
      <c r="AL7" s="214"/>
      <c r="AM7" s="214"/>
      <c r="AN7" s="214"/>
      <c r="AO7" s="214"/>
      <c r="AP7" s="214"/>
      <c r="AQ7" s="214"/>
      <c r="AR7" s="214"/>
      <c r="AS7" s="214"/>
      <c r="AT7" s="214"/>
      <c r="AU7" s="214"/>
      <c r="AV7" s="11"/>
      <c r="AW7" s="214"/>
      <c r="AX7" s="10"/>
      <c r="AY7" s="11"/>
      <c r="AZ7" s="10"/>
    </row>
    <row r="8" spans="1:52" ht="16.5" thickBot="1" x14ac:dyDescent="0.4">
      <c r="A8" s="2">
        <v>43252</v>
      </c>
      <c r="B8" s="1">
        <v>11561.612903225807</v>
      </c>
      <c r="C8" s="1">
        <f>AVERAGEIFS('Commodities Data'!C:C,'Commodities Data'!$O:$O,$A8)</f>
        <v>15105.654761904761</v>
      </c>
      <c r="D8" s="1">
        <f>AVERAGEIFS('Commodities Data'!H:H,'Commodities Data'!$O:$O,$A8)</f>
        <v>81188.095238095237</v>
      </c>
      <c r="E8" s="1">
        <f>AVERAGEIFS('Commodities Data'!I:I,'Commodities Data'!$O:$O,$A8)</f>
        <v>6965.8571428571431</v>
      </c>
      <c r="F8" s="1">
        <f>AVERAGEIFS('Commodities Data'!L:L,'Commodities Data'!$O:$O,$A8)</f>
        <v>2237.6190476190477</v>
      </c>
      <c r="G8" s="144">
        <v>0.99099999999999999</v>
      </c>
      <c r="H8" s="214"/>
      <c r="I8" s="109" t="s">
        <v>21</v>
      </c>
      <c r="J8" s="4">
        <f t="shared" si="0"/>
        <v>833.92333151132095</v>
      </c>
      <c r="K8" s="4">
        <f t="shared" si="1"/>
        <v>1148.4231265347055</v>
      </c>
      <c r="L8" s="4">
        <f t="shared" si="2"/>
        <v>640.3452157032001</v>
      </c>
      <c r="M8" s="4">
        <f t="shared" si="3"/>
        <v>177.02124000000001</v>
      </c>
      <c r="N8" s="4">
        <f t="shared" si="4"/>
        <v>2400.4047000000005</v>
      </c>
      <c r="O8" s="4">
        <f t="shared" si="5"/>
        <v>74.53725</v>
      </c>
      <c r="P8" s="4">
        <f>SUM(Table314161018[[#This Row],[LiOH]:[Steel]])</f>
        <v>5274.6548637492278</v>
      </c>
      <c r="Q8" s="214"/>
      <c r="R8" s="171" t="s">
        <v>24</v>
      </c>
      <c r="S8" s="188">
        <v>4.2549999999999999</v>
      </c>
      <c r="T8" s="101">
        <v>24.064588799999999</v>
      </c>
      <c r="U8" s="188">
        <f>SUM(S8:T8)</f>
        <v>28.319588799999998</v>
      </c>
      <c r="V8" s="214"/>
      <c r="W8" s="214"/>
      <c r="X8" s="214"/>
      <c r="Y8" s="214"/>
      <c r="Z8" s="214"/>
      <c r="AA8" s="214"/>
      <c r="AB8" s="214"/>
      <c r="AC8" s="214"/>
      <c r="AD8" s="214"/>
      <c r="AE8" s="214"/>
      <c r="AF8" s="214"/>
      <c r="AG8" s="214"/>
      <c r="AH8" s="214"/>
      <c r="AI8" s="214"/>
      <c r="AJ8" s="214"/>
      <c r="AK8" s="214"/>
      <c r="AL8" s="214"/>
      <c r="AM8" s="214"/>
      <c r="AN8" s="214"/>
      <c r="AO8" s="214"/>
      <c r="AP8" s="214"/>
      <c r="AQ8" s="214"/>
      <c r="AR8" s="214"/>
      <c r="AS8" s="214"/>
      <c r="AT8" s="214"/>
      <c r="AU8" s="214"/>
      <c r="AV8" s="11"/>
      <c r="AW8" s="214"/>
      <c r="AX8" s="10"/>
      <c r="AY8" s="12"/>
      <c r="AZ8" s="10"/>
    </row>
    <row r="9" spans="1:52" ht="16.5" thickBot="1" x14ac:dyDescent="0.4">
      <c r="A9" s="2">
        <v>43282</v>
      </c>
      <c r="B9" s="1">
        <v>10983.712737127371</v>
      </c>
      <c r="C9" s="1">
        <f>AVERAGEIFS('Commodities Data'!C:C,'Commodities Data'!$O:$O,$A9)</f>
        <v>13793.863636363636</v>
      </c>
      <c r="D9" s="1">
        <f>AVERAGEIFS('Commodities Data'!H:H,'Commodities Data'!$O:$O,$A9)</f>
        <v>70647.727272727279</v>
      </c>
      <c r="E9" s="1">
        <f>AVERAGEIFS('Commodities Data'!I:I,'Commodities Data'!$O:$O,$A9)</f>
        <v>6250.75</v>
      </c>
      <c r="F9" s="1">
        <f>AVERAGEIFS('Commodities Data'!L:L,'Commodities Data'!$O:$O,$A9)</f>
        <v>2082.2386363636365</v>
      </c>
      <c r="G9" s="144">
        <v>1.0004999999999999</v>
      </c>
      <c r="H9" s="214"/>
      <c r="I9" s="109" t="s">
        <v>23</v>
      </c>
      <c r="J9" s="4">
        <f t="shared" si="0"/>
        <v>916.80968328545623</v>
      </c>
      <c r="K9" s="4">
        <f t="shared" si="1"/>
        <v>1116.3112039824186</v>
      </c>
      <c r="L9" s="4">
        <f t="shared" si="2"/>
        <v>573.96532471012051</v>
      </c>
      <c r="M9" s="4">
        <f t="shared" si="3"/>
        <v>171.4154191304348</v>
      </c>
      <c r="N9" s="4">
        <f t="shared" si="4"/>
        <v>2366.0468173913041</v>
      </c>
      <c r="O9" s="4">
        <f t="shared" si="5"/>
        <v>73.680499999999995</v>
      </c>
      <c r="P9" s="4">
        <f>SUM(Table314161018[[#This Row],[LiOH]:[Steel]])</f>
        <v>5218.2289484997345</v>
      </c>
      <c r="Q9" s="214"/>
      <c r="R9" s="171" t="s">
        <v>26</v>
      </c>
      <c r="S9" s="101">
        <v>0</v>
      </c>
      <c r="T9" s="101">
        <v>9.0639181248000007</v>
      </c>
      <c r="U9" s="101">
        <f>T9</f>
        <v>9.0639181248000007</v>
      </c>
      <c r="V9" s="214"/>
      <c r="W9" s="214"/>
      <c r="X9" s="214"/>
      <c r="Y9" s="214"/>
      <c r="Z9" s="214"/>
      <c r="AA9" s="214"/>
      <c r="AB9" s="214"/>
      <c r="AC9" s="214"/>
      <c r="AD9" s="214"/>
      <c r="AE9" s="214"/>
      <c r="AF9" s="214"/>
      <c r="AG9" s="214"/>
      <c r="AH9" s="214"/>
      <c r="AI9" s="214"/>
      <c r="AJ9" s="214"/>
      <c r="AK9" s="214"/>
      <c r="AL9" s="214"/>
      <c r="AM9" s="214"/>
      <c r="AN9" s="214"/>
      <c r="AO9" s="214"/>
      <c r="AP9" s="214"/>
      <c r="AQ9" s="214"/>
      <c r="AR9" s="214"/>
      <c r="AS9" s="214"/>
      <c r="AT9" s="214"/>
      <c r="AU9" s="214"/>
      <c r="AV9" s="11"/>
      <c r="AW9" s="10"/>
      <c r="AX9" s="214"/>
      <c r="AY9" s="11"/>
      <c r="AZ9" s="10"/>
    </row>
    <row r="10" spans="1:52" ht="16.5" thickBot="1" x14ac:dyDescent="0.4">
      <c r="A10" s="2">
        <v>43313</v>
      </c>
      <c r="B10" s="1">
        <v>12075.419664268587</v>
      </c>
      <c r="C10" s="1">
        <f>AVERAGEIFS('Commodities Data'!C:C,'Commodities Data'!$O:$O,$A10)</f>
        <v>13408.16304347826</v>
      </c>
      <c r="D10" s="1">
        <f>AVERAGEIFS('Commodities Data'!H:H,'Commodities Data'!$O:$O,$A10)</f>
        <v>63324.195652173912</v>
      </c>
      <c r="E10" s="1">
        <f>AVERAGEIFS('Commodities Data'!I:I,'Commodities Data'!$O:$O,$A10)</f>
        <v>6052.804347826087</v>
      </c>
      <c r="F10" s="1">
        <f>AVERAGEIFS('Commodities Data'!L:L,'Commodities Data'!$O:$O,$A10)</f>
        <v>2052.4347826086955</v>
      </c>
      <c r="G10" s="144">
        <v>0.98899999999999999</v>
      </c>
      <c r="H10" s="214"/>
      <c r="I10" s="109" t="s">
        <v>25</v>
      </c>
      <c r="J10" s="4">
        <f t="shared" si="0"/>
        <v>911.79742178796675</v>
      </c>
      <c r="K10" s="4">
        <f t="shared" si="1"/>
        <v>1041.5628021121249</v>
      </c>
      <c r="L10" s="4">
        <f t="shared" si="2"/>
        <v>563.86929231719853</v>
      </c>
      <c r="M10" s="4">
        <f t="shared" si="3"/>
        <v>171.35759399999998</v>
      </c>
      <c r="N10" s="4">
        <f t="shared" si="4"/>
        <v>2336.1059700000001</v>
      </c>
      <c r="O10" s="4">
        <f t="shared" si="5"/>
        <v>71.855249999999998</v>
      </c>
      <c r="P10" s="4">
        <f>SUM(Table314161018[[#This Row],[LiOH]:[Steel]])</f>
        <v>5096.5483302172897</v>
      </c>
      <c r="Q10" s="214"/>
      <c r="R10" s="172" t="s">
        <v>6</v>
      </c>
      <c r="S10" s="102">
        <v>74.5</v>
      </c>
      <c r="T10" s="102">
        <v>0</v>
      </c>
      <c r="U10" s="102">
        <v>74.5</v>
      </c>
      <c r="V10" s="214"/>
      <c r="W10" s="214"/>
      <c r="X10" s="214"/>
      <c r="Y10" s="214"/>
      <c r="Z10" s="214"/>
      <c r="AA10" s="214"/>
      <c r="AB10" s="214"/>
      <c r="AC10" s="214"/>
      <c r="AD10" s="214"/>
      <c r="AE10" s="214"/>
      <c r="AF10" s="214"/>
      <c r="AG10" s="214"/>
      <c r="AH10" s="214"/>
      <c r="AI10" s="214"/>
      <c r="AJ10" s="214"/>
      <c r="AK10" s="214"/>
      <c r="AL10" s="214"/>
      <c r="AM10" s="214"/>
      <c r="AN10" s="214"/>
      <c r="AO10" s="214"/>
      <c r="AP10" s="214"/>
      <c r="AQ10" s="214"/>
      <c r="AR10" s="214"/>
      <c r="AS10" s="214"/>
      <c r="AT10" s="214"/>
      <c r="AU10" s="214"/>
      <c r="AV10" s="214"/>
      <c r="AW10" s="214"/>
      <c r="AX10" s="10"/>
      <c r="AY10" s="12"/>
      <c r="AZ10" s="10"/>
    </row>
    <row r="11" spans="1:52" ht="16" x14ac:dyDescent="0.35">
      <c r="A11" s="2">
        <v>43344</v>
      </c>
      <c r="B11" s="1">
        <v>12009.40251572327</v>
      </c>
      <c r="C11" s="1">
        <f>AVERAGEIFS('Commodities Data'!C:C,'Commodities Data'!$O:$O,$A11)</f>
        <v>12510.35</v>
      </c>
      <c r="D11" s="1">
        <f>AVERAGEIFS('Commodities Data'!H:H,'Commodities Data'!$O:$O,$A11)</f>
        <v>62210.324999999997</v>
      </c>
      <c r="E11" s="1">
        <f>AVERAGEIFS('Commodities Data'!I:I,'Commodities Data'!$O:$O,$A11)</f>
        <v>6050.7624999999998</v>
      </c>
      <c r="F11" s="1">
        <f>AVERAGEIFS('Commodities Data'!L:L,'Commodities Data'!$O:$O,$A11)</f>
        <v>2026.4625000000001</v>
      </c>
      <c r="G11" s="144">
        <v>0.96450000000000002</v>
      </c>
      <c r="H11" s="214"/>
      <c r="I11" s="109" t="s">
        <v>27</v>
      </c>
      <c r="J11" s="4">
        <f t="shared" si="0"/>
        <v>943.73564509941093</v>
      </c>
      <c r="K11" s="4">
        <f t="shared" si="1"/>
        <v>1025.2914856364828</v>
      </c>
      <c r="L11" s="4">
        <f t="shared" si="2"/>
        <v>549.51619373526603</v>
      </c>
      <c r="M11" s="4">
        <f t="shared" si="3"/>
        <v>176.13870260869564</v>
      </c>
      <c r="N11" s="4">
        <f t="shared" si="4"/>
        <v>2340.0211043478262</v>
      </c>
      <c r="O11" s="4">
        <f t="shared" si="5"/>
        <v>69.590450000000004</v>
      </c>
      <c r="P11" s="4">
        <f>SUM(Table314161018[[#This Row],[LiOH]:[Steel]])</f>
        <v>5104.2935814276807</v>
      </c>
      <c r="Q11" s="214"/>
      <c r="R11" s="103"/>
      <c r="S11" s="103"/>
      <c r="T11" s="103"/>
      <c r="U11" s="103"/>
      <c r="V11" s="214"/>
      <c r="W11" s="214"/>
      <c r="X11" s="214"/>
      <c r="Y11" s="214"/>
      <c r="Z11" s="214"/>
      <c r="AA11" s="214"/>
      <c r="AB11" s="214"/>
      <c r="AC11" s="214"/>
      <c r="AD11" s="214"/>
      <c r="AE11" s="214"/>
      <c r="AF11" s="214"/>
      <c r="AG11" s="214"/>
      <c r="AH11" s="214"/>
      <c r="AI11" s="214"/>
      <c r="AJ11" s="214"/>
      <c r="AK11" s="214"/>
      <c r="AL11" s="214"/>
      <c r="AM11" s="214"/>
      <c r="AN11" s="214"/>
      <c r="AO11" s="214"/>
      <c r="AP11" s="214"/>
      <c r="AQ11" s="214"/>
      <c r="AR11" s="214"/>
      <c r="AS11" s="214"/>
      <c r="AT11" s="214"/>
      <c r="AU11" s="214"/>
      <c r="AV11" s="11"/>
      <c r="AW11" s="214"/>
      <c r="AX11" s="10"/>
      <c r="AY11" s="11"/>
      <c r="AZ11" s="10"/>
    </row>
    <row r="12" spans="1:52" ht="16" x14ac:dyDescent="0.35">
      <c r="A12" s="2">
        <v>43374</v>
      </c>
      <c r="B12" s="1">
        <v>12430.06501182033</v>
      </c>
      <c r="C12" s="1">
        <f>AVERAGEIFS('Commodities Data'!C:C,'Commodities Data'!$O:$O,$A12)</f>
        <v>12314.91304347826</v>
      </c>
      <c r="D12" s="1">
        <f>AVERAGEIFS('Commodities Data'!H:H,'Commodities Data'!$O:$O,$A12)</f>
        <v>60626.782608695656</v>
      </c>
      <c r="E12" s="1">
        <f>AVERAGEIFS('Commodities Data'!I:I,'Commodities Data'!$O:$O,$A12)</f>
        <v>6219.586956521739</v>
      </c>
      <c r="F12" s="1">
        <f>AVERAGEIFS('Commodities Data'!L:L,'Commodities Data'!$O:$O,$A12)</f>
        <v>2029.858695652174</v>
      </c>
      <c r="G12" s="144">
        <v>0.93410000000000004</v>
      </c>
      <c r="H12" s="214"/>
      <c r="I12" s="109" t="s">
        <v>28</v>
      </c>
      <c r="J12" s="4">
        <f t="shared" si="0"/>
        <v>960.15320157771805</v>
      </c>
      <c r="K12" s="4">
        <f t="shared" si="1"/>
        <v>935.7747782609564</v>
      </c>
      <c r="L12" s="4">
        <f t="shared" si="2"/>
        <v>498.17951389896479</v>
      </c>
      <c r="M12" s="4">
        <f t="shared" si="3"/>
        <v>175.46846727272728</v>
      </c>
      <c r="N12" s="4">
        <f t="shared" si="4"/>
        <v>2234.7159000000001</v>
      </c>
      <c r="O12" s="4">
        <f t="shared" si="5"/>
        <v>66.454000000000008</v>
      </c>
      <c r="P12" s="4">
        <f>SUM(Table314161018[[#This Row],[LiOH]:[Steel]])</f>
        <v>4870.7458610103658</v>
      </c>
      <c r="Q12" s="214"/>
      <c r="R12" s="214"/>
      <c r="S12" s="214"/>
      <c r="T12" s="214"/>
      <c r="U12" s="214"/>
      <c r="V12" s="214"/>
      <c r="W12" s="214"/>
      <c r="X12" s="214"/>
      <c r="Y12" s="214"/>
      <c r="Z12" s="214"/>
      <c r="AA12" s="214"/>
      <c r="AB12" s="214"/>
      <c r="AC12" s="214"/>
      <c r="AD12" s="214"/>
      <c r="AE12" s="214"/>
      <c r="AF12" s="214"/>
      <c r="AG12" s="214"/>
      <c r="AH12" s="214"/>
      <c r="AI12" s="214"/>
      <c r="AJ12" s="214"/>
      <c r="AK12" s="214"/>
      <c r="AL12" s="214"/>
      <c r="AM12" s="214"/>
      <c r="AN12" s="214"/>
      <c r="AO12" s="214"/>
      <c r="AP12" s="214"/>
      <c r="AQ12" s="214"/>
      <c r="AR12" s="214"/>
      <c r="AS12" s="214"/>
      <c r="AT12" s="214"/>
      <c r="AU12" s="214"/>
      <c r="AV12" s="11"/>
      <c r="AW12" s="214"/>
      <c r="AX12" s="10"/>
      <c r="AY12" s="12"/>
      <c r="AZ12" s="10"/>
    </row>
    <row r="13" spans="1:52" ht="16" x14ac:dyDescent="0.35">
      <c r="A13" s="2">
        <v>43405</v>
      </c>
      <c r="B13" s="1">
        <v>12646.302784993657</v>
      </c>
      <c r="C13" s="1">
        <f>AVERAGEIFS('Commodities Data'!C:C,'Commodities Data'!$O:$O,$A13)</f>
        <v>11239.71590909091</v>
      </c>
      <c r="D13" s="1">
        <f>AVERAGEIFS('Commodities Data'!H:H,'Commodities Data'!$O:$O,$A13)</f>
        <v>54962.931818181816</v>
      </c>
      <c r="E13" s="1">
        <f>AVERAGEIFS('Commodities Data'!I:I,'Commodities Data'!$O:$O,$A13)</f>
        <v>6195.920454545455</v>
      </c>
      <c r="F13" s="1">
        <f>AVERAGEIFS('Commodities Data'!L:L,'Commodities Data'!$O:$O,$A13)</f>
        <v>1938.5113636363637</v>
      </c>
      <c r="G13" s="144">
        <v>0.89200000000000002</v>
      </c>
      <c r="H13" s="214"/>
      <c r="I13" s="109" t="s">
        <v>29</v>
      </c>
      <c r="J13" s="4">
        <f t="shared" si="0"/>
        <v>954.52900976577484</v>
      </c>
      <c r="K13" s="4">
        <f t="shared" si="1"/>
        <v>901.8160705878081</v>
      </c>
      <c r="L13" s="4">
        <f t="shared" si="2"/>
        <v>500.67357260799997</v>
      </c>
      <c r="M13" s="4">
        <f t="shared" si="3"/>
        <v>171.66572571428571</v>
      </c>
      <c r="N13" s="4">
        <f t="shared" si="4"/>
        <v>2211.3311523809521</v>
      </c>
      <c r="O13" s="4">
        <f t="shared" si="5"/>
        <v>63.481449999999995</v>
      </c>
      <c r="P13" s="4">
        <f>SUM(Table314161018[[#This Row],[LiOH]:[Steel]])</f>
        <v>4803.4969810568209</v>
      </c>
      <c r="Q13" s="214"/>
      <c r="R13" s="214"/>
      <c r="S13" s="214"/>
      <c r="T13" s="214"/>
      <c r="U13" s="214"/>
      <c r="V13" s="214"/>
      <c r="W13" s="214"/>
      <c r="X13" s="214"/>
      <c r="Y13" s="214"/>
      <c r="Z13" s="214"/>
      <c r="AA13" s="214"/>
      <c r="AB13" s="214"/>
      <c r="AC13" s="214"/>
      <c r="AD13" s="214"/>
      <c r="AE13" s="214"/>
      <c r="AF13" s="214"/>
      <c r="AG13" s="214"/>
      <c r="AH13" s="214"/>
      <c r="AI13" s="214"/>
      <c r="AJ13" s="214"/>
      <c r="AK13" s="214"/>
      <c r="AL13" s="214"/>
      <c r="AM13" s="214"/>
      <c r="AN13" s="214"/>
      <c r="AO13" s="214"/>
      <c r="AP13" s="214"/>
      <c r="AQ13" s="214"/>
      <c r="AR13" s="214"/>
      <c r="AS13" s="214"/>
      <c r="AT13" s="214"/>
      <c r="AU13" s="214"/>
      <c r="AV13" s="11"/>
      <c r="AW13" s="214"/>
      <c r="AX13" s="10"/>
      <c r="AY13" s="11"/>
      <c r="AZ13" s="10"/>
    </row>
    <row r="14" spans="1:52" ht="16" x14ac:dyDescent="0.35">
      <c r="A14" s="2">
        <v>43435</v>
      </c>
      <c r="B14" s="1">
        <v>12572.225822631979</v>
      </c>
      <c r="C14" s="1">
        <f>AVERAGEIFS('Commodities Data'!C:C,'Commodities Data'!$O:$O,$A14)</f>
        <v>10831.833333333334</v>
      </c>
      <c r="D14" s="1">
        <f>AVERAGEIFS('Commodities Data'!H:H,'Commodities Data'!$O:$O,$A14)</f>
        <v>55238.095238095237</v>
      </c>
      <c r="E14" s="1">
        <f>AVERAGEIFS('Commodities Data'!I:I,'Commodities Data'!$O:$O,$A14)</f>
        <v>6061.6428571428569</v>
      </c>
      <c r="F14" s="1">
        <f>AVERAGEIFS('Commodities Data'!L:L,'Commodities Data'!$O:$O,$A14)</f>
        <v>1918.2261904761904</v>
      </c>
      <c r="G14" s="144">
        <v>0.85209999999999997</v>
      </c>
      <c r="H14" s="214"/>
      <c r="I14" s="109" t="s">
        <v>30</v>
      </c>
      <c r="J14" s="4">
        <f t="shared" si="0"/>
        <v>986.79408631475201</v>
      </c>
      <c r="K14" s="4">
        <f t="shared" si="1"/>
        <v>956.04232937853919</v>
      </c>
      <c r="L14" s="4">
        <f t="shared" si="2"/>
        <v>374.57626859227827</v>
      </c>
      <c r="M14" s="4">
        <f t="shared" si="3"/>
        <v>168.20756347826085</v>
      </c>
      <c r="N14" s="4">
        <f t="shared" si="4"/>
        <v>2137.416504347826</v>
      </c>
      <c r="O14" s="4">
        <f t="shared" si="5"/>
        <v>58.48995</v>
      </c>
      <c r="P14" s="4">
        <f>SUM(Table314161018[[#This Row],[LiOH]:[Steel]])</f>
        <v>4681.526702111657</v>
      </c>
      <c r="Q14" s="214"/>
      <c r="R14" s="214"/>
      <c r="S14" s="214"/>
      <c r="T14" s="214"/>
      <c r="U14" s="214"/>
      <c r="V14" s="214"/>
      <c r="W14" s="214"/>
      <c r="X14" s="214"/>
      <c r="Y14" s="214"/>
      <c r="Z14" s="214"/>
      <c r="AA14" s="214"/>
      <c r="AB14" s="214"/>
      <c r="AC14" s="214"/>
      <c r="AD14" s="214"/>
      <c r="AE14" s="214"/>
      <c r="AF14" s="214"/>
      <c r="AG14" s="214"/>
      <c r="AH14" s="214"/>
      <c r="AI14" s="214"/>
      <c r="AJ14" s="214"/>
      <c r="AK14" s="214"/>
      <c r="AL14" s="214"/>
      <c r="AM14" s="214"/>
      <c r="AN14" s="214"/>
      <c r="AO14" s="214"/>
      <c r="AP14" s="214"/>
      <c r="AQ14" s="214"/>
      <c r="AR14" s="214"/>
      <c r="AS14" s="214"/>
      <c r="AT14" s="214"/>
      <c r="AU14" s="214"/>
      <c r="AV14" s="11"/>
      <c r="AW14" s="214"/>
      <c r="AX14" s="10"/>
      <c r="AY14" s="12"/>
      <c r="AZ14" s="10"/>
    </row>
    <row r="15" spans="1:52" ht="16" x14ac:dyDescent="0.35">
      <c r="A15" s="2">
        <v>43466</v>
      </c>
      <c r="B15" s="1">
        <v>12997.193345261583</v>
      </c>
      <c r="C15" s="1">
        <f>AVERAGEIFS('Commodities Data'!C:C,'Commodities Data'!$O:$O,$A15)</f>
        <v>11483.152173913044</v>
      </c>
      <c r="D15" s="1">
        <f>AVERAGEIFS('Commodities Data'!H:H,'Commodities Data'!$O:$O,$A15)</f>
        <v>41326.086956521736</v>
      </c>
      <c r="E15" s="1">
        <f>AVERAGEIFS('Commodities Data'!I:I,'Commodities Data'!$O:$O,$A15)</f>
        <v>5939.532608695652</v>
      </c>
      <c r="F15" s="1">
        <f>AVERAGEIFS('Commodities Data'!L:L,'Commodities Data'!$O:$O,$A15)</f>
        <v>1854.108695652174</v>
      </c>
      <c r="G15" s="144">
        <v>0.78510000000000002</v>
      </c>
      <c r="H15" s="214"/>
      <c r="I15" s="109" t="s">
        <v>31</v>
      </c>
      <c r="J15" s="4">
        <f t="shared" si="0"/>
        <v>986.79408631475201</v>
      </c>
      <c r="K15" s="4">
        <f t="shared" si="1"/>
        <v>1056.1222105235088</v>
      </c>
      <c r="L15" s="4">
        <f t="shared" si="2"/>
        <v>290.95177180608005</v>
      </c>
      <c r="M15" s="4">
        <f t="shared" si="3"/>
        <v>178.42980600000001</v>
      </c>
      <c r="N15" s="4">
        <f t="shared" si="4"/>
        <v>2147.6519899999998</v>
      </c>
      <c r="O15" s="4">
        <f t="shared" si="5"/>
        <v>57.581050000000005</v>
      </c>
      <c r="P15" s="4">
        <f>SUM(Table314161018[[#This Row],[LiOH]:[Steel]])</f>
        <v>4717.5309146443406</v>
      </c>
      <c r="Q15" s="214"/>
      <c r="R15" s="214"/>
      <c r="S15" s="214"/>
      <c r="T15" s="7"/>
      <c r="U15" s="7"/>
      <c r="V15" s="8"/>
      <c r="W15" s="214"/>
      <c r="X15" s="214"/>
      <c r="Y15" s="214"/>
      <c r="Z15" s="214"/>
      <c r="AA15" s="214"/>
      <c r="AB15" s="214"/>
      <c r="AC15" s="214"/>
      <c r="AD15" s="214"/>
      <c r="AE15" s="214"/>
      <c r="AF15" s="214"/>
      <c r="AG15" s="214"/>
      <c r="AH15" s="214"/>
      <c r="AI15" s="214"/>
      <c r="AJ15" s="214"/>
      <c r="AK15" s="214"/>
      <c r="AL15" s="214"/>
      <c r="AM15" s="214"/>
      <c r="AN15" s="214"/>
      <c r="AO15" s="214"/>
      <c r="AP15" s="214"/>
      <c r="AQ15" s="214"/>
      <c r="AR15" s="214"/>
      <c r="AS15" s="214"/>
      <c r="AT15" s="214"/>
      <c r="AU15" s="214"/>
      <c r="AV15" s="11"/>
      <c r="AW15" s="214"/>
      <c r="AX15" s="10"/>
      <c r="AY15" s="11"/>
      <c r="AZ15" s="10"/>
    </row>
    <row r="16" spans="1:52" ht="16" x14ac:dyDescent="0.35">
      <c r="A16" s="2">
        <v>43497</v>
      </c>
      <c r="B16" s="1">
        <v>12997.193345261583</v>
      </c>
      <c r="C16" s="1">
        <f>AVERAGEIFS('Commodities Data'!C:C,'Commodities Data'!$O:$O,$A16)</f>
        <v>12685.225</v>
      </c>
      <c r="D16" s="1">
        <f>AVERAGEIFS('Commodities Data'!H:H,'Commodities Data'!$O:$O,$A16)</f>
        <v>32100</v>
      </c>
      <c r="E16" s="1">
        <f>AVERAGEIFS('Commodities Data'!I:I,'Commodities Data'!$O:$O,$A16)</f>
        <v>6300.4875000000002</v>
      </c>
      <c r="F16" s="1">
        <f>AVERAGEIFS('Commodities Data'!L:L,'Commodities Data'!$O:$O,$A16)</f>
        <v>1862.9875</v>
      </c>
      <c r="G16" s="144">
        <v>0.77290000000000003</v>
      </c>
      <c r="H16" s="214"/>
      <c r="I16" s="109" t="s">
        <v>32</v>
      </c>
      <c r="J16" s="4">
        <f t="shared" si="0"/>
        <v>986.79408631475201</v>
      </c>
      <c r="K16" s="4">
        <f t="shared" si="1"/>
        <v>1084.5166002651727</v>
      </c>
      <c r="L16" s="4">
        <f t="shared" si="2"/>
        <v>284.0027679104</v>
      </c>
      <c r="M16" s="4">
        <f t="shared" si="3"/>
        <v>182.36562857142854</v>
      </c>
      <c r="N16" s="4">
        <f t="shared" si="4"/>
        <v>2157.1358285714286</v>
      </c>
      <c r="O16" s="4">
        <f t="shared" si="5"/>
        <v>57.700249999999997</v>
      </c>
      <c r="P16" s="4">
        <f>SUM(Table314161018[[#This Row],[LiOH]:[Steel]])</f>
        <v>4752.5151616331823</v>
      </c>
      <c r="Q16" s="214"/>
      <c r="R16" s="214"/>
      <c r="S16" s="214"/>
      <c r="T16" s="1"/>
      <c r="U16" s="1"/>
      <c r="V16" s="214"/>
      <c r="W16" s="214"/>
      <c r="X16" s="214"/>
      <c r="Y16" s="214"/>
      <c r="Z16" s="214"/>
      <c r="AA16" s="214"/>
      <c r="AB16" s="214"/>
      <c r="AC16" s="214"/>
      <c r="AD16" s="214"/>
      <c r="AE16" s="214"/>
      <c r="AF16" s="214"/>
      <c r="AG16" s="214"/>
      <c r="AH16" s="214"/>
      <c r="AI16" s="214"/>
      <c r="AJ16" s="214"/>
      <c r="AK16" s="214"/>
      <c r="AL16" s="214"/>
      <c r="AM16" s="214"/>
      <c r="AN16" s="214"/>
      <c r="AO16" s="214"/>
      <c r="AP16" s="214"/>
      <c r="AQ16" s="214"/>
      <c r="AR16" s="214"/>
      <c r="AS16" s="214"/>
      <c r="AT16" s="214"/>
      <c r="AU16" s="214"/>
      <c r="AV16" s="11"/>
      <c r="AW16" s="214"/>
      <c r="AX16" s="10"/>
      <c r="AY16" s="12"/>
      <c r="AZ16" s="10"/>
    </row>
    <row r="17" spans="1:52" ht="16" x14ac:dyDescent="0.35">
      <c r="A17" s="2">
        <v>43525</v>
      </c>
      <c r="B17" s="1">
        <v>12997.193345261583</v>
      </c>
      <c r="C17" s="1">
        <f>AVERAGEIFS('Commodities Data'!C:C,'Commodities Data'!$O:$O,$A17)</f>
        <v>13026.273809523809</v>
      </c>
      <c r="D17" s="1">
        <f>AVERAGEIFS('Commodities Data'!H:H,'Commodities Data'!$O:$O,$A17)</f>
        <v>31333.333333333332</v>
      </c>
      <c r="E17" s="1">
        <f>AVERAGEIFS('Commodities Data'!I:I,'Commodities Data'!$O:$O,$A17)</f>
        <v>6439.4642857142853</v>
      </c>
      <c r="F17" s="1">
        <f>AVERAGEIFS('Commodities Data'!L:L,'Commodities Data'!$O:$O,$A17)</f>
        <v>1871.2142857142858</v>
      </c>
      <c r="G17" s="144">
        <v>0.77449999999999997</v>
      </c>
      <c r="H17" s="214"/>
      <c r="I17" s="109" t="s">
        <v>33</v>
      </c>
      <c r="J17" s="4">
        <f t="shared" si="0"/>
        <v>986.79408631475201</v>
      </c>
      <c r="K17" s="4">
        <f t="shared" si="1"/>
        <v>1062.0137140688573</v>
      </c>
      <c r="L17" s="4">
        <f t="shared" si="2"/>
        <v>304.87724601600007</v>
      </c>
      <c r="M17" s="4">
        <f t="shared" si="3"/>
        <v>182.39206363636364</v>
      </c>
      <c r="N17" s="4">
        <f t="shared" si="4"/>
        <v>2128.2260000000001</v>
      </c>
      <c r="O17" s="4">
        <f t="shared" si="5"/>
        <v>58.273899999999998</v>
      </c>
      <c r="P17" s="4">
        <f>SUM(Table314161018[[#This Row],[LiOH]:[Steel]])</f>
        <v>4722.5770100359732</v>
      </c>
      <c r="Q17" s="21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14"/>
      <c r="AN17" s="214"/>
      <c r="AO17" s="214"/>
      <c r="AP17" s="214"/>
      <c r="AQ17" s="214"/>
      <c r="AR17" s="214"/>
      <c r="AS17" s="214"/>
      <c r="AT17" s="214"/>
      <c r="AU17" s="214"/>
      <c r="AV17" s="11"/>
      <c r="AW17" s="214"/>
      <c r="AX17" s="10"/>
      <c r="AY17" s="11"/>
      <c r="AZ17" s="10"/>
    </row>
    <row r="18" spans="1:52" ht="16" x14ac:dyDescent="0.35">
      <c r="A18" s="2">
        <v>43556</v>
      </c>
      <c r="B18" s="1">
        <v>12997.193345261583</v>
      </c>
      <c r="C18" s="1">
        <f>AVERAGEIFS('Commodities Data'!C:C,'Commodities Data'!$O:$O,$A18)</f>
        <v>12755.988636363636</v>
      </c>
      <c r="D18" s="1">
        <f>AVERAGEIFS('Commodities Data'!H:H,'Commodities Data'!$O:$O,$A18)</f>
        <v>33636.36363636364</v>
      </c>
      <c r="E18" s="1">
        <f>AVERAGEIFS('Commodities Data'!I:I,'Commodities Data'!$O:$O,$A18)</f>
        <v>6440.397727272727</v>
      </c>
      <c r="F18" s="1">
        <f>AVERAGEIFS('Commodities Data'!L:L,'Commodities Data'!$O:$O,$A18)</f>
        <v>1846.1363636363637</v>
      </c>
      <c r="G18" s="144">
        <v>0.78220000000000001</v>
      </c>
      <c r="H18" s="214"/>
      <c r="I18" s="109" t="s">
        <v>34</v>
      </c>
      <c r="J18" s="4">
        <f t="shared" si="0"/>
        <v>986.79408631475201</v>
      </c>
      <c r="K18" s="4">
        <f t="shared" si="1"/>
        <v>1002.0630370487708</v>
      </c>
      <c r="L18" s="4">
        <f t="shared" si="2"/>
        <v>309.55250813175655</v>
      </c>
      <c r="M18" s="4">
        <f t="shared" si="3"/>
        <v>170.58151826086956</v>
      </c>
      <c r="N18" s="4">
        <f t="shared" si="4"/>
        <v>2130.5473200000001</v>
      </c>
      <c r="O18" s="4">
        <f t="shared" si="5"/>
        <v>52.969499999999996</v>
      </c>
      <c r="P18" s="4">
        <f>SUM(Table314161018[[#This Row],[LiOH]:[Steel]])</f>
        <v>4652.5079697561496</v>
      </c>
      <c r="Q18" s="214"/>
      <c r="R18" s="24"/>
      <c r="S18" s="141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14"/>
      <c r="AN18" s="214"/>
      <c r="AO18" s="214"/>
      <c r="AP18" s="214"/>
      <c r="AQ18" s="214"/>
      <c r="AR18" s="214"/>
      <c r="AS18" s="214"/>
      <c r="AT18" s="214"/>
      <c r="AU18" s="214"/>
      <c r="AV18" s="11"/>
      <c r="AW18" s="214"/>
      <c r="AX18" s="10"/>
      <c r="AY18" s="12"/>
      <c r="AZ18" s="10"/>
    </row>
    <row r="19" spans="1:52" ht="16.5" x14ac:dyDescent="0.35">
      <c r="A19" s="2">
        <v>43586</v>
      </c>
      <c r="B19" s="1">
        <v>12997.193345261583</v>
      </c>
      <c r="C19" s="1">
        <f>AVERAGEIFS('Commodities Data'!C:C,'Commodities Data'!$O:$O,$A19)</f>
        <v>12035.91304347826</v>
      </c>
      <c r="D19" s="1">
        <f>AVERAGEIFS('Commodities Data'!H:H,'Commodities Data'!$O:$O,$A19)</f>
        <v>34152.17391304348</v>
      </c>
      <c r="E19" s="1">
        <f>AVERAGEIFS('Commodities Data'!I:I,'Commodities Data'!$O:$O,$A19)</f>
        <v>6023.358695652174</v>
      </c>
      <c r="F19" s="1">
        <v>1848.15</v>
      </c>
      <c r="G19" s="144">
        <v>0.71099999999999997</v>
      </c>
      <c r="H19" s="1"/>
      <c r="I19" s="109">
        <v>43617</v>
      </c>
      <c r="J19" s="4">
        <f t="shared" si="0"/>
        <v>986.79408631475201</v>
      </c>
      <c r="K19" s="4">
        <f t="shared" si="1"/>
        <v>994.40551309532407</v>
      </c>
      <c r="L19" s="4">
        <f t="shared" si="2"/>
        <v>261.12241725736322</v>
      </c>
      <c r="M19" s="4">
        <f t="shared" si="3"/>
        <v>166.58461199999999</v>
      </c>
      <c r="N19" s="4">
        <f t="shared" si="4"/>
        <v>2131.70012</v>
      </c>
      <c r="O19" s="4">
        <f t="shared" si="5"/>
        <v>48.581450000000004</v>
      </c>
      <c r="P19" s="4">
        <f>SUM(Table314161018[[#This Row],[LiOH]:[Steel]])</f>
        <v>4589.1881986674398</v>
      </c>
      <c r="Q19" s="214"/>
      <c r="R19" s="24"/>
      <c r="S19" s="142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5"/>
      <c r="AL19" s="25"/>
      <c r="AM19" s="214"/>
      <c r="AN19" s="214"/>
      <c r="AO19" s="214"/>
      <c r="AP19" s="214"/>
      <c r="AQ19" s="214"/>
      <c r="AR19" s="214"/>
      <c r="AS19" s="214"/>
      <c r="AT19" s="214"/>
      <c r="AU19" s="214"/>
      <c r="AV19" s="11"/>
      <c r="AW19" s="214"/>
      <c r="AX19" s="10"/>
      <c r="AY19" s="11"/>
      <c r="AZ19" s="10"/>
    </row>
    <row r="20" spans="1:52" ht="18.75" customHeight="1" x14ac:dyDescent="0.35">
      <c r="A20" s="2">
        <v>43617</v>
      </c>
      <c r="B20" s="1">
        <v>12997.193345261583</v>
      </c>
      <c r="C20" s="1">
        <f>AVERAGEIFS('Commodities Data'!C:C,'Commodities Data'!$O:$O,$A20)</f>
        <v>11943.9375</v>
      </c>
      <c r="D20" s="1">
        <f>AVERAGEIFS('Commodities Data'!H:H,'Commodities Data'!$O:$O,$A20)</f>
        <v>28809</v>
      </c>
      <c r="E20" s="1">
        <f>AVERAGEIFS('Commodities Data'!I:I,'Commodities Data'!$O:$O,$A20)</f>
        <v>5882.2250000000004</v>
      </c>
      <c r="F20" s="1">
        <v>1849.15</v>
      </c>
      <c r="G20" s="144">
        <v>0.65210000000000001</v>
      </c>
      <c r="H20" s="1"/>
      <c r="I20" s="82">
        <v>43647</v>
      </c>
      <c r="J20" s="4">
        <f>B21/1000*B$2</f>
        <v>970.81372298569306</v>
      </c>
      <c r="K20" s="4">
        <f>C21/1000*C$2</f>
        <v>1127.8123085913182</v>
      </c>
      <c r="L20" s="4">
        <f>D21/1000*D$2</f>
        <v>247.81047715750748</v>
      </c>
      <c r="M20" s="4">
        <f>E21/1000*E$2</f>
        <v>168.25466086956521</v>
      </c>
      <c r="N20" s="4">
        <f>F21/1000*F$2</f>
        <v>2131.70012</v>
      </c>
      <c r="O20" s="4">
        <f>G21*G$2</f>
        <v>48.581450000000004</v>
      </c>
      <c r="P20" s="4">
        <f>SUM(Table314161018[[#This Row],[LiOH]:[Steel]])</f>
        <v>4694.9727396040835</v>
      </c>
      <c r="Q20" s="214"/>
      <c r="R20" s="24"/>
      <c r="S20" s="142"/>
      <c r="T20" s="38"/>
      <c r="U20" s="38"/>
      <c r="V20" s="38"/>
      <c r="W20" s="38"/>
      <c r="X20" s="38"/>
      <c r="Y20" s="38"/>
      <c r="Z20" s="38"/>
      <c r="AA20" s="38"/>
      <c r="AB20" s="38"/>
      <c r="AC20" s="38"/>
      <c r="AD20" s="38"/>
      <c r="AE20" s="38"/>
      <c r="AF20" s="38"/>
      <c r="AG20" s="38"/>
      <c r="AH20" s="38"/>
      <c r="AI20" s="38"/>
      <c r="AJ20" s="38"/>
      <c r="AK20" s="26"/>
      <c r="AL20" s="26"/>
      <c r="AM20" s="214"/>
      <c r="AN20" s="214"/>
      <c r="AO20" s="214"/>
      <c r="AP20" s="214"/>
      <c r="AQ20" s="214"/>
      <c r="AR20" s="214"/>
      <c r="AS20" s="214"/>
      <c r="AT20" s="214"/>
      <c r="AU20" s="214"/>
      <c r="AV20" s="11"/>
      <c r="AW20" s="214"/>
      <c r="AX20" s="10"/>
      <c r="AY20" s="12"/>
      <c r="AZ20" s="10"/>
    </row>
    <row r="21" spans="1:52" ht="20.25" customHeight="1" x14ac:dyDescent="0.3">
      <c r="A21" s="2">
        <v>43647</v>
      </c>
      <c r="B21" s="1">
        <v>12786.713899959092</v>
      </c>
      <c r="C21" s="1">
        <f>AVERAGEIFS('Commodities Data'!C:C,'Commodities Data'!$O:$O,$A21)</f>
        <v>13546.304347826086</v>
      </c>
      <c r="D21" s="1">
        <f>AVERAGEIFS('Commodities Data'!H:H,'Commodities Data'!$O:$O,$A21)</f>
        <v>27340.32608695652</v>
      </c>
      <c r="E21" s="1">
        <f>AVERAGEIFS('Commodities Data'!I:I,'Commodities Data'!$O:$O,$A21)</f>
        <v>5941.195652173913</v>
      </c>
      <c r="F21" s="1">
        <v>1849.15</v>
      </c>
      <c r="G21" s="226">
        <f>G20</f>
        <v>0.65210000000000001</v>
      </c>
      <c r="H21" s="1"/>
      <c r="I21" s="214"/>
      <c r="J21" s="214"/>
      <c r="K21" s="214"/>
      <c r="L21" s="214"/>
      <c r="M21" s="214"/>
      <c r="N21" s="214"/>
      <c r="O21" s="214"/>
      <c r="P21" s="214"/>
      <c r="Q21" s="214"/>
      <c r="R21" s="24"/>
      <c r="S21" s="14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3"/>
      <c r="AL21" s="23"/>
      <c r="AM21" s="214"/>
      <c r="AN21" s="214"/>
      <c r="AO21" s="214"/>
      <c r="AP21" s="214"/>
      <c r="AQ21" s="214"/>
      <c r="AR21" s="214"/>
      <c r="AS21" s="214"/>
      <c r="AT21" s="214"/>
      <c r="AU21" s="214"/>
      <c r="AV21" s="214"/>
      <c r="AW21" s="214"/>
      <c r="AX21" s="214"/>
      <c r="AY21" s="11"/>
      <c r="AZ21" s="10"/>
    </row>
    <row r="22" spans="1:52" ht="18" customHeight="1" x14ac:dyDescent="0.3">
      <c r="A22" s="2"/>
      <c r="B22" s="1"/>
      <c r="C22" s="1"/>
      <c r="D22" s="1"/>
      <c r="E22" s="1"/>
      <c r="F22" s="1"/>
      <c r="G22" s="1"/>
      <c r="H22" s="1"/>
      <c r="I22" s="214"/>
      <c r="J22" s="214"/>
      <c r="K22" s="214"/>
      <c r="L22" s="214"/>
      <c r="M22" s="214"/>
      <c r="N22" s="214"/>
      <c r="O22" s="214"/>
      <c r="P22" s="214"/>
      <c r="Q22" s="214"/>
      <c r="R22" s="24"/>
      <c r="S22" s="24"/>
      <c r="T22" s="143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2"/>
      <c r="AK22" s="22"/>
      <c r="AL22" s="24"/>
      <c r="AM22" s="214"/>
      <c r="AN22" s="214"/>
      <c r="AO22" s="214"/>
      <c r="AP22" s="214"/>
      <c r="AQ22" s="214"/>
      <c r="AR22" s="214"/>
      <c r="AS22" s="214"/>
      <c r="AT22" s="214"/>
      <c r="AU22" s="214"/>
      <c r="AV22" s="214"/>
      <c r="AW22" s="214"/>
      <c r="AX22" s="11"/>
      <c r="AY22" s="10"/>
      <c r="AZ22" s="214"/>
    </row>
    <row r="23" spans="1:52" x14ac:dyDescent="0.25">
      <c r="A23" s="2"/>
      <c r="B23" s="1"/>
      <c r="C23" s="1"/>
      <c r="D23" s="1"/>
      <c r="E23" s="1"/>
      <c r="F23" s="1"/>
      <c r="G23" s="1"/>
      <c r="H23" s="1"/>
      <c r="I23" s="214"/>
      <c r="J23" s="214"/>
      <c r="K23" s="214"/>
      <c r="L23" s="214"/>
      <c r="M23" s="214"/>
      <c r="N23" s="214"/>
      <c r="O23" s="214"/>
      <c r="P23" s="214"/>
      <c r="Q23" s="214"/>
      <c r="R23" s="214"/>
      <c r="S23" s="214"/>
      <c r="T23" s="214"/>
      <c r="U23" s="214"/>
      <c r="V23" s="214"/>
      <c r="W23" s="214"/>
      <c r="X23" s="214"/>
      <c r="Y23" s="214"/>
      <c r="Z23" s="214"/>
      <c r="AA23" s="214"/>
      <c r="AB23" s="214"/>
      <c r="AC23" s="214"/>
      <c r="AD23" s="214"/>
      <c r="AE23" s="214"/>
      <c r="AF23" s="214"/>
      <c r="AG23" s="214"/>
      <c r="AH23" s="214"/>
      <c r="AI23" s="214"/>
      <c r="AJ23" s="214"/>
      <c r="AK23" s="214"/>
      <c r="AL23" s="214"/>
      <c r="AM23" s="214"/>
      <c r="AN23" s="214"/>
      <c r="AO23" s="214"/>
      <c r="AP23" s="214"/>
      <c r="AQ23" s="214"/>
      <c r="AR23" s="214"/>
      <c r="AS23" s="214"/>
      <c r="AT23" s="214"/>
      <c r="AU23" s="214"/>
      <c r="AV23" s="214"/>
      <c r="AW23" s="214"/>
      <c r="AX23" s="11"/>
      <c r="AY23" s="10"/>
      <c r="AZ23" s="214"/>
    </row>
    <row r="24" spans="1:52" x14ac:dyDescent="0.25">
      <c r="A24" s="2"/>
      <c r="B24" s="1"/>
      <c r="C24" s="1"/>
      <c r="D24" s="1"/>
      <c r="E24" s="1"/>
      <c r="F24" s="1"/>
      <c r="G24" s="1"/>
      <c r="H24" s="1"/>
      <c r="I24" s="2"/>
      <c r="J24" s="2"/>
      <c r="K24" s="2"/>
      <c r="L24" s="2"/>
      <c r="M24" s="2"/>
      <c r="N24" s="2"/>
      <c r="O24" s="214"/>
      <c r="P24" s="214"/>
      <c r="Q24" s="214"/>
      <c r="R24" s="214"/>
      <c r="S24" s="214"/>
      <c r="T24" s="2"/>
      <c r="U24" s="2"/>
      <c r="V24" s="2"/>
      <c r="W24" s="2"/>
      <c r="X24" s="2"/>
      <c r="Y24" s="2"/>
      <c r="Z24" s="214"/>
      <c r="AA24" s="214"/>
      <c r="AB24" s="214"/>
      <c r="AC24" s="214"/>
      <c r="AD24" s="214"/>
      <c r="AE24" s="214"/>
      <c r="AF24" s="214"/>
      <c r="AG24" s="214"/>
      <c r="AH24" s="214"/>
      <c r="AI24" s="214"/>
      <c r="AJ24" s="214"/>
      <c r="AK24" s="214"/>
      <c r="AL24" s="214"/>
      <c r="AM24" s="214"/>
      <c r="AN24" s="2"/>
      <c r="AO24" s="1"/>
      <c r="AP24" s="1"/>
      <c r="AQ24" s="1"/>
      <c r="AR24" s="1"/>
      <c r="AS24" s="1"/>
      <c r="AT24" s="1"/>
      <c r="AU24" s="214"/>
      <c r="AV24" s="214"/>
      <c r="AW24" s="214"/>
      <c r="AX24" s="214"/>
      <c r="AY24" s="11"/>
      <c r="AZ24" s="10"/>
    </row>
    <row r="25" spans="1:52" x14ac:dyDescent="0.25">
      <c r="A25" s="2"/>
      <c r="B25" s="1"/>
      <c r="C25" s="1"/>
      <c r="D25" s="1"/>
      <c r="E25" s="20"/>
      <c r="F25" s="1"/>
      <c r="G25" s="1"/>
      <c r="H25" s="1"/>
      <c r="I25" s="31"/>
      <c r="J25" s="31"/>
      <c r="K25" s="31"/>
      <c r="L25" s="31"/>
      <c r="M25" s="31"/>
      <c r="N25" s="31"/>
      <c r="O25" s="214"/>
      <c r="P25" s="214"/>
      <c r="Q25" s="214"/>
      <c r="R25" s="214"/>
      <c r="S25" s="214"/>
      <c r="T25" s="31"/>
      <c r="U25" s="31"/>
      <c r="V25" s="31"/>
      <c r="W25" s="31"/>
      <c r="X25" s="31"/>
      <c r="Y25" s="31"/>
      <c r="Z25" s="214"/>
      <c r="AA25" s="214"/>
      <c r="AB25" s="214"/>
      <c r="AC25" s="214"/>
      <c r="AD25" s="214"/>
      <c r="AE25" s="214"/>
      <c r="AF25" s="214"/>
      <c r="AG25" s="214"/>
      <c r="AH25" s="214"/>
      <c r="AI25" s="214"/>
      <c r="AJ25" s="214"/>
      <c r="AK25" s="214"/>
      <c r="AL25" s="214"/>
      <c r="AM25" s="214"/>
      <c r="AN25" s="2"/>
      <c r="AO25" s="1"/>
      <c r="AP25" s="1"/>
      <c r="AQ25" s="1"/>
      <c r="AR25" s="1"/>
      <c r="AS25" s="1"/>
      <c r="AT25" s="1"/>
      <c r="AU25" s="214"/>
      <c r="AV25" s="214"/>
      <c r="AW25" s="214"/>
      <c r="AX25" s="214"/>
      <c r="AY25" s="11"/>
      <c r="AZ25" s="10"/>
    </row>
    <row r="26" spans="1:52" x14ac:dyDescent="0.25">
      <c r="A26" s="2"/>
      <c r="B26" s="1"/>
      <c r="C26" s="1"/>
      <c r="D26" s="1"/>
      <c r="E26" s="1"/>
      <c r="F26" s="1"/>
      <c r="G26" s="1"/>
      <c r="H26" s="1"/>
      <c r="I26" s="31"/>
      <c r="J26" s="31"/>
      <c r="K26" s="31"/>
      <c r="L26" s="31"/>
      <c r="M26" s="31"/>
      <c r="N26" s="31"/>
      <c r="O26" s="214"/>
      <c r="P26" s="214"/>
      <c r="Q26" s="214"/>
      <c r="R26" s="214"/>
      <c r="S26" s="214"/>
      <c r="T26" s="31"/>
      <c r="U26" s="31"/>
      <c r="V26" s="31"/>
      <c r="W26" s="31"/>
      <c r="X26" s="31"/>
      <c r="Y26" s="31"/>
      <c r="Z26" s="214"/>
      <c r="AA26" s="214"/>
      <c r="AB26" s="214"/>
      <c r="AC26" s="214"/>
      <c r="AD26" s="214"/>
      <c r="AE26" s="214"/>
      <c r="AF26" s="214"/>
      <c r="AG26" s="214"/>
      <c r="AH26" s="214"/>
      <c r="AI26" s="214"/>
      <c r="AJ26" s="214"/>
      <c r="AK26" s="214"/>
      <c r="AL26" s="214"/>
      <c r="AM26" s="214"/>
      <c r="AN26" s="214"/>
      <c r="AO26" s="214"/>
      <c r="AP26" s="214"/>
      <c r="AQ26" s="214"/>
      <c r="AR26" s="214"/>
      <c r="AS26" s="214"/>
      <c r="AT26" s="214"/>
      <c r="AU26" s="214"/>
      <c r="AV26" s="214"/>
      <c r="AW26" s="214"/>
      <c r="AX26" s="214"/>
      <c r="AY26" s="11"/>
      <c r="AZ26" s="10"/>
    </row>
    <row r="27" spans="1:52" x14ac:dyDescent="0.25">
      <c r="A27" s="214"/>
      <c r="B27" s="214"/>
      <c r="C27" s="214"/>
      <c r="D27" s="214"/>
      <c r="E27" s="214"/>
      <c r="F27" s="214"/>
      <c r="G27" s="214"/>
      <c r="H27" s="214"/>
      <c r="I27" s="31"/>
      <c r="J27" s="31"/>
      <c r="K27" s="31"/>
      <c r="L27" s="31"/>
      <c r="M27" s="31"/>
      <c r="N27" s="31"/>
      <c r="O27" s="214"/>
      <c r="P27" s="214"/>
      <c r="Q27" s="214"/>
      <c r="R27" s="214"/>
      <c r="S27" s="214"/>
      <c r="T27" s="31"/>
      <c r="U27" s="31"/>
      <c r="V27" s="31"/>
      <c r="W27" s="31"/>
      <c r="X27" s="31"/>
      <c r="Y27" s="31"/>
      <c r="Z27" s="214"/>
      <c r="AA27" s="214"/>
      <c r="AB27" s="214"/>
      <c r="AC27" s="214"/>
      <c r="AD27" s="214"/>
      <c r="AE27" s="214"/>
      <c r="AF27" s="214"/>
      <c r="AG27" s="214"/>
      <c r="AH27" s="214"/>
      <c r="AI27" s="214"/>
      <c r="AJ27" s="214"/>
      <c r="AK27" s="214"/>
      <c r="AL27" s="214"/>
      <c r="AM27" s="214"/>
      <c r="AN27" s="214"/>
      <c r="AO27" s="214"/>
      <c r="AP27" s="214"/>
      <c r="AQ27" s="214"/>
      <c r="AR27" s="214"/>
      <c r="AS27" s="214"/>
      <c r="AT27" s="214"/>
      <c r="AU27" s="214"/>
      <c r="AV27" s="214"/>
      <c r="AW27" s="214"/>
      <c r="AX27" s="214"/>
      <c r="AY27" s="12"/>
      <c r="AZ27" s="10"/>
    </row>
    <row r="28" spans="1:52" x14ac:dyDescent="0.25">
      <c r="A28" s="214"/>
      <c r="B28" s="214"/>
      <c r="C28" s="214"/>
      <c r="D28" s="214"/>
      <c r="E28" s="214"/>
      <c r="F28" s="214"/>
      <c r="G28" s="214"/>
      <c r="H28" s="214"/>
      <c r="I28" s="31"/>
      <c r="J28" s="31"/>
      <c r="K28" s="31"/>
      <c r="L28" s="31"/>
      <c r="M28" s="31"/>
      <c r="N28" s="31"/>
      <c r="O28" s="31"/>
      <c r="P28" s="31"/>
      <c r="Q28" s="214"/>
      <c r="R28" s="214"/>
      <c r="S28" s="214"/>
      <c r="T28" s="31"/>
      <c r="U28" s="31"/>
      <c r="V28" s="31"/>
      <c r="W28" s="31"/>
      <c r="X28" s="31"/>
      <c r="Y28" s="31"/>
      <c r="Z28" s="214"/>
      <c r="AA28" s="214"/>
      <c r="AB28" s="214"/>
      <c r="AC28" s="214"/>
      <c r="AD28" s="214"/>
      <c r="AE28" s="214"/>
      <c r="AF28" s="214"/>
      <c r="AG28" s="214"/>
      <c r="AH28" s="214"/>
      <c r="AI28" s="214"/>
      <c r="AJ28" s="214"/>
      <c r="AK28" s="214"/>
      <c r="AL28" s="214"/>
      <c r="AM28" s="214"/>
      <c r="AN28" s="214"/>
      <c r="AO28" s="214"/>
      <c r="AP28" s="214"/>
      <c r="AQ28" s="214"/>
      <c r="AR28" s="214"/>
      <c r="AS28" s="214"/>
      <c r="AT28" s="214"/>
      <c r="AU28" s="214"/>
      <c r="AV28" s="214"/>
      <c r="AW28" s="214"/>
      <c r="AX28" s="214"/>
      <c r="AY28" s="11"/>
      <c r="AZ28" s="10"/>
    </row>
    <row r="29" spans="1:52" x14ac:dyDescent="0.25">
      <c r="A29" s="214"/>
      <c r="B29" s="214"/>
      <c r="C29" s="214"/>
      <c r="D29" s="214"/>
      <c r="E29" s="214"/>
      <c r="F29" s="214"/>
      <c r="G29" s="214"/>
      <c r="H29" s="214"/>
      <c r="I29" s="31"/>
      <c r="J29" s="31"/>
      <c r="K29" s="31"/>
      <c r="L29" s="31"/>
      <c r="M29" s="31"/>
      <c r="N29" s="31"/>
      <c r="O29" s="31"/>
      <c r="P29" s="31"/>
      <c r="Q29" s="31"/>
      <c r="R29" s="214"/>
      <c r="S29" s="214"/>
      <c r="T29" s="214"/>
      <c r="U29" s="214"/>
      <c r="V29" s="214"/>
      <c r="W29" s="214"/>
      <c r="X29" s="214"/>
      <c r="Y29" s="31"/>
      <c r="Z29" s="214"/>
      <c r="AA29" s="214"/>
      <c r="AB29" s="214"/>
      <c r="AC29" s="214"/>
      <c r="AD29" s="214"/>
      <c r="AE29" s="214"/>
      <c r="AF29" s="214"/>
      <c r="AG29" s="214"/>
      <c r="AH29" s="214"/>
      <c r="AI29" s="214"/>
      <c r="AJ29" s="214"/>
      <c r="AK29" s="214"/>
      <c r="AL29" s="214"/>
      <c r="AM29" s="214"/>
      <c r="AN29" s="214"/>
      <c r="AO29" s="214"/>
      <c r="AP29" s="214"/>
      <c r="AQ29" s="214"/>
      <c r="AR29" s="214"/>
      <c r="AS29" s="214"/>
      <c r="AT29" s="214"/>
      <c r="AU29" s="214"/>
      <c r="AV29" s="214"/>
      <c r="AW29" s="214"/>
      <c r="AX29" s="214"/>
      <c r="AY29" s="12"/>
      <c r="AZ29" s="10"/>
    </row>
    <row r="30" spans="1:52" x14ac:dyDescent="0.25">
      <c r="A30" s="214"/>
      <c r="B30" s="214"/>
      <c r="C30" s="214"/>
      <c r="D30" s="214"/>
      <c r="E30" s="214"/>
      <c r="F30" s="214"/>
      <c r="G30" s="214"/>
      <c r="H30" s="214"/>
      <c r="I30" s="214"/>
      <c r="J30" s="214"/>
      <c r="K30" s="214"/>
      <c r="L30" s="214"/>
      <c r="M30" s="214"/>
      <c r="N30" s="214"/>
      <c r="O30" s="214"/>
      <c r="P30" s="214"/>
      <c r="Q30" s="214"/>
      <c r="R30" s="214"/>
      <c r="S30" s="214"/>
      <c r="T30" s="214"/>
      <c r="U30" s="214"/>
      <c r="V30" s="214"/>
      <c r="W30" s="214"/>
      <c r="X30" s="214"/>
      <c r="Y30" s="214"/>
      <c r="Z30" s="214"/>
      <c r="AA30" s="214"/>
      <c r="AB30" s="214"/>
      <c r="AC30" s="214"/>
      <c r="AD30" s="214"/>
      <c r="AE30" s="214"/>
      <c r="AF30" s="214"/>
      <c r="AG30" s="214"/>
      <c r="AH30" s="214"/>
      <c r="AI30" s="214"/>
      <c r="AJ30" s="214"/>
      <c r="AK30" s="214"/>
      <c r="AL30" s="214"/>
      <c r="AM30" s="214"/>
      <c r="AN30" s="214"/>
      <c r="AO30" s="214"/>
      <c r="AP30" s="214"/>
      <c r="AQ30" s="214"/>
      <c r="AR30" s="214"/>
      <c r="AS30" s="214"/>
      <c r="AT30" s="214"/>
      <c r="AU30" s="214"/>
      <c r="AV30" s="214"/>
      <c r="AW30" s="214"/>
      <c r="AX30" s="214"/>
      <c r="AY30" s="11"/>
      <c r="AZ30" s="10"/>
    </row>
    <row r="31" spans="1:52" x14ac:dyDescent="0.25">
      <c r="A31" s="214"/>
      <c r="B31" s="214"/>
      <c r="C31" s="214"/>
      <c r="D31" s="214"/>
      <c r="E31" s="214"/>
      <c r="F31" s="214"/>
      <c r="G31" s="214"/>
      <c r="H31" s="214"/>
      <c r="I31" s="214"/>
      <c r="J31" s="214"/>
      <c r="K31" s="214"/>
      <c r="L31" s="214"/>
      <c r="M31" s="214"/>
      <c r="N31" s="214"/>
      <c r="O31" s="214"/>
      <c r="P31" s="214"/>
      <c r="Q31" s="214"/>
      <c r="R31" s="214"/>
      <c r="S31" s="214"/>
      <c r="T31" s="214"/>
      <c r="U31" s="214"/>
      <c r="V31" s="214"/>
      <c r="W31" s="214"/>
      <c r="X31" s="214"/>
      <c r="Y31" s="214"/>
      <c r="Z31" s="214"/>
      <c r="AA31" s="214"/>
      <c r="AB31" s="214"/>
      <c r="AC31" s="214"/>
      <c r="AD31" s="214"/>
      <c r="AE31" s="214"/>
      <c r="AF31" s="214"/>
      <c r="AG31" s="214"/>
      <c r="AH31" s="214"/>
      <c r="AI31" s="214"/>
      <c r="AJ31" s="214"/>
      <c r="AK31" s="214"/>
      <c r="AL31" s="214"/>
      <c r="AM31" s="214"/>
      <c r="AN31" s="214"/>
      <c r="AO31" s="214"/>
      <c r="AP31" s="214"/>
      <c r="AQ31" s="214"/>
      <c r="AR31" s="214"/>
      <c r="AS31" s="214"/>
      <c r="AT31" s="214"/>
      <c r="AU31" s="214"/>
      <c r="AV31" s="214"/>
      <c r="AW31" s="214"/>
      <c r="AX31" s="214"/>
      <c r="AY31" s="12"/>
      <c r="AZ31" s="10"/>
    </row>
    <row r="32" spans="1:52" x14ac:dyDescent="0.25">
      <c r="A32" s="214"/>
      <c r="B32" s="214"/>
      <c r="C32" s="214"/>
      <c r="D32" s="214"/>
      <c r="E32" s="214"/>
      <c r="F32" s="214"/>
      <c r="G32" s="214"/>
      <c r="H32" s="214"/>
      <c r="I32" s="214"/>
      <c r="J32" s="4"/>
      <c r="K32" s="4"/>
      <c r="L32" s="4"/>
      <c r="M32" s="4"/>
      <c r="N32" s="4"/>
      <c r="O32" s="4"/>
      <c r="P32" s="4"/>
      <c r="Q32" s="4"/>
      <c r="R32" s="214"/>
      <c r="S32" s="214"/>
      <c r="T32" s="214"/>
      <c r="U32" s="214"/>
      <c r="V32" s="214"/>
      <c r="W32" s="214"/>
      <c r="X32" s="214"/>
      <c r="Y32" s="214"/>
      <c r="Z32" s="214"/>
      <c r="AA32" s="214"/>
      <c r="AB32" s="214"/>
      <c r="AC32" s="214"/>
      <c r="AD32" s="214"/>
      <c r="AE32" s="214"/>
      <c r="AF32" s="214"/>
      <c r="AG32" s="214"/>
      <c r="AH32" s="214"/>
      <c r="AI32" s="214"/>
      <c r="AJ32" s="214"/>
      <c r="AK32" s="214"/>
      <c r="AL32" s="214"/>
      <c r="AM32" s="214"/>
      <c r="AN32" s="214"/>
      <c r="AO32" s="214"/>
      <c r="AP32" s="214"/>
      <c r="AQ32" s="214"/>
      <c r="AR32" s="214"/>
      <c r="AS32" s="214"/>
      <c r="AT32" s="214"/>
      <c r="AU32" s="214"/>
      <c r="AV32" s="214"/>
      <c r="AW32" s="214"/>
      <c r="AX32" s="214"/>
      <c r="AY32" s="11"/>
      <c r="AZ32" s="10"/>
    </row>
    <row r="33" spans="1:52" x14ac:dyDescent="0.25">
      <c r="A33" s="214"/>
      <c r="B33" s="214"/>
      <c r="C33" s="214"/>
      <c r="D33" s="214"/>
      <c r="E33" s="97"/>
      <c r="F33" s="214"/>
      <c r="G33" s="214"/>
      <c r="H33" s="214"/>
      <c r="I33" s="214"/>
      <c r="J33" s="4"/>
      <c r="K33" s="4"/>
      <c r="L33" s="4"/>
      <c r="M33" s="4"/>
      <c r="N33" s="4"/>
      <c r="O33" s="4"/>
      <c r="P33" s="4"/>
      <c r="Q33" s="4"/>
      <c r="R33" s="214"/>
      <c r="S33" s="214"/>
      <c r="T33" s="214"/>
      <c r="U33" s="214"/>
      <c r="V33" s="214"/>
      <c r="W33" s="214"/>
      <c r="X33" s="214"/>
      <c r="Y33" s="214"/>
      <c r="Z33" s="214"/>
      <c r="AA33" s="214"/>
      <c r="AB33" s="214"/>
      <c r="AC33" s="214"/>
      <c r="AD33" s="214"/>
      <c r="AE33" s="214"/>
      <c r="AF33" s="214"/>
      <c r="AG33" s="214"/>
      <c r="AH33" s="214"/>
      <c r="AI33" s="214"/>
      <c r="AJ33" s="214"/>
      <c r="AK33" s="214"/>
      <c r="AL33" s="214"/>
      <c r="AM33" s="214"/>
      <c r="AN33" s="214"/>
      <c r="AO33" s="214"/>
      <c r="AP33" s="214"/>
      <c r="AQ33" s="214"/>
      <c r="AR33" s="214"/>
      <c r="AS33" s="214"/>
      <c r="AT33" s="214"/>
      <c r="AU33" s="214"/>
      <c r="AV33" s="214"/>
      <c r="AW33" s="214"/>
      <c r="AX33" s="214"/>
      <c r="AY33" s="12"/>
      <c r="AZ33" s="10"/>
    </row>
    <row r="34" spans="1:52" x14ac:dyDescent="0.25">
      <c r="A34" s="214"/>
      <c r="B34" s="214"/>
      <c r="C34" s="214"/>
      <c r="D34" s="214"/>
      <c r="E34" s="214"/>
      <c r="F34" s="214"/>
      <c r="G34" s="214"/>
      <c r="H34" s="214"/>
      <c r="I34" s="214"/>
      <c r="J34" s="4"/>
      <c r="K34" s="4"/>
      <c r="L34" s="4"/>
      <c r="M34" s="4"/>
      <c r="N34" s="4"/>
      <c r="O34" s="4"/>
      <c r="P34" s="4"/>
      <c r="Q34" s="4"/>
      <c r="R34" s="214"/>
      <c r="S34" s="214"/>
      <c r="T34" s="214"/>
      <c r="U34" s="214"/>
      <c r="V34" s="214"/>
      <c r="W34" s="214"/>
      <c r="X34" s="214"/>
      <c r="Y34" s="214"/>
      <c r="Z34" s="214"/>
      <c r="AA34" s="214"/>
      <c r="AB34" s="214"/>
      <c r="AC34" s="214"/>
      <c r="AD34" s="214"/>
      <c r="AE34" s="214"/>
      <c r="AF34" s="214"/>
      <c r="AG34" s="214"/>
      <c r="AH34" s="214"/>
      <c r="AI34" s="214"/>
      <c r="AJ34" s="214"/>
      <c r="AK34" s="214"/>
      <c r="AL34" s="214"/>
      <c r="AM34" s="214"/>
      <c r="AN34" s="214"/>
      <c r="AO34" s="214"/>
      <c r="AP34" s="214"/>
      <c r="AQ34" s="214"/>
      <c r="AR34" s="214"/>
      <c r="AS34" s="214"/>
      <c r="AT34" s="214"/>
      <c r="AU34" s="214"/>
      <c r="AV34" s="214"/>
      <c r="AW34" s="214"/>
      <c r="AX34" s="214"/>
      <c r="AY34" s="11"/>
      <c r="AZ34" s="10"/>
    </row>
    <row r="35" spans="1:52" x14ac:dyDescent="0.25">
      <c r="A35" s="214"/>
      <c r="B35" s="214"/>
      <c r="C35" s="214"/>
      <c r="D35" s="214"/>
      <c r="E35" s="214"/>
      <c r="F35" s="214"/>
      <c r="G35" s="214"/>
      <c r="H35" s="214"/>
      <c r="I35" s="214"/>
      <c r="J35" s="4"/>
      <c r="K35" s="4"/>
      <c r="L35" s="4"/>
      <c r="M35" s="4"/>
      <c r="N35" s="4"/>
      <c r="O35" s="4"/>
      <c r="P35" s="4"/>
      <c r="Q35" s="4"/>
      <c r="R35" s="214"/>
      <c r="S35" s="214"/>
      <c r="T35" s="214"/>
      <c r="U35" s="214"/>
      <c r="V35" s="214"/>
      <c r="W35" s="214"/>
      <c r="X35" s="214"/>
      <c r="Y35" s="214"/>
      <c r="Z35" s="214"/>
      <c r="AA35" s="214"/>
      <c r="AB35" s="214"/>
      <c r="AC35" s="214"/>
      <c r="AD35" s="214"/>
      <c r="AE35" s="214"/>
      <c r="AF35" s="214"/>
      <c r="AG35" s="214"/>
      <c r="AH35" s="214"/>
      <c r="AI35" s="214"/>
      <c r="AJ35" s="214"/>
      <c r="AK35" s="214"/>
      <c r="AL35" s="214"/>
      <c r="AM35" s="214"/>
      <c r="AN35" s="214"/>
      <c r="AO35" s="214"/>
      <c r="AP35" s="214"/>
      <c r="AQ35" s="214"/>
      <c r="AR35" s="214"/>
      <c r="AS35" s="214"/>
      <c r="AT35" s="214"/>
      <c r="AU35" s="214"/>
      <c r="AV35" s="214"/>
      <c r="AW35" s="214"/>
      <c r="AX35" s="214"/>
      <c r="AY35" s="12"/>
      <c r="AZ35" s="10"/>
    </row>
    <row r="36" spans="1:52" x14ac:dyDescent="0.25">
      <c r="A36" s="214"/>
      <c r="B36" s="214"/>
      <c r="C36" s="214"/>
      <c r="D36" s="214"/>
      <c r="E36" s="214"/>
      <c r="F36" s="214"/>
      <c r="G36" s="214"/>
      <c r="H36" s="214"/>
      <c r="I36" s="214"/>
      <c r="J36" s="4"/>
      <c r="K36" s="4"/>
      <c r="L36" s="4"/>
      <c r="M36" s="4"/>
      <c r="N36" s="4"/>
      <c r="O36" s="4"/>
      <c r="P36" s="4"/>
      <c r="Q36" s="4"/>
      <c r="R36" s="214"/>
      <c r="S36" s="214"/>
      <c r="T36" s="214"/>
      <c r="U36" s="214"/>
      <c r="V36" s="214"/>
      <c r="W36" s="214"/>
      <c r="X36" s="214"/>
      <c r="Y36" s="214"/>
      <c r="Z36" s="214"/>
      <c r="AA36" s="214"/>
      <c r="AB36" s="214"/>
      <c r="AC36" s="214"/>
      <c r="AD36" s="214"/>
      <c r="AE36" s="214"/>
      <c r="AF36" s="214"/>
      <c r="AG36" s="214"/>
      <c r="AH36" s="214"/>
      <c r="AI36" s="214"/>
      <c r="AJ36" s="214"/>
      <c r="AK36" s="214"/>
      <c r="AL36" s="214"/>
      <c r="AM36" s="214"/>
      <c r="AN36" s="214"/>
      <c r="AO36" s="214"/>
      <c r="AP36" s="214"/>
      <c r="AQ36" s="214"/>
      <c r="AR36" s="214"/>
      <c r="AS36" s="214"/>
      <c r="AT36" s="214"/>
      <c r="AU36" s="214"/>
      <c r="AV36" s="214"/>
      <c r="AW36" s="214"/>
      <c r="AX36" s="214"/>
      <c r="AY36" s="11"/>
      <c r="AZ36" s="10"/>
    </row>
    <row r="37" spans="1:52" x14ac:dyDescent="0.25">
      <c r="A37" s="214"/>
      <c r="B37" s="214"/>
      <c r="C37" s="214"/>
      <c r="D37" s="214"/>
      <c r="E37" s="214"/>
      <c r="F37" s="214"/>
      <c r="G37" s="214"/>
      <c r="H37" s="214"/>
      <c r="I37" s="214"/>
      <c r="J37" s="4"/>
      <c r="K37" s="4"/>
      <c r="L37" s="4"/>
      <c r="M37" s="4"/>
      <c r="N37" s="4"/>
      <c r="O37" s="4"/>
      <c r="P37" s="4"/>
      <c r="Q37" s="4"/>
      <c r="R37" s="214"/>
      <c r="S37" s="214"/>
      <c r="T37" s="214"/>
      <c r="U37" s="214"/>
      <c r="V37" s="214"/>
      <c r="W37" s="214"/>
      <c r="X37" s="214"/>
      <c r="Y37" s="214"/>
      <c r="Z37" s="214"/>
      <c r="AA37" s="214"/>
      <c r="AB37" s="214"/>
      <c r="AC37" s="214"/>
      <c r="AD37" s="214"/>
      <c r="AE37" s="214"/>
      <c r="AF37" s="214"/>
      <c r="AG37" s="214"/>
      <c r="AH37" s="214"/>
      <c r="AI37" s="214"/>
      <c r="AJ37" s="214"/>
      <c r="AK37" s="214"/>
      <c r="AL37" s="214"/>
      <c r="AM37" s="214"/>
      <c r="AN37" s="214"/>
      <c r="AO37" s="214"/>
      <c r="AP37" s="214"/>
      <c r="AQ37" s="214"/>
      <c r="AR37" s="214"/>
      <c r="AS37" s="214"/>
      <c r="AT37" s="214"/>
      <c r="AU37" s="214"/>
      <c r="AV37" s="214"/>
      <c r="AW37" s="214"/>
      <c r="AX37" s="214"/>
      <c r="AY37" s="12"/>
      <c r="AZ37" s="10"/>
    </row>
    <row r="38" spans="1:52" x14ac:dyDescent="0.25">
      <c r="A38" s="214"/>
      <c r="B38" s="214"/>
      <c r="C38" s="214"/>
      <c r="D38" s="214"/>
      <c r="E38" s="214"/>
      <c r="F38" s="214"/>
      <c r="G38" s="214"/>
      <c r="H38" s="214"/>
      <c r="I38" s="214"/>
      <c r="J38" s="4"/>
      <c r="K38" s="4"/>
      <c r="L38" s="4"/>
      <c r="M38" s="4"/>
      <c r="N38" s="4"/>
      <c r="O38" s="4"/>
      <c r="P38" s="4"/>
      <c r="Q38" s="4"/>
      <c r="R38" s="214"/>
      <c r="S38" s="214"/>
      <c r="T38" s="214"/>
      <c r="U38" s="214"/>
      <c r="V38" s="214"/>
      <c r="W38" s="214"/>
      <c r="X38" s="214"/>
      <c r="Y38" s="214"/>
      <c r="Z38" s="214"/>
      <c r="AA38" s="214"/>
      <c r="AB38" s="214"/>
      <c r="AC38" s="214"/>
      <c r="AD38" s="214"/>
      <c r="AE38" s="214"/>
      <c r="AF38" s="214"/>
      <c r="AG38" s="214"/>
      <c r="AH38" s="214"/>
      <c r="AI38" s="214"/>
      <c r="AJ38" s="214"/>
      <c r="AK38" s="214"/>
      <c r="AL38" s="214"/>
      <c r="AM38" s="214"/>
      <c r="AN38" s="214"/>
      <c r="AO38" s="214"/>
      <c r="AP38" s="214"/>
      <c r="AQ38" s="214"/>
      <c r="AR38" s="214"/>
      <c r="AS38" s="214"/>
      <c r="AT38" s="214"/>
      <c r="AU38" s="214"/>
      <c r="AV38" s="214"/>
      <c r="AW38" s="214"/>
      <c r="AX38" s="214"/>
      <c r="AY38" s="11"/>
      <c r="AZ38" s="10"/>
    </row>
    <row r="39" spans="1:52" x14ac:dyDescent="0.25">
      <c r="A39" s="214"/>
      <c r="B39" s="214"/>
      <c r="C39" s="214"/>
      <c r="D39" s="214"/>
      <c r="E39" s="214"/>
      <c r="F39" s="214"/>
      <c r="G39" s="214"/>
      <c r="H39" s="214"/>
      <c r="I39" s="214"/>
      <c r="J39" s="4"/>
      <c r="K39" s="4"/>
      <c r="L39" s="4"/>
      <c r="M39" s="4"/>
      <c r="N39" s="4"/>
      <c r="O39" s="4"/>
      <c r="P39" s="4"/>
      <c r="Q39" s="4"/>
      <c r="R39" s="214"/>
      <c r="S39" s="214"/>
      <c r="T39" s="214"/>
      <c r="U39" s="214"/>
      <c r="V39" s="214"/>
      <c r="W39" s="214"/>
      <c r="X39" s="214"/>
      <c r="Y39" s="214"/>
      <c r="Z39" s="214"/>
      <c r="AA39" s="214"/>
      <c r="AB39" s="214"/>
      <c r="AC39" s="214"/>
      <c r="AD39" s="214"/>
      <c r="AE39" s="214"/>
      <c r="AF39" s="214"/>
      <c r="AG39" s="214"/>
      <c r="AH39" s="214"/>
      <c r="AI39" s="214"/>
      <c r="AJ39" s="214"/>
      <c r="AK39" s="214"/>
      <c r="AL39" s="214"/>
      <c r="AM39" s="214"/>
      <c r="AN39" s="214"/>
      <c r="AO39" s="214"/>
      <c r="AP39" s="214"/>
      <c r="AQ39" s="214"/>
      <c r="AR39" s="214"/>
      <c r="AS39" s="214"/>
      <c r="AT39" s="214"/>
      <c r="AU39" s="214"/>
      <c r="AV39" s="214"/>
      <c r="AW39" s="214"/>
      <c r="AX39" s="214"/>
      <c r="AY39" s="12"/>
      <c r="AZ39" s="10"/>
    </row>
    <row r="40" spans="1:52" x14ac:dyDescent="0.25">
      <c r="A40" s="214"/>
      <c r="B40" s="214"/>
      <c r="C40" s="214"/>
      <c r="D40" s="214"/>
      <c r="E40" s="214"/>
      <c r="F40" s="214"/>
      <c r="G40" s="214"/>
      <c r="H40" s="214"/>
      <c r="I40" s="214"/>
      <c r="J40" s="4"/>
      <c r="K40" s="4"/>
      <c r="L40" s="4"/>
      <c r="M40" s="4"/>
      <c r="N40" s="4"/>
      <c r="O40" s="4"/>
      <c r="P40" s="4"/>
      <c r="Q40" s="4"/>
      <c r="R40" s="214"/>
      <c r="S40" s="214"/>
      <c r="T40" s="214"/>
      <c r="U40" s="214"/>
      <c r="V40" s="214"/>
      <c r="W40" s="214"/>
      <c r="X40" s="214"/>
      <c r="Y40" s="214"/>
      <c r="Z40" s="214"/>
      <c r="AA40" s="214"/>
      <c r="AB40" s="214"/>
      <c r="AC40" s="214"/>
      <c r="AD40" s="214"/>
      <c r="AE40" s="214"/>
      <c r="AF40" s="214"/>
      <c r="AG40" s="214"/>
      <c r="AH40" s="214"/>
      <c r="AI40" s="214"/>
      <c r="AJ40" s="214"/>
      <c r="AK40" s="214"/>
      <c r="AL40" s="214"/>
      <c r="AM40" s="214"/>
      <c r="AN40" s="214"/>
      <c r="AO40" s="214"/>
      <c r="AP40" s="214"/>
      <c r="AQ40" s="214"/>
      <c r="AR40" s="214"/>
      <c r="AS40" s="214"/>
      <c r="AT40" s="214"/>
      <c r="AU40" s="214"/>
      <c r="AV40" s="214"/>
      <c r="AW40" s="214"/>
      <c r="AX40" s="214"/>
      <c r="AY40" s="11"/>
      <c r="AZ40" s="10"/>
    </row>
    <row r="41" spans="1:52" x14ac:dyDescent="0.25">
      <c r="A41" s="214"/>
      <c r="B41" s="214"/>
      <c r="C41" s="214"/>
      <c r="D41" s="214"/>
      <c r="E41" s="214"/>
      <c r="F41" s="214"/>
      <c r="G41" s="214"/>
      <c r="H41" s="214"/>
      <c r="I41" s="214"/>
      <c r="J41" s="4"/>
      <c r="K41" s="4"/>
      <c r="L41" s="4"/>
      <c r="M41" s="4"/>
      <c r="N41" s="4"/>
      <c r="O41" s="4"/>
      <c r="P41" s="4"/>
      <c r="Q41" s="4"/>
      <c r="R41" s="214"/>
      <c r="S41" s="214"/>
      <c r="T41" s="214"/>
      <c r="U41" s="214"/>
      <c r="V41" s="214"/>
      <c r="W41" s="214"/>
      <c r="X41" s="214"/>
      <c r="Y41" s="214"/>
      <c r="Z41" s="214"/>
      <c r="AA41" s="214"/>
      <c r="AB41" s="214"/>
      <c r="AC41" s="214"/>
      <c r="AD41" s="214"/>
      <c r="AE41" s="214"/>
      <c r="AF41" s="214"/>
      <c r="AG41" s="214"/>
      <c r="AH41" s="214"/>
      <c r="AI41" s="214"/>
      <c r="AJ41" s="214"/>
      <c r="AK41" s="214"/>
      <c r="AL41" s="214"/>
      <c r="AM41" s="214"/>
      <c r="AN41" s="214"/>
      <c r="AO41" s="214"/>
      <c r="AP41" s="214"/>
      <c r="AQ41" s="214"/>
      <c r="AR41" s="214"/>
      <c r="AS41" s="214"/>
      <c r="AT41" s="214"/>
      <c r="AU41" s="214"/>
      <c r="AV41" s="214"/>
      <c r="AW41" s="214"/>
      <c r="AX41" s="214"/>
      <c r="AY41" s="12"/>
      <c r="AZ41" s="10"/>
    </row>
    <row r="42" spans="1:52" x14ac:dyDescent="0.25">
      <c r="A42" s="214"/>
      <c r="B42" s="214"/>
      <c r="C42" s="214"/>
      <c r="D42" s="214"/>
      <c r="E42" s="214"/>
      <c r="F42" s="214"/>
      <c r="G42" s="214"/>
      <c r="H42" s="214"/>
      <c r="I42" s="214"/>
      <c r="J42" s="4"/>
      <c r="K42" s="4"/>
      <c r="L42" s="4"/>
      <c r="M42" s="4"/>
      <c r="N42" s="4"/>
      <c r="O42" s="4"/>
      <c r="P42" s="4"/>
      <c r="Q42" s="4"/>
      <c r="R42" s="214"/>
      <c r="S42" s="214"/>
      <c r="T42" s="214"/>
      <c r="U42" s="214"/>
      <c r="V42" s="214"/>
      <c r="W42" s="214"/>
      <c r="X42" s="214"/>
      <c r="Y42" s="214"/>
      <c r="Z42" s="214"/>
      <c r="AA42" s="214"/>
      <c r="AB42" s="214"/>
      <c r="AC42" s="214"/>
      <c r="AD42" s="214"/>
      <c r="AE42" s="214"/>
      <c r="AF42" s="214"/>
      <c r="AG42" s="214"/>
      <c r="AH42" s="214"/>
      <c r="AI42" s="214"/>
      <c r="AJ42" s="214"/>
      <c r="AK42" s="214"/>
      <c r="AL42" s="214"/>
      <c r="AM42" s="214"/>
      <c r="AN42" s="214"/>
      <c r="AO42" s="214"/>
      <c r="AP42" s="214"/>
      <c r="AQ42" s="214"/>
      <c r="AR42" s="214"/>
      <c r="AS42" s="214"/>
      <c r="AT42" s="214"/>
      <c r="AU42" s="214"/>
      <c r="AV42" s="214"/>
      <c r="AW42" s="214"/>
      <c r="AX42" s="214"/>
      <c r="AY42" s="11"/>
      <c r="AZ42" s="10"/>
    </row>
    <row r="43" spans="1:52" x14ac:dyDescent="0.25">
      <c r="A43" s="214"/>
      <c r="B43" s="214"/>
      <c r="C43" s="214"/>
      <c r="D43" s="214"/>
      <c r="E43" s="214"/>
      <c r="F43" s="214"/>
      <c r="G43" s="214"/>
      <c r="H43" s="214"/>
      <c r="I43" s="214"/>
      <c r="J43" s="4"/>
      <c r="K43" s="4"/>
      <c r="L43" s="4"/>
      <c r="M43" s="4"/>
      <c r="N43" s="4"/>
      <c r="O43" s="4"/>
      <c r="P43" s="4"/>
      <c r="Q43" s="4"/>
      <c r="R43" s="214"/>
      <c r="S43" s="214"/>
      <c r="T43" s="214"/>
      <c r="U43" s="214"/>
      <c r="V43" s="214"/>
      <c r="W43" s="214"/>
      <c r="X43" s="214"/>
      <c r="Y43" s="214"/>
      <c r="Z43" s="214"/>
      <c r="AA43" s="214"/>
      <c r="AB43" s="214"/>
      <c r="AC43" s="214"/>
      <c r="AD43" s="214"/>
      <c r="AE43" s="214"/>
      <c r="AF43" s="214"/>
      <c r="AG43" s="214"/>
      <c r="AH43" s="214"/>
      <c r="AI43" s="214"/>
      <c r="AJ43" s="214"/>
      <c r="AK43" s="214"/>
      <c r="AL43" s="214"/>
      <c r="AM43" s="214"/>
      <c r="AN43" s="214"/>
      <c r="AO43" s="214"/>
      <c r="AP43" s="214"/>
      <c r="AQ43" s="214"/>
      <c r="AR43" s="214"/>
      <c r="AS43" s="214"/>
      <c r="AT43" s="214"/>
      <c r="AU43" s="214"/>
      <c r="AV43" s="214"/>
      <c r="AW43" s="214"/>
      <c r="AX43" s="214"/>
      <c r="AY43" s="12"/>
      <c r="AZ43" s="10"/>
    </row>
    <row r="44" spans="1:52" x14ac:dyDescent="0.25">
      <c r="A44" s="214"/>
      <c r="B44" s="214"/>
      <c r="C44" s="214"/>
      <c r="D44" s="214"/>
      <c r="E44" s="214"/>
      <c r="F44" s="214"/>
      <c r="G44" s="214"/>
      <c r="H44" s="214"/>
      <c r="I44" s="214"/>
      <c r="J44" s="4"/>
      <c r="K44" s="4"/>
      <c r="L44" s="4"/>
      <c r="M44" s="4"/>
      <c r="N44" s="4"/>
      <c r="O44" s="4"/>
      <c r="P44" s="4"/>
      <c r="Q44" s="4"/>
      <c r="R44" s="214"/>
      <c r="S44" s="214"/>
      <c r="T44" s="214"/>
      <c r="U44" s="214"/>
      <c r="V44" s="214"/>
      <c r="W44" s="214"/>
      <c r="X44" s="214"/>
      <c r="Y44" s="214"/>
      <c r="Z44" s="214"/>
      <c r="AA44" s="214"/>
      <c r="AB44" s="214"/>
      <c r="AC44" s="214"/>
      <c r="AD44" s="214"/>
      <c r="AE44" s="214"/>
      <c r="AF44" s="214"/>
      <c r="AG44" s="214"/>
      <c r="AH44" s="214"/>
      <c r="AI44" s="214"/>
      <c r="AJ44" s="214"/>
      <c r="AK44" s="214"/>
      <c r="AL44" s="214"/>
      <c r="AM44" s="214"/>
      <c r="AN44" s="214"/>
      <c r="AO44" s="214"/>
      <c r="AP44" s="214"/>
      <c r="AQ44" s="214"/>
      <c r="AR44" s="214"/>
      <c r="AS44" s="214"/>
      <c r="AT44" s="214"/>
      <c r="AU44" s="214"/>
      <c r="AV44" s="214"/>
      <c r="AW44" s="214"/>
      <c r="AX44" s="214"/>
      <c r="AY44" s="11"/>
      <c r="AZ44" s="10"/>
    </row>
    <row r="45" spans="1:52" x14ac:dyDescent="0.25">
      <c r="A45" s="214"/>
      <c r="B45" s="214"/>
      <c r="C45" s="214"/>
      <c r="D45" s="214"/>
      <c r="E45" s="214"/>
      <c r="F45" s="214"/>
      <c r="G45" s="214"/>
      <c r="H45" s="214"/>
      <c r="I45" s="214"/>
      <c r="J45" s="4"/>
      <c r="K45" s="4"/>
      <c r="L45" s="4"/>
      <c r="M45" s="4"/>
      <c r="N45" s="4"/>
      <c r="O45" s="4"/>
      <c r="P45" s="4"/>
      <c r="Q45" s="4"/>
      <c r="R45" s="214"/>
      <c r="S45" s="214"/>
      <c r="T45" s="214"/>
      <c r="U45" s="214"/>
      <c r="V45" s="214"/>
      <c r="W45" s="214"/>
      <c r="X45" s="214"/>
      <c r="Y45" s="214"/>
      <c r="Z45" s="214"/>
      <c r="AA45" s="214"/>
      <c r="AB45" s="214"/>
      <c r="AC45" s="214"/>
      <c r="AD45" s="214"/>
      <c r="AE45" s="214"/>
      <c r="AF45" s="214"/>
      <c r="AG45" s="214"/>
      <c r="AH45" s="214"/>
      <c r="AI45" s="214"/>
      <c r="AJ45" s="214"/>
      <c r="AK45" s="214"/>
      <c r="AL45" s="214"/>
      <c r="AM45" s="214"/>
      <c r="AN45" s="214"/>
      <c r="AO45" s="214"/>
      <c r="AP45" s="214"/>
      <c r="AQ45" s="214"/>
      <c r="AR45" s="214"/>
      <c r="AS45" s="214"/>
      <c r="AT45" s="214"/>
      <c r="AU45" s="214"/>
      <c r="AV45" s="214"/>
      <c r="AW45" s="214"/>
      <c r="AX45" s="214"/>
      <c r="AY45" s="12"/>
      <c r="AZ45" s="10"/>
    </row>
    <row r="46" spans="1:52" x14ac:dyDescent="0.25">
      <c r="A46" s="2"/>
      <c r="B46" s="214"/>
      <c r="C46" s="214"/>
      <c r="D46" s="214"/>
      <c r="E46" s="214"/>
      <c r="F46" s="214"/>
      <c r="G46" s="214"/>
      <c r="H46" s="214"/>
      <c r="I46" s="214"/>
      <c r="J46" s="214"/>
      <c r="K46" s="214"/>
      <c r="L46" s="214"/>
      <c r="M46" s="214"/>
      <c r="N46" s="214"/>
      <c r="O46" s="214"/>
      <c r="P46" s="214"/>
      <c r="Q46" s="214"/>
      <c r="R46" s="214"/>
      <c r="S46" s="214"/>
      <c r="T46" s="214"/>
      <c r="U46" s="214"/>
      <c r="V46" s="214"/>
      <c r="W46" s="214"/>
      <c r="X46" s="214"/>
      <c r="Y46" s="214"/>
      <c r="Z46" s="214"/>
      <c r="AA46" s="214"/>
      <c r="AB46" s="214"/>
      <c r="AC46" s="214"/>
      <c r="AD46" s="214"/>
      <c r="AE46" s="214"/>
      <c r="AF46" s="214"/>
      <c r="AG46" s="214"/>
      <c r="AH46" s="214"/>
      <c r="AI46" s="214"/>
      <c r="AJ46" s="214"/>
      <c r="AK46" s="214"/>
      <c r="AL46" s="214"/>
      <c r="AM46" s="214"/>
      <c r="AN46" s="214"/>
      <c r="AO46" s="214"/>
      <c r="AP46" s="214"/>
      <c r="AQ46" s="214"/>
      <c r="AR46" s="214"/>
      <c r="AS46" s="214"/>
      <c r="AT46" s="214"/>
      <c r="AU46" s="214"/>
      <c r="AV46" s="214"/>
      <c r="AW46" s="214"/>
      <c r="AX46" s="214"/>
      <c r="AY46" s="9"/>
      <c r="AZ46" s="10"/>
    </row>
    <row r="47" spans="1:52" x14ac:dyDescent="0.25">
      <c r="A47" s="2"/>
      <c r="B47" s="214"/>
      <c r="C47" s="214"/>
      <c r="D47" s="214"/>
      <c r="E47" s="214"/>
      <c r="F47" s="214"/>
      <c r="G47" s="214"/>
      <c r="H47" s="214"/>
      <c r="I47" s="214"/>
      <c r="J47" s="214"/>
      <c r="K47" s="214"/>
      <c r="L47" s="214"/>
      <c r="M47" s="214"/>
      <c r="N47" s="214"/>
      <c r="O47" s="214"/>
      <c r="P47" s="214"/>
      <c r="Q47" s="214"/>
      <c r="R47" s="214"/>
      <c r="S47" s="214"/>
      <c r="T47" s="214"/>
      <c r="U47" s="214"/>
      <c r="V47" s="214"/>
      <c r="W47" s="214"/>
      <c r="X47" s="214"/>
      <c r="Y47" s="214"/>
      <c r="Z47" s="214"/>
      <c r="AA47" s="214"/>
      <c r="AB47" s="214"/>
      <c r="AC47" s="214"/>
      <c r="AD47" s="214"/>
      <c r="AE47" s="214"/>
      <c r="AF47" s="214"/>
      <c r="AG47" s="214"/>
      <c r="AH47" s="214"/>
      <c r="AI47" s="214"/>
      <c r="AJ47" s="214"/>
      <c r="AK47" s="214"/>
      <c r="AL47" s="214"/>
      <c r="AM47" s="214"/>
      <c r="AN47" s="214"/>
      <c r="AO47" s="214"/>
      <c r="AP47" s="214"/>
      <c r="AQ47" s="214"/>
      <c r="AR47" s="214"/>
      <c r="AS47" s="214"/>
      <c r="AT47" s="214"/>
      <c r="AU47" s="214"/>
      <c r="AV47" s="214"/>
      <c r="AW47" s="214"/>
      <c r="AX47" s="214"/>
      <c r="AY47" s="214"/>
      <c r="AZ47" s="214"/>
    </row>
    <row r="48" spans="1:52" x14ac:dyDescent="0.25">
      <c r="A48" s="2"/>
      <c r="B48" s="214"/>
      <c r="C48" s="214"/>
      <c r="D48" s="214"/>
      <c r="E48" s="214"/>
      <c r="F48" s="214"/>
      <c r="G48" s="214"/>
      <c r="H48" s="214"/>
      <c r="I48" s="214"/>
      <c r="J48" s="214"/>
      <c r="K48" s="214"/>
      <c r="L48" s="214"/>
      <c r="M48" s="214"/>
      <c r="N48" s="214"/>
      <c r="O48" s="214"/>
      <c r="P48" s="214"/>
      <c r="Q48" s="214"/>
      <c r="R48" s="214"/>
      <c r="S48" s="214"/>
      <c r="T48" s="214"/>
      <c r="U48" s="214"/>
      <c r="V48" s="214"/>
      <c r="W48" s="214"/>
      <c r="X48" s="214"/>
      <c r="Y48" s="214"/>
      <c r="Z48" s="214"/>
      <c r="AA48" s="214"/>
      <c r="AB48" s="214"/>
      <c r="AC48" s="214"/>
      <c r="AD48" s="214"/>
      <c r="AE48" s="214"/>
      <c r="AF48" s="214"/>
      <c r="AG48" s="214"/>
      <c r="AH48" s="214"/>
      <c r="AI48" s="214"/>
      <c r="AJ48" s="214"/>
      <c r="AK48" s="214"/>
      <c r="AL48" s="214"/>
      <c r="AM48" s="214"/>
      <c r="AN48" s="214"/>
      <c r="AO48" s="214"/>
      <c r="AP48" s="214"/>
      <c r="AQ48" s="214"/>
      <c r="AR48" s="214"/>
      <c r="AS48" s="214"/>
      <c r="AT48" s="214"/>
      <c r="AU48" s="214"/>
      <c r="AV48" s="214"/>
      <c r="AW48" s="214"/>
      <c r="AX48" s="214"/>
      <c r="AY48" s="214"/>
      <c r="AZ48" s="214"/>
    </row>
    <row r="49" spans="1:7" x14ac:dyDescent="0.25">
      <c r="A49" s="2"/>
      <c r="B49" s="214"/>
      <c r="C49" s="214"/>
      <c r="D49" s="214"/>
      <c r="E49" s="214"/>
      <c r="F49" s="214"/>
      <c r="G49" s="214"/>
    </row>
    <row r="50" spans="1:7" x14ac:dyDescent="0.25">
      <c r="A50" s="2"/>
      <c r="B50" s="214"/>
      <c r="C50" s="214"/>
      <c r="D50" s="214"/>
      <c r="E50" s="214"/>
      <c r="F50" s="214"/>
      <c r="G50" s="214"/>
    </row>
    <row r="51" spans="1:7" x14ac:dyDescent="0.25">
      <c r="A51" s="2"/>
      <c r="B51" s="214"/>
      <c r="C51" s="214"/>
      <c r="D51" s="214"/>
      <c r="E51" s="214"/>
      <c r="F51" s="214"/>
      <c r="G51" s="214"/>
    </row>
    <row r="52" spans="1:7" x14ac:dyDescent="0.25">
      <c r="A52" s="2"/>
      <c r="B52" s="214"/>
      <c r="C52" s="214"/>
      <c r="D52" s="214"/>
      <c r="E52" s="214"/>
      <c r="F52" s="214"/>
      <c r="G52" s="214"/>
    </row>
    <row r="65" spans="19:28" x14ac:dyDescent="0.25">
      <c r="S65" s="1"/>
      <c r="T65" s="214"/>
      <c r="U65" s="214">
        <v>24.51</v>
      </c>
      <c r="V65" s="262" t="s">
        <v>35</v>
      </c>
      <c r="W65" s="262"/>
      <c r="X65" s="262"/>
      <c r="Y65" s="262"/>
      <c r="Z65" s="255"/>
      <c r="AA65" s="214"/>
      <c r="AB65" s="214"/>
    </row>
    <row r="66" spans="19:28" x14ac:dyDescent="0.25">
      <c r="S66" s="1"/>
      <c r="T66" s="214" t="s">
        <v>1</v>
      </c>
      <c r="U66" s="214" t="s">
        <v>20</v>
      </c>
      <c r="V66" s="214" t="s">
        <v>36</v>
      </c>
      <c r="W66" s="214"/>
      <c r="X66" s="214"/>
      <c r="Y66" s="214" t="s">
        <v>26</v>
      </c>
      <c r="Z66" s="214"/>
      <c r="AA66" s="214"/>
      <c r="AB66" s="214"/>
    </row>
    <row r="67" spans="19:28" x14ac:dyDescent="0.25">
      <c r="S67" s="214"/>
      <c r="T67" s="214"/>
      <c r="U67" s="214">
        <v>0.84</v>
      </c>
      <c r="V67" s="214">
        <v>0.06</v>
      </c>
      <c r="W67" s="214"/>
      <c r="X67" s="214"/>
      <c r="Y67" s="214">
        <v>0.11</v>
      </c>
      <c r="Z67" s="214"/>
      <c r="AA67" s="214" t="s">
        <v>37</v>
      </c>
      <c r="AB67" s="214"/>
    </row>
    <row r="68" spans="19:28" x14ac:dyDescent="0.25">
      <c r="S68" s="214"/>
      <c r="T68" s="214">
        <v>0.49440000000000001</v>
      </c>
      <c r="U68" s="214">
        <v>0.5</v>
      </c>
      <c r="V68" s="214">
        <v>0.03</v>
      </c>
      <c r="W68" s="214"/>
      <c r="X68" s="214"/>
      <c r="Y68" s="214">
        <v>0.06</v>
      </c>
      <c r="Z68" s="214"/>
      <c r="AA68" s="214" t="s">
        <v>38</v>
      </c>
      <c r="AB68" s="214"/>
    </row>
    <row r="69" spans="19:28" x14ac:dyDescent="0.25">
      <c r="S69" s="214"/>
      <c r="T69" s="214">
        <f>$U65*T68</f>
        <v>12.117744</v>
      </c>
      <c r="U69" s="214">
        <f>$U65*U68</f>
        <v>12.255000000000001</v>
      </c>
      <c r="V69" s="214">
        <f>$U65*V68</f>
        <v>0.73530000000000006</v>
      </c>
      <c r="W69" s="214"/>
      <c r="X69" s="214"/>
      <c r="Y69" s="214">
        <f>U65*Y68</f>
        <v>1.4706000000000001</v>
      </c>
      <c r="Z69" s="214"/>
      <c r="AA69" s="214" t="s">
        <v>39</v>
      </c>
      <c r="AB69" s="214"/>
    </row>
    <row r="71" spans="19:28" x14ac:dyDescent="0.25">
      <c r="S71" s="214"/>
      <c r="T71" s="214"/>
      <c r="U71" s="214">
        <v>1E-3</v>
      </c>
      <c r="V71" s="214" t="s">
        <v>40</v>
      </c>
      <c r="W71" s="214"/>
      <c r="X71" s="214"/>
      <c r="Y71" s="214"/>
      <c r="Z71" s="214"/>
      <c r="AA71" s="214"/>
      <c r="AB71" s="214"/>
    </row>
    <row r="73" spans="19:28" x14ac:dyDescent="0.25">
      <c r="S73" s="214"/>
      <c r="T73" s="214">
        <f>$U71*T69</f>
        <v>1.2117744E-2</v>
      </c>
      <c r="U73" s="214">
        <f>$U71*U69</f>
        <v>1.2255E-2</v>
      </c>
      <c r="V73" s="214">
        <f>$U71*V69</f>
        <v>7.3530000000000004E-4</v>
      </c>
      <c r="W73" s="214"/>
      <c r="X73" s="214"/>
      <c r="Y73" s="214">
        <f>$U71*Y69</f>
        <v>1.4706000000000001E-3</v>
      </c>
      <c r="Z73" s="214"/>
      <c r="AA73" s="214" t="s">
        <v>41</v>
      </c>
      <c r="AB73" s="214"/>
    </row>
    <row r="74" spans="19:28" x14ac:dyDescent="0.25">
      <c r="S74" s="214"/>
      <c r="T74" s="214" t="s">
        <v>42</v>
      </c>
      <c r="U74" s="214">
        <v>28</v>
      </c>
      <c r="V74" s="214">
        <v>25</v>
      </c>
      <c r="W74" s="214"/>
      <c r="X74" s="214"/>
      <c r="Y74" s="214">
        <v>27</v>
      </c>
      <c r="Z74" s="214"/>
      <c r="AA74" s="214" t="s">
        <v>43</v>
      </c>
      <c r="AB74" s="214">
        <f>12+U74+V74+Y74</f>
        <v>92</v>
      </c>
    </row>
    <row r="76" spans="19:28" ht="14" x14ac:dyDescent="0.3">
      <c r="S76" s="214"/>
      <c r="T76" s="214">
        <v>23.95</v>
      </c>
      <c r="U76" s="7">
        <v>58.693399999999997</v>
      </c>
      <c r="V76" s="7">
        <v>54.938048999999999</v>
      </c>
      <c r="W76" s="7"/>
      <c r="X76" s="7"/>
      <c r="Y76" s="8">
        <v>58.933199999999999</v>
      </c>
      <c r="Z76" s="8"/>
      <c r="AA76" s="214" t="s">
        <v>44</v>
      </c>
      <c r="AB76" s="214"/>
    </row>
    <row r="78" spans="19:28" x14ac:dyDescent="0.25">
      <c r="S78" s="214"/>
      <c r="T78" s="214"/>
      <c r="U78" s="214">
        <f>U69/U76</f>
        <v>0.20879690050329341</v>
      </c>
      <c r="V78" s="214">
        <f>V69/V76</f>
        <v>1.3384166590990518E-2</v>
      </c>
      <c r="W78" s="214"/>
      <c r="X78" s="214"/>
      <c r="Y78" s="214">
        <f>(Y69/Y76)</f>
        <v>2.4953676365783637E-2</v>
      </c>
      <c r="Z78" s="214"/>
      <c r="AA78" s="214"/>
      <c r="AB78" s="214"/>
    </row>
    <row r="79" spans="19:28" x14ac:dyDescent="0.25">
      <c r="S79" s="214"/>
      <c r="T79" s="214"/>
      <c r="U79" s="214">
        <f>U78/SUM(U78:Y78)</f>
        <v>0.84487068705914736</v>
      </c>
      <c r="V79" s="214">
        <f>V78/SUM(U78:Y78)</f>
        <v>5.415736534492227E-2</v>
      </c>
      <c r="W79" s="214"/>
      <c r="X79" s="214"/>
      <c r="Y79" s="214">
        <f>Y78/SUM(U78:Y78)</f>
        <v>0.10097194759593037</v>
      </c>
      <c r="Z79" s="214"/>
      <c r="AA79" s="214"/>
      <c r="AB79" s="214"/>
    </row>
  </sheetData>
  <mergeCells count="1">
    <mergeCell ref="V65:Y65"/>
  </mergeCells>
  <pageMargins left="0.7" right="0.7" top="0.75" bottom="0.75" header="0.3" footer="0.3"/>
  <pageSetup orientation="portrait" r:id="rId1"/>
  <legacyDrawing r:id="rId2"/>
  <tableParts count="2">
    <tablePart r:id="rId3"/>
    <tablePart r:id="rId4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AM80"/>
  <sheetViews>
    <sheetView workbookViewId="0">
      <selection activeCell="B2" sqref="B2:G2"/>
    </sheetView>
  </sheetViews>
  <sheetFormatPr defaultRowHeight="13.5" x14ac:dyDescent="0.25"/>
  <cols>
    <col min="1" max="1" width="9" customWidth="1"/>
    <col min="2" max="4" width="10.25" customWidth="1"/>
    <col min="5" max="5" width="9.5" customWidth="1"/>
    <col min="6" max="6" width="10.08203125" customWidth="1"/>
    <col min="7" max="7" width="10.25" customWidth="1"/>
    <col min="8" max="8" width="9.25" customWidth="1"/>
    <col min="9" max="9" width="9.75" customWidth="1"/>
    <col min="10" max="10" width="11.75" customWidth="1"/>
    <col min="11" max="11" width="10" customWidth="1"/>
    <col min="12" max="12" width="9.75" customWidth="1"/>
    <col min="13" max="13" width="10.58203125" customWidth="1"/>
    <col min="14" max="14" width="9.58203125" customWidth="1"/>
    <col min="16" max="16" width="12.75" customWidth="1"/>
    <col min="17" max="17" width="10" customWidth="1"/>
    <col min="18" max="18" width="9.75" customWidth="1"/>
    <col min="19" max="19" width="12" customWidth="1"/>
    <col min="20" max="20" width="10.33203125" customWidth="1"/>
    <col min="21" max="21" width="9.75" customWidth="1"/>
    <col min="22" max="22" width="9.83203125" customWidth="1"/>
    <col min="23" max="23" width="10" customWidth="1"/>
    <col min="24" max="24" width="9.75" customWidth="1"/>
    <col min="25" max="25" width="10.58203125" customWidth="1"/>
    <col min="27" max="31" width="10.83203125" customWidth="1"/>
    <col min="32" max="32" width="12.33203125" customWidth="1"/>
    <col min="33" max="33" width="13.25" customWidth="1"/>
    <col min="34" max="34" width="9.08203125" customWidth="1"/>
    <col min="35" max="35" width="10.83203125" customWidth="1"/>
    <col min="36" max="36" width="9.58203125" customWidth="1"/>
    <col min="38" max="38" width="12.25" customWidth="1"/>
    <col min="39" max="39" width="11.75" customWidth="1"/>
  </cols>
  <sheetData>
    <row r="1" spans="1:39" x14ac:dyDescent="0.25">
      <c r="A1" s="214" t="s">
        <v>0</v>
      </c>
      <c r="B1" s="214" t="s">
        <v>1</v>
      </c>
      <c r="C1" s="214" t="s">
        <v>2</v>
      </c>
      <c r="D1" s="214" t="s">
        <v>3</v>
      </c>
      <c r="E1" s="214" t="s">
        <v>4</v>
      </c>
      <c r="F1" s="214" t="s">
        <v>5</v>
      </c>
      <c r="G1" s="214" t="s">
        <v>45</v>
      </c>
      <c r="H1" s="214"/>
      <c r="I1" s="214" t="s">
        <v>0</v>
      </c>
      <c r="J1" s="214" t="s">
        <v>1</v>
      </c>
      <c r="K1" s="214" t="s">
        <v>2</v>
      </c>
      <c r="L1" s="214" t="s">
        <v>3</v>
      </c>
      <c r="M1" s="214" t="s">
        <v>4</v>
      </c>
      <c r="N1" s="214" t="s">
        <v>5</v>
      </c>
      <c r="O1" s="214" t="s">
        <v>45</v>
      </c>
      <c r="P1" s="214" t="s">
        <v>46</v>
      </c>
      <c r="Q1" s="214"/>
      <c r="R1" s="214"/>
      <c r="S1" s="214"/>
      <c r="T1" s="214"/>
      <c r="U1" s="214"/>
      <c r="V1" s="214"/>
      <c r="W1" s="214"/>
      <c r="X1" s="214"/>
      <c r="Y1" s="214"/>
      <c r="Z1" s="214"/>
      <c r="AA1" s="214"/>
      <c r="AB1" s="214"/>
      <c r="AC1" s="214"/>
      <c r="AD1" s="214"/>
      <c r="AE1" s="214"/>
      <c r="AF1" s="214"/>
      <c r="AG1" s="214"/>
      <c r="AH1" s="214"/>
      <c r="AI1" s="214"/>
      <c r="AJ1" s="214"/>
      <c r="AK1" s="214"/>
      <c r="AL1" s="214"/>
      <c r="AM1" s="214"/>
    </row>
    <row r="2" spans="1:39" x14ac:dyDescent="0.25">
      <c r="A2" s="214" t="s">
        <v>47</v>
      </c>
      <c r="B2" s="3">
        <v>1.1220000000000001E-2</v>
      </c>
      <c r="C2" s="3">
        <v>1.298E-2</v>
      </c>
      <c r="D2" s="3">
        <v>1.72E-3</v>
      </c>
      <c r="E2" s="3">
        <v>5.96E-3</v>
      </c>
      <c r="F2" s="3">
        <v>2.3800000000000002E-3</v>
      </c>
      <c r="G2" s="3">
        <v>8.4999999999999995E-4</v>
      </c>
      <c r="H2" s="214"/>
      <c r="I2" s="2" t="s">
        <v>48</v>
      </c>
      <c r="J2" s="140">
        <f t="shared" ref="J2:J19" si="0">B4*B$2/B$3</f>
        <v>8.9631034482758629</v>
      </c>
      <c r="K2" s="140">
        <f t="shared" ref="K2:K19" si="1">C4*C$2/C$3</f>
        <v>9.4366091954022995</v>
      </c>
      <c r="L2" s="140">
        <f t="shared" ref="L2" si="2">D4*G$2/D$3</f>
        <v>1.9286206896551725</v>
      </c>
      <c r="M2" s="140">
        <f t="shared" ref="M2:M19" si="3">E4*E$2/E$3</f>
        <v>2.1510804597701152</v>
      </c>
      <c r="N2" s="140">
        <f t="shared" ref="N2:N19" si="4">F4*F$2/F$3</f>
        <v>0.2544137931034483</v>
      </c>
      <c r="O2" s="140">
        <f t="shared" ref="O2:O19" si="5">G4*D$2/G$3</f>
        <v>0.20758620689655174</v>
      </c>
      <c r="P2" s="140">
        <f>SUM(Table4[[#This Row],[LiOH]:[Manganese]])</f>
        <v>22.94141379310345</v>
      </c>
      <c r="Q2" s="214"/>
      <c r="R2" s="214"/>
      <c r="S2" s="214"/>
      <c r="T2" s="214"/>
      <c r="U2" s="214"/>
      <c r="V2" s="214"/>
      <c r="W2" s="214"/>
      <c r="X2" s="214"/>
      <c r="Y2" s="214"/>
      <c r="Z2" s="214"/>
      <c r="AA2" s="214"/>
      <c r="AB2" s="214"/>
      <c r="AC2" s="214"/>
      <c r="AD2" s="214"/>
      <c r="AE2" s="214"/>
      <c r="AF2" s="214"/>
      <c r="AG2" s="214"/>
      <c r="AH2" s="214"/>
      <c r="AI2" s="214"/>
      <c r="AJ2" s="214"/>
      <c r="AK2" s="214"/>
      <c r="AL2" s="214"/>
      <c r="AM2" s="214"/>
    </row>
    <row r="3" spans="1:39" ht="16" x14ac:dyDescent="0.35">
      <c r="A3" s="214" t="s">
        <v>49</v>
      </c>
      <c r="B3" s="214">
        <v>17.399999999999999</v>
      </c>
      <c r="C3" s="214">
        <v>17.399999999999999</v>
      </c>
      <c r="D3" s="214">
        <v>17.399999999999999</v>
      </c>
      <c r="E3" s="214">
        <v>17.399999999999999</v>
      </c>
      <c r="F3" s="214">
        <v>17.399999999999999</v>
      </c>
      <c r="G3" s="214">
        <v>17.399999999999999</v>
      </c>
      <c r="H3" s="214"/>
      <c r="I3" s="108" t="s">
        <v>10</v>
      </c>
      <c r="J3" s="140">
        <f t="shared" si="0"/>
        <v>7.3678194481458625</v>
      </c>
      <c r="K3" s="140">
        <f t="shared" si="1"/>
        <v>9.5917318715642192</v>
      </c>
      <c r="L3" s="140">
        <f>D5*D$2/D$3</f>
        <v>7.6315329835082464</v>
      </c>
      <c r="M3" s="140">
        <f t="shared" si="3"/>
        <v>2.4223594952523744</v>
      </c>
      <c r="N3" s="140">
        <f t="shared" si="4"/>
        <v>0.30252523738130938</v>
      </c>
      <c r="O3" s="140">
        <f t="shared" si="5"/>
        <v>0.20758620689655174</v>
      </c>
      <c r="P3" s="140">
        <f>SUM(Table4[[#This Row],[LiOH]:[Manganese]])</f>
        <v>27.523555242748564</v>
      </c>
      <c r="Q3" s="214"/>
      <c r="R3" s="214"/>
      <c r="S3" s="214"/>
      <c r="T3" s="214"/>
      <c r="U3" s="214"/>
      <c r="V3" s="214"/>
      <c r="W3" s="214"/>
      <c r="X3" s="214"/>
      <c r="Y3" s="214"/>
      <c r="Z3" s="214"/>
      <c r="AA3" s="214"/>
      <c r="AB3" s="214"/>
      <c r="AC3" s="214"/>
      <c r="AD3" s="214"/>
      <c r="AE3" s="214"/>
      <c r="AF3" s="214"/>
      <c r="AG3" s="214"/>
      <c r="AH3" s="214"/>
      <c r="AI3" s="214"/>
      <c r="AJ3" s="214"/>
      <c r="AK3" s="214"/>
      <c r="AL3" s="214"/>
      <c r="AM3" s="214"/>
    </row>
    <row r="4" spans="1:39" ht="16" x14ac:dyDescent="0.35">
      <c r="A4" s="214" t="s">
        <v>50</v>
      </c>
      <c r="B4" s="91">
        <v>13900</v>
      </c>
      <c r="C4" s="1">
        <v>12650</v>
      </c>
      <c r="D4" s="1">
        <v>39480</v>
      </c>
      <c r="E4" s="1">
        <v>6280</v>
      </c>
      <c r="F4" s="1">
        <v>1860</v>
      </c>
      <c r="G4" s="222">
        <v>2100</v>
      </c>
      <c r="H4" s="214"/>
      <c r="I4" s="108" t="s">
        <v>11</v>
      </c>
      <c r="J4" s="140">
        <f t="shared" si="0"/>
        <v>7.1293645320197072</v>
      </c>
      <c r="K4" s="140">
        <f t="shared" si="1"/>
        <v>10.142210201149426</v>
      </c>
      <c r="L4" s="140">
        <f t="shared" ref="L4:L20" si="6">D6*D$2/D$3</f>
        <v>7.9863949425287375</v>
      </c>
      <c r="M4" s="140">
        <f t="shared" si="3"/>
        <v>2.3999361494252875</v>
      </c>
      <c r="N4" s="140">
        <f t="shared" si="4"/>
        <v>0.29842840517241381</v>
      </c>
      <c r="O4" s="140">
        <f t="shared" si="5"/>
        <v>0.20758620689655174</v>
      </c>
      <c r="P4" s="140">
        <f>SUM(Table4[[#This Row],[LiOH]:[Manganese]])</f>
        <v>28.163920437192118</v>
      </c>
      <c r="Q4" s="214"/>
      <c r="R4" s="214"/>
      <c r="S4" s="214"/>
      <c r="T4" s="214"/>
      <c r="U4" s="214"/>
      <c r="V4" s="214"/>
      <c r="W4" s="214"/>
      <c r="X4" s="214"/>
      <c r="Y4" s="214"/>
      <c r="Z4" s="214"/>
      <c r="AA4" s="214"/>
      <c r="AB4" s="214"/>
      <c r="AC4" s="214"/>
      <c r="AD4" s="214"/>
      <c r="AE4" s="214"/>
      <c r="AF4" s="214"/>
      <c r="AG4" s="214"/>
      <c r="AH4" s="214"/>
      <c r="AI4" s="214"/>
      <c r="AJ4" s="214"/>
      <c r="AK4" s="214"/>
      <c r="AL4" s="214"/>
      <c r="AM4" s="214"/>
    </row>
    <row r="5" spans="1:39" ht="16" x14ac:dyDescent="0.35">
      <c r="A5" s="2">
        <v>43101</v>
      </c>
      <c r="B5" s="223">
        <v>11426.030160226202</v>
      </c>
      <c r="C5" s="1">
        <f>AVERAGEIFS('Commodities Data'!C:C,'Commodities Data'!$O:$O,$A5)</f>
        <v>12857.945652173914</v>
      </c>
      <c r="D5" s="1">
        <f>AVERAGEIFS('Commodities Data'!H:H,'Commodities Data'!$O:$O,$A5)</f>
        <v>77202.717391304352</v>
      </c>
      <c r="E5" s="1">
        <f>AVERAGEIFS('Commodities Data'!I:I,'Commodities Data'!$O:$O,$A5)</f>
        <v>7071.989130434783</v>
      </c>
      <c r="F5" s="1">
        <f>AVERAGEIFS('Commodities Data'!L:L,'Commodities Data'!$O:$O,$A5)</f>
        <v>2211.7391304347825</v>
      </c>
      <c r="G5" s="222">
        <v>2100</v>
      </c>
      <c r="H5" s="214"/>
      <c r="I5" s="108" t="s">
        <v>12</v>
      </c>
      <c r="J5" s="140">
        <f t="shared" si="0"/>
        <v>7.6285907930056434</v>
      </c>
      <c r="K5" s="140">
        <f t="shared" si="1"/>
        <v>9.9857669540229885</v>
      </c>
      <c r="L5" s="140">
        <f t="shared" si="6"/>
        <v>8.6874513061650998</v>
      </c>
      <c r="M5" s="140">
        <f t="shared" si="3"/>
        <v>2.3270468129571582</v>
      </c>
      <c r="N5" s="140">
        <f t="shared" si="4"/>
        <v>0.28252085945663535</v>
      </c>
      <c r="O5" s="140">
        <f t="shared" si="5"/>
        <v>0.20758620689655174</v>
      </c>
      <c r="P5" s="140">
        <f>SUM(Table4[[#This Row],[LiOH]:[Manganese]])</f>
        <v>29.118962932504072</v>
      </c>
      <c r="Q5" s="214"/>
      <c r="R5" s="214"/>
      <c r="S5" s="214"/>
      <c r="T5" s="214"/>
      <c r="U5" s="214"/>
      <c r="V5" s="214"/>
      <c r="W5" s="214"/>
      <c r="X5" s="214"/>
      <c r="Y5" s="214"/>
      <c r="Z5" s="214"/>
      <c r="AA5" s="214"/>
      <c r="AB5" s="214"/>
      <c r="AC5" s="214"/>
      <c r="AD5" s="214"/>
      <c r="AE5" s="214"/>
      <c r="AF5" s="214"/>
      <c r="AG5" s="214"/>
      <c r="AH5" s="214"/>
      <c r="AI5" s="11"/>
      <c r="AJ5" s="214"/>
      <c r="AK5" s="10"/>
      <c r="AL5" s="9"/>
      <c r="AM5" s="10"/>
    </row>
    <row r="6" spans="1:39" ht="16" x14ac:dyDescent="0.35">
      <c r="A6" s="2">
        <v>43132</v>
      </c>
      <c r="B6" s="223">
        <v>11056.233766233769</v>
      </c>
      <c r="C6" s="1">
        <f>AVERAGEIFS('Commodities Data'!C:C,'Commodities Data'!$O:$O,$A6)</f>
        <v>13595.875</v>
      </c>
      <c r="D6" s="1">
        <f>AVERAGEIFS('Commodities Data'!H:H,'Commodities Data'!$O:$O,$A6)</f>
        <v>80792.600000000006</v>
      </c>
      <c r="E6" s="1">
        <f>AVERAGEIFS('Commodities Data'!I:I,'Commodities Data'!$O:$O,$A6)</f>
        <v>7006.5249999999996</v>
      </c>
      <c r="F6" s="1">
        <f>AVERAGEIFS('Commodities Data'!L:L,'Commodities Data'!$O:$O,$A6)</f>
        <v>2181.7874999999999</v>
      </c>
      <c r="G6" s="222">
        <v>2100</v>
      </c>
      <c r="H6" s="214"/>
      <c r="I6" s="108" t="s">
        <v>14</v>
      </c>
      <c r="J6" s="140">
        <f t="shared" si="0"/>
        <v>7.4204354178842777</v>
      </c>
      <c r="K6" s="140">
        <f t="shared" si="1"/>
        <v>10.373165571975917</v>
      </c>
      <c r="L6" s="140">
        <f t="shared" si="6"/>
        <v>8.9869293924466334</v>
      </c>
      <c r="M6" s="140">
        <f t="shared" si="3"/>
        <v>2.3440301587301589</v>
      </c>
      <c r="N6" s="140">
        <f t="shared" si="4"/>
        <v>0.30665459770114945</v>
      </c>
      <c r="O6" s="140">
        <f t="shared" si="5"/>
        <v>0.20758620689655174</v>
      </c>
      <c r="P6" s="140">
        <f>SUM(Table4[[#This Row],[LiOH]:[Manganese]])</f>
        <v>29.63880134563469</v>
      </c>
      <c r="Q6" s="214"/>
      <c r="R6" s="214"/>
      <c r="S6" s="214"/>
      <c r="T6" s="214"/>
      <c r="U6" s="214"/>
      <c r="V6" s="214"/>
      <c r="W6" s="214"/>
      <c r="X6" s="214"/>
      <c r="Y6" s="214"/>
      <c r="Z6" s="214"/>
      <c r="AA6" s="214"/>
      <c r="AB6" s="214"/>
      <c r="AC6" s="214"/>
      <c r="AD6" s="214"/>
      <c r="AE6" s="214"/>
      <c r="AF6" s="214"/>
      <c r="AG6" s="214"/>
      <c r="AH6" s="214"/>
      <c r="AI6" s="11"/>
      <c r="AJ6" s="214"/>
      <c r="AK6" s="10"/>
      <c r="AL6" s="11"/>
      <c r="AM6" s="10"/>
    </row>
    <row r="7" spans="1:39" ht="16" x14ac:dyDescent="0.35">
      <c r="A7" s="2">
        <v>43160</v>
      </c>
      <c r="B7" s="223">
        <v>11830.434919634417</v>
      </c>
      <c r="C7" s="1">
        <f>AVERAGEIFS('Commodities Data'!C:C,'Commodities Data'!$O:$O,$A7)</f>
        <v>13386.15909090909</v>
      </c>
      <c r="D7" s="1">
        <f>AVERAGEIFS('Commodities Data'!H:H,'Commodities Data'!$O:$O,$A7)</f>
        <v>87884.681818181823</v>
      </c>
      <c r="E7" s="1">
        <f>AVERAGEIFS('Commodities Data'!I:I,'Commodities Data'!$O:$O,$A7)</f>
        <v>6793.727272727273</v>
      </c>
      <c r="F7" s="1">
        <f>AVERAGEIFS('Commodities Data'!L:L,'Commodities Data'!$O:$O,$A7)</f>
        <v>2065.4886363636365</v>
      </c>
      <c r="G7" s="222">
        <v>2100</v>
      </c>
      <c r="H7" s="214"/>
      <c r="I7" s="108" t="s">
        <v>17</v>
      </c>
      <c r="J7" s="140">
        <f t="shared" si="0"/>
        <v>7.9640653983353165</v>
      </c>
      <c r="K7" s="140">
        <f t="shared" si="1"/>
        <v>10.715935444777612</v>
      </c>
      <c r="L7" s="140">
        <f t="shared" si="6"/>
        <v>8.915892053973014</v>
      </c>
      <c r="M7" s="140">
        <f t="shared" si="3"/>
        <v>2.3379224387806099</v>
      </c>
      <c r="N7" s="140">
        <f t="shared" si="4"/>
        <v>0.31469285357321347</v>
      </c>
      <c r="O7" s="140">
        <f t="shared" si="5"/>
        <v>0.20758620689655174</v>
      </c>
      <c r="P7" s="140">
        <f>SUM(Table4[[#This Row],[LiOH]:[Manganese]])</f>
        <v>30.456094396336315</v>
      </c>
      <c r="Q7" s="214"/>
      <c r="R7" s="214"/>
      <c r="S7" s="214"/>
      <c r="T7" s="214"/>
      <c r="U7" s="214"/>
      <c r="V7" s="214"/>
      <c r="W7" s="214"/>
      <c r="X7" s="214"/>
      <c r="Y7" s="214"/>
      <c r="Z7" s="214"/>
      <c r="AA7" s="214"/>
      <c r="AB7" s="214"/>
      <c r="AC7" s="214"/>
      <c r="AD7" s="214"/>
      <c r="AE7" s="214"/>
      <c r="AF7" s="214"/>
      <c r="AG7" s="214"/>
      <c r="AH7" s="214"/>
      <c r="AI7" s="11"/>
      <c r="AJ7" s="10"/>
      <c r="AK7" s="214"/>
      <c r="AL7" s="12"/>
      <c r="AM7" s="10"/>
    </row>
    <row r="8" spans="1:39" ht="16" x14ac:dyDescent="0.35">
      <c r="A8" s="2">
        <v>43191</v>
      </c>
      <c r="B8" s="223">
        <v>11507.627118644066</v>
      </c>
      <c r="C8" s="1">
        <f>AVERAGEIFS('Commodities Data'!C:C,'Commodities Data'!$O:$O,$A8)</f>
        <v>13905.476190476191</v>
      </c>
      <c r="D8" s="1">
        <f>AVERAGEIFS('Commodities Data'!H:H,'Commodities Data'!$O:$O,$A8)</f>
        <v>90914.28571428571</v>
      </c>
      <c r="E8" s="1">
        <f>AVERAGEIFS('Commodities Data'!I:I,'Commodities Data'!$O:$O,$A8)</f>
        <v>6843.3095238095239</v>
      </c>
      <c r="F8" s="1">
        <f>AVERAGEIFS('Commodities Data'!L:L,'Commodities Data'!$O:$O,$A8)</f>
        <v>2241.9285714285716</v>
      </c>
      <c r="G8" s="222">
        <v>2100</v>
      </c>
      <c r="H8" s="214"/>
      <c r="I8" s="108" t="s">
        <v>19</v>
      </c>
      <c r="J8" s="140">
        <f t="shared" si="0"/>
        <v>7.4552469410456084</v>
      </c>
      <c r="K8" s="140">
        <f t="shared" si="1"/>
        <v>11.268471195949644</v>
      </c>
      <c r="L8" s="140">
        <f t="shared" si="6"/>
        <v>8.0254898741105638</v>
      </c>
      <c r="M8" s="140">
        <f t="shared" si="3"/>
        <v>2.3860062397372745</v>
      </c>
      <c r="N8" s="140">
        <f t="shared" si="4"/>
        <v>0.30606513409961694</v>
      </c>
      <c r="O8" s="140">
        <f t="shared" si="5"/>
        <v>0.20758620689655174</v>
      </c>
      <c r="P8" s="140">
        <f>SUM(Table4[[#This Row],[LiOH]:[Manganese]])</f>
        <v>29.648865591839254</v>
      </c>
      <c r="Q8" s="214"/>
      <c r="R8" s="214"/>
      <c r="S8" s="214"/>
      <c r="T8" s="214"/>
      <c r="U8" s="214"/>
      <c r="V8" s="214"/>
      <c r="W8" s="214"/>
      <c r="X8" s="214"/>
      <c r="Y8" s="214"/>
      <c r="Z8" s="214"/>
      <c r="AA8" s="214"/>
      <c r="AB8" s="214"/>
      <c r="AC8" s="214"/>
      <c r="AD8" s="214"/>
      <c r="AE8" s="214"/>
      <c r="AF8" s="214"/>
      <c r="AG8" s="214"/>
      <c r="AH8" s="214"/>
      <c r="AI8" s="11"/>
      <c r="AJ8" s="214"/>
      <c r="AK8" s="10"/>
      <c r="AL8" s="11"/>
      <c r="AM8" s="10"/>
    </row>
    <row r="9" spans="1:39" ht="16" x14ac:dyDescent="0.35">
      <c r="A9" s="2">
        <v>43221</v>
      </c>
      <c r="B9" s="223">
        <v>12350.689655172413</v>
      </c>
      <c r="C9" s="1">
        <f>AVERAGEIFS('Commodities Data'!C:C,'Commodities Data'!$O:$O,$A9)</f>
        <v>14364.967391304348</v>
      </c>
      <c r="D9" s="1">
        <f>AVERAGEIFS('Commodities Data'!H:H,'Commodities Data'!$O:$O,$A9)</f>
        <v>90195.65217391304</v>
      </c>
      <c r="E9" s="1">
        <f>AVERAGEIFS('Commodities Data'!I:I,'Commodities Data'!$O:$O,$A9)</f>
        <v>6825.478260869565</v>
      </c>
      <c r="F9" s="1">
        <f>AVERAGEIFS('Commodities Data'!L:L,'Commodities Data'!$O:$O,$A9)</f>
        <v>2300.695652173913</v>
      </c>
      <c r="G9" s="222">
        <v>2100</v>
      </c>
      <c r="H9" s="214"/>
      <c r="I9" s="108" t="s">
        <v>21</v>
      </c>
      <c r="J9" s="140">
        <f t="shared" si="0"/>
        <v>7.0826009718717886</v>
      </c>
      <c r="K9" s="140">
        <f t="shared" si="1"/>
        <v>10.289905172413794</v>
      </c>
      <c r="L9" s="140">
        <f t="shared" si="6"/>
        <v>6.9835684430512019</v>
      </c>
      <c r="M9" s="140">
        <f t="shared" si="3"/>
        <v>2.1410614942528734</v>
      </c>
      <c r="N9" s="140">
        <f t="shared" si="4"/>
        <v>0.2848119514106584</v>
      </c>
      <c r="O9" s="140">
        <f t="shared" si="5"/>
        <v>0.20758620689655174</v>
      </c>
      <c r="P9" s="140">
        <f>SUM(Table4[[#This Row],[LiOH]:[Manganese]])</f>
        <v>26.989534239896869</v>
      </c>
      <c r="Q9" s="214"/>
      <c r="R9" s="214"/>
      <c r="S9" s="214"/>
      <c r="T9" s="214"/>
      <c r="U9" s="214"/>
      <c r="V9" s="214"/>
      <c r="W9" s="214"/>
      <c r="X9" s="214"/>
      <c r="Y9" s="214"/>
      <c r="Z9" s="214"/>
      <c r="AA9" s="214"/>
      <c r="AB9" s="214"/>
      <c r="AC9" s="214"/>
      <c r="AD9" s="214"/>
      <c r="AE9" s="214"/>
      <c r="AF9" s="214"/>
      <c r="AG9" s="214"/>
      <c r="AH9" s="214"/>
      <c r="AI9" s="11"/>
      <c r="AJ9" s="214"/>
      <c r="AK9" s="10"/>
      <c r="AL9" s="12"/>
      <c r="AM9" s="10"/>
    </row>
    <row r="10" spans="1:39" ht="16" x14ac:dyDescent="0.35">
      <c r="A10" s="2">
        <v>43252</v>
      </c>
      <c r="B10" s="223">
        <v>11561.612903225807</v>
      </c>
      <c r="C10" s="1">
        <f>AVERAGEIFS('Commodities Data'!C:C,'Commodities Data'!$O:$O,$A10)</f>
        <v>15105.654761904761</v>
      </c>
      <c r="D10" s="1">
        <f>AVERAGEIFS('Commodities Data'!H:H,'Commodities Data'!$O:$O,$A10)</f>
        <v>81188.095238095237</v>
      </c>
      <c r="E10" s="1">
        <f>AVERAGEIFS('Commodities Data'!I:I,'Commodities Data'!$O:$O,$A10)</f>
        <v>6965.8571428571431</v>
      </c>
      <c r="F10" s="1">
        <f>AVERAGEIFS('Commodities Data'!L:L,'Commodities Data'!$O:$O,$A10)</f>
        <v>2237.6190476190477</v>
      </c>
      <c r="G10" s="222">
        <v>2100</v>
      </c>
      <c r="H10" s="214"/>
      <c r="I10" s="108" t="s">
        <v>23</v>
      </c>
      <c r="J10" s="140">
        <f t="shared" si="0"/>
        <v>7.7865637145456068</v>
      </c>
      <c r="K10" s="140">
        <f t="shared" si="1"/>
        <v>10.0021813968016</v>
      </c>
      <c r="L10" s="140">
        <f t="shared" si="6"/>
        <v>6.2596331334332831</v>
      </c>
      <c r="M10" s="140">
        <f t="shared" si="3"/>
        <v>2.0732594202898555</v>
      </c>
      <c r="N10" s="140">
        <f t="shared" si="4"/>
        <v>0.28073533233383308</v>
      </c>
      <c r="O10" s="140">
        <f t="shared" si="5"/>
        <v>0.20758620689655174</v>
      </c>
      <c r="P10" s="140">
        <f>SUM(Table4[[#This Row],[LiOH]:[Manganese]])</f>
        <v>26.609959204300729</v>
      </c>
      <c r="Q10" s="214"/>
      <c r="R10" s="214"/>
      <c r="S10" s="214"/>
      <c r="T10" s="214"/>
      <c r="U10" s="214"/>
      <c r="V10" s="214"/>
      <c r="W10" s="214"/>
      <c r="X10" s="214"/>
      <c r="Y10" s="214"/>
      <c r="Z10" s="214"/>
      <c r="AA10" s="214"/>
      <c r="AB10" s="214"/>
      <c r="AC10" s="214"/>
      <c r="AD10" s="214"/>
      <c r="AE10" s="214"/>
      <c r="AF10" s="214"/>
      <c r="AG10" s="214"/>
      <c r="AH10" s="214"/>
      <c r="AI10" s="11"/>
      <c r="AJ10" s="10"/>
      <c r="AK10" s="214"/>
      <c r="AL10" s="11"/>
      <c r="AM10" s="10"/>
    </row>
    <row r="11" spans="1:39" ht="16" x14ac:dyDescent="0.35">
      <c r="A11" s="2">
        <v>43282</v>
      </c>
      <c r="B11" s="223">
        <v>10983.712737127371</v>
      </c>
      <c r="C11" s="1">
        <f>AVERAGEIFS('Commodities Data'!C:C,'Commodities Data'!$O:$O,$A11)</f>
        <v>13793.863636363636</v>
      </c>
      <c r="D11" s="1">
        <f>AVERAGEIFS('Commodities Data'!H:H,'Commodities Data'!$O:$O,$A11)</f>
        <v>70647.727272727279</v>
      </c>
      <c r="E11" s="1">
        <f>AVERAGEIFS('Commodities Data'!I:I,'Commodities Data'!$O:$O,$A11)</f>
        <v>6250.75</v>
      </c>
      <c r="F11" s="1">
        <f>AVERAGEIFS('Commodities Data'!L:L,'Commodities Data'!$O:$O,$A11)</f>
        <v>2082.2386363636365</v>
      </c>
      <c r="G11" s="222">
        <v>2100</v>
      </c>
      <c r="H11" s="214"/>
      <c r="I11" s="108" t="s">
        <v>25</v>
      </c>
      <c r="J11" s="140">
        <f t="shared" si="0"/>
        <v>7.7439940360008688</v>
      </c>
      <c r="K11" s="140">
        <f t="shared" si="1"/>
        <v>9.3324335057471277</v>
      </c>
      <c r="L11" s="140">
        <f t="shared" si="6"/>
        <v>6.1495263793103447</v>
      </c>
      <c r="M11" s="140">
        <f t="shared" si="3"/>
        <v>2.0725600287356323</v>
      </c>
      <c r="N11" s="140">
        <f t="shared" si="4"/>
        <v>0.27718280172413795</v>
      </c>
      <c r="O11" s="140">
        <f t="shared" si="5"/>
        <v>0.20758620689655174</v>
      </c>
      <c r="P11" s="140">
        <f>SUM(Table4[[#This Row],[LiOH]:[Manganese]])</f>
        <v>25.783282958414663</v>
      </c>
      <c r="Q11" s="214"/>
      <c r="R11" s="214"/>
      <c r="S11" s="214"/>
      <c r="T11" s="214"/>
      <c r="U11" s="214"/>
      <c r="V11" s="214"/>
      <c r="W11" s="214"/>
      <c r="X11" s="214"/>
      <c r="Y11" s="214"/>
      <c r="Z11" s="214"/>
      <c r="AA11" s="214"/>
      <c r="AB11" s="214"/>
      <c r="AC11" s="214"/>
      <c r="AD11" s="214"/>
      <c r="AE11" s="214"/>
      <c r="AF11" s="214"/>
      <c r="AG11" s="214"/>
      <c r="AH11" s="214"/>
      <c r="AI11" s="214"/>
      <c r="AJ11" s="214"/>
      <c r="AK11" s="10"/>
      <c r="AL11" s="12"/>
      <c r="AM11" s="10"/>
    </row>
    <row r="12" spans="1:39" ht="16" x14ac:dyDescent="0.35">
      <c r="A12" s="2">
        <v>43313</v>
      </c>
      <c r="B12" s="223">
        <v>12075.419664268587</v>
      </c>
      <c r="C12" s="1">
        <f>AVERAGEIFS('Commodities Data'!C:C,'Commodities Data'!$O:$O,$A12)</f>
        <v>13408.16304347826</v>
      </c>
      <c r="D12" s="1">
        <f>AVERAGEIFS('Commodities Data'!H:H,'Commodities Data'!$O:$O,$A12)</f>
        <v>63324.195652173912</v>
      </c>
      <c r="E12" s="1">
        <f>AVERAGEIFS('Commodities Data'!I:I,'Commodities Data'!$O:$O,$A12)</f>
        <v>6052.804347826087</v>
      </c>
      <c r="F12" s="1">
        <f>AVERAGEIFS('Commodities Data'!L:L,'Commodities Data'!$O:$O,$A12)</f>
        <v>2052.4347826086955</v>
      </c>
      <c r="G12" s="222">
        <v>2100</v>
      </c>
      <c r="H12" s="214"/>
      <c r="I12" s="108" t="s">
        <v>27</v>
      </c>
      <c r="J12" s="140">
        <f t="shared" si="0"/>
        <v>8.0152488179669046</v>
      </c>
      <c r="K12" s="140">
        <f t="shared" si="1"/>
        <v>9.1866420289855064</v>
      </c>
      <c r="L12" s="140">
        <f t="shared" si="6"/>
        <v>5.9929923038480766</v>
      </c>
      <c r="M12" s="140">
        <f t="shared" si="3"/>
        <v>2.1303872563718143</v>
      </c>
      <c r="N12" s="140">
        <f t="shared" si="4"/>
        <v>0.27764733883058473</v>
      </c>
      <c r="O12" s="140">
        <f t="shared" si="5"/>
        <v>0.20758620689655174</v>
      </c>
      <c r="P12" s="140">
        <f>SUM(Table4[[#This Row],[LiOH]:[Manganese]])</f>
        <v>25.810503952899435</v>
      </c>
      <c r="Q12" s="214"/>
      <c r="R12" s="214"/>
      <c r="S12" s="214"/>
      <c r="T12" s="214"/>
      <c r="U12" s="214"/>
      <c r="V12" s="214"/>
      <c r="W12" s="214"/>
      <c r="X12" s="214"/>
      <c r="Y12" s="214"/>
      <c r="Z12" s="214"/>
      <c r="AA12" s="214"/>
      <c r="AB12" s="214"/>
      <c r="AC12" s="214"/>
      <c r="AD12" s="214"/>
      <c r="AE12" s="214"/>
      <c r="AF12" s="214"/>
      <c r="AG12" s="214"/>
      <c r="AH12" s="214"/>
      <c r="AI12" s="11"/>
      <c r="AJ12" s="214"/>
      <c r="AK12" s="10"/>
      <c r="AL12" s="11"/>
      <c r="AM12" s="10"/>
    </row>
    <row r="13" spans="1:39" ht="16" x14ac:dyDescent="0.35">
      <c r="A13" s="2">
        <v>43344</v>
      </c>
      <c r="B13" s="223">
        <v>12009.40251572327</v>
      </c>
      <c r="C13" s="1">
        <f>AVERAGEIFS('Commodities Data'!C:C,'Commodities Data'!$O:$O,$A13)</f>
        <v>12510.35</v>
      </c>
      <c r="D13" s="1">
        <f>AVERAGEIFS('Commodities Data'!H:H,'Commodities Data'!$O:$O,$A13)</f>
        <v>62210.324999999997</v>
      </c>
      <c r="E13" s="1">
        <f>AVERAGEIFS('Commodities Data'!I:I,'Commodities Data'!$O:$O,$A13)</f>
        <v>6050.7624999999998</v>
      </c>
      <c r="F13" s="1">
        <f>AVERAGEIFS('Commodities Data'!L:L,'Commodities Data'!$O:$O,$A13)</f>
        <v>2026.4625000000001</v>
      </c>
      <c r="G13" s="222">
        <v>2100</v>
      </c>
      <c r="H13" s="214"/>
      <c r="I13" s="108" t="s">
        <v>28</v>
      </c>
      <c r="J13" s="140">
        <f t="shared" si="0"/>
        <v>8.1546848992890162</v>
      </c>
      <c r="K13" s="140">
        <f t="shared" si="1"/>
        <v>8.3845696839080475</v>
      </c>
      <c r="L13" s="140">
        <f t="shared" si="6"/>
        <v>5.4331173981191228</v>
      </c>
      <c r="M13" s="140">
        <f t="shared" si="3"/>
        <v>2.122280799373041</v>
      </c>
      <c r="N13" s="140">
        <f t="shared" si="4"/>
        <v>0.26515270376175554</v>
      </c>
      <c r="O13" s="140">
        <f t="shared" si="5"/>
        <v>0.20758620689655174</v>
      </c>
      <c r="P13" s="140">
        <f>SUM(Table4[[#This Row],[LiOH]:[Manganese]])</f>
        <v>24.567391691347535</v>
      </c>
      <c r="Q13" s="214"/>
      <c r="R13" s="214"/>
      <c r="S13" s="214"/>
      <c r="T13" s="214"/>
      <c r="U13" s="214"/>
      <c r="V13" s="214"/>
      <c r="W13" s="214"/>
      <c r="X13" s="214"/>
      <c r="Y13" s="214"/>
      <c r="Z13" s="214"/>
      <c r="AA13" s="214"/>
      <c r="AB13" s="214"/>
      <c r="AC13" s="214"/>
      <c r="AD13" s="214"/>
      <c r="AE13" s="214"/>
      <c r="AF13" s="214"/>
      <c r="AG13" s="214"/>
      <c r="AH13" s="214"/>
      <c r="AI13" s="11"/>
      <c r="AJ13" s="214"/>
      <c r="AK13" s="10"/>
      <c r="AL13" s="12"/>
      <c r="AM13" s="10"/>
    </row>
    <row r="14" spans="1:39" ht="16" x14ac:dyDescent="0.35">
      <c r="A14" s="2">
        <v>43374</v>
      </c>
      <c r="B14" s="223">
        <v>12430.06501182033</v>
      </c>
      <c r="C14" s="1">
        <f>AVERAGEIFS('Commodities Data'!C:C,'Commodities Data'!$O:$O,$A14)</f>
        <v>12314.91304347826</v>
      </c>
      <c r="D14" s="1">
        <f>AVERAGEIFS('Commodities Data'!H:H,'Commodities Data'!$O:$O,$A14)</f>
        <v>60626.782608695656</v>
      </c>
      <c r="E14" s="1">
        <f>AVERAGEIFS('Commodities Data'!I:I,'Commodities Data'!$O:$O,$A14)</f>
        <v>6219.586956521739</v>
      </c>
      <c r="F14" s="1">
        <f>AVERAGEIFS('Commodities Data'!L:L,'Commodities Data'!$O:$O,$A14)</f>
        <v>2029.858695652174</v>
      </c>
      <c r="G14" s="222">
        <v>2100</v>
      </c>
      <c r="H14" s="214"/>
      <c r="I14" s="108" t="s">
        <v>29</v>
      </c>
      <c r="J14" s="140">
        <f t="shared" si="0"/>
        <v>8.1069180304557946</v>
      </c>
      <c r="K14" s="140">
        <f t="shared" si="1"/>
        <v>8.0802986590038337</v>
      </c>
      <c r="L14" s="140">
        <f t="shared" si="6"/>
        <v>5.4603174603174605</v>
      </c>
      <c r="M14" s="140">
        <f t="shared" si="3"/>
        <v>2.0762868637110019</v>
      </c>
      <c r="N14" s="140">
        <f t="shared" si="4"/>
        <v>0.26237806513409961</v>
      </c>
      <c r="O14" s="140">
        <f t="shared" si="5"/>
        <v>0.20758620689655174</v>
      </c>
      <c r="P14" s="140">
        <f>SUM(Table4[[#This Row],[LiOH]:[Manganese]])</f>
        <v>24.193785285518739</v>
      </c>
      <c r="Q14" s="214"/>
      <c r="R14" s="214"/>
      <c r="S14" s="214"/>
      <c r="T14" s="214"/>
      <c r="U14" s="214"/>
      <c r="V14" s="214"/>
      <c r="W14" s="214"/>
      <c r="X14" s="214"/>
      <c r="Y14" s="214"/>
      <c r="Z14" s="214"/>
      <c r="AA14" s="214"/>
      <c r="AB14" s="214"/>
      <c r="AC14" s="214"/>
      <c r="AD14" s="214"/>
      <c r="AE14" s="214"/>
      <c r="AF14" s="214"/>
      <c r="AG14" s="214"/>
      <c r="AH14" s="214"/>
      <c r="AI14" s="11"/>
      <c r="AJ14" s="214"/>
      <c r="AK14" s="10"/>
      <c r="AL14" s="11"/>
      <c r="AM14" s="10"/>
    </row>
    <row r="15" spans="1:39" ht="16" x14ac:dyDescent="0.35">
      <c r="A15" s="2">
        <v>43405</v>
      </c>
      <c r="B15" s="223">
        <v>12646.302784993657</v>
      </c>
      <c r="C15" s="1">
        <f>AVERAGEIFS('Commodities Data'!C:C,'Commodities Data'!$O:$O,$A15)</f>
        <v>11239.71590909091</v>
      </c>
      <c r="D15" s="1">
        <f>AVERAGEIFS('Commodities Data'!H:H,'Commodities Data'!$O:$O,$A15)</f>
        <v>54962.931818181816</v>
      </c>
      <c r="E15" s="1">
        <f>AVERAGEIFS('Commodities Data'!I:I,'Commodities Data'!$O:$O,$A15)</f>
        <v>6195.920454545455</v>
      </c>
      <c r="F15" s="1">
        <f>AVERAGEIFS('Commodities Data'!L:L,'Commodities Data'!$O:$O,$A15)</f>
        <v>1938.5113636363637</v>
      </c>
      <c r="G15" s="222">
        <v>2100</v>
      </c>
      <c r="H15" s="214"/>
      <c r="I15" s="108" t="s">
        <v>30</v>
      </c>
      <c r="J15" s="140">
        <f t="shared" si="0"/>
        <v>8.3809488122893665</v>
      </c>
      <c r="K15" s="140">
        <f t="shared" si="1"/>
        <v>8.5661675412293867</v>
      </c>
      <c r="L15" s="140">
        <f t="shared" si="6"/>
        <v>4.0851074462768615</v>
      </c>
      <c r="M15" s="140">
        <f t="shared" si="3"/>
        <v>2.0344605947026491</v>
      </c>
      <c r="N15" s="140">
        <f t="shared" si="4"/>
        <v>0.25360797101449278</v>
      </c>
      <c r="O15" s="140">
        <f t="shared" si="5"/>
        <v>0.20758620689655174</v>
      </c>
      <c r="P15" s="140">
        <f>SUM(Table4[[#This Row],[LiOH]:[Manganese]])</f>
        <v>23.527878572409303</v>
      </c>
      <c r="Q15" s="214"/>
      <c r="R15" s="214"/>
      <c r="S15" s="214"/>
      <c r="T15" s="214"/>
      <c r="U15" s="214"/>
      <c r="V15" s="214"/>
      <c r="W15" s="214"/>
      <c r="X15" s="214"/>
      <c r="Y15" s="214"/>
      <c r="Z15" s="214"/>
      <c r="AA15" s="214"/>
      <c r="AB15" s="214"/>
      <c r="AC15" s="214"/>
      <c r="AD15" s="214"/>
      <c r="AE15" s="214"/>
      <c r="AF15" s="214"/>
      <c r="AG15" s="214"/>
      <c r="AH15" s="214"/>
      <c r="AI15" s="11"/>
      <c r="AJ15" s="214"/>
      <c r="AK15" s="10"/>
      <c r="AL15" s="12"/>
      <c r="AM15" s="10"/>
    </row>
    <row r="16" spans="1:39" ht="16" x14ac:dyDescent="0.35">
      <c r="A16" s="2">
        <v>43435</v>
      </c>
      <c r="B16" s="223">
        <v>12572.225822631979</v>
      </c>
      <c r="C16" s="1">
        <f>AVERAGEIFS('Commodities Data'!C:C,'Commodities Data'!$O:$O,$A16)</f>
        <v>10831.833333333334</v>
      </c>
      <c r="D16" s="1">
        <f>AVERAGEIFS('Commodities Data'!H:H,'Commodities Data'!$O:$O,$A16)</f>
        <v>55238.095238095237</v>
      </c>
      <c r="E16" s="1">
        <f>AVERAGEIFS('Commodities Data'!I:I,'Commodities Data'!$O:$O,$A16)</f>
        <v>6061.6428571428569</v>
      </c>
      <c r="F16" s="1">
        <f>AVERAGEIFS('Commodities Data'!L:L,'Commodities Data'!$O:$O,$A16)</f>
        <v>1918.2261904761904</v>
      </c>
      <c r="G16" s="222">
        <v>2100</v>
      </c>
      <c r="H16" s="214"/>
      <c r="I16" s="108" t="s">
        <v>31</v>
      </c>
      <c r="J16" s="140">
        <f t="shared" si="0"/>
        <v>8.3809488122893665</v>
      </c>
      <c r="K16" s="140">
        <f t="shared" si="1"/>
        <v>9.462886235632185</v>
      </c>
      <c r="L16" s="140">
        <f t="shared" si="6"/>
        <v>3.173103448275862</v>
      </c>
      <c r="M16" s="140">
        <f t="shared" si="3"/>
        <v>2.1580980172413793</v>
      </c>
      <c r="N16" s="140">
        <f t="shared" si="4"/>
        <v>0.2548224281609196</v>
      </c>
      <c r="O16" s="140">
        <f t="shared" si="5"/>
        <v>0.20758620689655174</v>
      </c>
      <c r="P16" s="140">
        <f>SUM(Table4[[#This Row],[LiOH]:[Manganese]])</f>
        <v>23.637445148496262</v>
      </c>
      <c r="Q16" s="214"/>
      <c r="R16" s="214"/>
      <c r="S16" s="214"/>
      <c r="T16" s="214"/>
      <c r="U16" s="214"/>
      <c r="V16" s="214"/>
      <c r="W16" s="214"/>
      <c r="X16" s="214"/>
      <c r="Y16" s="214"/>
      <c r="Z16" s="214"/>
      <c r="AA16" s="214"/>
      <c r="AB16" s="214"/>
      <c r="AC16" s="214"/>
      <c r="AD16" s="214"/>
      <c r="AE16" s="214"/>
      <c r="AF16" s="214"/>
      <c r="AG16" s="214"/>
      <c r="AH16" s="214"/>
      <c r="AI16" s="11"/>
      <c r="AJ16" s="214"/>
      <c r="AK16" s="10"/>
      <c r="AL16" s="11"/>
      <c r="AM16" s="10"/>
    </row>
    <row r="17" spans="1:39" ht="16" x14ac:dyDescent="0.35">
      <c r="A17" s="2">
        <v>43466</v>
      </c>
      <c r="B17" s="223">
        <v>12997.193345261583</v>
      </c>
      <c r="C17" s="1">
        <f>AVERAGEIFS('Commodities Data'!C:C,'Commodities Data'!$O:$O,$A17)</f>
        <v>11483.152173913044</v>
      </c>
      <c r="D17" s="1">
        <f>AVERAGEIFS('Commodities Data'!H:H,'Commodities Data'!$O:$O,$A17)</f>
        <v>41326.086956521736</v>
      </c>
      <c r="E17" s="1">
        <f>AVERAGEIFS('Commodities Data'!I:I,'Commodities Data'!$O:$O,$A17)</f>
        <v>5939.532608695652</v>
      </c>
      <c r="F17" s="1">
        <f>AVERAGEIFS('Commodities Data'!L:L,'Commodities Data'!$O:$O,$A17)</f>
        <v>1854.108695652174</v>
      </c>
      <c r="G17" s="222">
        <v>2100</v>
      </c>
      <c r="H17" s="214"/>
      <c r="I17" s="108" t="s">
        <v>32</v>
      </c>
      <c r="J17" s="140">
        <f t="shared" si="0"/>
        <v>8.3809488122893665</v>
      </c>
      <c r="K17" s="140">
        <f t="shared" si="1"/>
        <v>9.7173008073344285</v>
      </c>
      <c r="L17" s="140">
        <f t="shared" si="6"/>
        <v>3.0973180076628353</v>
      </c>
      <c r="M17" s="140">
        <f t="shared" si="3"/>
        <v>2.2057015599343184</v>
      </c>
      <c r="N17" s="140">
        <f t="shared" si="4"/>
        <v>0.25594770114942533</v>
      </c>
      <c r="O17" s="140">
        <f t="shared" si="5"/>
        <v>0.20758620689655174</v>
      </c>
      <c r="P17" s="140">
        <f>SUM(Table4[[#This Row],[LiOH]:[Manganese]])</f>
        <v>23.864803095266922</v>
      </c>
      <c r="Q17" s="214"/>
      <c r="R17" s="214"/>
      <c r="S17" s="214"/>
      <c r="T17" s="214"/>
      <c r="U17" s="214"/>
      <c r="V17" s="214"/>
      <c r="W17" s="214"/>
      <c r="X17" s="214"/>
      <c r="Y17" s="214"/>
      <c r="Z17" s="214"/>
      <c r="AA17" s="214"/>
      <c r="AB17" s="214"/>
      <c r="AC17" s="214"/>
      <c r="AD17" s="214"/>
      <c r="AE17" s="214"/>
      <c r="AF17" s="214"/>
      <c r="AG17" s="214"/>
      <c r="AH17" s="214"/>
      <c r="AI17" s="11"/>
      <c r="AJ17" s="214"/>
      <c r="AK17" s="10"/>
      <c r="AL17" s="12"/>
      <c r="AM17" s="10"/>
    </row>
    <row r="18" spans="1:39" ht="16" x14ac:dyDescent="0.35">
      <c r="A18" s="2">
        <v>43497</v>
      </c>
      <c r="B18" s="223">
        <v>12997.193345261583</v>
      </c>
      <c r="C18" s="1">
        <f>AVERAGEIFS('Commodities Data'!C:C,'Commodities Data'!$O:$O,$A18)</f>
        <v>12685.225</v>
      </c>
      <c r="D18" s="1">
        <f>AVERAGEIFS('Commodities Data'!H:H,'Commodities Data'!$O:$O,$A18)</f>
        <v>32100</v>
      </c>
      <c r="E18" s="1">
        <f>AVERAGEIFS('Commodities Data'!I:I,'Commodities Data'!$O:$O,$A18)</f>
        <v>6300.4875000000002</v>
      </c>
      <c r="F18" s="1">
        <f>AVERAGEIFS('Commodities Data'!L:L,'Commodities Data'!$O:$O,$A18)</f>
        <v>1862.9875</v>
      </c>
      <c r="G18" s="222">
        <v>2100</v>
      </c>
      <c r="H18" s="214"/>
      <c r="I18" s="108" t="s">
        <v>33</v>
      </c>
      <c r="J18" s="140">
        <f t="shared" si="0"/>
        <v>8.3809488122893665</v>
      </c>
      <c r="K18" s="140">
        <f t="shared" si="1"/>
        <v>9.515674281609197</v>
      </c>
      <c r="L18" s="140">
        <f t="shared" si="6"/>
        <v>3.324973876698015</v>
      </c>
      <c r="M18" s="140">
        <f t="shared" si="3"/>
        <v>2.2060212904911181</v>
      </c>
      <c r="N18" s="140">
        <f t="shared" si="4"/>
        <v>0.25251750261233025</v>
      </c>
      <c r="O18" s="140">
        <f t="shared" si="5"/>
        <v>0.20758620689655174</v>
      </c>
      <c r="P18" s="140">
        <f>SUM(Table4[[#This Row],[LiOH]:[Manganese]])</f>
        <v>23.887721970596576</v>
      </c>
      <c r="Q18" s="214"/>
      <c r="R18" s="214"/>
      <c r="S18" s="214"/>
      <c r="T18" s="214"/>
      <c r="U18" s="214"/>
      <c r="V18" s="214"/>
      <c r="W18" s="214"/>
      <c r="X18" s="214"/>
      <c r="Y18" s="214"/>
      <c r="Z18" s="214"/>
      <c r="AA18" s="214"/>
      <c r="AB18" s="214"/>
      <c r="AC18" s="214"/>
      <c r="AD18" s="214"/>
      <c r="AE18" s="214"/>
      <c r="AF18" s="214"/>
      <c r="AG18" s="214"/>
      <c r="AH18" s="214"/>
      <c r="AI18" s="11"/>
      <c r="AJ18" s="214"/>
      <c r="AK18" s="10"/>
      <c r="AL18" s="11"/>
      <c r="AM18" s="10"/>
    </row>
    <row r="19" spans="1:39" ht="16" x14ac:dyDescent="0.35">
      <c r="A19" s="2">
        <v>43525</v>
      </c>
      <c r="B19" s="223">
        <v>12997.193345261583</v>
      </c>
      <c r="C19" s="1">
        <f>AVERAGEIFS('Commodities Data'!C:C,'Commodities Data'!$O:$O,$A19)</f>
        <v>13026.273809523809</v>
      </c>
      <c r="D19" s="1">
        <f>AVERAGEIFS('Commodities Data'!H:H,'Commodities Data'!$O:$O,$A19)</f>
        <v>31333.333333333332</v>
      </c>
      <c r="E19" s="1">
        <f>AVERAGEIFS('Commodities Data'!I:I,'Commodities Data'!$O:$O,$A19)</f>
        <v>6439.4642857142853</v>
      </c>
      <c r="F19" s="1">
        <f>AVERAGEIFS('Commodities Data'!L:L,'Commodities Data'!$O:$O,$A19)</f>
        <v>1871.2142857142858</v>
      </c>
      <c r="G19" s="222">
        <v>2100</v>
      </c>
      <c r="H19" s="214"/>
      <c r="I19" s="108" t="s">
        <v>34</v>
      </c>
      <c r="J19" s="140">
        <f t="shared" si="0"/>
        <v>8.3809488122893665</v>
      </c>
      <c r="K19" s="140">
        <f t="shared" si="1"/>
        <v>8.9785144427786108</v>
      </c>
      <c r="L19" s="140">
        <f t="shared" si="6"/>
        <v>3.3759620189905051</v>
      </c>
      <c r="M19" s="140">
        <f t="shared" si="3"/>
        <v>2.0631734382808595</v>
      </c>
      <c r="N19" s="140">
        <f t="shared" si="4"/>
        <v>0.24351289355322345</v>
      </c>
      <c r="O19" s="140">
        <f t="shared" si="5"/>
        <v>0.20758620689655174</v>
      </c>
      <c r="P19" s="140">
        <f>SUM(Table4[[#This Row],[LiOH]:[Manganese]])</f>
        <v>23.249697812789119</v>
      </c>
      <c r="Q19" s="214"/>
      <c r="R19" s="214"/>
      <c r="S19" s="214"/>
      <c r="T19" s="214"/>
      <c r="U19" s="214"/>
      <c r="V19" s="214"/>
      <c r="W19" s="214"/>
      <c r="X19" s="214"/>
      <c r="Y19" s="214"/>
      <c r="Z19" s="214"/>
      <c r="AA19" s="214"/>
      <c r="AB19" s="214"/>
      <c r="AC19" s="214"/>
      <c r="AD19" s="214"/>
      <c r="AE19" s="214"/>
      <c r="AF19" s="214"/>
      <c r="AG19" s="214"/>
      <c r="AH19" s="214"/>
      <c r="AI19" s="11"/>
      <c r="AJ19" s="214"/>
      <c r="AK19" s="10"/>
      <c r="AL19" s="12"/>
      <c r="AM19" s="10"/>
    </row>
    <row r="20" spans="1:39" ht="16" x14ac:dyDescent="0.35">
      <c r="A20" s="2">
        <v>43556</v>
      </c>
      <c r="B20" s="223">
        <v>12997.193345261583</v>
      </c>
      <c r="C20" s="1">
        <f>AVERAGEIFS('Commodities Data'!C:C,'Commodities Data'!$O:$O,$A20)</f>
        <v>12755.988636363636</v>
      </c>
      <c r="D20" s="1">
        <f>AVERAGEIFS('Commodities Data'!H:H,'Commodities Data'!$O:$O,$A20)</f>
        <v>33636.36363636364</v>
      </c>
      <c r="E20" s="1">
        <f>AVERAGEIFS('Commodities Data'!I:I,'Commodities Data'!$O:$O,$A20)</f>
        <v>6440.397727272727</v>
      </c>
      <c r="F20" s="1">
        <f>AVERAGEIFS('Commodities Data'!L:L,'Commodities Data'!$O:$O,$A20)</f>
        <v>1846.1363636363637</v>
      </c>
      <c r="G20" s="222">
        <v>2100</v>
      </c>
      <c r="H20" s="214"/>
      <c r="I20" s="107">
        <v>43617</v>
      </c>
      <c r="J20" s="140">
        <f t="shared" ref="J20" si="7">B22*B$2/B$3</f>
        <v>8.3809488122893665</v>
      </c>
      <c r="K20" s="140">
        <f t="shared" ref="K20" si="8">C22*C$2/C$3</f>
        <v>8.9099028017241384</v>
      </c>
      <c r="L20" s="140">
        <f t="shared" si="6"/>
        <v>2.847786206896552</v>
      </c>
      <c r="M20" s="140">
        <f t="shared" ref="M20" si="9">E22*E$2/E$3</f>
        <v>2.0148310919540231</v>
      </c>
      <c r="N20" s="140">
        <f t="shared" ref="N20" si="10">F22*F$2/F$3</f>
        <v>0.24018166666666671</v>
      </c>
      <c r="O20" s="140">
        <f t="shared" ref="O20" si="11">G22*D$2/G$3</f>
        <v>0.20758620689655174</v>
      </c>
      <c r="P20" s="140">
        <f>SUM(J20:L20,O20)</f>
        <v>20.346224027806606</v>
      </c>
      <c r="Q20" s="214"/>
      <c r="R20" s="214"/>
      <c r="S20" s="214"/>
      <c r="T20" s="214"/>
      <c r="U20" s="214"/>
      <c r="V20" s="214"/>
      <c r="W20" s="214"/>
      <c r="X20" s="214"/>
      <c r="Y20" s="214"/>
      <c r="Z20" s="214"/>
      <c r="AA20" s="214"/>
      <c r="AB20" s="214"/>
      <c r="AC20" s="214"/>
      <c r="AD20" s="214"/>
      <c r="AE20" s="214"/>
      <c r="AF20" s="214"/>
      <c r="AG20" s="214"/>
      <c r="AH20" s="214"/>
      <c r="AI20" s="11"/>
      <c r="AJ20" s="214"/>
      <c r="AK20" s="10"/>
      <c r="AL20" s="11"/>
      <c r="AM20" s="10"/>
    </row>
    <row r="21" spans="1:39" ht="35.15" customHeight="1" x14ac:dyDescent="0.35">
      <c r="A21" s="2">
        <v>43586</v>
      </c>
      <c r="B21" s="223">
        <v>12997.193345261583</v>
      </c>
      <c r="C21" s="1">
        <f>AVERAGEIFS('Commodities Data'!C:C,'Commodities Data'!$O:$O,$A21)</f>
        <v>12035.91304347826</v>
      </c>
      <c r="D21" s="1">
        <f>AVERAGEIFS('Commodities Data'!H:H,'Commodities Data'!$O:$O,$A21)</f>
        <v>34152.17391304348</v>
      </c>
      <c r="E21" s="1">
        <f>AVERAGEIFS('Commodities Data'!I:I,'Commodities Data'!$O:$O,$A21)</f>
        <v>6023.358695652174</v>
      </c>
      <c r="F21" s="1">
        <f>AVERAGEIFS('Commodities Data'!L:L,'Commodities Data'!$O:$O,$A21)</f>
        <v>1780.304347826087</v>
      </c>
      <c r="G21" s="222">
        <v>2100</v>
      </c>
      <c r="H21" s="214"/>
      <c r="I21" s="107">
        <v>43647</v>
      </c>
      <c r="J21" s="140">
        <f t="shared" ref="J21" si="12">B23*B$2/B$3</f>
        <v>8.2452258596287962</v>
      </c>
      <c r="K21" s="140">
        <f>C23*C$2/C$3</f>
        <v>10.105231634182909</v>
      </c>
      <c r="L21" s="140">
        <f t="shared" ref="L21" si="13">D23*D$2/D$3</f>
        <v>2.7026069465267364</v>
      </c>
      <c r="M21" s="140">
        <f t="shared" ref="M21" si="14">E23*E$2/E$3</f>
        <v>2.0350302348825591</v>
      </c>
      <c r="N21" s="140">
        <f t="shared" ref="N21" si="15">F23*F$2/F$3</f>
        <v>0.2457950649675163</v>
      </c>
      <c r="O21" s="140">
        <f t="shared" ref="O21" si="16">G23*D$2/G$3</f>
        <v>0.20758620689655174</v>
      </c>
      <c r="P21" s="140">
        <f>SUM(J21:L21,O21)</f>
        <v>21.260650647234989</v>
      </c>
      <c r="Q21" s="214"/>
      <c r="R21" s="214"/>
      <c r="S21" s="214"/>
      <c r="T21" s="214"/>
      <c r="U21" s="214"/>
      <c r="V21" s="214"/>
      <c r="W21" s="214"/>
      <c r="X21" s="214"/>
      <c r="Y21" s="214"/>
      <c r="Z21" s="214"/>
      <c r="AA21" s="214"/>
      <c r="AB21" s="214"/>
      <c r="AC21" s="214"/>
      <c r="AD21" s="214"/>
      <c r="AE21" s="214"/>
      <c r="AF21" s="214"/>
      <c r="AG21" s="214"/>
      <c r="AH21" s="214"/>
      <c r="AI21" s="11"/>
      <c r="AJ21" s="214"/>
      <c r="AK21" s="10"/>
      <c r="AL21" s="12"/>
      <c r="AM21" s="10"/>
    </row>
    <row r="22" spans="1:39" ht="25.5" customHeight="1" x14ac:dyDescent="0.25">
      <c r="A22" s="2">
        <v>43617</v>
      </c>
      <c r="B22" s="223">
        <v>12997.193345261583</v>
      </c>
      <c r="C22" s="1">
        <f>AVERAGEIFS('Commodities Data'!C:C,'Commodities Data'!$O:$O,$A22)</f>
        <v>11943.9375</v>
      </c>
      <c r="D22" s="1">
        <f>AVERAGEIFS('Commodities Data'!H:H,'Commodities Data'!$O:$O,$A22)</f>
        <v>28809</v>
      </c>
      <c r="E22" s="1">
        <f>AVERAGEIFS('Commodities Data'!I:I,'Commodities Data'!$O:$O,$A22)</f>
        <v>5882.2250000000004</v>
      </c>
      <c r="F22" s="1">
        <f>AVERAGEIFS('Commodities Data'!L:L,'Commodities Data'!$O:$O,$A22)</f>
        <v>1755.95</v>
      </c>
      <c r="G22" s="222">
        <v>2100</v>
      </c>
      <c r="H22" s="214"/>
      <c r="I22" s="214"/>
      <c r="J22" s="214"/>
      <c r="K22" s="214"/>
      <c r="L22" s="214"/>
      <c r="M22" s="214"/>
      <c r="N22" s="214"/>
      <c r="O22" s="214"/>
      <c r="P22" s="214"/>
      <c r="Q22" s="214"/>
      <c r="R22" s="214"/>
      <c r="S22" s="214"/>
      <c r="T22" s="214"/>
      <c r="U22" s="214"/>
      <c r="V22" s="214"/>
      <c r="W22" s="214"/>
      <c r="X22" s="214"/>
      <c r="Y22" s="214"/>
      <c r="Z22" s="214"/>
      <c r="AA22" s="214"/>
      <c r="AB22" s="214"/>
      <c r="AC22" s="214"/>
      <c r="AD22" s="214"/>
      <c r="AE22" s="214"/>
      <c r="AF22" s="214"/>
      <c r="AG22" s="214"/>
      <c r="AH22" s="214"/>
      <c r="AI22" s="214"/>
      <c r="AJ22" s="214"/>
      <c r="AK22" s="214"/>
      <c r="AL22" s="11"/>
      <c r="AM22" s="10"/>
    </row>
    <row r="23" spans="1:39" s="214" customFormat="1" ht="25.5" customHeight="1" x14ac:dyDescent="0.25">
      <c r="A23" s="2">
        <v>43647</v>
      </c>
      <c r="B23" s="223">
        <v>12786.713899959092</v>
      </c>
      <c r="C23" s="1">
        <f>AVERAGEIFS('Commodities Data'!C:C,'Commodities Data'!$O:$O,$A23)</f>
        <v>13546.304347826086</v>
      </c>
      <c r="D23" s="1">
        <f>AVERAGEIFS('Commodities Data'!H:H,'Commodities Data'!$O:$O,$A23)</f>
        <v>27340.32608695652</v>
      </c>
      <c r="E23" s="1">
        <f>AVERAGEIFS('Commodities Data'!I:I,'Commodities Data'!$O:$O,$A23)</f>
        <v>5941.195652173913</v>
      </c>
      <c r="F23" s="1">
        <f>AVERAGEIFS('Commodities Data'!L:L,'Commodities Data'!$O:$O,$A23)</f>
        <v>1796.9891304347825</v>
      </c>
      <c r="G23" s="222">
        <v>2100</v>
      </c>
      <c r="AL23" s="11"/>
      <c r="AM23" s="10"/>
    </row>
    <row r="24" spans="1:39" ht="22.5" customHeight="1" thickBot="1" x14ac:dyDescent="0.3">
      <c r="A24" s="214"/>
      <c r="B24" s="214"/>
      <c r="C24" s="214"/>
      <c r="D24" s="214"/>
      <c r="E24" s="214"/>
      <c r="F24" s="214"/>
      <c r="G24" s="214"/>
      <c r="H24" s="214"/>
      <c r="I24" s="214"/>
      <c r="J24" s="214"/>
      <c r="K24" s="214"/>
      <c r="L24" s="214"/>
      <c r="M24" s="214"/>
      <c r="N24" s="214"/>
      <c r="O24" s="214"/>
      <c r="P24" s="214"/>
      <c r="Q24" s="214"/>
      <c r="R24" s="214"/>
      <c r="S24" s="214"/>
      <c r="T24" s="214"/>
      <c r="U24" s="214"/>
      <c r="V24" s="34"/>
      <c r="W24" s="34"/>
      <c r="X24" s="214"/>
      <c r="Y24" s="214"/>
      <c r="Z24" s="214"/>
      <c r="AA24" s="214"/>
      <c r="AB24" s="214"/>
      <c r="AC24" s="214"/>
      <c r="AD24" s="214"/>
      <c r="AE24" s="214"/>
      <c r="AF24" s="214"/>
      <c r="AG24" s="214"/>
      <c r="AH24" s="214"/>
      <c r="AI24" s="214"/>
      <c r="AJ24" s="214"/>
      <c r="AK24" s="214"/>
      <c r="AL24" s="11"/>
      <c r="AM24" s="10"/>
    </row>
    <row r="25" spans="1:39" ht="14.5" thickBot="1" x14ac:dyDescent="0.35">
      <c r="A25" s="214"/>
      <c r="B25" s="214"/>
      <c r="C25" s="214"/>
      <c r="D25" s="214"/>
      <c r="E25" s="214"/>
      <c r="F25" s="214"/>
      <c r="G25" s="214"/>
      <c r="H25" s="214"/>
      <c r="I25" s="214"/>
      <c r="J25" s="214"/>
      <c r="K25" s="214"/>
      <c r="L25" s="214"/>
      <c r="M25" s="214"/>
      <c r="N25" s="214"/>
      <c r="O25" s="214"/>
      <c r="P25" s="214"/>
      <c r="Q25" s="214"/>
      <c r="R25" s="214"/>
      <c r="S25" s="33" t="s">
        <v>0</v>
      </c>
      <c r="T25" s="43" t="s">
        <v>10</v>
      </c>
      <c r="U25" s="43" t="s">
        <v>11</v>
      </c>
      <c r="V25" s="44" t="s">
        <v>12</v>
      </c>
      <c r="W25" s="43" t="s">
        <v>14</v>
      </c>
      <c r="X25" s="43" t="s">
        <v>17</v>
      </c>
      <c r="Y25" s="43" t="s">
        <v>19</v>
      </c>
      <c r="Z25" s="43" t="s">
        <v>21</v>
      </c>
      <c r="AA25" s="42" t="s">
        <v>23</v>
      </c>
      <c r="AB25" s="43" t="s">
        <v>25</v>
      </c>
      <c r="AC25" s="43" t="s">
        <v>27</v>
      </c>
      <c r="AD25" s="43" t="s">
        <v>28</v>
      </c>
      <c r="AE25" s="43" t="s">
        <v>29</v>
      </c>
      <c r="AF25" s="43" t="s">
        <v>30</v>
      </c>
      <c r="AG25" s="42" t="s">
        <v>31</v>
      </c>
      <c r="AH25" s="43" t="s">
        <v>32</v>
      </c>
      <c r="AI25" s="43" t="s">
        <v>33</v>
      </c>
      <c r="AJ25" s="42" t="s">
        <v>34</v>
      </c>
      <c r="AK25" s="214"/>
      <c r="AL25" s="11"/>
      <c r="AM25" s="10"/>
    </row>
    <row r="26" spans="1:39" ht="18" customHeight="1" thickBot="1" x14ac:dyDescent="0.35">
      <c r="A26" s="2"/>
      <c r="B26" s="1"/>
      <c r="C26" s="1"/>
      <c r="D26" s="1"/>
      <c r="E26" s="214"/>
      <c r="F26" s="214"/>
      <c r="G26" s="214"/>
      <c r="H26" s="214"/>
      <c r="I26" s="214"/>
      <c r="J26" s="214"/>
      <c r="K26" s="214"/>
      <c r="L26" s="214"/>
      <c r="M26" s="214"/>
      <c r="N26" s="214"/>
      <c r="O26" s="214"/>
      <c r="P26" s="214"/>
      <c r="Q26" s="214"/>
      <c r="R26" s="214"/>
      <c r="S26" s="62" t="s">
        <v>51</v>
      </c>
      <c r="T26" s="47">
        <v>100</v>
      </c>
      <c r="U26" s="21">
        <v>100</v>
      </c>
      <c r="V26" s="40">
        <v>100</v>
      </c>
      <c r="W26" s="49">
        <v>100</v>
      </c>
      <c r="X26" s="49">
        <v>100</v>
      </c>
      <c r="Y26" s="47">
        <v>100</v>
      </c>
      <c r="Z26" s="21">
        <v>100</v>
      </c>
      <c r="AA26" s="36">
        <v>100</v>
      </c>
      <c r="AB26" s="26">
        <v>100</v>
      </c>
      <c r="AC26" s="36">
        <v>100</v>
      </c>
      <c r="AD26" s="39">
        <v>100</v>
      </c>
      <c r="AE26" s="39">
        <v>100</v>
      </c>
      <c r="AF26" s="21">
        <v>100</v>
      </c>
      <c r="AG26" s="45">
        <v>100</v>
      </c>
      <c r="AH26" s="36">
        <v>100</v>
      </c>
      <c r="AI26" s="39">
        <v>100</v>
      </c>
      <c r="AJ26" s="50">
        <v>100</v>
      </c>
      <c r="AK26" s="214"/>
      <c r="AL26" s="11"/>
      <c r="AM26" s="10"/>
    </row>
    <row r="27" spans="1:39" ht="49" thickTop="1" thickBot="1" x14ac:dyDescent="0.35">
      <c r="A27" s="214"/>
      <c r="B27" s="214"/>
      <c r="C27" s="214"/>
      <c r="D27" s="214"/>
      <c r="E27" s="214"/>
      <c r="F27" s="214"/>
      <c r="G27" s="214"/>
      <c r="H27" s="214"/>
      <c r="I27" s="214"/>
      <c r="J27" s="214"/>
      <c r="K27" s="214"/>
      <c r="L27" s="214"/>
      <c r="M27" s="214"/>
      <c r="N27" s="214"/>
      <c r="O27" s="214"/>
      <c r="P27" s="214"/>
      <c r="Q27" s="214"/>
      <c r="R27" s="214"/>
      <c r="S27" s="63" t="s">
        <v>52</v>
      </c>
      <c r="T27" s="51">
        <f ca="1">OFFSET($P$1,MATCH(Table46[[#Headers],[Jan-18]],Table4[[Column1]:[Column1]],0),0,)</f>
        <v>27.523555242748564</v>
      </c>
      <c r="U27" s="52">
        <f ca="1">OFFSET($P$1,MATCH(Table46[[#Headers],[Feb-18]],Table4[[Column1]:[Column1]],0),0,)</f>
        <v>28.163920437192118</v>
      </c>
      <c r="V27" s="53">
        <f ca="1">OFFSET($P$1,MATCH(Table46[[#Headers],[Mar-18]],Table4[[Column1]:[Column1]],0),0,)</f>
        <v>29.118962932504072</v>
      </c>
      <c r="W27" s="54">
        <f ca="1">OFFSET($P$1,MATCH(Table46[[#Headers],[Apr-18]],Table4[[Column1]:[Column1]],0),0,)</f>
        <v>29.63880134563469</v>
      </c>
      <c r="X27" s="55">
        <f ca="1">OFFSET($P$1,MATCH(Table46[[#Headers],[May-18]],Table4[[Column1]:[Column1]],0),0,)</f>
        <v>30.456094396336315</v>
      </c>
      <c r="Y27" s="56">
        <f ca="1">OFFSET($P$1,MATCH(Table46[[#Headers],[Jun-18]],Table4[[Column1]:[Column1]],0),0,)</f>
        <v>29.648865591839254</v>
      </c>
      <c r="Z27" s="57">
        <f ca="1">OFFSET($P$1,MATCH(Table46[[#Headers],[Jul-18]],Table4[[Column1]:[Column1]],0),0,)</f>
        <v>26.989534239896869</v>
      </c>
      <c r="AA27" s="52">
        <f ca="1">OFFSET($P$1,MATCH(Table46[[#Headers],[Aug-18]],Table4[[Column1]:[Column1]],0),0,)</f>
        <v>26.609959204300729</v>
      </c>
      <c r="AB27" s="53">
        <f ca="1">OFFSET($P$1,MATCH(Table46[[#Headers],[Sep-18]],Table4[[Column1]:[Column1]],0),0,)</f>
        <v>25.783282958414663</v>
      </c>
      <c r="AC27" s="58">
        <f ca="1">OFFSET($P$1,MATCH(Table46[[#Headers],[Oct-18]],Table4[[Column1]:[Column1]],0),0,)</f>
        <v>25.810503952899435</v>
      </c>
      <c r="AD27" s="55">
        <f ca="1">OFFSET($P$1,MATCH(Table46[[#Headers],[Nov-18]],Table4[[Column1]:[Column1]],0),0,)</f>
        <v>24.567391691347535</v>
      </c>
      <c r="AE27" s="59">
        <f ca="1">OFFSET($P$1,MATCH(Table46[[#Headers],[Dec-18]],Table4[[Column1]:[Column1]],0),0,)</f>
        <v>24.193785285518739</v>
      </c>
      <c r="AF27" s="60">
        <f ca="1">OFFSET($P$1,MATCH(Table46[[#Headers],[Jan-19]],Table4[[Column1]:[Column1]],0),0,)</f>
        <v>23.527878572409303</v>
      </c>
      <c r="AG27" s="60">
        <f ca="1">OFFSET($P$1,MATCH(Table46[[#Headers],[Feb-19]],Table4[[Column1]:[Column1]],0),0,)</f>
        <v>23.637445148496262</v>
      </c>
      <c r="AH27" s="60">
        <f ca="1">OFFSET($P$1,MATCH(Table46[[#Headers],[Mar-19]],Table4[[Column1]:[Column1]],0),0,)</f>
        <v>23.864803095266922</v>
      </c>
      <c r="AI27" s="61">
        <f ca="1">OFFSET($P$1,MATCH(Table46[[#Headers],[Apr-19]],Table4[[Column1]:[Column1]],0),0,)</f>
        <v>23.887721970596576</v>
      </c>
      <c r="AJ27" s="53">
        <f ca="1">OFFSET($P$1,MATCH(Table46[[#Headers],[May-19]],Table4[[Column1]:[Column1]],0),0,)</f>
        <v>23.249697812789119</v>
      </c>
      <c r="AK27" s="214"/>
      <c r="AL27" s="11"/>
      <c r="AM27" s="10"/>
    </row>
    <row r="28" spans="1:39" ht="17" thickTop="1" thickBot="1" x14ac:dyDescent="0.35">
      <c r="A28" s="214"/>
      <c r="B28" s="214"/>
      <c r="C28" s="214"/>
      <c r="D28" s="214"/>
      <c r="E28" s="214"/>
      <c r="F28" s="214"/>
      <c r="G28" s="214"/>
      <c r="H28" s="214"/>
      <c r="I28" s="214"/>
      <c r="J28" s="214"/>
      <c r="K28" s="214"/>
      <c r="L28" s="214"/>
      <c r="M28" s="214"/>
      <c r="N28" s="214"/>
      <c r="O28" s="214"/>
      <c r="P28" s="214"/>
      <c r="Q28" s="214"/>
      <c r="R28" s="214"/>
      <c r="S28" s="64" t="s">
        <v>53</v>
      </c>
      <c r="T28" s="32">
        <f t="shared" ref="T28:AJ28" ca="1" si="17">T27/T26</f>
        <v>0.27523555242748565</v>
      </c>
      <c r="U28" s="35">
        <f t="shared" ca="1" si="17"/>
        <v>0.28163920437192119</v>
      </c>
      <c r="V28" s="48">
        <f t="shared" ca="1" si="17"/>
        <v>0.29118962932504072</v>
      </c>
      <c r="W28" s="22">
        <f t="shared" ca="1" si="17"/>
        <v>0.29638801345634691</v>
      </c>
      <c r="X28" s="32">
        <f t="shared" ca="1" si="17"/>
        <v>0.30456094396336314</v>
      </c>
      <c r="Y28" s="22">
        <f t="shared" ca="1" si="17"/>
        <v>0.29648865591839252</v>
      </c>
      <c r="Z28" s="41">
        <f t="shared" ca="1" si="17"/>
        <v>0.26989534239896867</v>
      </c>
      <c r="AA28" s="22">
        <f t="shared" ca="1" si="17"/>
        <v>0.26609959204300732</v>
      </c>
      <c r="AB28" s="35">
        <f t="shared" ca="1" si="17"/>
        <v>0.25783282958414661</v>
      </c>
      <c r="AC28" s="41">
        <f t="shared" ca="1" si="17"/>
        <v>0.25810503952899433</v>
      </c>
      <c r="AD28" s="46">
        <f t="shared" ca="1" si="17"/>
        <v>0.24567391691347534</v>
      </c>
      <c r="AE28" s="35">
        <f t="shared" ca="1" si="17"/>
        <v>0.2419378528551874</v>
      </c>
      <c r="AF28" s="46">
        <f t="shared" ca="1" si="17"/>
        <v>0.23527878572409303</v>
      </c>
      <c r="AG28" s="46">
        <f t="shared" ca="1" si="17"/>
        <v>0.23637445148496261</v>
      </c>
      <c r="AH28" s="32">
        <f t="shared" ca="1" si="17"/>
        <v>0.2386480309526692</v>
      </c>
      <c r="AI28" s="35">
        <f t="shared" ca="1" si="17"/>
        <v>0.23887721970596576</v>
      </c>
      <c r="AJ28" s="35">
        <f t="shared" ca="1" si="17"/>
        <v>0.23249697812789119</v>
      </c>
      <c r="AK28" s="214"/>
      <c r="AL28" s="11"/>
      <c r="AM28" s="10"/>
    </row>
    <row r="29" spans="1:39" x14ac:dyDescent="0.25">
      <c r="A29" s="214"/>
      <c r="B29" s="214"/>
      <c r="C29" s="214"/>
      <c r="D29" s="214"/>
      <c r="E29" s="214"/>
      <c r="F29" s="214"/>
      <c r="G29" s="214"/>
      <c r="H29" s="214"/>
      <c r="I29" s="214"/>
      <c r="J29" s="214"/>
      <c r="K29" s="214"/>
      <c r="L29" s="214"/>
      <c r="M29" s="214"/>
      <c r="N29" s="214"/>
      <c r="O29" s="214"/>
      <c r="P29" s="214"/>
      <c r="Q29" s="214"/>
      <c r="R29" s="214"/>
      <c r="S29" s="214"/>
      <c r="T29" s="214"/>
      <c r="U29" s="214"/>
      <c r="V29" s="214"/>
      <c r="W29" s="37"/>
      <c r="X29" s="214"/>
      <c r="Y29" s="37"/>
      <c r="Z29" s="37"/>
      <c r="AA29" s="37"/>
      <c r="AB29" s="214"/>
      <c r="AC29" s="214"/>
      <c r="AD29" s="214"/>
      <c r="AE29" s="214"/>
      <c r="AF29" s="214"/>
      <c r="AG29" s="214"/>
      <c r="AH29" s="214"/>
      <c r="AI29" s="214"/>
      <c r="AJ29" s="214"/>
      <c r="AK29" s="214"/>
      <c r="AL29" s="12"/>
      <c r="AM29" s="10"/>
    </row>
    <row r="30" spans="1:39" x14ac:dyDescent="0.25">
      <c r="A30" s="214"/>
      <c r="B30" s="214"/>
      <c r="C30" s="214"/>
      <c r="D30" s="214"/>
      <c r="E30" s="214"/>
      <c r="F30" s="214"/>
      <c r="G30" s="214"/>
      <c r="H30" s="214"/>
      <c r="I30" s="214"/>
      <c r="J30" s="214"/>
      <c r="K30" s="214"/>
      <c r="L30" s="214"/>
      <c r="M30" s="214"/>
      <c r="N30" s="214"/>
      <c r="O30" s="214"/>
      <c r="P30" s="214"/>
      <c r="Q30" s="214"/>
      <c r="R30" s="214"/>
      <c r="S30" s="214"/>
      <c r="T30" s="214"/>
      <c r="U30" s="214"/>
      <c r="V30" s="214"/>
      <c r="W30" s="214"/>
      <c r="X30" s="214"/>
      <c r="Y30" s="214"/>
      <c r="Z30" s="214"/>
      <c r="AA30" s="214"/>
      <c r="AB30" s="214"/>
      <c r="AC30" s="214"/>
      <c r="AD30" s="214"/>
      <c r="AE30" s="214"/>
      <c r="AF30" s="214"/>
      <c r="AG30" s="214"/>
      <c r="AH30" s="214"/>
      <c r="AI30" s="214"/>
      <c r="AJ30" s="214"/>
      <c r="AK30" s="214"/>
      <c r="AL30" s="11"/>
      <c r="AM30" s="10"/>
    </row>
    <row r="31" spans="1:39" x14ac:dyDescent="0.25">
      <c r="A31" s="214"/>
      <c r="B31" s="214"/>
      <c r="C31" s="214"/>
      <c r="D31" s="214"/>
      <c r="E31" s="214"/>
      <c r="F31" s="214"/>
      <c r="G31" s="214"/>
      <c r="H31" s="214"/>
      <c r="I31" s="214"/>
      <c r="J31" s="214"/>
      <c r="K31" s="214"/>
      <c r="L31" s="214"/>
      <c r="M31" s="214"/>
      <c r="N31" s="214"/>
      <c r="O31" s="214"/>
      <c r="P31" s="214"/>
      <c r="Q31" s="214"/>
      <c r="R31" s="214"/>
      <c r="S31" s="214"/>
      <c r="T31" s="214"/>
      <c r="U31" s="214"/>
      <c r="V31" s="214"/>
      <c r="W31" s="214"/>
      <c r="X31" s="214"/>
      <c r="Y31" s="214"/>
      <c r="Z31" s="214"/>
      <c r="AA31" s="214"/>
      <c r="AB31" s="214"/>
      <c r="AC31" s="214"/>
      <c r="AD31" s="214"/>
      <c r="AE31" s="214"/>
      <c r="AF31" s="214"/>
      <c r="AG31" s="214"/>
      <c r="AH31" s="214"/>
      <c r="AI31" s="214"/>
      <c r="AJ31" s="214"/>
      <c r="AK31" s="214"/>
      <c r="AL31" s="12"/>
      <c r="AM31" s="10"/>
    </row>
    <row r="32" spans="1:39" x14ac:dyDescent="0.25">
      <c r="A32" s="214"/>
      <c r="B32" s="214"/>
      <c r="C32" s="214"/>
      <c r="D32" s="214"/>
      <c r="E32" s="214"/>
      <c r="F32" s="214"/>
      <c r="G32" s="214"/>
      <c r="H32" s="214"/>
      <c r="I32" s="214"/>
      <c r="J32" s="214"/>
      <c r="K32" s="214"/>
      <c r="L32" s="214"/>
      <c r="M32" s="214"/>
      <c r="N32" s="214"/>
      <c r="O32" s="214"/>
      <c r="P32" s="214"/>
      <c r="Q32" s="214"/>
      <c r="R32" s="214"/>
      <c r="S32" s="214"/>
      <c r="T32" s="214"/>
      <c r="U32" s="214"/>
      <c r="V32" s="214"/>
      <c r="W32" s="214"/>
      <c r="X32" s="214"/>
      <c r="Y32" s="214"/>
      <c r="Z32" s="214"/>
      <c r="AA32" s="214"/>
      <c r="AB32" s="214"/>
      <c r="AC32" s="214"/>
      <c r="AD32" s="214"/>
      <c r="AE32" s="214"/>
      <c r="AF32" s="214"/>
      <c r="AG32" s="214"/>
      <c r="AH32" s="214"/>
      <c r="AI32" s="11"/>
      <c r="AJ32" s="214"/>
      <c r="AK32" s="214"/>
      <c r="AL32" s="11"/>
      <c r="AM32" s="10"/>
    </row>
    <row r="33" spans="1:39" x14ac:dyDescent="0.25">
      <c r="A33" s="214"/>
      <c r="B33" s="214"/>
      <c r="C33" s="214"/>
      <c r="D33" s="214"/>
      <c r="E33" s="214"/>
      <c r="F33" s="214"/>
      <c r="G33" s="214"/>
      <c r="H33" s="214"/>
      <c r="I33" s="214"/>
      <c r="J33" s="214"/>
      <c r="K33" s="214"/>
      <c r="L33" s="214"/>
      <c r="M33" s="214"/>
      <c r="N33" s="214"/>
      <c r="O33" s="214"/>
      <c r="P33" s="214"/>
      <c r="Q33" s="214"/>
      <c r="R33" s="214"/>
      <c r="S33" s="214"/>
      <c r="T33" s="214"/>
      <c r="U33" s="214"/>
      <c r="V33" s="214"/>
      <c r="W33" s="214"/>
      <c r="X33" s="214"/>
      <c r="Y33" s="214"/>
      <c r="Z33" s="214"/>
      <c r="AA33" s="214"/>
      <c r="AB33" s="214"/>
      <c r="AC33" s="214"/>
      <c r="AD33" s="214"/>
      <c r="AE33" s="214"/>
      <c r="AF33" s="214"/>
      <c r="AG33" s="214"/>
      <c r="AH33" s="214"/>
      <c r="AI33" s="11"/>
      <c r="AJ33" s="214"/>
      <c r="AK33" s="214"/>
      <c r="AL33" s="12"/>
      <c r="AM33" s="10"/>
    </row>
    <row r="34" spans="1:39" x14ac:dyDescent="0.25">
      <c r="A34" s="214"/>
      <c r="B34" s="214"/>
      <c r="C34" s="214"/>
      <c r="D34" s="214"/>
      <c r="E34" s="214"/>
      <c r="F34" s="214"/>
      <c r="G34" s="214"/>
      <c r="H34" s="214"/>
      <c r="I34" s="214"/>
      <c r="J34" s="214"/>
      <c r="K34" s="214"/>
      <c r="L34" s="214"/>
      <c r="M34" s="214"/>
      <c r="N34" s="214"/>
      <c r="O34" s="214"/>
      <c r="P34" s="214"/>
      <c r="Q34" s="214"/>
      <c r="R34" s="214"/>
      <c r="S34" s="214"/>
      <c r="T34" s="214"/>
      <c r="U34" s="214"/>
      <c r="V34" s="214"/>
      <c r="W34" s="214"/>
      <c r="X34" s="214"/>
      <c r="Y34" s="214"/>
      <c r="Z34" s="214"/>
      <c r="AA34" s="214"/>
      <c r="AB34" s="214"/>
      <c r="AC34" s="214"/>
      <c r="AD34" s="214"/>
      <c r="AE34" s="214"/>
      <c r="AF34" s="214"/>
      <c r="AG34" s="214"/>
      <c r="AH34" s="214"/>
      <c r="AI34" s="11"/>
      <c r="AJ34" s="214"/>
      <c r="AK34" s="214"/>
      <c r="AL34" s="11"/>
      <c r="AM34" s="10"/>
    </row>
    <row r="35" spans="1:39" x14ac:dyDescent="0.25">
      <c r="A35" s="214"/>
      <c r="B35" s="214"/>
      <c r="C35" s="214"/>
      <c r="D35" s="214"/>
      <c r="E35" s="214"/>
      <c r="F35" s="214"/>
      <c r="G35" s="214"/>
      <c r="H35" s="214"/>
      <c r="I35" s="214"/>
      <c r="J35" s="214"/>
      <c r="K35" s="214"/>
      <c r="L35" s="214"/>
      <c r="M35" s="214"/>
      <c r="N35" s="214"/>
      <c r="O35" s="214"/>
      <c r="P35" s="214"/>
      <c r="Q35" s="214"/>
      <c r="R35" s="214"/>
      <c r="S35" s="214"/>
      <c r="T35" s="214"/>
      <c r="U35" s="214"/>
      <c r="V35" s="214"/>
      <c r="W35" s="214"/>
      <c r="X35" s="214"/>
      <c r="Y35" s="214"/>
      <c r="Z35" s="214"/>
      <c r="AA35" s="214"/>
      <c r="AB35" s="214"/>
      <c r="AC35" s="214"/>
      <c r="AD35" s="214"/>
      <c r="AE35" s="214"/>
      <c r="AF35" s="214"/>
      <c r="AG35" s="214"/>
      <c r="AH35" s="214"/>
      <c r="AI35" s="11"/>
      <c r="AJ35" s="214"/>
      <c r="AK35" s="214"/>
      <c r="AL35" s="12"/>
      <c r="AM35" s="10"/>
    </row>
    <row r="36" spans="1:39" x14ac:dyDescent="0.25">
      <c r="A36" s="214"/>
      <c r="B36" s="214"/>
      <c r="C36" s="214"/>
      <c r="D36" s="214"/>
      <c r="E36" s="214"/>
      <c r="F36" s="214"/>
      <c r="G36" s="214"/>
      <c r="H36" s="214"/>
      <c r="I36" s="214"/>
      <c r="J36" s="214"/>
      <c r="K36" s="214"/>
      <c r="L36" s="214"/>
      <c r="M36" s="214"/>
      <c r="N36" s="214"/>
      <c r="O36" s="214"/>
      <c r="P36" s="214"/>
      <c r="Q36" s="214"/>
      <c r="R36" s="214"/>
      <c r="S36" s="214"/>
      <c r="T36" s="214"/>
      <c r="U36" s="214"/>
      <c r="V36" s="214"/>
      <c r="W36" s="214"/>
      <c r="X36" s="214"/>
      <c r="Y36" s="214"/>
      <c r="Z36" s="214"/>
      <c r="AA36" s="214"/>
      <c r="AB36" s="214"/>
      <c r="AC36" s="214"/>
      <c r="AD36" s="214"/>
      <c r="AE36" s="214"/>
      <c r="AF36" s="214"/>
      <c r="AG36" s="214"/>
      <c r="AH36" s="214"/>
      <c r="AI36" s="214"/>
      <c r="AJ36" s="214"/>
      <c r="AK36" s="214"/>
      <c r="AL36" s="11"/>
      <c r="AM36" s="10"/>
    </row>
    <row r="37" spans="1:39" x14ac:dyDescent="0.25">
      <c r="A37" s="214"/>
      <c r="B37" s="214"/>
      <c r="C37" s="214"/>
      <c r="D37" s="214"/>
      <c r="E37" s="214"/>
      <c r="F37" s="214"/>
      <c r="G37" s="214"/>
      <c r="H37" s="214"/>
      <c r="I37" s="214"/>
      <c r="J37" s="214"/>
      <c r="K37" s="214"/>
      <c r="L37" s="214"/>
      <c r="M37" s="214"/>
      <c r="N37" s="214"/>
      <c r="O37" s="214"/>
      <c r="P37" s="214"/>
      <c r="Q37" s="214"/>
      <c r="R37" s="214"/>
      <c r="S37" s="214"/>
      <c r="T37" s="214"/>
      <c r="U37" s="214"/>
      <c r="V37" s="214"/>
      <c r="W37" s="214"/>
      <c r="X37" s="214"/>
      <c r="Y37" s="214"/>
      <c r="Z37" s="214"/>
      <c r="AA37" s="214"/>
      <c r="AB37" s="214"/>
      <c r="AC37" s="214"/>
      <c r="AD37" s="214"/>
      <c r="AE37" s="214"/>
      <c r="AF37" s="214"/>
      <c r="AG37" s="214"/>
      <c r="AH37" s="214"/>
      <c r="AI37" s="214"/>
      <c r="AJ37" s="214"/>
      <c r="AK37" s="214"/>
      <c r="AL37" s="12"/>
      <c r="AM37" s="10"/>
    </row>
    <row r="38" spans="1:39" x14ac:dyDescent="0.25">
      <c r="A38" s="214"/>
      <c r="B38" s="214"/>
      <c r="C38" s="214"/>
      <c r="D38" s="214"/>
      <c r="E38" s="214"/>
      <c r="F38" s="214"/>
      <c r="G38" s="214"/>
      <c r="H38" s="214"/>
      <c r="I38" s="214"/>
      <c r="J38" s="214"/>
      <c r="K38" s="262"/>
      <c r="L38" s="262"/>
      <c r="M38" s="214"/>
      <c r="N38" s="214"/>
      <c r="O38" s="214"/>
      <c r="P38" s="214"/>
      <c r="Q38" s="214"/>
      <c r="R38" s="214"/>
      <c r="S38" s="214"/>
      <c r="T38" s="214"/>
      <c r="U38" s="214"/>
      <c r="V38" s="214"/>
      <c r="W38" s="214"/>
      <c r="X38" s="214"/>
      <c r="Y38" s="214"/>
      <c r="Z38" s="214"/>
      <c r="AA38" s="214"/>
      <c r="AB38" s="214"/>
      <c r="AC38" s="214"/>
      <c r="AD38" s="214"/>
      <c r="AE38" s="214"/>
      <c r="AF38" s="214"/>
      <c r="AG38" s="214"/>
      <c r="AH38" s="214"/>
      <c r="AI38" s="11"/>
      <c r="AJ38" s="214"/>
      <c r="AK38" s="214"/>
      <c r="AL38" s="11"/>
      <c r="AM38" s="10"/>
    </row>
    <row r="39" spans="1:39" x14ac:dyDescent="0.25">
      <c r="A39" s="214"/>
      <c r="B39" s="214"/>
      <c r="C39" s="214"/>
      <c r="D39" s="214"/>
      <c r="E39" s="214"/>
      <c r="F39" s="214"/>
      <c r="G39" s="214"/>
      <c r="H39" s="214"/>
      <c r="I39" s="214"/>
      <c r="J39" s="214"/>
      <c r="K39" s="214"/>
      <c r="L39" s="214"/>
      <c r="M39" s="214"/>
      <c r="N39" s="214"/>
      <c r="O39" s="214"/>
      <c r="P39" s="214"/>
      <c r="Q39" s="214"/>
      <c r="R39" s="214"/>
      <c r="S39" s="214"/>
      <c r="T39" s="214"/>
      <c r="U39" s="214"/>
      <c r="V39" s="214"/>
      <c r="W39" s="214"/>
      <c r="X39" s="214"/>
      <c r="Y39" s="214"/>
      <c r="Z39" s="214"/>
      <c r="AA39" s="214"/>
      <c r="AB39" s="214"/>
      <c r="AC39" s="214"/>
      <c r="AD39" s="214"/>
      <c r="AE39" s="214"/>
      <c r="AF39" s="214"/>
      <c r="AG39" s="214"/>
      <c r="AH39" s="214"/>
      <c r="AI39" s="11"/>
      <c r="AJ39" s="214"/>
      <c r="AK39" s="214"/>
      <c r="AL39" s="12"/>
      <c r="AM39" s="10"/>
    </row>
    <row r="40" spans="1:39" x14ac:dyDescent="0.25">
      <c r="A40" s="214"/>
      <c r="B40" s="214"/>
      <c r="C40" s="214"/>
      <c r="D40" s="214"/>
      <c r="E40" s="214"/>
      <c r="F40" s="214"/>
      <c r="G40" s="214"/>
      <c r="H40" s="214"/>
      <c r="I40" s="214"/>
      <c r="J40" s="214"/>
      <c r="K40" s="214"/>
      <c r="L40" s="214"/>
      <c r="M40" s="214"/>
      <c r="N40" s="214"/>
      <c r="O40" s="214"/>
      <c r="P40" s="214"/>
      <c r="Q40" s="214"/>
      <c r="R40" s="214"/>
      <c r="S40" s="214"/>
      <c r="T40" s="214"/>
      <c r="U40" s="214"/>
      <c r="V40" s="214"/>
      <c r="W40" s="214"/>
      <c r="X40" s="214"/>
      <c r="Y40" s="214"/>
      <c r="Z40" s="214"/>
      <c r="AA40" s="214"/>
      <c r="AB40" s="214"/>
      <c r="AC40" s="214"/>
      <c r="AD40" s="214"/>
      <c r="AE40" s="214"/>
      <c r="AF40" s="214"/>
      <c r="AG40" s="214"/>
      <c r="AH40" s="214"/>
      <c r="AI40" s="214" t="s">
        <v>0</v>
      </c>
      <c r="AJ40" s="214"/>
      <c r="AK40" s="214"/>
      <c r="AL40" s="11"/>
      <c r="AM40" s="10"/>
    </row>
    <row r="41" spans="1:39" ht="14" x14ac:dyDescent="0.3">
      <c r="A41" s="214"/>
      <c r="B41" s="214"/>
      <c r="C41" s="214"/>
      <c r="D41" s="214"/>
      <c r="E41" s="214"/>
      <c r="F41" s="214"/>
      <c r="G41" s="214"/>
      <c r="H41" s="214"/>
      <c r="I41" s="214"/>
      <c r="J41" s="7"/>
      <c r="K41" s="7"/>
      <c r="L41" s="8"/>
      <c r="M41" s="214"/>
      <c r="N41" s="214"/>
      <c r="O41" s="214"/>
      <c r="P41" s="214"/>
      <c r="Q41" s="214"/>
      <c r="R41" s="214"/>
      <c r="S41" s="214"/>
      <c r="T41" s="214"/>
      <c r="U41" s="214"/>
      <c r="V41" s="214"/>
      <c r="W41" s="214"/>
      <c r="X41" s="214"/>
      <c r="Y41" s="214"/>
      <c r="Z41" s="214"/>
      <c r="AA41" s="214"/>
      <c r="AB41" s="214"/>
      <c r="AC41" s="214"/>
      <c r="AD41" s="214"/>
      <c r="AE41" s="214"/>
      <c r="AF41" s="214"/>
      <c r="AG41" s="214"/>
      <c r="AH41" s="214"/>
      <c r="AI41" s="11"/>
      <c r="AJ41" s="214"/>
      <c r="AK41" s="214"/>
      <c r="AL41" s="12"/>
      <c r="AM41" s="10"/>
    </row>
    <row r="42" spans="1:39" x14ac:dyDescent="0.25">
      <c r="A42" s="214"/>
      <c r="B42" s="214"/>
      <c r="C42" s="214"/>
      <c r="D42" s="214"/>
      <c r="E42" s="214"/>
      <c r="F42" s="214"/>
      <c r="G42" s="214"/>
      <c r="H42" s="214"/>
      <c r="I42" s="214"/>
      <c r="J42" s="214"/>
      <c r="K42" s="214"/>
      <c r="L42" s="214"/>
      <c r="M42" s="214"/>
      <c r="N42" s="214"/>
      <c r="O42" s="214"/>
      <c r="P42" s="214"/>
      <c r="Q42" s="214"/>
      <c r="R42" s="214"/>
      <c r="S42" s="214"/>
      <c r="T42" s="214"/>
      <c r="U42" s="214"/>
      <c r="V42" s="214"/>
      <c r="W42" s="214"/>
      <c r="X42" s="214"/>
      <c r="Y42" s="214"/>
      <c r="Z42" s="214"/>
      <c r="AA42" s="214"/>
      <c r="AB42" s="214"/>
      <c r="AC42" s="214"/>
      <c r="AD42" s="214"/>
      <c r="AE42" s="214"/>
      <c r="AF42" s="214"/>
      <c r="AG42" s="214"/>
      <c r="AH42" s="214"/>
      <c r="AI42" s="214"/>
      <c r="AJ42" s="214"/>
      <c r="AK42" s="214"/>
      <c r="AL42" s="11"/>
      <c r="AM42" s="10"/>
    </row>
    <row r="43" spans="1:39" x14ac:dyDescent="0.25">
      <c r="A43" s="214"/>
      <c r="B43" s="214"/>
      <c r="C43" s="214"/>
      <c r="D43" s="214"/>
      <c r="E43" s="214"/>
      <c r="F43" s="214"/>
      <c r="G43" s="214"/>
      <c r="H43" s="214"/>
      <c r="I43" s="214"/>
      <c r="J43" s="214"/>
      <c r="K43" s="214"/>
      <c r="L43" s="214"/>
      <c r="M43" s="214"/>
      <c r="N43" s="214"/>
      <c r="O43" s="214"/>
      <c r="P43" s="214"/>
      <c r="Q43" s="214"/>
      <c r="R43" s="214"/>
      <c r="S43" s="214"/>
      <c r="T43" s="214"/>
      <c r="U43" s="214"/>
      <c r="V43" s="214"/>
      <c r="W43" s="214"/>
      <c r="X43" s="214"/>
      <c r="Y43" s="214"/>
      <c r="Z43" s="214"/>
      <c r="AA43" s="214"/>
      <c r="AB43" s="214"/>
      <c r="AC43" s="214"/>
      <c r="AD43" s="214"/>
      <c r="AE43" s="214"/>
      <c r="AF43" s="214"/>
      <c r="AG43" s="214"/>
      <c r="AH43" s="214"/>
      <c r="AI43" s="11"/>
      <c r="AJ43" s="214"/>
      <c r="AK43" s="214"/>
      <c r="AL43" s="12"/>
      <c r="AM43" s="10"/>
    </row>
    <row r="44" spans="1:39" x14ac:dyDescent="0.25">
      <c r="A44" s="214"/>
      <c r="B44" s="214"/>
      <c r="C44" s="214"/>
      <c r="D44" s="214"/>
      <c r="E44" s="214"/>
      <c r="F44" s="214"/>
      <c r="G44" s="214"/>
      <c r="H44" s="214"/>
      <c r="I44" s="214"/>
      <c r="J44" s="214"/>
      <c r="K44" s="214"/>
      <c r="L44" s="214"/>
      <c r="M44" s="214"/>
      <c r="N44" s="214"/>
      <c r="O44" s="214"/>
      <c r="P44" s="214"/>
      <c r="Q44" s="214"/>
      <c r="R44" s="214"/>
      <c r="S44" s="214"/>
      <c r="T44" s="214"/>
      <c r="U44" s="214"/>
      <c r="V44" s="214"/>
      <c r="W44" s="214"/>
      <c r="X44" s="214"/>
      <c r="Y44" s="214"/>
      <c r="Z44" s="214"/>
      <c r="AA44" s="214"/>
      <c r="AB44" s="214"/>
      <c r="AC44" s="214"/>
      <c r="AD44" s="214"/>
      <c r="AE44" s="214"/>
      <c r="AF44" s="214"/>
      <c r="AG44" s="214"/>
      <c r="AH44" s="214"/>
      <c r="AI44" s="11"/>
      <c r="AJ44" s="214"/>
      <c r="AK44" s="214"/>
      <c r="AL44" s="11"/>
      <c r="AM44" s="10"/>
    </row>
    <row r="45" spans="1:39" x14ac:dyDescent="0.25">
      <c r="A45" s="214"/>
      <c r="B45" s="214"/>
      <c r="C45" s="214"/>
      <c r="D45" s="214"/>
      <c r="E45" s="214"/>
      <c r="F45" s="214"/>
      <c r="G45" s="214"/>
      <c r="H45" s="214"/>
      <c r="I45" s="214"/>
      <c r="J45" s="214"/>
      <c r="K45" s="214"/>
      <c r="L45" s="214"/>
      <c r="M45" s="214"/>
      <c r="N45" s="214"/>
      <c r="O45" s="214"/>
      <c r="P45" s="214"/>
      <c r="Q45" s="214"/>
      <c r="R45" s="214"/>
      <c r="S45" s="214"/>
      <c r="T45" s="214"/>
      <c r="U45" s="214"/>
      <c r="V45" s="214"/>
      <c r="W45" s="214"/>
      <c r="X45" s="214"/>
      <c r="Y45" s="214"/>
      <c r="Z45" s="214"/>
      <c r="AA45" s="214"/>
      <c r="AB45" s="214"/>
      <c r="AC45" s="214"/>
      <c r="AD45" s="214"/>
      <c r="AE45" s="214"/>
      <c r="AF45" s="214"/>
      <c r="AG45" s="214"/>
      <c r="AH45" s="214"/>
      <c r="AI45" s="11"/>
      <c r="AJ45" s="214"/>
      <c r="AK45" s="214"/>
      <c r="AL45" s="12"/>
      <c r="AM45" s="10"/>
    </row>
    <row r="46" spans="1:39" x14ac:dyDescent="0.25">
      <c r="A46" s="214"/>
      <c r="B46" s="214"/>
      <c r="C46" s="214"/>
      <c r="D46" s="214"/>
      <c r="E46" s="214"/>
      <c r="F46" s="214"/>
      <c r="G46" s="214"/>
      <c r="H46" s="214"/>
      <c r="I46" s="214"/>
      <c r="J46" s="214"/>
      <c r="K46" s="214"/>
      <c r="L46" s="214"/>
      <c r="M46" s="214"/>
      <c r="N46" s="214"/>
      <c r="O46" s="214"/>
      <c r="P46" s="214"/>
      <c r="Q46" s="214"/>
      <c r="R46" s="214"/>
      <c r="S46" s="214"/>
      <c r="T46" s="214"/>
      <c r="U46" s="214"/>
      <c r="V46" s="214"/>
      <c r="W46" s="214"/>
      <c r="X46" s="214"/>
      <c r="Y46" s="214"/>
      <c r="Z46" s="214"/>
      <c r="AA46" s="214"/>
      <c r="AB46" s="214"/>
      <c r="AC46" s="214"/>
      <c r="AD46" s="214"/>
      <c r="AE46" s="214"/>
      <c r="AF46" s="214"/>
      <c r="AG46" s="214"/>
      <c r="AH46" s="214"/>
      <c r="AI46" s="11"/>
      <c r="AJ46" s="214"/>
      <c r="AK46" s="214"/>
      <c r="AL46" s="11"/>
      <c r="AM46" s="10"/>
    </row>
    <row r="47" spans="1:39" x14ac:dyDescent="0.25">
      <c r="A47" s="214"/>
      <c r="B47" s="214"/>
      <c r="C47" s="214"/>
      <c r="D47" s="214"/>
      <c r="E47" s="214"/>
      <c r="F47" s="214"/>
      <c r="G47" s="214"/>
      <c r="H47" s="214"/>
      <c r="I47" s="214"/>
      <c r="J47" s="214"/>
      <c r="K47" s="214"/>
      <c r="L47" s="214"/>
      <c r="M47" s="214"/>
      <c r="N47" s="214"/>
      <c r="O47" s="214"/>
      <c r="P47" s="214"/>
      <c r="Q47" s="214"/>
      <c r="R47" s="214"/>
      <c r="S47" s="214"/>
      <c r="T47" s="214"/>
      <c r="U47" s="214"/>
      <c r="V47" s="214"/>
      <c r="W47" s="214"/>
      <c r="X47" s="214"/>
      <c r="Y47" s="214"/>
      <c r="Z47" s="214"/>
      <c r="AA47" s="214"/>
      <c r="AB47" s="214"/>
      <c r="AC47" s="214"/>
      <c r="AD47" s="214"/>
      <c r="AE47" s="214"/>
      <c r="AF47" s="214"/>
      <c r="AG47" s="214"/>
      <c r="AH47" s="214"/>
      <c r="AI47" s="11"/>
      <c r="AJ47" s="214"/>
      <c r="AK47" s="214"/>
      <c r="AL47" s="12"/>
      <c r="AM47" s="10"/>
    </row>
    <row r="48" spans="1:39" x14ac:dyDescent="0.25">
      <c r="A48" s="214"/>
      <c r="B48" s="214"/>
      <c r="C48" s="214"/>
      <c r="D48" s="214"/>
      <c r="E48" s="214"/>
      <c r="F48" s="214"/>
      <c r="G48" s="214"/>
      <c r="H48" s="214"/>
      <c r="I48" s="214"/>
      <c r="J48" s="214"/>
      <c r="K48" s="214"/>
      <c r="L48" s="214"/>
      <c r="M48" s="214"/>
      <c r="N48" s="214"/>
      <c r="O48" s="214"/>
      <c r="P48" s="214"/>
      <c r="Q48" s="214"/>
      <c r="R48" s="214"/>
      <c r="S48" s="214"/>
      <c r="T48" s="214"/>
      <c r="U48" s="214"/>
      <c r="V48" s="214"/>
      <c r="W48" s="214"/>
      <c r="X48" s="214"/>
      <c r="Y48" s="214"/>
      <c r="Z48" s="214"/>
      <c r="AA48" s="214"/>
      <c r="AB48" s="214"/>
      <c r="AC48" s="214"/>
      <c r="AD48" s="214"/>
      <c r="AE48" s="214"/>
      <c r="AF48" s="214"/>
      <c r="AG48" s="214"/>
      <c r="AH48" s="214"/>
      <c r="AI48" s="214"/>
      <c r="AJ48" s="214"/>
      <c r="AK48" s="214"/>
      <c r="AL48" s="9"/>
      <c r="AM48" s="10"/>
    </row>
    <row r="49" spans="1:39" x14ac:dyDescent="0.25">
      <c r="A49" s="214"/>
      <c r="B49" s="214"/>
      <c r="C49" s="214"/>
      <c r="D49" s="214"/>
      <c r="E49" s="214"/>
      <c r="F49" s="214"/>
      <c r="G49" s="214"/>
      <c r="H49" s="214"/>
      <c r="I49" s="214"/>
      <c r="J49" s="214"/>
      <c r="K49" s="214"/>
      <c r="L49" s="214"/>
      <c r="M49" s="214"/>
      <c r="N49" s="214"/>
      <c r="O49" s="214"/>
      <c r="P49" s="214"/>
      <c r="Q49" s="214"/>
      <c r="R49" s="214"/>
      <c r="S49" s="214"/>
      <c r="T49" s="214"/>
      <c r="U49" s="214"/>
      <c r="V49" s="214"/>
      <c r="W49" s="214"/>
      <c r="X49" s="214"/>
      <c r="Y49" s="214"/>
      <c r="Z49" s="214"/>
      <c r="AA49" s="2"/>
      <c r="AB49" s="214"/>
      <c r="AC49" s="214"/>
      <c r="AD49" s="214"/>
      <c r="AE49" s="214"/>
      <c r="AF49" s="214"/>
      <c r="AG49" s="214"/>
      <c r="AH49" s="214"/>
      <c r="AI49" s="214"/>
      <c r="AJ49" s="214"/>
      <c r="AK49" s="214"/>
      <c r="AL49" s="214"/>
      <c r="AM49" s="214"/>
    </row>
    <row r="50" spans="1:39" x14ac:dyDescent="0.25">
      <c r="A50" s="214"/>
      <c r="B50" s="214"/>
      <c r="C50" s="214"/>
      <c r="D50" s="214"/>
      <c r="E50" s="214"/>
      <c r="F50" s="214"/>
      <c r="G50" s="214"/>
      <c r="H50" s="214"/>
      <c r="I50" s="214"/>
      <c r="J50" s="214"/>
      <c r="K50" s="214"/>
      <c r="L50" s="214"/>
      <c r="M50" s="214"/>
      <c r="N50" s="214"/>
      <c r="O50" s="214"/>
      <c r="P50" s="214"/>
      <c r="Q50" s="214"/>
      <c r="R50" s="214"/>
      <c r="S50" s="214"/>
      <c r="T50" s="214"/>
      <c r="U50" s="214"/>
      <c r="V50" s="214"/>
      <c r="W50" s="214"/>
      <c r="X50" s="214"/>
      <c r="Y50" s="214"/>
      <c r="Z50" s="214"/>
      <c r="AA50" s="2"/>
      <c r="AB50" s="214"/>
      <c r="AC50" s="214"/>
      <c r="AD50" s="214"/>
      <c r="AE50" s="214"/>
      <c r="AF50" s="214"/>
      <c r="AG50" s="214"/>
      <c r="AH50" s="214"/>
      <c r="AI50" s="11"/>
      <c r="AJ50" s="214"/>
      <c r="AK50" s="214"/>
      <c r="AL50" s="214"/>
      <c r="AM50" s="214"/>
    </row>
    <row r="51" spans="1:39" x14ac:dyDescent="0.25">
      <c r="A51" s="214"/>
      <c r="B51" s="214"/>
      <c r="C51" s="214"/>
      <c r="D51" s="214"/>
      <c r="E51" s="214"/>
      <c r="F51" s="214"/>
      <c r="G51" s="214"/>
      <c r="H51" s="214"/>
      <c r="I51" s="214"/>
      <c r="J51" s="214"/>
      <c r="K51" s="214"/>
      <c r="L51" s="214"/>
      <c r="M51" s="214"/>
      <c r="N51" s="214"/>
      <c r="O51" s="214"/>
      <c r="P51" s="214"/>
      <c r="Q51" s="214"/>
      <c r="R51" s="214"/>
      <c r="S51" s="214"/>
      <c r="T51" s="214"/>
      <c r="U51" s="214"/>
      <c r="V51" s="214"/>
      <c r="W51" s="214"/>
      <c r="X51" s="214"/>
      <c r="Y51" s="214"/>
      <c r="Z51" s="214"/>
      <c r="AA51" s="2"/>
      <c r="AB51" s="214"/>
      <c r="AC51" s="214"/>
      <c r="AD51" s="214"/>
      <c r="AE51" s="214"/>
      <c r="AF51" s="214"/>
      <c r="AG51" s="214"/>
      <c r="AH51" s="214"/>
      <c r="AI51" s="214"/>
      <c r="AJ51" s="214"/>
      <c r="AK51" s="214"/>
      <c r="AL51" s="214"/>
      <c r="AM51" s="214"/>
    </row>
    <row r="52" spans="1:39" x14ac:dyDescent="0.25">
      <c r="A52" s="214"/>
      <c r="B52" s="214"/>
      <c r="C52" s="214"/>
      <c r="D52" s="214"/>
      <c r="E52" s="214"/>
      <c r="F52" s="214"/>
      <c r="G52" s="214"/>
      <c r="H52" s="214"/>
      <c r="I52" s="214"/>
      <c r="J52" s="214"/>
      <c r="K52" s="214"/>
      <c r="L52" s="214"/>
      <c r="M52" s="214"/>
      <c r="N52" s="214"/>
      <c r="O52" s="214"/>
      <c r="P52" s="214"/>
      <c r="Q52" s="214"/>
      <c r="R52" s="214"/>
      <c r="S52" s="214"/>
      <c r="T52" s="214"/>
      <c r="U52" s="214"/>
      <c r="V52" s="214"/>
      <c r="W52" s="214"/>
      <c r="X52" s="214"/>
      <c r="Y52" s="214"/>
      <c r="Z52" s="214"/>
      <c r="AA52" s="2"/>
      <c r="AB52" s="214"/>
      <c r="AC52" s="214"/>
      <c r="AD52" s="214"/>
      <c r="AE52" s="214"/>
      <c r="AF52" s="214"/>
      <c r="AG52" s="214"/>
      <c r="AH52" s="214"/>
      <c r="AI52" s="214"/>
      <c r="AJ52" s="214"/>
      <c r="AK52" s="214"/>
      <c r="AL52" s="214"/>
      <c r="AM52" s="214"/>
    </row>
    <row r="53" spans="1:39" x14ac:dyDescent="0.25">
      <c r="A53" s="214"/>
      <c r="B53" s="214"/>
      <c r="C53" s="214"/>
      <c r="D53" s="214"/>
      <c r="E53" s="214"/>
      <c r="F53" s="214"/>
      <c r="G53" s="214"/>
      <c r="H53" s="214"/>
      <c r="I53" s="214"/>
      <c r="J53" s="214"/>
      <c r="K53" s="214"/>
      <c r="L53" s="214"/>
      <c r="M53" s="214"/>
      <c r="N53" s="214"/>
      <c r="O53" s="214"/>
      <c r="P53" s="214"/>
      <c r="Q53" s="214"/>
      <c r="R53" s="214"/>
      <c r="S53" s="214"/>
      <c r="T53" s="214"/>
      <c r="U53" s="214"/>
      <c r="V53" s="214"/>
      <c r="W53" s="214"/>
      <c r="X53" s="214"/>
      <c r="Y53" s="214"/>
      <c r="Z53" s="214"/>
      <c r="AA53" s="2"/>
      <c r="AB53" s="214"/>
      <c r="AC53" s="214"/>
      <c r="AD53" s="214"/>
      <c r="AE53" s="214"/>
      <c r="AF53" s="214"/>
      <c r="AG53" s="214"/>
      <c r="AH53" s="214"/>
      <c r="AI53" s="214"/>
      <c r="AJ53" s="214"/>
      <c r="AK53" s="214"/>
      <c r="AL53" s="214"/>
      <c r="AM53" s="214"/>
    </row>
    <row r="54" spans="1:39" x14ac:dyDescent="0.25">
      <c r="A54" s="214"/>
      <c r="B54" s="214"/>
      <c r="C54" s="214"/>
      <c r="D54" s="214"/>
      <c r="E54" s="214"/>
      <c r="F54" s="214"/>
      <c r="G54" s="214"/>
      <c r="H54" s="214"/>
      <c r="I54" s="214"/>
      <c r="J54" s="214"/>
      <c r="K54" s="214"/>
      <c r="L54" s="214"/>
      <c r="M54" s="214"/>
      <c r="N54" s="214"/>
      <c r="O54" s="214"/>
      <c r="P54" s="214"/>
      <c r="Q54" s="214"/>
      <c r="R54" s="214"/>
      <c r="S54" s="214"/>
      <c r="T54" s="214"/>
      <c r="U54" s="214"/>
      <c r="V54" s="214"/>
      <c r="W54" s="214"/>
      <c r="X54" s="214"/>
      <c r="Y54" s="214"/>
      <c r="Z54" s="214"/>
      <c r="AA54" s="2"/>
      <c r="AB54" s="214"/>
      <c r="AC54" s="214"/>
      <c r="AD54" s="214"/>
      <c r="AE54" s="214"/>
      <c r="AF54" s="214"/>
      <c r="AG54" s="214"/>
      <c r="AH54" s="214"/>
      <c r="AI54" s="214"/>
      <c r="AJ54" s="214"/>
      <c r="AK54" s="214"/>
      <c r="AL54" s="214"/>
      <c r="AM54" s="214"/>
    </row>
    <row r="55" spans="1:39" x14ac:dyDescent="0.25">
      <c r="A55" s="214"/>
      <c r="B55" s="214"/>
      <c r="C55" s="214"/>
      <c r="D55" s="214"/>
      <c r="E55" s="214"/>
      <c r="F55" s="214"/>
      <c r="G55" s="214"/>
      <c r="H55" s="214"/>
      <c r="I55" s="214"/>
      <c r="J55" s="214"/>
      <c r="K55" s="214"/>
      <c r="L55" s="214"/>
      <c r="M55" s="214"/>
      <c r="N55" s="214"/>
      <c r="O55" s="214"/>
      <c r="P55" s="214"/>
      <c r="Q55" s="214"/>
      <c r="R55" s="214"/>
      <c r="S55" s="214"/>
      <c r="T55" s="214"/>
      <c r="U55" s="214"/>
      <c r="V55" s="214"/>
      <c r="W55" s="214"/>
      <c r="X55" s="214"/>
      <c r="Y55" s="214"/>
      <c r="Z55" s="214"/>
      <c r="AA55" s="2"/>
      <c r="AB55" s="214"/>
      <c r="AC55" s="214"/>
      <c r="AD55" s="214"/>
      <c r="AE55" s="214"/>
      <c r="AF55" s="214"/>
      <c r="AG55" s="214"/>
      <c r="AH55" s="214"/>
      <c r="AI55" s="214"/>
      <c r="AJ55" s="214"/>
      <c r="AK55" s="214"/>
      <c r="AL55" s="214"/>
      <c r="AM55" s="214"/>
    </row>
    <row r="56" spans="1:39" x14ac:dyDescent="0.25">
      <c r="A56" s="214"/>
      <c r="B56" s="214"/>
      <c r="C56" s="214"/>
      <c r="D56" s="214"/>
      <c r="E56" s="214"/>
      <c r="F56" s="214"/>
      <c r="G56" s="214"/>
      <c r="H56" s="214"/>
      <c r="I56" s="214"/>
      <c r="J56" s="214"/>
      <c r="K56" s="214"/>
      <c r="L56" s="214"/>
      <c r="M56" s="214"/>
      <c r="N56" s="214"/>
      <c r="O56" s="214"/>
      <c r="P56" s="214"/>
      <c r="Q56" s="214"/>
      <c r="R56" s="214"/>
      <c r="S56" s="214"/>
      <c r="T56" s="214"/>
      <c r="U56" s="214"/>
      <c r="V56" s="214"/>
      <c r="W56" s="214"/>
      <c r="X56" s="214"/>
      <c r="Y56" s="214"/>
      <c r="Z56" s="214"/>
      <c r="AA56" s="214"/>
      <c r="AB56" s="214"/>
      <c r="AC56" s="214"/>
      <c r="AD56" s="214"/>
      <c r="AE56" s="214"/>
      <c r="AF56" s="214"/>
      <c r="AG56" s="214"/>
      <c r="AH56" s="214"/>
      <c r="AI56" s="214"/>
      <c r="AJ56" s="214"/>
      <c r="AK56" s="214"/>
      <c r="AL56" s="214"/>
      <c r="AM56" s="214"/>
    </row>
    <row r="57" spans="1:39" x14ac:dyDescent="0.25">
      <c r="A57" s="1"/>
      <c r="B57" s="214"/>
      <c r="C57" s="214"/>
      <c r="D57" s="214"/>
      <c r="E57" s="214"/>
      <c r="F57" s="214"/>
      <c r="G57" s="214"/>
      <c r="H57" s="214"/>
      <c r="I57" s="214"/>
      <c r="J57" s="214"/>
      <c r="K57" s="214"/>
      <c r="L57" s="214"/>
      <c r="M57" s="214"/>
      <c r="N57" s="214"/>
      <c r="O57" s="214"/>
      <c r="P57" s="214"/>
      <c r="Q57" s="214"/>
      <c r="R57" s="214"/>
      <c r="S57" s="214"/>
      <c r="T57" s="214"/>
      <c r="U57" s="214"/>
      <c r="V57" s="214"/>
      <c r="W57" s="214"/>
      <c r="X57" s="214"/>
      <c r="Y57" s="214"/>
      <c r="Z57" s="214"/>
      <c r="AA57" s="214"/>
      <c r="AB57" s="214"/>
      <c r="AC57" s="214"/>
      <c r="AD57" s="214"/>
      <c r="AE57" s="214"/>
      <c r="AF57" s="214"/>
      <c r="AG57" s="214"/>
      <c r="AH57" s="214"/>
      <c r="AI57" s="214"/>
      <c r="AJ57" s="214"/>
      <c r="AK57" s="214"/>
      <c r="AL57" s="214"/>
      <c r="AM57" s="214"/>
    </row>
    <row r="58" spans="1:39" x14ac:dyDescent="0.25">
      <c r="A58" s="1"/>
      <c r="B58" s="214"/>
      <c r="C58" s="214"/>
      <c r="D58" s="214"/>
      <c r="E58" s="214"/>
      <c r="F58" s="214"/>
      <c r="G58" s="214"/>
      <c r="H58" s="214"/>
      <c r="I58" s="214"/>
      <c r="J58" s="214"/>
      <c r="K58" s="214"/>
      <c r="L58" s="214"/>
      <c r="M58" s="214"/>
      <c r="N58" s="214"/>
      <c r="O58" s="214"/>
      <c r="P58" s="214"/>
      <c r="Q58" s="214"/>
      <c r="R58" s="214"/>
      <c r="S58" s="214"/>
      <c r="T58" s="214"/>
      <c r="U58" s="214"/>
      <c r="V58" s="214"/>
      <c r="W58" s="214"/>
      <c r="X58" s="214"/>
      <c r="Y58" s="214"/>
      <c r="Z58" s="214"/>
      <c r="AA58" s="214"/>
      <c r="AB58" s="214"/>
      <c r="AC58" s="214"/>
      <c r="AD58" s="214"/>
      <c r="AE58" s="214"/>
      <c r="AF58" s="214"/>
      <c r="AG58" s="214"/>
      <c r="AH58" s="214"/>
      <c r="AI58" s="214"/>
      <c r="AJ58" s="214"/>
      <c r="AK58" s="214"/>
      <c r="AL58" s="214"/>
      <c r="AM58" s="214"/>
    </row>
    <row r="59" spans="1:39" x14ac:dyDescent="0.25">
      <c r="A59" s="1"/>
      <c r="B59" s="214"/>
      <c r="C59" s="214"/>
      <c r="D59" s="214"/>
      <c r="E59" s="214"/>
      <c r="F59" s="214"/>
      <c r="G59" s="214"/>
      <c r="H59" s="214"/>
      <c r="I59" s="214" t="s">
        <v>37</v>
      </c>
      <c r="J59" s="214"/>
      <c r="K59" s="214"/>
      <c r="L59" s="214"/>
      <c r="M59" s="214"/>
      <c r="N59" s="214"/>
      <c r="O59" s="214"/>
      <c r="P59" s="214"/>
      <c r="Q59" s="214"/>
      <c r="R59" s="214"/>
      <c r="S59" s="214"/>
      <c r="T59" s="214"/>
      <c r="U59" s="214"/>
      <c r="V59" s="214"/>
      <c r="W59" s="214"/>
      <c r="X59" s="214"/>
      <c r="Y59" s="214"/>
      <c r="Z59" s="214"/>
      <c r="AA59" s="214"/>
      <c r="AB59" s="214"/>
      <c r="AC59" s="214"/>
      <c r="AD59" s="214"/>
      <c r="AE59" s="214"/>
      <c r="AF59" s="214"/>
      <c r="AG59" s="214"/>
      <c r="AH59" s="214"/>
      <c r="AI59" s="214"/>
      <c r="AJ59" s="214"/>
      <c r="AK59" s="214"/>
      <c r="AL59" s="214"/>
      <c r="AM59" s="214"/>
    </row>
    <row r="60" spans="1:39" x14ac:dyDescent="0.25">
      <c r="A60" s="1"/>
      <c r="B60" s="214"/>
      <c r="C60" s="214"/>
      <c r="D60" s="214"/>
      <c r="E60" s="214"/>
      <c r="F60" s="214"/>
      <c r="G60" s="214"/>
      <c r="H60" s="214"/>
      <c r="I60" s="214" t="s">
        <v>38</v>
      </c>
      <c r="J60" s="214"/>
      <c r="K60" s="214"/>
      <c r="L60" s="214"/>
      <c r="M60" s="214"/>
      <c r="N60" s="214"/>
      <c r="O60" s="214"/>
      <c r="P60" s="214"/>
      <c r="Q60" s="214"/>
      <c r="R60" s="214"/>
      <c r="S60" s="214"/>
      <c r="T60" s="214"/>
      <c r="U60" s="214"/>
      <c r="V60" s="214"/>
      <c r="W60" s="214"/>
      <c r="X60" s="214"/>
      <c r="Y60" s="214"/>
      <c r="Z60" s="214"/>
      <c r="AA60" s="214"/>
      <c r="AB60" s="214"/>
      <c r="AC60" s="214"/>
      <c r="AD60" s="214"/>
      <c r="AE60" s="214"/>
      <c r="AF60" s="214"/>
      <c r="AG60" s="214"/>
      <c r="AH60" s="214"/>
      <c r="AI60" s="214"/>
      <c r="AJ60" s="214"/>
      <c r="AK60" s="214"/>
      <c r="AL60" s="214"/>
      <c r="AM60" s="214"/>
    </row>
    <row r="61" spans="1:39" x14ac:dyDescent="0.25">
      <c r="A61" s="1"/>
      <c r="B61" s="214"/>
      <c r="C61" s="214">
        <v>24.51</v>
      </c>
      <c r="D61" s="262" t="s">
        <v>35</v>
      </c>
      <c r="E61" s="262"/>
      <c r="F61" s="262"/>
      <c r="G61" s="262"/>
      <c r="H61" s="255"/>
      <c r="I61" s="214" t="s">
        <v>39</v>
      </c>
      <c r="J61" s="214"/>
      <c r="K61" s="214"/>
      <c r="L61" s="214"/>
      <c r="M61" s="214"/>
      <c r="N61" s="214"/>
      <c r="O61" s="214"/>
      <c r="P61" s="214"/>
      <c r="Q61" s="214"/>
      <c r="R61" s="214"/>
      <c r="S61" s="214"/>
      <c r="T61" s="214"/>
      <c r="U61" s="214"/>
      <c r="V61" s="214"/>
      <c r="W61" s="214"/>
      <c r="X61" s="214"/>
      <c r="Y61" s="214"/>
      <c r="Z61" s="214"/>
      <c r="AA61" s="214"/>
      <c r="AB61" s="214"/>
      <c r="AC61" s="214"/>
      <c r="AD61" s="214"/>
      <c r="AE61" s="214"/>
      <c r="AF61" s="214"/>
      <c r="AG61" s="214"/>
      <c r="AH61" s="214"/>
      <c r="AI61" s="214"/>
      <c r="AJ61" s="214"/>
      <c r="AK61" s="214"/>
      <c r="AL61" s="214"/>
      <c r="AM61" s="214"/>
    </row>
    <row r="62" spans="1:39" x14ac:dyDescent="0.25">
      <c r="A62" s="1"/>
      <c r="B62" s="214" t="s">
        <v>1</v>
      </c>
      <c r="C62" s="214" t="s">
        <v>20</v>
      </c>
      <c r="D62" s="214" t="s">
        <v>36</v>
      </c>
      <c r="E62" s="214"/>
      <c r="F62" s="214"/>
      <c r="G62" s="214" t="s">
        <v>26</v>
      </c>
      <c r="H62" s="214"/>
      <c r="I62" s="214"/>
      <c r="J62" s="214"/>
      <c r="K62" s="214"/>
      <c r="L62" s="214"/>
      <c r="M62" s="214"/>
      <c r="N62" s="214"/>
      <c r="O62" s="214"/>
      <c r="P62" s="214"/>
      <c r="Q62" s="214"/>
      <c r="R62" s="214"/>
      <c r="S62" s="214"/>
      <c r="T62" s="214"/>
      <c r="U62" s="214"/>
      <c r="V62" s="214"/>
      <c r="W62" s="214"/>
      <c r="X62" s="214"/>
      <c r="Y62" s="214"/>
      <c r="Z62" s="214"/>
      <c r="AA62" s="214"/>
      <c r="AB62" s="214"/>
      <c r="AC62" s="214"/>
      <c r="AD62" s="214"/>
      <c r="AE62" s="214"/>
      <c r="AF62" s="214"/>
      <c r="AG62" s="214"/>
      <c r="AH62" s="214"/>
      <c r="AI62" s="214"/>
      <c r="AJ62" s="214"/>
      <c r="AK62" s="214"/>
      <c r="AL62" s="214"/>
      <c r="AM62" s="214"/>
    </row>
    <row r="63" spans="1:39" x14ac:dyDescent="0.25">
      <c r="A63" s="1"/>
      <c r="B63" s="214"/>
      <c r="C63" s="214">
        <v>0.84</v>
      </c>
      <c r="D63" s="214">
        <v>0.06</v>
      </c>
      <c r="E63" s="214"/>
      <c r="F63" s="214"/>
      <c r="G63" s="214">
        <v>0.11</v>
      </c>
      <c r="H63" s="214"/>
      <c r="I63" s="214"/>
      <c r="J63" s="214"/>
      <c r="K63" s="214"/>
      <c r="L63" s="214"/>
      <c r="M63" s="214"/>
      <c r="N63" s="214"/>
      <c r="O63" s="214"/>
      <c r="P63" s="214"/>
      <c r="Q63" s="214"/>
      <c r="R63" s="214"/>
      <c r="S63" s="214"/>
      <c r="T63" s="214"/>
      <c r="U63" s="214"/>
      <c r="V63" s="214"/>
      <c r="W63" s="214"/>
      <c r="X63" s="214"/>
      <c r="Y63" s="214"/>
      <c r="Z63" s="214"/>
      <c r="AA63" s="214"/>
      <c r="AB63" s="214"/>
      <c r="AC63" s="214"/>
      <c r="AD63" s="214"/>
      <c r="AE63" s="214"/>
      <c r="AF63" s="214"/>
      <c r="AG63" s="214"/>
      <c r="AH63" s="214"/>
      <c r="AI63" s="214"/>
      <c r="AJ63" s="214"/>
      <c r="AK63" s="214"/>
      <c r="AL63" s="214"/>
      <c r="AM63" s="214"/>
    </row>
    <row r="64" spans="1:39" x14ac:dyDescent="0.25">
      <c r="A64" s="1"/>
      <c r="B64" s="214">
        <v>0.49440000000000001</v>
      </c>
      <c r="C64" s="214">
        <v>0.5</v>
      </c>
      <c r="D64" s="214">
        <v>0.03</v>
      </c>
      <c r="E64" s="214"/>
      <c r="F64" s="214"/>
      <c r="G64" s="214">
        <v>0.06</v>
      </c>
      <c r="H64" s="214"/>
      <c r="I64" s="214"/>
      <c r="J64" s="214"/>
      <c r="K64" s="214"/>
      <c r="L64" s="214"/>
      <c r="M64" s="214"/>
      <c r="N64" s="214"/>
      <c r="O64" s="214"/>
      <c r="P64" s="214"/>
      <c r="Q64" s="214"/>
      <c r="R64" s="214"/>
      <c r="S64" s="214"/>
      <c r="T64" s="214"/>
      <c r="U64" s="214"/>
      <c r="V64" s="214"/>
      <c r="W64" s="214"/>
      <c r="X64" s="214"/>
      <c r="Y64" s="214"/>
      <c r="Z64" s="214"/>
      <c r="AA64" s="214"/>
      <c r="AB64" s="214"/>
      <c r="AC64" s="214"/>
      <c r="AD64" s="214"/>
      <c r="AE64" s="214"/>
      <c r="AF64" s="214"/>
      <c r="AG64" s="214"/>
      <c r="AH64" s="214"/>
      <c r="AI64" s="214"/>
      <c r="AJ64" s="214"/>
      <c r="AK64" s="214"/>
      <c r="AL64" s="214"/>
      <c r="AM64" s="214"/>
    </row>
    <row r="65" spans="1:35" x14ac:dyDescent="0.25">
      <c r="A65" s="1"/>
      <c r="B65" s="214">
        <f>$C61*B64</f>
        <v>12.117744</v>
      </c>
      <c r="C65" s="214">
        <f>$C61*C64</f>
        <v>12.255000000000001</v>
      </c>
      <c r="D65" s="214">
        <f>$C61*D64</f>
        <v>0.73530000000000006</v>
      </c>
      <c r="E65" s="214"/>
      <c r="F65" s="214"/>
      <c r="G65" s="214">
        <f>C61*G64</f>
        <v>1.4706000000000001</v>
      </c>
      <c r="H65" s="214"/>
      <c r="I65" s="214" t="s">
        <v>41</v>
      </c>
      <c r="J65" s="214"/>
      <c r="K65" s="214"/>
      <c r="L65" s="214"/>
      <c r="M65" s="214"/>
      <c r="N65" s="214"/>
      <c r="O65" s="214"/>
      <c r="P65" s="214"/>
      <c r="Q65" s="214"/>
      <c r="R65" s="214"/>
      <c r="S65" s="214"/>
      <c r="T65" s="214"/>
      <c r="U65" s="214"/>
      <c r="V65" s="214"/>
      <c r="W65" s="214"/>
      <c r="X65" s="214"/>
      <c r="Y65" s="214"/>
      <c r="Z65" s="214"/>
      <c r="AA65" s="214"/>
      <c r="AB65" s="214"/>
      <c r="AC65" s="214"/>
      <c r="AD65" s="214"/>
      <c r="AE65" s="214"/>
      <c r="AF65" s="214"/>
      <c r="AG65" s="214"/>
      <c r="AH65" s="214"/>
      <c r="AI65" s="214"/>
    </row>
    <row r="66" spans="1:35" x14ac:dyDescent="0.25">
      <c r="A66" s="1"/>
      <c r="B66" s="214"/>
      <c r="C66" s="214"/>
      <c r="D66" s="214"/>
      <c r="E66" s="214"/>
      <c r="F66" s="214"/>
      <c r="G66" s="214"/>
      <c r="H66" s="214"/>
      <c r="I66" s="214" t="s">
        <v>43</v>
      </c>
      <c r="J66" s="214">
        <f>12+C70+D70+G70</f>
        <v>92</v>
      </c>
      <c r="K66" s="214"/>
      <c r="L66" s="214"/>
      <c r="M66" s="214"/>
      <c r="N66" s="214"/>
      <c r="O66" s="214"/>
      <c r="P66" s="214"/>
      <c r="Q66" s="214"/>
      <c r="R66" s="214"/>
      <c r="S66" s="214"/>
      <c r="T66" s="214"/>
      <c r="U66" s="214"/>
      <c r="V66" s="214"/>
      <c r="W66" s="214"/>
      <c r="X66" s="214"/>
      <c r="Y66" s="214"/>
      <c r="Z66" s="214"/>
      <c r="AA66" s="214"/>
      <c r="AB66" s="214"/>
      <c r="AC66" s="214"/>
      <c r="AD66" s="214"/>
      <c r="AE66" s="214"/>
      <c r="AF66" s="214"/>
      <c r="AG66" s="214"/>
      <c r="AH66" s="214"/>
      <c r="AI66" s="214"/>
    </row>
    <row r="67" spans="1:35" x14ac:dyDescent="0.25">
      <c r="A67" s="1"/>
      <c r="B67" s="214"/>
      <c r="C67" s="214">
        <v>1E-3</v>
      </c>
      <c r="D67" s="214" t="s">
        <v>40</v>
      </c>
      <c r="E67" s="214"/>
      <c r="F67" s="214"/>
      <c r="G67" s="214"/>
      <c r="H67" s="214"/>
      <c r="I67" s="214"/>
      <c r="J67" s="214"/>
      <c r="K67" s="214"/>
      <c r="L67" s="214"/>
      <c r="M67" s="214"/>
      <c r="N67" s="214"/>
      <c r="O67" s="214"/>
      <c r="P67" s="214"/>
      <c r="Q67" s="214"/>
      <c r="R67" s="214"/>
      <c r="S67" s="214"/>
      <c r="T67" s="214"/>
      <c r="U67" s="214"/>
      <c r="V67" s="214"/>
      <c r="W67" s="214"/>
      <c r="X67" s="214"/>
      <c r="Y67" s="214"/>
      <c r="Z67" s="214"/>
      <c r="AA67" s="214"/>
      <c r="AB67" s="214"/>
      <c r="AC67" s="214"/>
      <c r="AD67" s="214"/>
      <c r="AE67" s="214"/>
      <c r="AF67" s="214"/>
      <c r="AG67" s="214"/>
      <c r="AH67" s="214"/>
      <c r="AI67" s="214"/>
    </row>
    <row r="68" spans="1:35" x14ac:dyDescent="0.25">
      <c r="A68" s="1"/>
      <c r="B68" s="214"/>
      <c r="C68" s="214"/>
      <c r="D68" s="214"/>
      <c r="E68" s="214"/>
      <c r="F68" s="214"/>
      <c r="G68" s="214"/>
      <c r="H68" s="214"/>
      <c r="I68" s="214" t="s">
        <v>44</v>
      </c>
      <c r="J68" s="214"/>
      <c r="K68" s="214"/>
      <c r="L68" s="214"/>
      <c r="M68" s="214"/>
      <c r="N68" s="214"/>
      <c r="O68" s="214"/>
      <c r="P68" s="214"/>
      <c r="Q68" s="214"/>
      <c r="R68" s="214"/>
      <c r="S68" s="214"/>
      <c r="T68" s="214"/>
      <c r="U68" s="214"/>
      <c r="V68" s="214"/>
      <c r="W68" s="214"/>
      <c r="X68" s="214"/>
      <c r="Y68" s="214"/>
      <c r="Z68" s="214"/>
      <c r="AA68" s="214"/>
      <c r="AB68" s="214"/>
      <c r="AC68" s="214"/>
      <c r="AD68" s="214"/>
      <c r="AE68" s="214"/>
      <c r="AF68" s="214"/>
      <c r="AG68" s="214"/>
      <c r="AH68" s="214"/>
      <c r="AI68" s="214"/>
    </row>
    <row r="69" spans="1:35" x14ac:dyDescent="0.25">
      <c r="A69" s="1"/>
      <c r="B69" s="214">
        <f>$C67*B65</f>
        <v>1.2117744E-2</v>
      </c>
      <c r="C69" s="214">
        <f>$C67*C65</f>
        <v>1.2255E-2</v>
      </c>
      <c r="D69" s="214">
        <f>$C67*D65</f>
        <v>7.3530000000000004E-4</v>
      </c>
      <c r="E69" s="214"/>
      <c r="F69" s="214"/>
      <c r="G69" s="214">
        <f>$C67*G65</f>
        <v>1.4706000000000001E-3</v>
      </c>
      <c r="H69" s="214"/>
      <c r="I69" s="214"/>
      <c r="J69" s="214"/>
      <c r="K69" s="214"/>
      <c r="L69" s="214"/>
      <c r="M69" s="214"/>
      <c r="N69" s="214"/>
      <c r="O69" s="214"/>
      <c r="P69" s="214"/>
      <c r="Q69" s="214"/>
      <c r="R69" s="214"/>
      <c r="S69" s="214"/>
      <c r="T69" s="214"/>
      <c r="U69" s="214"/>
      <c r="V69" s="214"/>
      <c r="W69" s="214"/>
      <c r="X69" s="214"/>
      <c r="Y69" s="214"/>
      <c r="Z69" s="214"/>
      <c r="AA69" s="214"/>
      <c r="AB69" s="214"/>
      <c r="AC69" s="214"/>
      <c r="AD69" s="214"/>
      <c r="AE69" s="214"/>
      <c r="AF69" s="214"/>
      <c r="AG69" s="214"/>
      <c r="AH69" s="214"/>
      <c r="AI69" s="214"/>
    </row>
    <row r="70" spans="1:35" x14ac:dyDescent="0.25">
      <c r="A70" s="1"/>
      <c r="B70" s="214" t="s">
        <v>42</v>
      </c>
      <c r="C70" s="214">
        <v>28</v>
      </c>
      <c r="D70" s="214">
        <v>25</v>
      </c>
      <c r="E70" s="214"/>
      <c r="F70" s="214"/>
      <c r="G70" s="214">
        <v>27</v>
      </c>
      <c r="H70" s="214"/>
      <c r="I70" s="214"/>
      <c r="J70" s="214"/>
      <c r="K70" s="214"/>
      <c r="L70" s="214"/>
      <c r="M70" s="214"/>
      <c r="N70" s="214"/>
      <c r="O70" s="214"/>
      <c r="P70" s="214"/>
      <c r="Q70" s="214"/>
      <c r="R70" s="214"/>
      <c r="S70" s="214"/>
      <c r="T70" s="214"/>
      <c r="U70" s="214"/>
      <c r="V70" s="214"/>
      <c r="W70" s="214"/>
      <c r="X70" s="214"/>
      <c r="Y70" s="214"/>
      <c r="Z70" s="214"/>
      <c r="AA70" s="214"/>
      <c r="AB70" s="214"/>
      <c r="AC70" s="214"/>
      <c r="AD70" s="214"/>
      <c r="AE70" s="214"/>
      <c r="AF70" s="214"/>
      <c r="AG70" s="214"/>
      <c r="AH70" s="214"/>
      <c r="AI70" s="214"/>
    </row>
    <row r="71" spans="1:35" x14ac:dyDescent="0.25">
      <c r="A71" s="1"/>
      <c r="B71" s="214"/>
      <c r="C71" s="214"/>
      <c r="D71" s="214"/>
      <c r="E71" s="214"/>
      <c r="F71" s="214"/>
      <c r="G71" s="214"/>
      <c r="H71" s="214"/>
      <c r="I71" s="214"/>
      <c r="J71" s="214"/>
      <c r="K71" s="214"/>
      <c r="L71" s="214"/>
      <c r="M71" s="214"/>
      <c r="N71" s="214"/>
      <c r="O71" s="214"/>
      <c r="P71" s="214"/>
      <c r="Q71" s="214"/>
      <c r="R71" s="214"/>
      <c r="S71" s="214"/>
      <c r="T71" s="214"/>
      <c r="U71" s="214"/>
      <c r="V71" s="214"/>
      <c r="W71" s="214"/>
      <c r="X71" s="214"/>
      <c r="Y71" s="214"/>
      <c r="Z71" s="214"/>
      <c r="AA71" s="214"/>
      <c r="AB71" s="214"/>
      <c r="AC71" s="214"/>
      <c r="AD71" s="214"/>
      <c r="AE71" s="214"/>
      <c r="AF71" s="214"/>
      <c r="AG71" s="214"/>
      <c r="AH71" s="214"/>
      <c r="AI71" s="214"/>
    </row>
    <row r="72" spans="1:35" ht="14" x14ac:dyDescent="0.3">
      <c r="A72" s="1"/>
      <c r="B72" s="214">
        <v>23.95</v>
      </c>
      <c r="C72" s="7">
        <v>58.693399999999997</v>
      </c>
      <c r="D72" s="7">
        <v>54.938048999999999</v>
      </c>
      <c r="E72" s="7"/>
      <c r="F72" s="7"/>
      <c r="G72" s="8">
        <v>58.933199999999999</v>
      </c>
      <c r="H72" s="8"/>
      <c r="I72" s="214"/>
      <c r="J72" s="214"/>
      <c r="K72" s="214"/>
      <c r="L72" s="214"/>
      <c r="M72" s="214"/>
      <c r="N72" s="214"/>
      <c r="O72" s="214"/>
      <c r="P72" s="214"/>
      <c r="Q72" s="214"/>
      <c r="R72" s="214"/>
      <c r="S72" s="214"/>
      <c r="T72" s="214"/>
      <c r="U72" s="214"/>
      <c r="V72" s="214"/>
      <c r="W72" s="214"/>
      <c r="X72" s="214"/>
      <c r="Y72" s="214"/>
      <c r="Z72" s="214"/>
      <c r="AA72" s="214"/>
      <c r="AB72" s="214"/>
      <c r="AC72" s="214"/>
      <c r="AD72" s="214"/>
      <c r="AE72" s="214"/>
      <c r="AF72" s="214"/>
      <c r="AG72" s="214"/>
      <c r="AH72" s="214"/>
      <c r="AI72" s="214"/>
    </row>
    <row r="73" spans="1:35" x14ac:dyDescent="0.25">
      <c r="A73" s="1"/>
      <c r="B73" s="214"/>
      <c r="C73" s="214"/>
      <c r="D73" s="214"/>
      <c r="E73" s="214"/>
      <c r="F73" s="214"/>
      <c r="G73" s="214"/>
      <c r="H73" s="214"/>
      <c r="I73" s="214"/>
      <c r="J73" s="214"/>
      <c r="K73" s="214"/>
      <c r="L73" s="214"/>
      <c r="M73" s="214"/>
      <c r="N73" s="214"/>
      <c r="O73" s="214"/>
      <c r="P73" s="214"/>
      <c r="Q73" s="214"/>
      <c r="R73" s="214"/>
      <c r="S73" s="214"/>
      <c r="T73" s="214"/>
      <c r="U73" s="214"/>
      <c r="V73" s="214"/>
      <c r="W73" s="214"/>
      <c r="X73" s="214"/>
      <c r="Y73" s="214"/>
      <c r="Z73" s="214"/>
      <c r="AA73" s="214"/>
      <c r="AB73" s="214"/>
      <c r="AC73" s="214"/>
      <c r="AD73" s="214"/>
      <c r="AE73" s="214"/>
      <c r="AF73" s="214"/>
      <c r="AG73" s="214"/>
      <c r="AH73" s="214"/>
      <c r="AI73" s="214"/>
    </row>
    <row r="74" spans="1:35" x14ac:dyDescent="0.25">
      <c r="A74" s="1"/>
      <c r="B74" s="214"/>
      <c r="C74" s="214">
        <f>C65/C72</f>
        <v>0.20879690050329341</v>
      </c>
      <c r="D74" s="214">
        <f>D65/D72</f>
        <v>1.3384166590990518E-2</v>
      </c>
      <c r="E74" s="214"/>
      <c r="F74" s="214"/>
      <c r="G74" s="214">
        <f>(G65/G72)</f>
        <v>2.4953676365783637E-2</v>
      </c>
      <c r="H74" s="214"/>
      <c r="I74" s="214"/>
      <c r="J74" s="214"/>
      <c r="K74" s="214"/>
      <c r="L74" s="214"/>
      <c r="M74" s="214"/>
      <c r="N74" s="214"/>
      <c r="O74" s="214"/>
      <c r="P74" s="214"/>
      <c r="Q74" s="214"/>
      <c r="R74" s="214"/>
      <c r="S74" s="214"/>
      <c r="T74" s="214"/>
      <c r="U74" s="214"/>
      <c r="V74" s="214"/>
      <c r="W74" s="214"/>
      <c r="X74" s="214"/>
      <c r="Y74" s="214"/>
      <c r="Z74" s="214"/>
      <c r="AA74" s="214"/>
      <c r="AB74" s="214"/>
      <c r="AC74" s="214"/>
      <c r="AD74" s="214"/>
      <c r="AE74" s="214"/>
      <c r="AF74" s="214"/>
      <c r="AG74" s="214"/>
      <c r="AH74" s="214"/>
      <c r="AI74" s="214"/>
    </row>
    <row r="75" spans="1:35" x14ac:dyDescent="0.25">
      <c r="A75" s="214"/>
      <c r="B75" s="214"/>
      <c r="C75" s="214">
        <f>C74/SUM(C74:G74)</f>
        <v>0.84487068705914736</v>
      </c>
      <c r="D75" s="214">
        <f>D74/SUM(C74:G74)</f>
        <v>5.415736534492227E-2</v>
      </c>
      <c r="E75" s="214"/>
      <c r="F75" s="214"/>
      <c r="G75" s="214">
        <f>G74/SUM(C74:G74)</f>
        <v>0.10097194759593037</v>
      </c>
      <c r="H75" s="214"/>
      <c r="I75" s="1"/>
      <c r="J75" s="214"/>
      <c r="K75" s="214"/>
      <c r="L75" s="214"/>
      <c r="M75" s="214"/>
      <c r="N75" s="214"/>
      <c r="O75" s="214"/>
      <c r="P75" s="214"/>
      <c r="Q75" s="214"/>
      <c r="R75" s="214"/>
      <c r="S75" s="214"/>
      <c r="T75" s="214"/>
      <c r="U75" s="214"/>
      <c r="V75" s="214"/>
      <c r="W75" s="214"/>
      <c r="X75" s="214"/>
      <c r="Y75" s="214"/>
      <c r="Z75" s="214"/>
      <c r="AA75" s="214"/>
      <c r="AB75" s="214"/>
      <c r="AC75" s="214"/>
      <c r="AD75" s="214"/>
      <c r="AE75" s="214"/>
      <c r="AF75" s="214"/>
      <c r="AG75" s="214"/>
      <c r="AH75" s="214"/>
      <c r="AI75" s="214"/>
    </row>
    <row r="76" spans="1:35" x14ac:dyDescent="0.25">
      <c r="A76" s="214"/>
      <c r="B76" s="214"/>
      <c r="C76" s="214"/>
      <c r="D76" s="214"/>
      <c r="E76" s="214"/>
      <c r="F76" s="214"/>
      <c r="G76" s="214"/>
      <c r="H76" s="214"/>
      <c r="I76" s="1"/>
      <c r="J76" s="214"/>
      <c r="K76" s="214"/>
      <c r="L76" s="214"/>
      <c r="M76" s="214"/>
      <c r="N76" s="214"/>
      <c r="O76" s="214"/>
      <c r="P76" s="214"/>
      <c r="Q76" s="214"/>
      <c r="R76" s="214"/>
      <c r="S76" s="214"/>
      <c r="T76" s="214"/>
      <c r="U76" s="214"/>
      <c r="V76" s="214"/>
      <c r="W76" s="214"/>
      <c r="X76" s="214"/>
      <c r="Y76" s="214"/>
      <c r="Z76" s="214"/>
      <c r="AA76" s="214"/>
      <c r="AB76" s="214"/>
      <c r="AC76" s="214"/>
      <c r="AD76" s="214"/>
      <c r="AE76" s="214"/>
      <c r="AF76" s="214"/>
      <c r="AG76" s="214"/>
      <c r="AH76" s="214"/>
      <c r="AI76" s="214"/>
    </row>
    <row r="77" spans="1:35" x14ac:dyDescent="0.25">
      <c r="A77" s="214"/>
      <c r="B77" s="214"/>
      <c r="C77" s="214"/>
      <c r="D77" s="214"/>
      <c r="E77" s="214"/>
      <c r="F77" s="214"/>
      <c r="G77" s="214"/>
      <c r="H77" s="214"/>
      <c r="I77" s="214"/>
      <c r="J77" s="214"/>
      <c r="K77" s="214"/>
      <c r="L77" s="214"/>
      <c r="M77" s="214"/>
      <c r="N77" s="214"/>
      <c r="O77" s="214"/>
      <c r="P77" s="214"/>
      <c r="Q77" s="214"/>
      <c r="R77" s="214"/>
      <c r="S77" s="214"/>
      <c r="T77" s="214"/>
      <c r="U77" s="214"/>
      <c r="V77" s="214"/>
      <c r="W77" s="214"/>
      <c r="X77" s="214"/>
      <c r="Y77" s="214"/>
      <c r="Z77" s="214"/>
      <c r="AA77" s="214"/>
      <c r="AB77" s="214"/>
      <c r="AC77" s="214"/>
      <c r="AD77" s="214"/>
      <c r="AE77" s="214"/>
      <c r="AF77" s="214"/>
      <c r="AG77" s="214"/>
      <c r="AH77" s="214"/>
      <c r="AI77" s="214"/>
    </row>
    <row r="78" spans="1:35" x14ac:dyDescent="0.25">
      <c r="A78" s="214"/>
      <c r="B78" s="214"/>
      <c r="C78" s="214"/>
      <c r="D78" s="214"/>
      <c r="E78" s="214"/>
      <c r="F78" s="214"/>
      <c r="G78" s="214"/>
      <c r="H78" s="214"/>
      <c r="I78" s="214"/>
      <c r="J78" s="214"/>
      <c r="K78" s="214"/>
      <c r="L78" s="214"/>
      <c r="M78" s="214"/>
      <c r="N78" s="214"/>
      <c r="O78" s="214"/>
      <c r="P78" s="214"/>
      <c r="Q78" s="214"/>
      <c r="R78" s="214"/>
      <c r="S78" s="214"/>
      <c r="T78" s="214"/>
      <c r="U78" s="214"/>
      <c r="V78" s="214"/>
      <c r="W78" s="214"/>
      <c r="X78" s="214"/>
      <c r="Y78" s="214"/>
      <c r="Z78" s="214"/>
      <c r="AA78" s="214"/>
      <c r="AB78" s="214"/>
      <c r="AC78" s="214"/>
      <c r="AD78" s="214"/>
      <c r="AE78" s="214"/>
      <c r="AF78" s="214"/>
      <c r="AG78" s="214"/>
      <c r="AH78" s="214"/>
      <c r="AI78" s="214"/>
    </row>
    <row r="79" spans="1:35" x14ac:dyDescent="0.25">
      <c r="A79" s="214"/>
      <c r="B79" s="214"/>
      <c r="C79" s="214"/>
      <c r="D79" s="214"/>
      <c r="E79" s="2"/>
      <c r="F79" s="1"/>
      <c r="G79" s="1"/>
      <c r="H79" s="1"/>
      <c r="I79" s="214"/>
      <c r="J79" s="214"/>
      <c r="K79" s="214"/>
      <c r="L79" s="214"/>
      <c r="M79" s="214"/>
      <c r="N79" s="214"/>
      <c r="O79" s="214"/>
      <c r="P79" s="214"/>
      <c r="Q79" s="214"/>
      <c r="R79" s="214"/>
      <c r="S79" s="214"/>
      <c r="T79" s="214"/>
      <c r="U79" s="214"/>
      <c r="V79" s="214"/>
      <c r="W79" s="214"/>
      <c r="X79" s="214"/>
      <c r="Y79" s="214"/>
      <c r="Z79" s="214"/>
      <c r="AA79" s="214"/>
      <c r="AB79" s="214"/>
      <c r="AC79" s="214"/>
      <c r="AD79" s="214"/>
      <c r="AE79" s="214"/>
      <c r="AF79" s="214"/>
      <c r="AG79" s="214"/>
      <c r="AH79" s="214"/>
      <c r="AI79" s="214"/>
    </row>
    <row r="80" spans="1:35" x14ac:dyDescent="0.25">
      <c r="A80" s="214"/>
      <c r="B80" s="214"/>
      <c r="C80" s="214"/>
      <c r="D80" s="214"/>
      <c r="E80" s="2"/>
      <c r="F80" s="1"/>
      <c r="G80" s="1"/>
      <c r="H80" s="1"/>
      <c r="I80" s="214"/>
      <c r="J80" s="214"/>
      <c r="K80" s="214"/>
      <c r="L80" s="214"/>
      <c r="M80" s="214"/>
      <c r="N80" s="214"/>
      <c r="O80" s="214"/>
      <c r="P80" s="214"/>
      <c r="Q80" s="214"/>
      <c r="R80" s="214"/>
      <c r="S80" s="214"/>
      <c r="T80" s="214"/>
      <c r="U80" s="214"/>
      <c r="V80" s="214"/>
      <c r="W80" s="214"/>
      <c r="X80" s="214"/>
      <c r="Y80" s="214"/>
      <c r="Z80" s="214"/>
      <c r="AA80" s="214"/>
      <c r="AB80" s="214"/>
      <c r="AC80" s="214"/>
      <c r="AD80" s="214"/>
      <c r="AE80" s="214"/>
      <c r="AF80" s="214"/>
      <c r="AG80" s="214"/>
      <c r="AH80" s="214"/>
      <c r="AI80" s="214"/>
    </row>
  </sheetData>
  <mergeCells count="2">
    <mergeCell ref="D61:G61"/>
    <mergeCell ref="K38:L38"/>
  </mergeCells>
  <pageMargins left="0.7" right="0.7" top="0.75" bottom="0.75" header="0.3" footer="0.3"/>
  <pageSetup orientation="portrait" r:id="rId1"/>
  <drawing r:id="rId2"/>
  <legacyDrawing r:id="rId3"/>
  <tableParts count="4">
    <tablePart r:id="rId4"/>
    <tablePart r:id="rId5"/>
    <tablePart r:id="rId6"/>
    <tablePart r:id="rId7"/>
  </tablePar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AM80"/>
  <sheetViews>
    <sheetView workbookViewId="0">
      <selection activeCell="B1" sqref="B1:B1048576"/>
    </sheetView>
  </sheetViews>
  <sheetFormatPr defaultColWidth="9" defaultRowHeight="13.5" x14ac:dyDescent="0.25"/>
  <cols>
    <col min="1" max="1" width="9" style="145" customWidth="1"/>
    <col min="2" max="4" width="10.25" style="145" customWidth="1"/>
    <col min="5" max="5" width="9.5" style="145" customWidth="1"/>
    <col min="6" max="6" width="10.08203125" style="145" customWidth="1"/>
    <col min="7" max="7" width="10.25" style="145" customWidth="1"/>
    <col min="8" max="8" width="10.5" style="145" customWidth="1"/>
    <col min="9" max="9" width="9.75" style="145" customWidth="1"/>
    <col min="10" max="10" width="11.75" style="145" customWidth="1"/>
    <col min="11" max="11" width="10" style="145" customWidth="1"/>
    <col min="12" max="12" width="9.75" style="145" customWidth="1"/>
    <col min="13" max="13" width="10.58203125" style="145" customWidth="1"/>
    <col min="14" max="14" width="9.58203125" style="145" customWidth="1"/>
    <col min="15" max="15" width="9" style="145"/>
    <col min="16" max="16" width="12.75" style="145" customWidth="1"/>
    <col min="17" max="17" width="10" style="145" customWidth="1"/>
    <col min="18" max="18" width="9.75" style="145" customWidth="1"/>
    <col min="19" max="19" width="12" style="145" customWidth="1"/>
    <col min="20" max="20" width="10.33203125" style="145" customWidth="1"/>
    <col min="21" max="21" width="9.75" style="145" customWidth="1"/>
    <col min="22" max="22" width="9.83203125" style="145" customWidth="1"/>
    <col min="23" max="23" width="10" style="145" customWidth="1"/>
    <col min="24" max="24" width="9.75" style="145" customWidth="1"/>
    <col min="25" max="25" width="10.58203125" style="145" customWidth="1"/>
    <col min="26" max="26" width="9" style="145"/>
    <col min="27" max="31" width="10.83203125" style="145" customWidth="1"/>
    <col min="32" max="32" width="12.33203125" style="145" customWidth="1"/>
    <col min="33" max="33" width="13.25" style="145" customWidth="1"/>
    <col min="34" max="34" width="9.08203125" style="145" customWidth="1"/>
    <col min="35" max="35" width="10.83203125" style="145" customWidth="1"/>
    <col min="36" max="36" width="9.58203125" style="145" customWidth="1"/>
    <col min="37" max="37" width="9" style="145"/>
    <col min="38" max="38" width="12.25" style="145" customWidth="1"/>
    <col min="39" max="39" width="11.75" style="145" customWidth="1"/>
    <col min="40" max="16384" width="9" style="145"/>
  </cols>
  <sheetData>
    <row r="1" spans="1:37" x14ac:dyDescent="0.25">
      <c r="A1" s="214" t="s">
        <v>0</v>
      </c>
      <c r="B1" s="214" t="s">
        <v>1</v>
      </c>
      <c r="C1" s="214" t="s">
        <v>2</v>
      </c>
      <c r="D1" s="214" t="s">
        <v>3</v>
      </c>
      <c r="E1" s="214" t="s">
        <v>4</v>
      </c>
      <c r="F1" s="214" t="s">
        <v>5</v>
      </c>
      <c r="G1" s="214"/>
      <c r="H1" s="214" t="s">
        <v>0</v>
      </c>
      <c r="I1" s="214" t="s">
        <v>1</v>
      </c>
      <c r="J1" s="214" t="s">
        <v>2</v>
      </c>
      <c r="K1" s="214" t="s">
        <v>3</v>
      </c>
      <c r="L1" s="214" t="s">
        <v>4</v>
      </c>
      <c r="M1" s="214" t="s">
        <v>5</v>
      </c>
      <c r="N1" s="214" t="s">
        <v>8</v>
      </c>
      <c r="O1" s="214"/>
      <c r="P1" s="214"/>
      <c r="Q1" s="214"/>
      <c r="R1" s="214"/>
      <c r="S1" s="214"/>
      <c r="T1" s="214"/>
      <c r="U1" s="214"/>
      <c r="V1" s="214"/>
      <c r="W1" s="214"/>
      <c r="X1" s="214"/>
      <c r="Y1" s="214"/>
      <c r="Z1" s="214"/>
      <c r="AA1" s="214"/>
      <c r="AB1" s="214"/>
      <c r="AC1" s="214"/>
      <c r="AD1" s="214"/>
      <c r="AE1" s="214"/>
      <c r="AF1" s="214"/>
      <c r="AG1" s="214"/>
      <c r="AH1" s="214"/>
      <c r="AI1" s="214"/>
      <c r="AJ1" s="214"/>
      <c r="AK1" s="214"/>
    </row>
    <row r="2" spans="1:37" x14ac:dyDescent="0.25">
      <c r="A2" s="214" t="s">
        <v>47</v>
      </c>
      <c r="B2" s="3">
        <v>1.1833291879272101E-2</v>
      </c>
      <c r="C2" s="3">
        <v>1.4867779059072999E-2</v>
      </c>
      <c r="D2" s="3">
        <v>6.9918744764289301E-4</v>
      </c>
      <c r="E2" s="3">
        <v>4.5028657182600001E-3</v>
      </c>
      <c r="F2" s="3">
        <v>2.2154866091575933E-3</v>
      </c>
      <c r="G2" s="214"/>
      <c r="H2" s="213" t="s">
        <v>48</v>
      </c>
      <c r="I2" s="213">
        <f t="shared" ref="I2:I19" si="0">B4*B$2/B$3</f>
        <v>5.7149421007848202</v>
      </c>
      <c r="J2" s="213">
        <f t="shared" ref="J2:J19" si="1">C4*C$2/C$3</f>
        <v>8.967786538674515</v>
      </c>
      <c r="K2" s="213">
        <f t="shared" ref="K2:K19" si="2">D4*D$2/D$3</f>
        <v>1.1691248671337884</v>
      </c>
      <c r="L2" s="213">
        <f t="shared" ref="L2:L19" si="3">E4*E$2/E$3</f>
        <v>1.3787117045059414</v>
      </c>
      <c r="M2" s="213">
        <f t="shared" ref="M2:M19" si="4">F4*F$2/F$3</f>
        <v>0.20590865382395279</v>
      </c>
      <c r="N2" s="213">
        <f>SUM(Table435[[#This Row],[LiOH]:[Aluminum]])</f>
        <v>17.43647386492302</v>
      </c>
      <c r="O2" s="214"/>
      <c r="P2" s="214"/>
      <c r="Q2" s="214"/>
      <c r="R2" s="214"/>
      <c r="S2" s="214"/>
      <c r="T2" s="214"/>
      <c r="U2" s="214"/>
      <c r="V2" s="214"/>
      <c r="W2" s="214"/>
      <c r="X2" s="214"/>
      <c r="Y2" s="214"/>
      <c r="Z2" s="214"/>
      <c r="AA2" s="214"/>
      <c r="AB2" s="214"/>
      <c r="AC2" s="214"/>
      <c r="AD2" s="214"/>
      <c r="AE2" s="214"/>
      <c r="AF2" s="214"/>
      <c r="AG2" s="214"/>
      <c r="AH2" s="214"/>
      <c r="AI2" s="214"/>
      <c r="AJ2" s="214"/>
      <c r="AK2" s="214"/>
    </row>
    <row r="3" spans="1:37" x14ac:dyDescent="0.25">
      <c r="A3" s="214" t="s">
        <v>49</v>
      </c>
      <c r="B3" s="214">
        <v>17.600000000000001</v>
      </c>
      <c r="C3" s="214">
        <v>17.600000000000001</v>
      </c>
      <c r="D3" s="214">
        <v>17.600000000000001</v>
      </c>
      <c r="E3" s="214">
        <v>17.600000000000001</v>
      </c>
      <c r="F3" s="214">
        <v>17.600000000000001</v>
      </c>
      <c r="G3" s="214"/>
      <c r="H3" s="2">
        <v>43101</v>
      </c>
      <c r="I3" s="213">
        <f>B5*B$2/B$3</f>
        <v>7.68224715382516</v>
      </c>
      <c r="J3" s="213">
        <f t="shared" si="1"/>
        <v>10.861880403982388</v>
      </c>
      <c r="K3" s="213">
        <f t="shared" si="2"/>
        <v>3.0669983479500953</v>
      </c>
      <c r="L3" s="213">
        <f t="shared" si="3"/>
        <v>1.809330534962621</v>
      </c>
      <c r="M3" s="213">
        <f t="shared" si="4"/>
        <v>0.27841354695614318</v>
      </c>
      <c r="N3" s="213">
        <f>SUM(Table435[[#This Row],[LiOH]:[Aluminum]])</f>
        <v>23.69886998767641</v>
      </c>
      <c r="O3" s="214"/>
      <c r="P3" s="214"/>
      <c r="Q3" s="214"/>
      <c r="R3" s="214"/>
      <c r="S3" s="214"/>
      <c r="T3" s="214"/>
      <c r="U3" s="214"/>
      <c r="V3" s="214"/>
      <c r="W3" s="214"/>
      <c r="X3" s="214"/>
      <c r="Y3" s="214"/>
      <c r="Z3" s="214"/>
      <c r="AA3" s="214"/>
      <c r="AB3" s="214"/>
      <c r="AC3" s="214"/>
      <c r="AD3" s="214"/>
      <c r="AE3" s="214"/>
      <c r="AF3" s="214"/>
      <c r="AG3" s="214"/>
      <c r="AH3" s="214"/>
      <c r="AI3" s="214"/>
      <c r="AJ3" s="214"/>
      <c r="AK3" s="214"/>
    </row>
    <row r="4" spans="1:37" x14ac:dyDescent="0.25">
      <c r="A4" s="214" t="s">
        <v>50</v>
      </c>
      <c r="B4" s="1">
        <v>8500</v>
      </c>
      <c r="C4" s="1">
        <v>10615.778083166666</v>
      </c>
      <c r="D4" s="1">
        <v>29429.300727469708</v>
      </c>
      <c r="E4" s="1">
        <v>5388.862897</v>
      </c>
      <c r="F4" s="1">
        <v>1635.7545526666668</v>
      </c>
      <c r="G4" s="214"/>
      <c r="H4" s="2">
        <v>43132</v>
      </c>
      <c r="I4" s="213">
        <f t="shared" si="0"/>
        <v>7.4336159796197743</v>
      </c>
      <c r="J4" s="213">
        <f t="shared" si="1"/>
        <v>11.485253728112164</v>
      </c>
      <c r="K4" s="213">
        <f t="shared" si="2"/>
        <v>3.2096120330927955</v>
      </c>
      <c r="L4" s="213">
        <f t="shared" si="3"/>
        <v>1.7925818878767981</v>
      </c>
      <c r="M4" s="213">
        <f t="shared" si="4"/>
        <v>0.27464323808394442</v>
      </c>
      <c r="N4" s="213">
        <f>SUM(Table435[[#This Row],[LiOH]:[Aluminum]])</f>
        <v>24.195706866785475</v>
      </c>
      <c r="O4" s="214"/>
      <c r="P4" s="214"/>
      <c r="Q4" s="214"/>
      <c r="R4" s="214"/>
      <c r="S4" s="214"/>
      <c r="T4" s="214"/>
      <c r="U4" s="214"/>
      <c r="V4" s="214"/>
      <c r="W4" s="214"/>
      <c r="X4" s="214"/>
      <c r="Y4" s="214"/>
      <c r="Z4" s="214"/>
      <c r="AA4" s="214"/>
      <c r="AB4" s="214"/>
      <c r="AC4" s="214"/>
      <c r="AD4" s="214"/>
      <c r="AE4" s="214"/>
      <c r="AF4" s="214"/>
      <c r="AG4" s="214"/>
      <c r="AH4" s="214"/>
      <c r="AI4" s="214"/>
      <c r="AJ4" s="214"/>
      <c r="AK4" s="214"/>
    </row>
    <row r="5" spans="1:37" x14ac:dyDescent="0.25">
      <c r="A5" s="2">
        <v>43101</v>
      </c>
      <c r="B5" s="223">
        <v>11426.030160226202</v>
      </c>
      <c r="C5" s="1">
        <f>AVERAGEIFS('Commodities Data'!C:C,'Commodities Data'!$O:$O,$A5)</f>
        <v>12857.945652173914</v>
      </c>
      <c r="D5" s="1">
        <f>AVERAGEIFS('Commodities Data'!H:H,'Commodities Data'!$O:$O,$A5)</f>
        <v>77202.717391304352</v>
      </c>
      <c r="E5" s="1">
        <f>AVERAGEIFS('Commodities Data'!I:I,'Commodities Data'!$O:$O,$A5)</f>
        <v>7071.989130434783</v>
      </c>
      <c r="F5" s="1">
        <f>AVERAGEIFS('Commodities Data'!L:L,'Commodities Data'!$O:$O,$A5)</f>
        <v>2211.7391304347825</v>
      </c>
      <c r="G5" s="214"/>
      <c r="H5" s="2">
        <v>43160</v>
      </c>
      <c r="I5" s="213">
        <f t="shared" si="0"/>
        <v>7.9541471285663086</v>
      </c>
      <c r="J5" s="213">
        <f t="shared" si="1"/>
        <v>11.308094080297602</v>
      </c>
      <c r="K5" s="213">
        <f t="shared" si="2"/>
        <v>3.4913560436001312</v>
      </c>
      <c r="L5" s="213">
        <f t="shared" si="3"/>
        <v>1.7381387292938433</v>
      </c>
      <c r="M5" s="213">
        <f t="shared" si="4"/>
        <v>0.26000354631993261</v>
      </c>
      <c r="N5" s="213">
        <f>SUM(Table435[[#This Row],[LiOH]:[Aluminum]])</f>
        <v>24.75173952807782</v>
      </c>
      <c r="O5" s="214"/>
      <c r="P5" s="214"/>
      <c r="Q5" s="214"/>
      <c r="R5" s="214"/>
      <c r="S5" s="214"/>
      <c r="T5" s="214"/>
      <c r="U5" s="214"/>
      <c r="V5" s="214"/>
      <c r="W5" s="214"/>
      <c r="X5" s="214"/>
      <c r="Y5" s="214"/>
      <c r="Z5" s="214"/>
      <c r="AA5" s="214"/>
      <c r="AB5" s="214"/>
      <c r="AC5" s="214"/>
      <c r="AD5" s="214"/>
      <c r="AE5" s="214"/>
      <c r="AF5" s="214"/>
      <c r="AG5" s="11"/>
      <c r="AH5" s="214"/>
      <c r="AI5" s="10"/>
      <c r="AJ5" s="9"/>
      <c r="AK5" s="10"/>
    </row>
    <row r="6" spans="1:37" x14ac:dyDescent="0.25">
      <c r="A6" s="2">
        <v>43132</v>
      </c>
      <c r="B6" s="223">
        <v>11056.233766233769</v>
      </c>
      <c r="C6" s="1">
        <f>AVERAGEIFS('Commodities Data'!C:C,'Commodities Data'!$O:$O,$A6)</f>
        <v>13595.875</v>
      </c>
      <c r="D6" s="1">
        <f>AVERAGEIFS('Commodities Data'!H:H,'Commodities Data'!$O:$O,$A6)</f>
        <v>80792.600000000006</v>
      </c>
      <c r="E6" s="1">
        <f>AVERAGEIFS('Commodities Data'!I:I,'Commodities Data'!$O:$O,$A6)</f>
        <v>7006.5249999999996</v>
      </c>
      <c r="F6" s="1">
        <f>AVERAGEIFS('Commodities Data'!L:L,'Commodities Data'!$O:$O,$A6)</f>
        <v>2181.7874999999999</v>
      </c>
      <c r="G6" s="214"/>
      <c r="H6" s="2">
        <v>43191</v>
      </c>
      <c r="I6" s="213">
        <f t="shared" si="0"/>
        <v>7.7371085529967178</v>
      </c>
      <c r="J6" s="213">
        <f t="shared" si="1"/>
        <v>11.746792483590914</v>
      </c>
      <c r="K6" s="213">
        <f t="shared" si="2"/>
        <v>3.6117117831163723</v>
      </c>
      <c r="L6" s="213">
        <f t="shared" si="3"/>
        <v>1.750824082625231</v>
      </c>
      <c r="M6" s="213">
        <f t="shared" si="4"/>
        <v>0.28221379140271663</v>
      </c>
      <c r="N6" s="213">
        <f>SUM(Table435[[#This Row],[LiOH]:[Aluminum]])</f>
        <v>25.128650693731956</v>
      </c>
      <c r="O6" s="214"/>
      <c r="P6" s="214"/>
      <c r="Q6" s="214"/>
      <c r="R6" s="214"/>
      <c r="S6" s="214"/>
      <c r="T6" s="214"/>
      <c r="U6" s="214"/>
      <c r="V6" s="214"/>
      <c r="W6" s="214"/>
      <c r="X6" s="214"/>
      <c r="Y6" s="214"/>
      <c r="Z6" s="214"/>
      <c r="AA6" s="214"/>
      <c r="AB6" s="214"/>
      <c r="AC6" s="214"/>
      <c r="AD6" s="214"/>
      <c r="AE6" s="214"/>
      <c r="AF6" s="214"/>
      <c r="AG6" s="11"/>
      <c r="AH6" s="214"/>
      <c r="AI6" s="10"/>
      <c r="AJ6" s="11"/>
      <c r="AK6" s="10"/>
    </row>
    <row r="7" spans="1:37" x14ac:dyDescent="0.25">
      <c r="A7" s="2">
        <v>43160</v>
      </c>
      <c r="B7" s="223">
        <v>11830.434919634417</v>
      </c>
      <c r="C7" s="1">
        <f>AVERAGEIFS('Commodities Data'!C:C,'Commodities Data'!$O:$O,$A7)</f>
        <v>13386.15909090909</v>
      </c>
      <c r="D7" s="1">
        <f>AVERAGEIFS('Commodities Data'!H:H,'Commodities Data'!$O:$O,$A7)</f>
        <v>87884.681818181823</v>
      </c>
      <c r="E7" s="1">
        <f>AVERAGEIFS('Commodities Data'!I:I,'Commodities Data'!$O:$O,$A7)</f>
        <v>6793.727272727273</v>
      </c>
      <c r="F7" s="1">
        <f>AVERAGEIFS('Commodities Data'!L:L,'Commodities Data'!$O:$O,$A7)</f>
        <v>2065.4886363636365</v>
      </c>
      <c r="G7" s="214"/>
      <c r="H7" s="2">
        <v>43221</v>
      </c>
      <c r="I7" s="213">
        <f t="shared" si="0"/>
        <v>8.3039383863614571</v>
      </c>
      <c r="J7" s="213">
        <f t="shared" si="1"/>
        <v>12.134952350267117</v>
      </c>
      <c r="K7" s="213">
        <f t="shared" si="2"/>
        <v>3.5831629449979778</v>
      </c>
      <c r="L7" s="213">
        <f t="shared" si="3"/>
        <v>1.7462620495226391</v>
      </c>
      <c r="M7" s="213">
        <f t="shared" si="4"/>
        <v>0.28961138688286364</v>
      </c>
      <c r="N7" s="213">
        <f>SUM(Table435[[#This Row],[LiOH]:[Aluminum]])</f>
        <v>26.057927118032051</v>
      </c>
      <c r="O7" s="214"/>
      <c r="P7" s="214"/>
      <c r="Q7" s="214"/>
      <c r="R7" s="214"/>
      <c r="S7" s="214"/>
      <c r="T7" s="214"/>
      <c r="U7" s="214"/>
      <c r="V7" s="214"/>
      <c r="W7" s="214"/>
      <c r="X7" s="214"/>
      <c r="Y7" s="214"/>
      <c r="Z7" s="214"/>
      <c r="AA7" s="214"/>
      <c r="AB7" s="214"/>
      <c r="AC7" s="214"/>
      <c r="AD7" s="214"/>
      <c r="AE7" s="214"/>
      <c r="AF7" s="214"/>
      <c r="AG7" s="11"/>
      <c r="AH7" s="10"/>
      <c r="AI7" s="214"/>
      <c r="AJ7" s="12"/>
      <c r="AK7" s="10"/>
    </row>
    <row r="8" spans="1:37" x14ac:dyDescent="0.25">
      <c r="A8" s="2">
        <v>43191</v>
      </c>
      <c r="B8" s="223">
        <v>11507.627118644066</v>
      </c>
      <c r="C8" s="1">
        <f>AVERAGEIFS('Commodities Data'!C:C,'Commodities Data'!$O:$O,$A8)</f>
        <v>13905.476190476191</v>
      </c>
      <c r="D8" s="1">
        <f>AVERAGEIFS('Commodities Data'!H:H,'Commodities Data'!$O:$O,$A8)</f>
        <v>90914.28571428571</v>
      </c>
      <c r="E8" s="1">
        <f>AVERAGEIFS('Commodities Data'!I:I,'Commodities Data'!$O:$O,$A8)</f>
        <v>6843.3095238095239</v>
      </c>
      <c r="F8" s="1">
        <f>AVERAGEIFS('Commodities Data'!L:L,'Commodities Data'!$O:$O,$A8)</f>
        <v>2241.9285714285716</v>
      </c>
      <c r="G8" s="214"/>
      <c r="H8" s="2">
        <v>43252</v>
      </c>
      <c r="I8" s="213">
        <f t="shared" si="0"/>
        <v>7.773405686308493</v>
      </c>
      <c r="J8" s="213">
        <f t="shared" si="1"/>
        <v>12.76065554219511</v>
      </c>
      <c r="K8" s="213">
        <f t="shared" si="2"/>
        <v>3.2253236982109046</v>
      </c>
      <c r="L8" s="213">
        <f t="shared" si="3"/>
        <v>1.7821772344811351</v>
      </c>
      <c r="M8" s="213">
        <f t="shared" si="4"/>
        <v>0.28167130888613445</v>
      </c>
      <c r="N8" s="213">
        <f>SUM(Table435[[#This Row],[LiOH]:[Aluminum]])</f>
        <v>25.823233470081778</v>
      </c>
      <c r="O8" s="214"/>
      <c r="P8" s="214"/>
      <c r="Q8" s="214"/>
      <c r="R8" s="214"/>
      <c r="S8" s="214"/>
      <c r="T8" s="214"/>
      <c r="U8" s="214"/>
      <c r="V8" s="214"/>
      <c r="W8" s="214"/>
      <c r="X8" s="214"/>
      <c r="Y8" s="214"/>
      <c r="Z8" s="214"/>
      <c r="AA8" s="214"/>
      <c r="AB8" s="214"/>
      <c r="AC8" s="214"/>
      <c r="AD8" s="214"/>
      <c r="AE8" s="214"/>
      <c r="AF8" s="214"/>
      <c r="AG8" s="11"/>
      <c r="AH8" s="214"/>
      <c r="AI8" s="10"/>
      <c r="AJ8" s="11"/>
      <c r="AK8" s="10"/>
    </row>
    <row r="9" spans="1:37" x14ac:dyDescent="0.25">
      <c r="A9" s="2">
        <v>43221</v>
      </c>
      <c r="B9" s="223">
        <v>12350.689655172413</v>
      </c>
      <c r="C9" s="1">
        <f>AVERAGEIFS('Commodities Data'!C:C,'Commodities Data'!$O:$O,$A9)</f>
        <v>14364.967391304348</v>
      </c>
      <c r="D9" s="1">
        <f>AVERAGEIFS('Commodities Data'!H:H,'Commodities Data'!$O:$O,$A9)</f>
        <v>90195.65217391304</v>
      </c>
      <c r="E9" s="1">
        <f>AVERAGEIFS('Commodities Data'!I:I,'Commodities Data'!$O:$O,$A9)</f>
        <v>6825.478260869565</v>
      </c>
      <c r="F9" s="1">
        <f>AVERAGEIFS('Commodities Data'!L:L,'Commodities Data'!$O:$O,$A9)</f>
        <v>2300.695652173913</v>
      </c>
      <c r="G9" s="214"/>
      <c r="H9" s="2">
        <v>43282</v>
      </c>
      <c r="I9" s="213">
        <f t="shared" si="0"/>
        <v>7.3848567463924342</v>
      </c>
      <c r="J9" s="213">
        <f t="shared" si="1"/>
        <v>11.652506642979306</v>
      </c>
      <c r="K9" s="213">
        <f t="shared" si="2"/>
        <v>2.8065911428175787</v>
      </c>
      <c r="L9" s="213">
        <f t="shared" si="3"/>
        <v>1.599220902750778</v>
      </c>
      <c r="M9" s="213">
        <f t="shared" si="4"/>
        <v>0.26211203499626157</v>
      </c>
      <c r="N9" s="213">
        <f>SUM(Table435[[#This Row],[LiOH]:[Aluminum]])</f>
        <v>23.705287469936355</v>
      </c>
      <c r="O9" s="214"/>
      <c r="P9" s="214"/>
      <c r="Q9" s="214"/>
      <c r="R9" s="214"/>
      <c r="S9" s="214"/>
      <c r="T9" s="214"/>
      <c r="U9" s="214"/>
      <c r="V9" s="214"/>
      <c r="W9" s="214"/>
      <c r="X9" s="214"/>
      <c r="Y9" s="214"/>
      <c r="Z9" s="214"/>
      <c r="AA9" s="214"/>
      <c r="AB9" s="214"/>
      <c r="AC9" s="214"/>
      <c r="AD9" s="214"/>
      <c r="AE9" s="214"/>
      <c r="AF9" s="214"/>
      <c r="AG9" s="11"/>
      <c r="AH9" s="214"/>
      <c r="AI9" s="10"/>
      <c r="AJ9" s="12"/>
      <c r="AK9" s="10"/>
    </row>
    <row r="10" spans="1:37" x14ac:dyDescent="0.25">
      <c r="A10" s="2">
        <v>43252</v>
      </c>
      <c r="B10" s="223">
        <v>11561.612903225807</v>
      </c>
      <c r="C10" s="1">
        <f>AVERAGEIFS('Commodities Data'!C:C,'Commodities Data'!$O:$O,$A10)</f>
        <v>15105.654761904761</v>
      </c>
      <c r="D10" s="1">
        <f>AVERAGEIFS('Commodities Data'!H:H,'Commodities Data'!$O:$O,$A10)</f>
        <v>81188.095238095237</v>
      </c>
      <c r="E10" s="1">
        <f>AVERAGEIFS('Commodities Data'!I:I,'Commodities Data'!$O:$O,$A10)</f>
        <v>6965.8571428571431</v>
      </c>
      <c r="F10" s="1">
        <f>AVERAGEIFS('Commodities Data'!L:L,'Commodities Data'!$O:$O,$A10)</f>
        <v>2237.6190476190477</v>
      </c>
      <c r="G10" s="214"/>
      <c r="H10" s="2">
        <v>43313</v>
      </c>
      <c r="I10" s="213">
        <f t="shared" si="0"/>
        <v>8.1188616734086434</v>
      </c>
      <c r="J10" s="213">
        <f t="shared" si="1"/>
        <v>11.326682143094462</v>
      </c>
      <c r="K10" s="213">
        <f t="shared" si="2"/>
        <v>2.5156524279592416</v>
      </c>
      <c r="L10" s="213">
        <f t="shared" si="3"/>
        <v>1.5485775680205207</v>
      </c>
      <c r="M10" s="213">
        <f t="shared" si="4"/>
        <v>0.25836032824084321</v>
      </c>
      <c r="N10" s="213">
        <f>SUM(Table435[[#This Row],[LiOH]:[Aluminum]])</f>
        <v>23.76813414072371</v>
      </c>
      <c r="O10" s="214"/>
      <c r="P10" s="214"/>
      <c r="Q10" s="214"/>
      <c r="R10" s="214"/>
      <c r="S10" s="214"/>
      <c r="T10" s="214"/>
      <c r="U10" s="214"/>
      <c r="V10" s="214"/>
      <c r="W10" s="214"/>
      <c r="X10" s="214"/>
      <c r="Y10" s="214"/>
      <c r="Z10" s="214"/>
      <c r="AA10" s="214"/>
      <c r="AB10" s="214"/>
      <c r="AC10" s="214"/>
      <c r="AD10" s="214"/>
      <c r="AE10" s="214"/>
      <c r="AF10" s="214"/>
      <c r="AG10" s="11"/>
      <c r="AH10" s="10"/>
      <c r="AI10" s="214"/>
      <c r="AJ10" s="11"/>
      <c r="AK10" s="10"/>
    </row>
    <row r="11" spans="1:37" x14ac:dyDescent="0.25">
      <c r="A11" s="2">
        <v>43282</v>
      </c>
      <c r="B11" s="223">
        <v>10983.712737127371</v>
      </c>
      <c r="C11" s="1">
        <f>AVERAGEIFS('Commodities Data'!C:C,'Commodities Data'!$O:$O,$A11)</f>
        <v>13793.863636363636</v>
      </c>
      <c r="D11" s="1">
        <f>AVERAGEIFS('Commodities Data'!H:H,'Commodities Data'!$O:$O,$A11)</f>
        <v>70647.727272727279</v>
      </c>
      <c r="E11" s="1">
        <f>AVERAGEIFS('Commodities Data'!I:I,'Commodities Data'!$O:$O,$A11)</f>
        <v>6250.75</v>
      </c>
      <c r="F11" s="1">
        <f>AVERAGEIFS('Commodities Data'!L:L,'Commodities Data'!$O:$O,$A11)</f>
        <v>2082.2386363636365</v>
      </c>
      <c r="G11" s="214"/>
      <c r="H11" s="2">
        <v>43344</v>
      </c>
      <c r="I11" s="213">
        <f t="shared" si="0"/>
        <v>8.0744752991033018</v>
      </c>
      <c r="J11" s="213">
        <f t="shared" si="1"/>
        <v>10.568245440436018</v>
      </c>
      <c r="K11" s="213">
        <f t="shared" si="2"/>
        <v>2.4714021791923213</v>
      </c>
      <c r="L11" s="213">
        <f t="shared" si="3"/>
        <v>1.5480551721922258</v>
      </c>
      <c r="M11" s="213">
        <f t="shared" si="4"/>
        <v>0.25509093935852384</v>
      </c>
      <c r="N11" s="213">
        <f>SUM(Table435[[#This Row],[LiOH]:[Aluminum]])</f>
        <v>22.917269030282391</v>
      </c>
      <c r="O11" s="214"/>
      <c r="P11" s="214"/>
      <c r="Q11" s="214"/>
      <c r="R11" s="214"/>
      <c r="S11" s="214"/>
      <c r="T11" s="214"/>
      <c r="U11" s="214"/>
      <c r="V11" s="214"/>
      <c r="W11" s="214"/>
      <c r="X11" s="214"/>
      <c r="Y11" s="214"/>
      <c r="Z11" s="214"/>
      <c r="AA11" s="214"/>
      <c r="AB11" s="214"/>
      <c r="AC11" s="214"/>
      <c r="AD11" s="214"/>
      <c r="AE11" s="214"/>
      <c r="AF11" s="214"/>
      <c r="AG11" s="214"/>
      <c r="AH11" s="214"/>
      <c r="AI11" s="10"/>
      <c r="AJ11" s="12"/>
      <c r="AK11" s="10"/>
    </row>
    <row r="12" spans="1:37" x14ac:dyDescent="0.25">
      <c r="A12" s="2">
        <v>43313</v>
      </c>
      <c r="B12" s="223">
        <v>12075.419664268587</v>
      </c>
      <c r="C12" s="1">
        <f>AVERAGEIFS('Commodities Data'!C:C,'Commodities Data'!$O:$O,$A12)</f>
        <v>13408.16304347826</v>
      </c>
      <c r="D12" s="1">
        <f>AVERAGEIFS('Commodities Data'!H:H,'Commodities Data'!$O:$O,$A12)</f>
        <v>63324.195652173912</v>
      </c>
      <c r="E12" s="1">
        <f>AVERAGEIFS('Commodities Data'!I:I,'Commodities Data'!$O:$O,$A12)</f>
        <v>6052.804347826087</v>
      </c>
      <c r="F12" s="1">
        <f>AVERAGEIFS('Commodities Data'!L:L,'Commodities Data'!$O:$O,$A12)</f>
        <v>2052.4347826086955</v>
      </c>
      <c r="G12" s="214"/>
      <c r="H12" s="2">
        <v>43374</v>
      </c>
      <c r="I12" s="213">
        <f t="shared" si="0"/>
        <v>8.3573061001816917</v>
      </c>
      <c r="J12" s="213">
        <f t="shared" si="1"/>
        <v>10.403148083075624</v>
      </c>
      <c r="K12" s="213">
        <f t="shared" si="2"/>
        <v>2.4084934881235482</v>
      </c>
      <c r="L12" s="213">
        <f t="shared" si="3"/>
        <v>1.5912480050147038</v>
      </c>
      <c r="M12" s="213">
        <f t="shared" si="4"/>
        <v>0.25551845219883468</v>
      </c>
      <c r="N12" s="213">
        <f>SUM(Table435[[#This Row],[LiOH]:[Aluminum]])</f>
        <v>23.015714128594404</v>
      </c>
      <c r="O12" s="214"/>
      <c r="P12" s="214"/>
      <c r="Q12" s="214"/>
      <c r="R12" s="214"/>
      <c r="S12" s="214"/>
      <c r="T12" s="214"/>
      <c r="U12" s="214"/>
      <c r="V12" s="214"/>
      <c r="W12" s="214"/>
      <c r="X12" s="214"/>
      <c r="Y12" s="214"/>
      <c r="Z12" s="214"/>
      <c r="AA12" s="214"/>
      <c r="AB12" s="214"/>
      <c r="AC12" s="214"/>
      <c r="AD12" s="214"/>
      <c r="AE12" s="214"/>
      <c r="AF12" s="214"/>
      <c r="AG12" s="11"/>
      <c r="AH12" s="214"/>
      <c r="AI12" s="10"/>
      <c r="AJ12" s="11"/>
      <c r="AK12" s="10"/>
    </row>
    <row r="13" spans="1:37" x14ac:dyDescent="0.25">
      <c r="A13" s="2">
        <v>43344</v>
      </c>
      <c r="B13" s="223">
        <v>12009.40251572327</v>
      </c>
      <c r="C13" s="1">
        <f>AVERAGEIFS('Commodities Data'!C:C,'Commodities Data'!$O:$O,$A13)</f>
        <v>12510.35</v>
      </c>
      <c r="D13" s="1">
        <f>AVERAGEIFS('Commodities Data'!H:H,'Commodities Data'!$O:$O,$A13)</f>
        <v>62210.324999999997</v>
      </c>
      <c r="E13" s="1">
        <f>AVERAGEIFS('Commodities Data'!I:I,'Commodities Data'!$O:$O,$A13)</f>
        <v>6050.7624999999998</v>
      </c>
      <c r="F13" s="1">
        <f>AVERAGEIFS('Commodities Data'!L:L,'Commodities Data'!$O:$O,$A13)</f>
        <v>2026.4625000000001</v>
      </c>
      <c r="G13" s="214"/>
      <c r="H13" s="2">
        <v>43405</v>
      </c>
      <c r="I13" s="213">
        <f t="shared" si="0"/>
        <v>8.5026927300273609</v>
      </c>
      <c r="J13" s="213">
        <f t="shared" si="1"/>
        <v>9.4948643649495139</v>
      </c>
      <c r="K13" s="213">
        <f t="shared" si="2"/>
        <v>2.1834881825525509</v>
      </c>
      <c r="L13" s="213">
        <f t="shared" si="3"/>
        <v>1.5851930572635593</v>
      </c>
      <c r="M13" s="213">
        <f t="shared" si="4"/>
        <v>0.24401965726341984</v>
      </c>
      <c r="N13" s="213">
        <f>SUM(Table435[[#This Row],[LiOH]:[Aluminum]])</f>
        <v>22.010257992056406</v>
      </c>
      <c r="O13" s="214"/>
      <c r="P13" s="214"/>
      <c r="Q13" s="214"/>
      <c r="R13" s="214"/>
      <c r="S13" s="214"/>
      <c r="T13" s="214"/>
      <c r="U13" s="214"/>
      <c r="V13" s="214"/>
      <c r="W13" s="214"/>
      <c r="X13" s="214"/>
      <c r="Y13" s="214"/>
      <c r="Z13" s="214"/>
      <c r="AA13" s="214"/>
      <c r="AB13" s="214"/>
      <c r="AC13" s="214"/>
      <c r="AD13" s="214"/>
      <c r="AE13" s="214"/>
      <c r="AF13" s="214"/>
      <c r="AG13" s="11"/>
      <c r="AH13" s="214"/>
      <c r="AI13" s="10"/>
      <c r="AJ13" s="12"/>
      <c r="AK13" s="10"/>
    </row>
    <row r="14" spans="1:37" x14ac:dyDescent="0.25">
      <c r="A14" s="2">
        <v>43374</v>
      </c>
      <c r="B14" s="223">
        <v>12430.06501182033</v>
      </c>
      <c r="C14" s="1">
        <f>AVERAGEIFS('Commodities Data'!C:C,'Commodities Data'!$O:$O,$A14)</f>
        <v>12314.91304347826</v>
      </c>
      <c r="D14" s="1">
        <f>AVERAGEIFS('Commodities Data'!H:H,'Commodities Data'!$O:$O,$A14)</f>
        <v>60626.782608695656</v>
      </c>
      <c r="E14" s="1">
        <f>AVERAGEIFS('Commodities Data'!I:I,'Commodities Data'!$O:$O,$A14)</f>
        <v>6219.586956521739</v>
      </c>
      <c r="F14" s="1">
        <f>AVERAGEIFS('Commodities Data'!L:L,'Commodities Data'!$O:$O,$A14)</f>
        <v>2029.858695652174</v>
      </c>
      <c r="G14" s="214"/>
      <c r="H14" s="2">
        <v>43435</v>
      </c>
      <c r="I14" s="213">
        <f t="shared" si="0"/>
        <v>8.4528873710980665</v>
      </c>
      <c r="J14" s="213">
        <f t="shared" si="1"/>
        <v>9.1503014093580806</v>
      </c>
      <c r="K14" s="213">
        <f t="shared" si="2"/>
        <v>2.1944194785328892</v>
      </c>
      <c r="L14" s="213">
        <f t="shared" si="3"/>
        <v>1.550838853282055</v>
      </c>
      <c r="M14" s="213">
        <f t="shared" si="4"/>
        <v>0.24146616126905579</v>
      </c>
      <c r="N14" s="213">
        <f>SUM(Table435[[#This Row],[LiOH]:[Aluminum]])</f>
        <v>21.589913273540148</v>
      </c>
      <c r="O14" s="214"/>
      <c r="P14" s="214"/>
      <c r="Q14" s="214"/>
      <c r="R14" s="214"/>
      <c r="S14" s="214"/>
      <c r="T14" s="214"/>
      <c r="U14" s="214"/>
      <c r="V14" s="214"/>
      <c r="W14" s="214"/>
      <c r="X14" s="214"/>
      <c r="Y14" s="214"/>
      <c r="Z14" s="214"/>
      <c r="AA14" s="214"/>
      <c r="AB14" s="214"/>
      <c r="AC14" s="214"/>
      <c r="AD14" s="214"/>
      <c r="AE14" s="214"/>
      <c r="AF14" s="214"/>
      <c r="AG14" s="11"/>
      <c r="AH14" s="214"/>
      <c r="AI14" s="10"/>
      <c r="AJ14" s="11"/>
      <c r="AK14" s="10"/>
    </row>
    <row r="15" spans="1:37" x14ac:dyDescent="0.25">
      <c r="A15" s="2">
        <v>43405</v>
      </c>
      <c r="B15" s="223">
        <v>12646.302784993657</v>
      </c>
      <c r="C15" s="1">
        <f>AVERAGEIFS('Commodities Data'!C:C,'Commodities Data'!$O:$O,$A15)</f>
        <v>11239.71590909091</v>
      </c>
      <c r="D15" s="1">
        <f>AVERAGEIFS('Commodities Data'!H:H,'Commodities Data'!$O:$O,$A15)</f>
        <v>54962.931818181816</v>
      </c>
      <c r="E15" s="1">
        <f>AVERAGEIFS('Commodities Data'!I:I,'Commodities Data'!$O:$O,$A15)</f>
        <v>6195.920454545455</v>
      </c>
      <c r="F15" s="1">
        <f>AVERAGEIFS('Commodities Data'!L:L,'Commodities Data'!$O:$O,$A15)</f>
        <v>1938.5113636363637</v>
      </c>
      <c r="G15" s="214"/>
      <c r="H15" s="2">
        <v>43466</v>
      </c>
      <c r="I15" s="213">
        <f t="shared" si="0"/>
        <v>8.7386126401030264</v>
      </c>
      <c r="J15" s="213">
        <f t="shared" si="1"/>
        <v>9.7005096263325541</v>
      </c>
      <c r="K15" s="213">
        <f t="shared" si="2"/>
        <v>1.6417432534203797</v>
      </c>
      <c r="L15" s="213">
        <f t="shared" si="3"/>
        <v>1.519597600351309</v>
      </c>
      <c r="M15" s="213">
        <f t="shared" si="4"/>
        <v>0.23339505608750244</v>
      </c>
      <c r="N15" s="213">
        <f>SUM(Table435[[#This Row],[LiOH]:[Aluminum]])</f>
        <v>21.833858176294772</v>
      </c>
      <c r="O15" s="214"/>
      <c r="P15" s="214"/>
      <c r="Q15" s="214"/>
      <c r="R15" s="214"/>
      <c r="S15" s="214"/>
      <c r="T15" s="214"/>
      <c r="U15" s="214"/>
      <c r="V15" s="214"/>
      <c r="W15" s="214"/>
      <c r="X15" s="214"/>
      <c r="Y15" s="214"/>
      <c r="Z15" s="214"/>
      <c r="AA15" s="214"/>
      <c r="AB15" s="214"/>
      <c r="AC15" s="214"/>
      <c r="AD15" s="214"/>
      <c r="AE15" s="214"/>
      <c r="AF15" s="214"/>
      <c r="AG15" s="11"/>
      <c r="AH15" s="214"/>
      <c r="AI15" s="10"/>
      <c r="AJ15" s="12"/>
      <c r="AK15" s="10"/>
    </row>
    <row r="16" spans="1:37" x14ac:dyDescent="0.25">
      <c r="A16" s="2">
        <v>43435</v>
      </c>
      <c r="B16" s="223">
        <v>12572.225822631979</v>
      </c>
      <c r="C16" s="1">
        <f>AVERAGEIFS('Commodities Data'!C:C,'Commodities Data'!$O:$O,$A16)</f>
        <v>10831.833333333334</v>
      </c>
      <c r="D16" s="1">
        <f>AVERAGEIFS('Commodities Data'!H:H,'Commodities Data'!$O:$O,$A16)</f>
        <v>55238.095238095237</v>
      </c>
      <c r="E16" s="1">
        <f>AVERAGEIFS('Commodities Data'!I:I,'Commodities Data'!$O:$O,$A16)</f>
        <v>6061.6428571428569</v>
      </c>
      <c r="F16" s="1">
        <f>AVERAGEIFS('Commodities Data'!L:L,'Commodities Data'!$O:$O,$A16)</f>
        <v>1918.2261904761904</v>
      </c>
      <c r="G16" s="214"/>
      <c r="H16" s="2">
        <v>43497</v>
      </c>
      <c r="I16" s="213">
        <f t="shared" si="0"/>
        <v>8.7386126401030264</v>
      </c>
      <c r="J16" s="213">
        <f t="shared" si="1"/>
        <v>10.715972875831209</v>
      </c>
      <c r="K16" s="213">
        <f t="shared" si="2"/>
        <v>1.2752225607577763</v>
      </c>
      <c r="L16" s="213">
        <f t="shared" si="3"/>
        <v>1.6119459756861165</v>
      </c>
      <c r="M16" s="213">
        <f t="shared" si="4"/>
        <v>0.23451271927715803</v>
      </c>
      <c r="N16" s="213">
        <f>SUM(Table435[[#This Row],[LiOH]:[Aluminum]])</f>
        <v>22.576266771655284</v>
      </c>
      <c r="O16" s="214"/>
      <c r="P16" s="214"/>
      <c r="Q16" s="214"/>
      <c r="R16" s="214"/>
      <c r="S16" s="214"/>
      <c r="T16" s="214"/>
      <c r="U16" s="214"/>
      <c r="V16" s="214"/>
      <c r="W16" s="214"/>
      <c r="X16" s="214"/>
      <c r="Y16" s="214"/>
      <c r="Z16" s="214"/>
      <c r="AA16" s="214"/>
      <c r="AB16" s="214"/>
      <c r="AC16" s="214"/>
      <c r="AD16" s="214"/>
      <c r="AE16" s="214"/>
      <c r="AF16" s="214"/>
      <c r="AG16" s="11"/>
      <c r="AH16" s="214"/>
      <c r="AI16" s="10"/>
      <c r="AJ16" s="11"/>
      <c r="AK16" s="10"/>
    </row>
    <row r="17" spans="1:39" x14ac:dyDescent="0.25">
      <c r="A17" s="2">
        <v>43466</v>
      </c>
      <c r="B17" s="223">
        <v>12997.193345261583</v>
      </c>
      <c r="C17" s="1">
        <f>AVERAGEIFS('Commodities Data'!C:C,'Commodities Data'!$O:$O,$A17)</f>
        <v>11483.152173913044</v>
      </c>
      <c r="D17" s="1">
        <f>AVERAGEIFS('Commodities Data'!H:H,'Commodities Data'!$O:$O,$A17)</f>
        <v>41326.086956521736</v>
      </c>
      <c r="E17" s="1">
        <f>AVERAGEIFS('Commodities Data'!I:I,'Commodities Data'!$O:$O,$A17)</f>
        <v>5939.532608695652</v>
      </c>
      <c r="F17" s="1">
        <f>AVERAGEIFS('Commodities Data'!L:L,'Commodities Data'!$O:$O,$A17)</f>
        <v>1854.108695652174</v>
      </c>
      <c r="G17" s="214"/>
      <c r="H17" s="2">
        <v>43525</v>
      </c>
      <c r="I17" s="213">
        <f t="shared" si="0"/>
        <v>8.7386126401030264</v>
      </c>
      <c r="J17" s="213">
        <f t="shared" si="1"/>
        <v>11.004077327442566</v>
      </c>
      <c r="K17" s="213">
        <f t="shared" si="2"/>
        <v>1.2447655317884836</v>
      </c>
      <c r="L17" s="213">
        <f t="shared" si="3"/>
        <v>1.6475024418240041</v>
      </c>
      <c r="M17" s="213">
        <f t="shared" si="4"/>
        <v>0.23554830641274946</v>
      </c>
      <c r="N17" s="213">
        <f>SUM(Table435[[#This Row],[LiOH]:[Aluminum]])</f>
        <v>22.87050624757083</v>
      </c>
      <c r="O17" s="214"/>
      <c r="P17" s="214"/>
      <c r="Q17" s="214"/>
      <c r="R17" s="214"/>
      <c r="S17" s="214"/>
      <c r="T17" s="214"/>
      <c r="U17" s="214"/>
      <c r="V17" s="214"/>
      <c r="W17" s="214"/>
      <c r="X17" s="214"/>
      <c r="Y17" s="214"/>
      <c r="Z17" s="214"/>
      <c r="AA17" s="214"/>
      <c r="AB17" s="214"/>
      <c r="AC17" s="214"/>
      <c r="AD17" s="214"/>
      <c r="AE17" s="214"/>
      <c r="AF17" s="214"/>
      <c r="AG17" s="11"/>
      <c r="AH17" s="214"/>
      <c r="AI17" s="10"/>
      <c r="AJ17" s="12"/>
      <c r="AK17" s="10"/>
      <c r="AL17" s="214"/>
      <c r="AM17" s="214"/>
    </row>
    <row r="18" spans="1:39" x14ac:dyDescent="0.25">
      <c r="A18" s="2">
        <v>43497</v>
      </c>
      <c r="B18" s="223">
        <v>12997.193345261583</v>
      </c>
      <c r="C18" s="1">
        <f>AVERAGEIFS('Commodities Data'!C:C,'Commodities Data'!$O:$O,$A18)</f>
        <v>12685.225</v>
      </c>
      <c r="D18" s="1">
        <f>AVERAGEIFS('Commodities Data'!H:H,'Commodities Data'!$O:$O,$A18)</f>
        <v>32100</v>
      </c>
      <c r="E18" s="1">
        <f>AVERAGEIFS('Commodities Data'!I:I,'Commodities Data'!$O:$O,$A18)</f>
        <v>6300.4875000000002</v>
      </c>
      <c r="F18" s="1">
        <f>AVERAGEIFS('Commodities Data'!L:L,'Commodities Data'!$O:$O,$A18)</f>
        <v>1862.9875</v>
      </c>
      <c r="G18" s="214"/>
      <c r="H18" s="2">
        <v>43556</v>
      </c>
      <c r="I18" s="213">
        <f t="shared" si="0"/>
        <v>8.7386126401030264</v>
      </c>
      <c r="J18" s="213">
        <f t="shared" si="1"/>
        <v>10.775751177585249</v>
      </c>
      <c r="K18" s="213">
        <f t="shared" si="2"/>
        <v>1.3362570022100746</v>
      </c>
      <c r="L18" s="213">
        <f t="shared" si="3"/>
        <v>1.6477412578463624</v>
      </c>
      <c r="M18" s="213">
        <f t="shared" si="4"/>
        <v>0.23239149956336685</v>
      </c>
      <c r="N18" s="213">
        <f>SUM(Table435[[#This Row],[LiOH]:[Aluminum]])</f>
        <v>22.730753577308082</v>
      </c>
      <c r="O18" s="214"/>
      <c r="P18" s="214"/>
      <c r="Q18" s="214"/>
      <c r="R18" s="214"/>
      <c r="S18" s="214"/>
      <c r="T18" s="214"/>
      <c r="U18" s="214"/>
      <c r="V18" s="214"/>
      <c r="W18" s="214"/>
      <c r="X18" s="214"/>
      <c r="Y18" s="214"/>
      <c r="Z18" s="214"/>
      <c r="AA18" s="214"/>
      <c r="AB18" s="214"/>
      <c r="AC18" s="214"/>
      <c r="AD18" s="214"/>
      <c r="AE18" s="214"/>
      <c r="AF18" s="214"/>
      <c r="AG18" s="11"/>
      <c r="AH18" s="214"/>
      <c r="AI18" s="10"/>
      <c r="AJ18" s="11"/>
      <c r="AK18" s="10"/>
      <c r="AL18" s="214"/>
      <c r="AM18" s="214"/>
    </row>
    <row r="19" spans="1:39" x14ac:dyDescent="0.25">
      <c r="A19" s="2">
        <v>43525</v>
      </c>
      <c r="B19" s="223">
        <v>12997.193345261583</v>
      </c>
      <c r="C19" s="1">
        <f>AVERAGEIFS('Commodities Data'!C:C,'Commodities Data'!$O:$O,$A19)</f>
        <v>13026.273809523809</v>
      </c>
      <c r="D19" s="1">
        <f>AVERAGEIFS('Commodities Data'!H:H,'Commodities Data'!$O:$O,$A19)</f>
        <v>31333.333333333332</v>
      </c>
      <c r="E19" s="1">
        <f>AVERAGEIFS('Commodities Data'!I:I,'Commodities Data'!$O:$O,$A19)</f>
        <v>6439.4642857142853</v>
      </c>
      <c r="F19" s="1">
        <f>AVERAGEIFS('Commodities Data'!L:L,'Commodities Data'!$O:$O,$A19)</f>
        <v>1871.2142857142858</v>
      </c>
      <c r="G19" s="214"/>
      <c r="H19" s="2">
        <v>43586</v>
      </c>
      <c r="I19" s="213">
        <f t="shared" si="0"/>
        <v>8.7386126401030264</v>
      </c>
      <c r="J19" s="213">
        <f t="shared" si="1"/>
        <v>10.167459994582366</v>
      </c>
      <c r="K19" s="213">
        <f t="shared" si="2"/>
        <v>1.3567483698702876</v>
      </c>
      <c r="L19" s="213">
        <f t="shared" si="3"/>
        <v>1.5410440556497409</v>
      </c>
      <c r="M19" s="213">
        <f t="shared" si="4"/>
        <v>0.22410457061555328</v>
      </c>
      <c r="N19" s="213">
        <f>SUM(Table435[[#This Row],[LiOH]:[Aluminum]])</f>
        <v>22.027969630820976</v>
      </c>
      <c r="O19" s="214"/>
      <c r="P19" s="214"/>
      <c r="Q19" s="214"/>
      <c r="R19" s="214"/>
      <c r="S19" s="214"/>
      <c r="T19" s="214"/>
      <c r="U19" s="214"/>
      <c r="V19" s="214"/>
      <c r="W19" s="214"/>
      <c r="X19" s="214"/>
      <c r="Y19" s="214"/>
      <c r="Z19" s="214"/>
      <c r="AA19" s="214"/>
      <c r="AB19" s="214"/>
      <c r="AC19" s="214"/>
      <c r="AD19" s="214"/>
      <c r="AE19" s="214"/>
      <c r="AF19" s="214"/>
      <c r="AG19" s="11"/>
      <c r="AH19" s="214"/>
      <c r="AI19" s="10"/>
      <c r="AJ19" s="12"/>
      <c r="AK19" s="10"/>
      <c r="AL19" s="214"/>
      <c r="AM19" s="214"/>
    </row>
    <row r="20" spans="1:39" x14ac:dyDescent="0.25">
      <c r="A20" s="2">
        <v>43556</v>
      </c>
      <c r="B20" s="223">
        <v>12997.193345261583</v>
      </c>
      <c r="C20" s="1">
        <f>AVERAGEIFS('Commodities Data'!C:C,'Commodities Data'!$O:$O,$A20)</f>
        <v>12755.988636363636</v>
      </c>
      <c r="D20" s="1">
        <f>AVERAGEIFS('Commodities Data'!H:H,'Commodities Data'!$O:$O,$A20)</f>
        <v>33636.36363636364</v>
      </c>
      <c r="E20" s="1">
        <f>AVERAGEIFS('Commodities Data'!I:I,'Commodities Data'!$O:$O,$A20)</f>
        <v>6440.397727272727</v>
      </c>
      <c r="F20" s="1">
        <f>AVERAGEIFS('Commodities Data'!L:L,'Commodities Data'!$O:$O,$A20)</f>
        <v>1846.1363636363637</v>
      </c>
      <c r="G20" s="214"/>
      <c r="H20" s="2">
        <v>43617</v>
      </c>
      <c r="I20" s="213">
        <f t="shared" ref="I20:M21" si="5">B22*B$2/B$3</f>
        <v>8.7386126401030264</v>
      </c>
      <c r="J20" s="213">
        <f t="shared" si="5"/>
        <v>10.089762718487313</v>
      </c>
      <c r="K20" s="213">
        <f t="shared" si="5"/>
        <v>1.1444824533604603</v>
      </c>
      <c r="L20" s="213">
        <f t="shared" si="5"/>
        <v>1.5049357556586322</v>
      </c>
      <c r="M20" s="213">
        <f t="shared" si="5"/>
        <v>0.22103884723581113</v>
      </c>
      <c r="N20" s="213">
        <f>SUM(Table435[[#This Row],[LiOH]:[Aluminum]])</f>
        <v>21.698832414845242</v>
      </c>
      <c r="O20" s="214"/>
      <c r="P20" s="214"/>
      <c r="Q20" s="214"/>
      <c r="R20" s="214"/>
      <c r="S20" s="214"/>
      <c r="T20" s="214"/>
      <c r="U20" s="214"/>
      <c r="V20" s="214"/>
      <c r="W20" s="214"/>
      <c r="X20" s="214"/>
      <c r="Y20" s="214"/>
      <c r="Z20" s="214"/>
      <c r="AA20" s="214"/>
      <c r="AB20" s="214"/>
      <c r="AC20" s="214"/>
      <c r="AD20" s="214"/>
      <c r="AE20" s="214"/>
      <c r="AF20" s="214"/>
      <c r="AG20" s="11"/>
      <c r="AH20" s="214"/>
      <c r="AI20" s="10"/>
      <c r="AJ20" s="11"/>
      <c r="AK20" s="10"/>
      <c r="AL20" s="214"/>
      <c r="AM20" s="214"/>
    </row>
    <row r="21" spans="1:39" ht="23.25" customHeight="1" x14ac:dyDescent="0.25">
      <c r="A21" s="2">
        <v>43586</v>
      </c>
      <c r="B21" s="223">
        <v>12997.193345261583</v>
      </c>
      <c r="C21" s="1">
        <f>AVERAGEIFS('Commodities Data'!C:C,'Commodities Data'!$O:$O,$A21)</f>
        <v>12035.91304347826</v>
      </c>
      <c r="D21" s="1">
        <f>AVERAGEIFS('Commodities Data'!H:H,'Commodities Data'!$O:$O,$A21)</f>
        <v>34152.17391304348</v>
      </c>
      <c r="E21" s="1">
        <f>AVERAGEIFS('Commodities Data'!I:I,'Commodities Data'!$O:$O,$A21)</f>
        <v>6023.358695652174</v>
      </c>
      <c r="F21" s="1">
        <f>AVERAGEIFS('Commodities Data'!L:L,'Commodities Data'!$O:$O,$A21)</f>
        <v>1780.304347826087</v>
      </c>
      <c r="G21" s="214"/>
      <c r="H21" s="2">
        <v>43647</v>
      </c>
      <c r="I21" s="213">
        <f t="shared" si="5"/>
        <v>8.5970975997137273</v>
      </c>
      <c r="J21" s="213">
        <f t="shared" si="5"/>
        <v>11.443378415365807</v>
      </c>
      <c r="K21" s="213">
        <f t="shared" si="5"/>
        <v>1.0861370917308826</v>
      </c>
      <c r="L21" s="213">
        <f t="shared" si="5"/>
        <v>1.5200230811164361</v>
      </c>
      <c r="M21" s="213">
        <f t="shared" si="5"/>
        <v>0.22620484973181865</v>
      </c>
      <c r="N21" s="213">
        <f>SUM(Table435[[#This Row],[LiOH]:[Aluminum]])</f>
        <v>22.87284103765867</v>
      </c>
      <c r="O21" s="214"/>
      <c r="P21" s="214"/>
      <c r="Q21" s="214"/>
      <c r="R21" s="214"/>
      <c r="S21" s="214"/>
      <c r="T21" s="214"/>
      <c r="U21" s="214"/>
      <c r="V21" s="214"/>
      <c r="W21" s="214"/>
      <c r="X21" s="214"/>
      <c r="Y21" s="214"/>
      <c r="Z21" s="214"/>
      <c r="AA21" s="214"/>
      <c r="AB21" s="214"/>
      <c r="AC21" s="214"/>
      <c r="AD21" s="214"/>
      <c r="AE21" s="214"/>
      <c r="AF21" s="214"/>
      <c r="AG21" s="214"/>
      <c r="AH21" s="11"/>
      <c r="AI21" s="214"/>
      <c r="AJ21" s="10"/>
      <c r="AK21" s="12"/>
      <c r="AL21" s="10"/>
      <c r="AM21" s="214"/>
    </row>
    <row r="22" spans="1:39" ht="19.5" customHeight="1" x14ac:dyDescent="0.25">
      <c r="A22" s="2">
        <v>43617</v>
      </c>
      <c r="B22" s="223">
        <v>12997.193345261583</v>
      </c>
      <c r="C22" s="1">
        <f>AVERAGEIFS('Commodities Data'!C:C,'Commodities Data'!$O:$O,$A22)</f>
        <v>11943.9375</v>
      </c>
      <c r="D22" s="1">
        <f>AVERAGEIFS('Commodities Data'!H:H,'Commodities Data'!$O:$O,$A22)</f>
        <v>28809</v>
      </c>
      <c r="E22" s="1">
        <f>AVERAGEIFS('Commodities Data'!I:I,'Commodities Data'!$O:$O,$A22)</f>
        <v>5882.2250000000004</v>
      </c>
      <c r="F22" s="1">
        <f>AVERAGEIFS('Commodities Data'!L:L,'Commodities Data'!$O:$O,$A22)</f>
        <v>1755.95</v>
      </c>
      <c r="G22" s="214"/>
      <c r="H22" s="214"/>
      <c r="I22" s="213"/>
      <c r="J22" s="213"/>
      <c r="K22" s="213"/>
      <c r="L22" s="213"/>
      <c r="M22" s="213"/>
      <c r="N22" s="214"/>
      <c r="O22" s="214"/>
      <c r="P22" s="214"/>
      <c r="Q22" s="214"/>
      <c r="R22" s="214"/>
      <c r="S22" s="214"/>
      <c r="T22" s="214"/>
      <c r="U22" s="214"/>
      <c r="V22" s="214"/>
      <c r="W22" s="214"/>
      <c r="X22" s="214"/>
      <c r="Y22" s="214"/>
      <c r="Z22" s="214"/>
      <c r="AA22" s="214"/>
      <c r="AB22" s="214"/>
      <c r="AC22" s="214"/>
      <c r="AD22" s="214"/>
      <c r="AE22" s="214"/>
      <c r="AF22" s="214"/>
      <c r="AG22" s="214"/>
      <c r="AH22" s="214"/>
      <c r="AI22" s="214"/>
      <c r="AJ22" s="214"/>
      <c r="AK22" s="11"/>
      <c r="AL22" s="10"/>
      <c r="AM22" s="214"/>
    </row>
    <row r="23" spans="1:39" s="214" customFormat="1" ht="19.5" customHeight="1" x14ac:dyDescent="0.25">
      <c r="A23" s="2">
        <v>43647</v>
      </c>
      <c r="B23" s="223">
        <v>12786.713899959092</v>
      </c>
      <c r="C23" s="1">
        <f>AVERAGEIFS('Commodities Data'!C:C,'Commodities Data'!$O:$O,$A23)</f>
        <v>13546.304347826086</v>
      </c>
      <c r="D23" s="1">
        <f>AVERAGEIFS('Commodities Data'!H:H,'Commodities Data'!$O:$O,$A23)</f>
        <v>27340.32608695652</v>
      </c>
      <c r="E23" s="1">
        <f>AVERAGEIFS('Commodities Data'!I:I,'Commodities Data'!$O:$O,$A23)</f>
        <v>5941.195652173913</v>
      </c>
      <c r="F23" s="1">
        <f>AVERAGEIFS('Commodities Data'!L:L,'Commodities Data'!$O:$O,$A23)</f>
        <v>1796.9891304347825</v>
      </c>
      <c r="I23" s="213"/>
      <c r="J23" s="213"/>
      <c r="K23" s="213"/>
      <c r="L23" s="213"/>
      <c r="M23" s="213"/>
      <c r="AK23" s="11"/>
      <c r="AL23" s="10"/>
    </row>
    <row r="24" spans="1:39" ht="22.5" customHeight="1" thickBot="1" x14ac:dyDescent="0.3">
      <c r="A24" s="214"/>
      <c r="B24" s="214"/>
      <c r="C24" s="214"/>
      <c r="D24" s="214"/>
      <c r="E24" s="214"/>
      <c r="F24" s="214"/>
      <c r="G24" s="214"/>
      <c r="H24" s="214"/>
      <c r="I24" s="214"/>
      <c r="J24" s="214"/>
      <c r="K24" s="214"/>
      <c r="L24" s="214"/>
      <c r="M24" s="214"/>
      <c r="N24" s="214"/>
      <c r="O24" s="214"/>
      <c r="P24" s="214"/>
      <c r="Q24" s="214"/>
      <c r="R24" s="214"/>
      <c r="S24" s="214"/>
      <c r="T24" s="214"/>
      <c r="U24" s="214"/>
      <c r="V24" s="34"/>
      <c r="W24" s="34"/>
      <c r="X24" s="214"/>
      <c r="Y24" s="214"/>
      <c r="Z24" s="214"/>
      <c r="AA24" s="214"/>
      <c r="AB24" s="214"/>
      <c r="AC24" s="214"/>
      <c r="AD24" s="214"/>
      <c r="AE24" s="214"/>
      <c r="AF24" s="214"/>
      <c r="AG24" s="214"/>
      <c r="AH24" s="214"/>
      <c r="AI24" s="214"/>
      <c r="AJ24" s="214"/>
      <c r="AK24" s="214"/>
      <c r="AL24" s="11"/>
      <c r="AM24" s="10"/>
    </row>
    <row r="25" spans="1:39" ht="14.5" thickBot="1" x14ac:dyDescent="0.35">
      <c r="A25" s="214"/>
      <c r="B25" s="214"/>
      <c r="C25" s="214"/>
      <c r="D25" s="214"/>
      <c r="E25" s="214"/>
      <c r="F25" s="214"/>
      <c r="G25" s="214"/>
      <c r="H25" s="214"/>
      <c r="I25" s="214"/>
      <c r="J25" s="214"/>
      <c r="K25" s="214"/>
      <c r="L25" s="214"/>
      <c r="M25" s="214"/>
      <c r="N25" s="214"/>
      <c r="O25" s="214"/>
      <c r="P25" s="214"/>
      <c r="Q25" s="214"/>
      <c r="R25" s="214"/>
      <c r="S25" s="33" t="s">
        <v>0</v>
      </c>
      <c r="T25" s="43" t="s">
        <v>10</v>
      </c>
      <c r="U25" s="43" t="s">
        <v>11</v>
      </c>
      <c r="V25" s="44" t="s">
        <v>12</v>
      </c>
      <c r="W25" s="43" t="s">
        <v>14</v>
      </c>
      <c r="X25" s="43" t="s">
        <v>17</v>
      </c>
      <c r="Y25" s="43" t="s">
        <v>19</v>
      </c>
      <c r="Z25" s="43" t="s">
        <v>21</v>
      </c>
      <c r="AA25" s="42" t="s">
        <v>23</v>
      </c>
      <c r="AB25" s="43" t="s">
        <v>25</v>
      </c>
      <c r="AC25" s="43" t="s">
        <v>27</v>
      </c>
      <c r="AD25" s="43" t="s">
        <v>28</v>
      </c>
      <c r="AE25" s="43" t="s">
        <v>29</v>
      </c>
      <c r="AF25" s="43" t="s">
        <v>30</v>
      </c>
      <c r="AG25" s="42" t="s">
        <v>31</v>
      </c>
      <c r="AH25" s="43" t="s">
        <v>32</v>
      </c>
      <c r="AI25" s="43" t="s">
        <v>33</v>
      </c>
      <c r="AJ25" s="42" t="s">
        <v>34</v>
      </c>
      <c r="AK25" s="214"/>
      <c r="AL25" s="11"/>
      <c r="AM25" s="10"/>
    </row>
    <row r="26" spans="1:39" ht="18" customHeight="1" thickBot="1" x14ac:dyDescent="0.35">
      <c r="A26" s="2"/>
      <c r="B26" s="1"/>
      <c r="C26" s="1"/>
      <c r="D26" s="1"/>
      <c r="E26" s="214"/>
      <c r="F26" s="214"/>
      <c r="G26" s="214"/>
      <c r="H26" s="214"/>
      <c r="I26" s="214"/>
      <c r="J26" s="214"/>
      <c r="K26" s="214"/>
      <c r="L26" s="214"/>
      <c r="M26" s="214"/>
      <c r="N26" s="214"/>
      <c r="O26" s="214"/>
      <c r="P26" s="214"/>
      <c r="Q26" s="214"/>
      <c r="R26" s="214"/>
      <c r="S26" s="62" t="s">
        <v>51</v>
      </c>
      <c r="T26" s="47">
        <v>100</v>
      </c>
      <c r="U26" s="21">
        <v>100</v>
      </c>
      <c r="V26" s="40">
        <v>100</v>
      </c>
      <c r="W26" s="49">
        <v>100</v>
      </c>
      <c r="X26" s="49">
        <v>100</v>
      </c>
      <c r="Y26" s="47">
        <v>100</v>
      </c>
      <c r="Z26" s="21">
        <v>100</v>
      </c>
      <c r="AA26" s="36">
        <v>100</v>
      </c>
      <c r="AB26" s="26">
        <v>100</v>
      </c>
      <c r="AC26" s="36">
        <v>100</v>
      </c>
      <c r="AD26" s="39">
        <v>100</v>
      </c>
      <c r="AE26" s="39">
        <v>100</v>
      </c>
      <c r="AF26" s="21">
        <v>100</v>
      </c>
      <c r="AG26" s="45">
        <v>100</v>
      </c>
      <c r="AH26" s="36">
        <v>100</v>
      </c>
      <c r="AI26" s="39">
        <v>100</v>
      </c>
      <c r="AJ26" s="50">
        <v>100</v>
      </c>
      <c r="AK26" s="214"/>
      <c r="AL26" s="11"/>
      <c r="AM26" s="10"/>
    </row>
    <row r="27" spans="1:39" ht="49" thickTop="1" thickBot="1" x14ac:dyDescent="0.35">
      <c r="A27" s="214"/>
      <c r="B27" s="214"/>
      <c r="C27" s="214"/>
      <c r="D27" s="214"/>
      <c r="E27" s="214"/>
      <c r="F27" s="214"/>
      <c r="G27" s="214"/>
      <c r="H27" s="214"/>
      <c r="I27" s="214"/>
      <c r="J27" s="214"/>
      <c r="K27" s="214"/>
      <c r="L27" s="214"/>
      <c r="M27" s="214"/>
      <c r="N27" s="214"/>
      <c r="O27" s="214"/>
      <c r="P27" s="214"/>
      <c r="Q27" s="214"/>
      <c r="R27" s="214"/>
      <c r="S27" s="63" t="s">
        <v>52</v>
      </c>
      <c r="T27" s="51" t="e">
        <f ca="1">OFFSET($N$1,MATCH(Table4638[[#Headers],[Jan-18]],Table435[[Column1]:[Column1]],0),0,)</f>
        <v>#N/A</v>
      </c>
      <c r="U27" s="52" t="e">
        <f ca="1">OFFSET($N$1,MATCH(Table4638[[#Headers],[Feb-18]],Table435[[Column1]:[Column1]],0),0,)</f>
        <v>#N/A</v>
      </c>
      <c r="V27" s="53" t="e">
        <f ca="1">OFFSET($N$1,MATCH(Table4638[[#Headers],[Mar-18]],Table435[[Column1]:[Column1]],0),0,)</f>
        <v>#N/A</v>
      </c>
      <c r="W27" s="54" t="e">
        <f ca="1">OFFSET($N$1,MATCH(Table4638[[#Headers],[Apr-18]],Table435[[Column1]:[Column1]],0),0,)</f>
        <v>#N/A</v>
      </c>
      <c r="X27" s="55" t="e">
        <f ca="1">OFFSET($N$1,MATCH(Table4638[[#Headers],[May-18]],Table435[[Column1]:[Column1]],0),0,)</f>
        <v>#N/A</v>
      </c>
      <c r="Y27" s="56" t="e">
        <f ca="1">OFFSET($N$1,MATCH(Table4638[[#Headers],[Jun-18]],Table435[[Column1]:[Column1]],0),0,)</f>
        <v>#N/A</v>
      </c>
      <c r="Z27" s="57" t="e">
        <f ca="1">OFFSET($N$1,MATCH(Table4638[[#Headers],[Jul-18]],Table435[[Column1]:[Column1]],0),0,)</f>
        <v>#N/A</v>
      </c>
      <c r="AA27" s="52" t="e">
        <f ca="1">OFFSET($N$1,MATCH(Table4638[[#Headers],[Aug-18]],Table435[[Column1]:[Column1]],0),0,)</f>
        <v>#N/A</v>
      </c>
      <c r="AB27" s="53" t="e">
        <f ca="1">OFFSET($N$1,MATCH(Table4638[[#Headers],[Sep-18]],Table435[[Column1]:[Column1]],0),0,)</f>
        <v>#N/A</v>
      </c>
      <c r="AC27" s="58" t="e">
        <f ca="1">OFFSET($N$1,MATCH(Table4638[[#Headers],[Oct-18]],Table435[[Column1]:[Column1]],0),0,)</f>
        <v>#N/A</v>
      </c>
      <c r="AD27" s="55" t="e">
        <f ca="1">OFFSET($N$1,MATCH(Table4638[[#Headers],[Nov-18]],Table435[[Column1]:[Column1]],0),0,)</f>
        <v>#N/A</v>
      </c>
      <c r="AE27" s="59" t="e">
        <f ca="1">OFFSET($N$1,MATCH(Table4638[[#Headers],[Dec-18]],Table435[[Column1]:[Column1]],0),0,)</f>
        <v>#N/A</v>
      </c>
      <c r="AF27" s="60" t="e">
        <f ca="1">OFFSET($N$1,MATCH(Table4638[[#Headers],[Jan-19]],Table435[[Column1]:[Column1]],0),0,)</f>
        <v>#N/A</v>
      </c>
      <c r="AG27" s="60" t="e">
        <f ca="1">OFFSET($N$1,MATCH(Table4638[[#Headers],[Feb-19]],Table435[[Column1]:[Column1]],0),0,)</f>
        <v>#N/A</v>
      </c>
      <c r="AH27" s="60" t="e">
        <f ca="1">OFFSET($N$1,MATCH(Table4638[[#Headers],[Mar-19]],Table435[[Column1]:[Column1]],0),0,)</f>
        <v>#N/A</v>
      </c>
      <c r="AI27" s="61" t="e">
        <f ca="1">OFFSET($N$1,MATCH(Table4638[[#Headers],[Apr-19]],Table435[[Column1]:[Column1]],0),0,)</f>
        <v>#N/A</v>
      </c>
      <c r="AJ27" s="53" t="e">
        <f ca="1">OFFSET($N$1,MATCH(Table4638[[#Headers],[May-19]],Table435[[Column1]:[Column1]],0),0,)</f>
        <v>#N/A</v>
      </c>
      <c r="AK27" s="214"/>
      <c r="AL27" s="11"/>
      <c r="AM27" s="10"/>
    </row>
    <row r="28" spans="1:39" ht="17" thickTop="1" thickBot="1" x14ac:dyDescent="0.35">
      <c r="A28" s="214"/>
      <c r="B28" s="214"/>
      <c r="C28" s="214"/>
      <c r="D28" s="214"/>
      <c r="E28" s="214"/>
      <c r="F28" s="214"/>
      <c r="G28" s="214"/>
      <c r="H28" s="214"/>
      <c r="I28" s="214"/>
      <c r="J28" s="214"/>
      <c r="K28" s="214"/>
      <c r="L28" s="214"/>
      <c r="M28" s="214"/>
      <c r="N28" s="214"/>
      <c r="O28" s="214"/>
      <c r="P28" s="214"/>
      <c r="Q28" s="214"/>
      <c r="R28" s="214"/>
      <c r="S28" s="64" t="s">
        <v>53</v>
      </c>
      <c r="T28" s="32" t="e">
        <f t="shared" ref="T28:AJ28" ca="1" si="6">T27/T26</f>
        <v>#N/A</v>
      </c>
      <c r="U28" s="35" t="e">
        <f t="shared" ca="1" si="6"/>
        <v>#N/A</v>
      </c>
      <c r="V28" s="48" t="e">
        <f t="shared" ca="1" si="6"/>
        <v>#N/A</v>
      </c>
      <c r="W28" s="22" t="e">
        <f t="shared" ca="1" si="6"/>
        <v>#N/A</v>
      </c>
      <c r="X28" s="32" t="e">
        <f t="shared" ca="1" si="6"/>
        <v>#N/A</v>
      </c>
      <c r="Y28" s="22" t="e">
        <f t="shared" ca="1" si="6"/>
        <v>#N/A</v>
      </c>
      <c r="Z28" s="41" t="e">
        <f t="shared" ca="1" si="6"/>
        <v>#N/A</v>
      </c>
      <c r="AA28" s="22" t="e">
        <f t="shared" ca="1" si="6"/>
        <v>#N/A</v>
      </c>
      <c r="AB28" s="35" t="e">
        <f t="shared" ca="1" si="6"/>
        <v>#N/A</v>
      </c>
      <c r="AC28" s="41" t="e">
        <f t="shared" ca="1" si="6"/>
        <v>#N/A</v>
      </c>
      <c r="AD28" s="46" t="e">
        <f t="shared" ca="1" si="6"/>
        <v>#N/A</v>
      </c>
      <c r="AE28" s="35" t="e">
        <f t="shared" ca="1" si="6"/>
        <v>#N/A</v>
      </c>
      <c r="AF28" s="46" t="e">
        <f t="shared" ca="1" si="6"/>
        <v>#N/A</v>
      </c>
      <c r="AG28" s="46" t="e">
        <f t="shared" ca="1" si="6"/>
        <v>#N/A</v>
      </c>
      <c r="AH28" s="32" t="e">
        <f t="shared" ca="1" si="6"/>
        <v>#N/A</v>
      </c>
      <c r="AI28" s="35" t="e">
        <f t="shared" ca="1" si="6"/>
        <v>#N/A</v>
      </c>
      <c r="AJ28" s="35" t="e">
        <f t="shared" ca="1" si="6"/>
        <v>#N/A</v>
      </c>
      <c r="AK28" s="214"/>
      <c r="AL28" s="11"/>
      <c r="AM28" s="10"/>
    </row>
    <row r="29" spans="1:39" x14ac:dyDescent="0.25">
      <c r="A29" s="214"/>
      <c r="B29" s="214"/>
      <c r="C29" s="214"/>
      <c r="D29" s="214"/>
      <c r="E29" s="214"/>
      <c r="F29" s="214"/>
      <c r="G29" s="214"/>
      <c r="H29" s="214"/>
      <c r="I29" s="214"/>
      <c r="J29" s="214"/>
      <c r="K29" s="214"/>
      <c r="L29" s="214"/>
      <c r="M29" s="214"/>
      <c r="N29" s="214"/>
      <c r="O29" s="214"/>
      <c r="P29" s="214"/>
      <c r="Q29" s="214"/>
      <c r="R29" s="214"/>
      <c r="S29" s="214"/>
      <c r="T29" s="214"/>
      <c r="U29" s="214"/>
      <c r="V29" s="214"/>
      <c r="W29" s="37"/>
      <c r="X29" s="214"/>
      <c r="Y29" s="37"/>
      <c r="Z29" s="37"/>
      <c r="AA29" s="37"/>
      <c r="AB29" s="214"/>
      <c r="AC29" s="214"/>
      <c r="AD29" s="214"/>
      <c r="AE29" s="214"/>
      <c r="AF29" s="214"/>
      <c r="AG29" s="214"/>
      <c r="AH29" s="214"/>
      <c r="AI29" s="214"/>
      <c r="AJ29" s="214"/>
      <c r="AK29" s="214"/>
      <c r="AL29" s="12"/>
      <c r="AM29" s="10"/>
    </row>
    <row r="30" spans="1:39" x14ac:dyDescent="0.25">
      <c r="A30" s="214"/>
      <c r="B30" s="214"/>
      <c r="C30" s="214"/>
      <c r="D30" s="214"/>
      <c r="E30" s="214"/>
      <c r="F30" s="214"/>
      <c r="G30" s="214"/>
      <c r="H30" s="214"/>
      <c r="I30" s="214"/>
      <c r="J30" s="214"/>
      <c r="K30" s="214"/>
      <c r="L30" s="214"/>
      <c r="M30" s="214"/>
      <c r="N30" s="214"/>
      <c r="O30" s="214"/>
      <c r="P30" s="214"/>
      <c r="Q30" s="214"/>
      <c r="R30" s="214"/>
      <c r="S30" s="214"/>
      <c r="T30" s="214"/>
      <c r="U30" s="214"/>
      <c r="V30" s="214"/>
      <c r="W30" s="214"/>
      <c r="X30" s="214"/>
      <c r="Y30" s="214"/>
      <c r="Z30" s="214"/>
      <c r="AA30" s="214"/>
      <c r="AB30" s="214"/>
      <c r="AC30" s="214"/>
      <c r="AD30" s="214"/>
      <c r="AE30" s="214"/>
      <c r="AF30" s="214"/>
      <c r="AG30" s="214"/>
      <c r="AH30" s="214"/>
      <c r="AI30" s="214"/>
      <c r="AJ30" s="214"/>
      <c r="AK30" s="214"/>
      <c r="AL30" s="11"/>
      <c r="AM30" s="10"/>
    </row>
    <row r="31" spans="1:39" x14ac:dyDescent="0.25">
      <c r="A31" s="214"/>
      <c r="B31" s="214"/>
      <c r="C31" s="214"/>
      <c r="D31" s="214"/>
      <c r="E31" s="214"/>
      <c r="F31" s="214"/>
      <c r="G31" s="214"/>
      <c r="H31" s="214"/>
      <c r="I31" s="214"/>
      <c r="J31" s="214"/>
      <c r="K31" s="214"/>
      <c r="L31" s="214"/>
      <c r="M31" s="214"/>
      <c r="N31" s="214"/>
      <c r="O31" s="214"/>
      <c r="P31" s="214"/>
      <c r="Q31" s="214"/>
      <c r="R31" s="214"/>
      <c r="S31" s="214"/>
      <c r="T31" s="214"/>
      <c r="U31" s="214"/>
      <c r="V31" s="214"/>
      <c r="W31" s="214"/>
      <c r="X31" s="214"/>
      <c r="Y31" s="214"/>
      <c r="Z31" s="214"/>
      <c r="AA31" s="214"/>
      <c r="AB31" s="214"/>
      <c r="AC31" s="214"/>
      <c r="AD31" s="214"/>
      <c r="AE31" s="214"/>
      <c r="AF31" s="214"/>
      <c r="AG31" s="214"/>
      <c r="AH31" s="214"/>
      <c r="AI31" s="214"/>
      <c r="AJ31" s="214"/>
      <c r="AK31" s="214"/>
      <c r="AL31" s="12"/>
      <c r="AM31" s="10"/>
    </row>
    <row r="32" spans="1:39" x14ac:dyDescent="0.25">
      <c r="A32" s="214"/>
      <c r="B32" s="214"/>
      <c r="C32" s="214"/>
      <c r="D32" s="214"/>
      <c r="E32" s="214"/>
      <c r="F32" s="214"/>
      <c r="G32" s="214"/>
      <c r="H32" s="214"/>
      <c r="I32" s="214"/>
      <c r="J32" s="214"/>
      <c r="K32" s="214"/>
      <c r="L32" s="214"/>
      <c r="M32" s="214"/>
      <c r="N32" s="214"/>
      <c r="O32" s="214"/>
      <c r="P32" s="214"/>
      <c r="Q32" s="214"/>
      <c r="R32" s="214"/>
      <c r="S32" s="214"/>
      <c r="T32" s="214"/>
      <c r="U32" s="214"/>
      <c r="V32" s="214"/>
      <c r="W32" s="214"/>
      <c r="X32" s="214"/>
      <c r="Y32" s="214"/>
      <c r="Z32" s="214"/>
      <c r="AA32" s="214"/>
      <c r="AB32" s="214"/>
      <c r="AC32" s="214"/>
      <c r="AD32" s="214"/>
      <c r="AE32" s="214"/>
      <c r="AF32" s="214"/>
      <c r="AG32" s="214"/>
      <c r="AH32" s="214"/>
      <c r="AI32" s="11"/>
      <c r="AJ32" s="214"/>
      <c r="AK32" s="214"/>
      <c r="AL32" s="11"/>
      <c r="AM32" s="10"/>
    </row>
    <row r="33" spans="1:39" x14ac:dyDescent="0.25">
      <c r="A33" s="214"/>
      <c r="B33" s="214"/>
      <c r="C33" s="214"/>
      <c r="D33" s="214"/>
      <c r="E33" s="214"/>
      <c r="F33" s="214"/>
      <c r="G33" s="214"/>
      <c r="H33" s="214"/>
      <c r="I33" s="214"/>
      <c r="J33" s="214"/>
      <c r="K33" s="214"/>
      <c r="L33" s="214"/>
      <c r="M33" s="214"/>
      <c r="N33" s="214"/>
      <c r="O33" s="214"/>
      <c r="P33" s="214"/>
      <c r="Q33" s="214"/>
      <c r="R33" s="214"/>
      <c r="S33" s="214"/>
      <c r="T33" s="214"/>
      <c r="U33" s="214"/>
      <c r="V33" s="214"/>
      <c r="W33" s="214"/>
      <c r="X33" s="214"/>
      <c r="Y33" s="214"/>
      <c r="Z33" s="214"/>
      <c r="AA33" s="214"/>
      <c r="AB33" s="214"/>
      <c r="AC33" s="214"/>
      <c r="AD33" s="214"/>
      <c r="AE33" s="214"/>
      <c r="AF33" s="214"/>
      <c r="AG33" s="214"/>
      <c r="AH33" s="214"/>
      <c r="AI33" s="11"/>
      <c r="AJ33" s="214"/>
      <c r="AK33" s="214"/>
      <c r="AL33" s="12"/>
      <c r="AM33" s="10"/>
    </row>
    <row r="34" spans="1:39" x14ac:dyDescent="0.25">
      <c r="A34" s="214"/>
      <c r="B34" s="214"/>
      <c r="C34" s="214"/>
      <c r="D34" s="214"/>
      <c r="E34" s="214"/>
      <c r="F34" s="214"/>
      <c r="G34" s="214"/>
      <c r="H34" s="214"/>
      <c r="I34" s="214"/>
      <c r="J34" s="214"/>
      <c r="K34" s="214"/>
      <c r="L34" s="214"/>
      <c r="M34" s="214"/>
      <c r="N34" s="214"/>
      <c r="O34" s="214"/>
      <c r="P34" s="214"/>
      <c r="Q34" s="214"/>
      <c r="R34" s="214"/>
      <c r="S34" s="214"/>
      <c r="T34" s="214"/>
      <c r="U34" s="214"/>
      <c r="V34" s="214"/>
      <c r="W34" s="214"/>
      <c r="X34" s="214"/>
      <c r="Y34" s="214"/>
      <c r="Z34" s="214"/>
      <c r="AA34" s="214"/>
      <c r="AB34" s="214"/>
      <c r="AC34" s="214"/>
      <c r="AD34" s="214"/>
      <c r="AE34" s="214"/>
      <c r="AF34" s="214"/>
      <c r="AG34" s="214"/>
      <c r="AH34" s="214"/>
      <c r="AI34" s="11"/>
      <c r="AJ34" s="214"/>
      <c r="AK34" s="214"/>
      <c r="AL34" s="11"/>
      <c r="AM34" s="10"/>
    </row>
    <row r="35" spans="1:39" x14ac:dyDescent="0.25">
      <c r="A35" s="214"/>
      <c r="B35" s="214"/>
      <c r="C35" s="214"/>
      <c r="D35" s="214"/>
      <c r="E35" s="214"/>
      <c r="F35" s="214"/>
      <c r="G35" s="214"/>
      <c r="H35" s="214"/>
      <c r="I35" s="214"/>
      <c r="J35" s="214"/>
      <c r="K35" s="214"/>
      <c r="L35" s="214"/>
      <c r="M35" s="214"/>
      <c r="N35" s="214"/>
      <c r="O35" s="214"/>
      <c r="P35" s="214"/>
      <c r="Q35" s="214"/>
      <c r="R35" s="214"/>
      <c r="S35" s="214"/>
      <c r="T35" s="214"/>
      <c r="U35" s="214"/>
      <c r="V35" s="214"/>
      <c r="W35" s="214"/>
      <c r="X35" s="214"/>
      <c r="Y35" s="214"/>
      <c r="Z35" s="214"/>
      <c r="AA35" s="214"/>
      <c r="AB35" s="214"/>
      <c r="AC35" s="214"/>
      <c r="AD35" s="214"/>
      <c r="AE35" s="214"/>
      <c r="AF35" s="214"/>
      <c r="AG35" s="214"/>
      <c r="AH35" s="214"/>
      <c r="AI35" s="11"/>
      <c r="AJ35" s="214"/>
      <c r="AK35" s="214"/>
      <c r="AL35" s="12"/>
      <c r="AM35" s="10"/>
    </row>
    <row r="36" spans="1:39" x14ac:dyDescent="0.25">
      <c r="A36" s="214"/>
      <c r="B36" s="214"/>
      <c r="C36" s="214"/>
      <c r="D36" s="214"/>
      <c r="E36" s="214"/>
      <c r="F36" s="214"/>
      <c r="G36" s="214"/>
      <c r="H36" s="214"/>
      <c r="I36" s="214"/>
      <c r="J36" s="214"/>
      <c r="K36" s="214"/>
      <c r="L36" s="214"/>
      <c r="M36" s="214"/>
      <c r="N36" s="214"/>
      <c r="O36" s="214"/>
      <c r="P36" s="214"/>
      <c r="Q36" s="214"/>
      <c r="R36" s="214"/>
      <c r="S36" s="214"/>
      <c r="T36" s="214"/>
      <c r="U36" s="214"/>
      <c r="V36" s="214"/>
      <c r="W36" s="214"/>
      <c r="X36" s="214"/>
      <c r="Y36" s="214"/>
      <c r="Z36" s="214"/>
      <c r="AA36" s="214"/>
      <c r="AB36" s="214"/>
      <c r="AC36" s="214"/>
      <c r="AD36" s="214"/>
      <c r="AE36" s="214"/>
      <c r="AF36" s="214"/>
      <c r="AG36" s="214"/>
      <c r="AH36" s="214"/>
      <c r="AI36" s="214"/>
      <c r="AJ36" s="214"/>
      <c r="AK36" s="214"/>
      <c r="AL36" s="11"/>
      <c r="AM36" s="10"/>
    </row>
    <row r="37" spans="1:39" x14ac:dyDescent="0.25">
      <c r="A37" s="214"/>
      <c r="B37" s="214"/>
      <c r="C37" s="214"/>
      <c r="D37" s="214"/>
      <c r="E37" s="214"/>
      <c r="F37" s="214"/>
      <c r="G37" s="214"/>
      <c r="H37" s="214"/>
      <c r="I37" s="214"/>
      <c r="J37" s="214"/>
      <c r="K37" s="214"/>
      <c r="L37" s="214"/>
      <c r="M37" s="214"/>
      <c r="N37" s="214"/>
      <c r="O37" s="214"/>
      <c r="P37" s="214"/>
      <c r="Q37" s="214"/>
      <c r="R37" s="214"/>
      <c r="S37" s="214"/>
      <c r="T37" s="214"/>
      <c r="U37" s="214"/>
      <c r="V37" s="214"/>
      <c r="W37" s="214"/>
      <c r="X37" s="214"/>
      <c r="Y37" s="214"/>
      <c r="Z37" s="214"/>
      <c r="AA37" s="214"/>
      <c r="AB37" s="214"/>
      <c r="AC37" s="214"/>
      <c r="AD37" s="214"/>
      <c r="AE37" s="214"/>
      <c r="AF37" s="214"/>
      <c r="AG37" s="214"/>
      <c r="AH37" s="214"/>
      <c r="AI37" s="214"/>
      <c r="AJ37" s="214"/>
      <c r="AK37" s="214"/>
      <c r="AL37" s="12"/>
      <c r="AM37" s="10"/>
    </row>
    <row r="38" spans="1:39" x14ac:dyDescent="0.25">
      <c r="A38" s="214"/>
      <c r="B38" s="214"/>
      <c r="C38" s="214"/>
      <c r="D38" s="214"/>
      <c r="E38" s="214"/>
      <c r="F38" s="214"/>
      <c r="G38" s="214"/>
      <c r="H38" s="214"/>
      <c r="I38" s="214"/>
      <c r="J38" s="214"/>
      <c r="K38" s="214"/>
      <c r="L38" s="214"/>
      <c r="M38" s="214"/>
      <c r="N38" s="214"/>
      <c r="O38" s="214"/>
      <c r="P38" s="214"/>
      <c r="Q38" s="214"/>
      <c r="R38" s="214"/>
      <c r="S38" s="214"/>
      <c r="T38" s="214"/>
      <c r="U38" s="214"/>
      <c r="V38" s="214"/>
      <c r="W38" s="214"/>
      <c r="X38" s="214"/>
      <c r="Y38" s="214"/>
      <c r="Z38" s="214"/>
      <c r="AA38" s="214"/>
      <c r="AB38" s="214"/>
      <c r="AC38" s="214"/>
      <c r="AD38" s="214"/>
      <c r="AE38" s="214"/>
      <c r="AF38" s="214"/>
      <c r="AG38" s="214"/>
      <c r="AH38" s="214"/>
      <c r="AI38" s="11"/>
      <c r="AJ38" s="214"/>
      <c r="AK38" s="214"/>
      <c r="AL38" s="11"/>
      <c r="AM38" s="10"/>
    </row>
    <row r="39" spans="1:39" x14ac:dyDescent="0.25">
      <c r="A39" s="214"/>
      <c r="B39" s="214"/>
      <c r="C39" s="214"/>
      <c r="D39" s="214"/>
      <c r="E39" s="214"/>
      <c r="F39" s="214"/>
      <c r="G39" s="214"/>
      <c r="H39" s="214"/>
      <c r="I39" s="214"/>
      <c r="J39" s="214"/>
      <c r="K39" s="214"/>
      <c r="L39" s="214"/>
      <c r="M39" s="214"/>
      <c r="N39" s="214"/>
      <c r="O39" s="214"/>
      <c r="P39" s="214"/>
      <c r="Q39" s="214"/>
      <c r="R39" s="214"/>
      <c r="S39" s="214"/>
      <c r="T39" s="214"/>
      <c r="U39" s="214"/>
      <c r="V39" s="214"/>
      <c r="W39" s="214"/>
      <c r="X39" s="214"/>
      <c r="Y39" s="214"/>
      <c r="Z39" s="214"/>
      <c r="AA39" s="214"/>
      <c r="AB39" s="214"/>
      <c r="AC39" s="214"/>
      <c r="AD39" s="214"/>
      <c r="AE39" s="214"/>
      <c r="AF39" s="214"/>
      <c r="AG39" s="214"/>
      <c r="AH39" s="214"/>
      <c r="AI39" s="11"/>
      <c r="AJ39" s="214"/>
      <c r="AK39" s="214"/>
      <c r="AL39" s="12"/>
      <c r="AM39" s="10"/>
    </row>
    <row r="40" spans="1:39" x14ac:dyDescent="0.25">
      <c r="A40" s="214"/>
      <c r="B40" s="214"/>
      <c r="C40" s="214"/>
      <c r="D40" s="214"/>
      <c r="E40" s="214"/>
      <c r="F40" s="214"/>
      <c r="G40" s="214"/>
      <c r="H40" s="214"/>
      <c r="I40" s="214"/>
      <c r="J40" s="214"/>
      <c r="K40" s="214"/>
      <c r="L40" s="214"/>
      <c r="M40" s="214"/>
      <c r="N40" s="214"/>
      <c r="O40" s="214"/>
      <c r="P40" s="214"/>
      <c r="Q40" s="214"/>
      <c r="R40" s="214"/>
      <c r="S40" s="214"/>
      <c r="T40" s="214"/>
      <c r="U40" s="214"/>
      <c r="V40" s="214"/>
      <c r="W40" s="214"/>
      <c r="X40" s="214"/>
      <c r="Y40" s="214"/>
      <c r="Z40" s="214"/>
      <c r="AA40" s="214"/>
      <c r="AB40" s="214"/>
      <c r="AC40" s="214"/>
      <c r="AD40" s="214"/>
      <c r="AE40" s="214"/>
      <c r="AF40" s="214"/>
      <c r="AG40" s="214"/>
      <c r="AH40" s="214"/>
      <c r="AI40" s="214" t="s">
        <v>0</v>
      </c>
      <c r="AJ40" s="214"/>
      <c r="AK40" s="214"/>
      <c r="AL40" s="11"/>
      <c r="AM40" s="10"/>
    </row>
    <row r="41" spans="1:39" x14ac:dyDescent="0.25">
      <c r="A41" s="214"/>
      <c r="B41" s="214"/>
      <c r="C41" s="214"/>
      <c r="D41" s="214"/>
      <c r="E41" s="214"/>
      <c r="F41" s="214"/>
      <c r="G41" s="214"/>
      <c r="H41" s="214"/>
      <c r="I41" s="214"/>
      <c r="J41" s="214"/>
      <c r="K41" s="262"/>
      <c r="L41" s="262"/>
      <c r="M41" s="214"/>
      <c r="N41" s="214"/>
      <c r="O41" s="214"/>
      <c r="P41" s="214"/>
      <c r="Q41" s="214"/>
      <c r="R41" s="214"/>
      <c r="S41" s="214"/>
      <c r="T41" s="214"/>
      <c r="U41" s="214"/>
      <c r="V41" s="214"/>
      <c r="W41" s="214"/>
      <c r="X41" s="214"/>
      <c r="Y41" s="214"/>
      <c r="Z41" s="214"/>
      <c r="AA41" s="214"/>
      <c r="AB41" s="214"/>
      <c r="AC41" s="214"/>
      <c r="AD41" s="214"/>
      <c r="AE41" s="214"/>
      <c r="AF41" s="214"/>
      <c r="AG41" s="214"/>
      <c r="AH41" s="214"/>
      <c r="AI41" s="11"/>
      <c r="AJ41" s="214"/>
      <c r="AK41" s="214"/>
      <c r="AL41" s="12"/>
      <c r="AM41" s="10"/>
    </row>
    <row r="42" spans="1:39" x14ac:dyDescent="0.25">
      <c r="A42" s="214"/>
      <c r="B42" s="214"/>
      <c r="C42" s="214"/>
      <c r="D42" s="214"/>
      <c r="E42" s="214"/>
      <c r="F42" s="214"/>
      <c r="G42" s="214"/>
      <c r="H42" s="214"/>
      <c r="I42" s="214"/>
      <c r="J42" s="214"/>
      <c r="K42" s="214"/>
      <c r="L42" s="214"/>
      <c r="M42" s="214"/>
      <c r="N42" s="214"/>
      <c r="O42" s="214"/>
      <c r="P42" s="214"/>
      <c r="Q42" s="214"/>
      <c r="R42" s="214"/>
      <c r="S42" s="214"/>
      <c r="T42" s="214"/>
      <c r="U42" s="214"/>
      <c r="V42" s="214"/>
      <c r="W42" s="214"/>
      <c r="X42" s="214"/>
      <c r="Y42" s="214"/>
      <c r="Z42" s="214"/>
      <c r="AA42" s="214"/>
      <c r="AB42" s="214"/>
      <c r="AC42" s="214"/>
      <c r="AD42" s="214"/>
      <c r="AE42" s="214"/>
      <c r="AF42" s="214"/>
      <c r="AG42" s="214"/>
      <c r="AH42" s="214"/>
      <c r="AI42" s="214"/>
      <c r="AJ42" s="214"/>
      <c r="AK42" s="214"/>
      <c r="AL42" s="11"/>
      <c r="AM42" s="10"/>
    </row>
    <row r="43" spans="1:39" x14ac:dyDescent="0.25">
      <c r="A43" s="214"/>
      <c r="B43" s="214"/>
      <c r="C43" s="214"/>
      <c r="D43" s="214"/>
      <c r="E43" s="214"/>
      <c r="F43" s="214"/>
      <c r="G43" s="214"/>
      <c r="H43" s="214"/>
      <c r="I43" s="214"/>
      <c r="J43" s="214"/>
      <c r="K43" s="214"/>
      <c r="L43" s="214"/>
      <c r="M43" s="214"/>
      <c r="N43" s="214"/>
      <c r="O43" s="214"/>
      <c r="P43" s="214"/>
      <c r="Q43" s="214"/>
      <c r="R43" s="214"/>
      <c r="S43" s="214"/>
      <c r="T43" s="214"/>
      <c r="U43" s="214"/>
      <c r="V43" s="214"/>
      <c r="W43" s="214"/>
      <c r="X43" s="214"/>
      <c r="Y43" s="214"/>
      <c r="Z43" s="214"/>
      <c r="AA43" s="214"/>
      <c r="AB43" s="214"/>
      <c r="AC43" s="214"/>
      <c r="AD43" s="214"/>
      <c r="AE43" s="214"/>
      <c r="AF43" s="214"/>
      <c r="AG43" s="214"/>
      <c r="AH43" s="214"/>
      <c r="AI43" s="11"/>
      <c r="AJ43" s="214"/>
      <c r="AK43" s="214"/>
      <c r="AL43" s="12"/>
      <c r="AM43" s="10"/>
    </row>
    <row r="44" spans="1:39" ht="14" x14ac:dyDescent="0.3">
      <c r="A44" s="214"/>
      <c r="B44" s="214"/>
      <c r="C44" s="214"/>
      <c r="D44" s="214"/>
      <c r="E44" s="214"/>
      <c r="F44" s="214"/>
      <c r="G44" s="214"/>
      <c r="H44" s="214"/>
      <c r="I44" s="214"/>
      <c r="J44" s="7"/>
      <c r="K44" s="7"/>
      <c r="L44" s="8"/>
      <c r="M44" s="214"/>
      <c r="N44" s="214"/>
      <c r="O44" s="214"/>
      <c r="P44" s="214"/>
      <c r="Q44" s="214"/>
      <c r="R44" s="214"/>
      <c r="S44" s="214"/>
      <c r="T44" s="214"/>
      <c r="U44" s="214"/>
      <c r="V44" s="214"/>
      <c r="W44" s="214"/>
      <c r="X44" s="214"/>
      <c r="Y44" s="214"/>
      <c r="Z44" s="214"/>
      <c r="AA44" s="214"/>
      <c r="AB44" s="214"/>
      <c r="AC44" s="214"/>
      <c r="AD44" s="214"/>
      <c r="AE44" s="214"/>
      <c r="AF44" s="214"/>
      <c r="AG44" s="214"/>
      <c r="AH44" s="214"/>
      <c r="AI44" s="11"/>
      <c r="AJ44" s="214"/>
      <c r="AK44" s="214"/>
      <c r="AL44" s="11"/>
      <c r="AM44" s="10"/>
    </row>
    <row r="45" spans="1:39" x14ac:dyDescent="0.25">
      <c r="A45" s="214"/>
      <c r="B45" s="214"/>
      <c r="C45" s="214"/>
      <c r="D45" s="214"/>
      <c r="E45" s="214"/>
      <c r="F45" s="214"/>
      <c r="G45" s="214"/>
      <c r="H45" s="214"/>
      <c r="I45" s="214"/>
      <c r="J45" s="214"/>
      <c r="K45" s="214"/>
      <c r="L45" s="214"/>
      <c r="M45" s="214"/>
      <c r="N45" s="214"/>
      <c r="O45" s="214"/>
      <c r="P45" s="214"/>
      <c r="Q45" s="214"/>
      <c r="R45" s="214"/>
      <c r="S45" s="214"/>
      <c r="T45" s="214"/>
      <c r="U45" s="214"/>
      <c r="V45" s="214"/>
      <c r="W45" s="214"/>
      <c r="X45" s="214"/>
      <c r="Y45" s="214"/>
      <c r="Z45" s="214"/>
      <c r="AA45" s="214"/>
      <c r="AB45" s="214"/>
      <c r="AC45" s="214"/>
      <c r="AD45" s="214"/>
      <c r="AE45" s="214"/>
      <c r="AF45" s="214"/>
      <c r="AG45" s="214"/>
      <c r="AH45" s="214"/>
      <c r="AI45" s="11"/>
      <c r="AJ45" s="214"/>
      <c r="AK45" s="214"/>
      <c r="AL45" s="12"/>
      <c r="AM45" s="10"/>
    </row>
    <row r="46" spans="1:39" x14ac:dyDescent="0.25">
      <c r="A46" s="214"/>
      <c r="B46" s="214"/>
      <c r="C46" s="214"/>
      <c r="D46" s="214"/>
      <c r="E46" s="214"/>
      <c r="F46" s="214"/>
      <c r="G46" s="214"/>
      <c r="H46" s="214"/>
      <c r="I46" s="214"/>
      <c r="J46" s="214"/>
      <c r="K46" s="214"/>
      <c r="L46" s="214"/>
      <c r="M46" s="214"/>
      <c r="N46" s="214"/>
      <c r="O46" s="214"/>
      <c r="P46" s="214"/>
      <c r="Q46" s="214"/>
      <c r="R46" s="214"/>
      <c r="S46" s="214"/>
      <c r="T46" s="214"/>
      <c r="U46" s="214"/>
      <c r="V46" s="214"/>
      <c r="W46" s="214"/>
      <c r="X46" s="214"/>
      <c r="Y46" s="214"/>
      <c r="Z46" s="214"/>
      <c r="AA46" s="214"/>
      <c r="AB46" s="214"/>
      <c r="AC46" s="214"/>
      <c r="AD46" s="214"/>
      <c r="AE46" s="214"/>
      <c r="AF46" s="214"/>
      <c r="AG46" s="214"/>
      <c r="AH46" s="214"/>
      <c r="AI46" s="11"/>
      <c r="AJ46" s="214"/>
      <c r="AK46" s="214"/>
      <c r="AL46" s="11"/>
      <c r="AM46" s="10"/>
    </row>
    <row r="47" spans="1:39" x14ac:dyDescent="0.25">
      <c r="A47" s="214"/>
      <c r="B47" s="214"/>
      <c r="C47" s="214"/>
      <c r="D47" s="214"/>
      <c r="E47" s="214"/>
      <c r="F47" s="214"/>
      <c r="G47" s="214"/>
      <c r="H47" s="214"/>
      <c r="I47" s="214"/>
      <c r="J47" s="214"/>
      <c r="K47" s="214"/>
      <c r="L47" s="214"/>
      <c r="M47" s="214"/>
      <c r="N47" s="214"/>
      <c r="O47" s="214"/>
      <c r="P47" s="214"/>
      <c r="Q47" s="214"/>
      <c r="R47" s="214"/>
      <c r="S47" s="214"/>
      <c r="T47" s="214"/>
      <c r="U47" s="214"/>
      <c r="V47" s="214"/>
      <c r="W47" s="214"/>
      <c r="X47" s="214"/>
      <c r="Y47" s="214"/>
      <c r="Z47" s="214"/>
      <c r="AA47" s="214"/>
      <c r="AB47" s="214"/>
      <c r="AC47" s="214"/>
      <c r="AD47" s="214"/>
      <c r="AE47" s="214"/>
      <c r="AF47" s="214"/>
      <c r="AG47" s="214"/>
      <c r="AH47" s="214"/>
      <c r="AI47" s="11"/>
      <c r="AJ47" s="214"/>
      <c r="AK47" s="214"/>
      <c r="AL47" s="12"/>
      <c r="AM47" s="10"/>
    </row>
    <row r="48" spans="1:39" x14ac:dyDescent="0.25">
      <c r="A48" s="214"/>
      <c r="B48" s="214"/>
      <c r="C48" s="214"/>
      <c r="D48" s="214"/>
      <c r="E48" s="214"/>
      <c r="F48" s="214"/>
      <c r="G48" s="214"/>
      <c r="H48" s="214"/>
      <c r="I48" s="214"/>
      <c r="J48" s="214"/>
      <c r="K48" s="214"/>
      <c r="L48" s="214"/>
      <c r="M48" s="214"/>
      <c r="N48" s="214"/>
      <c r="O48" s="214"/>
      <c r="P48" s="214"/>
      <c r="Q48" s="214"/>
      <c r="R48" s="214"/>
      <c r="S48" s="214"/>
      <c r="T48" s="214"/>
      <c r="U48" s="214"/>
      <c r="V48" s="214"/>
      <c r="W48" s="214"/>
      <c r="X48" s="214"/>
      <c r="Y48" s="214"/>
      <c r="Z48" s="214"/>
      <c r="AA48" s="214"/>
      <c r="AB48" s="214"/>
      <c r="AC48" s="214"/>
      <c r="AD48" s="214"/>
      <c r="AE48" s="214"/>
      <c r="AF48" s="214"/>
      <c r="AG48" s="214"/>
      <c r="AH48" s="214"/>
      <c r="AI48" s="214"/>
      <c r="AJ48" s="214"/>
      <c r="AK48" s="214"/>
      <c r="AL48" s="9"/>
      <c r="AM48" s="10"/>
    </row>
    <row r="49" spans="1:39" x14ac:dyDescent="0.25">
      <c r="A49" s="214"/>
      <c r="B49" s="214"/>
      <c r="C49" s="214"/>
      <c r="D49" s="214"/>
      <c r="E49" s="214"/>
      <c r="F49" s="214"/>
      <c r="G49" s="214"/>
      <c r="H49" s="214"/>
      <c r="I49" s="214"/>
      <c r="J49" s="214"/>
      <c r="K49" s="214"/>
      <c r="L49" s="214"/>
      <c r="M49" s="214"/>
      <c r="N49" s="214"/>
      <c r="O49" s="214"/>
      <c r="P49" s="214"/>
      <c r="Q49" s="214"/>
      <c r="R49" s="214"/>
      <c r="S49" s="214"/>
      <c r="T49" s="214"/>
      <c r="U49" s="214"/>
      <c r="V49" s="214"/>
      <c r="W49" s="214"/>
      <c r="X49" s="214"/>
      <c r="Y49" s="214"/>
      <c r="Z49" s="214"/>
      <c r="AA49" s="2"/>
      <c r="AB49" s="214"/>
      <c r="AC49" s="214"/>
      <c r="AD49" s="214"/>
      <c r="AE49" s="214"/>
      <c r="AF49" s="214"/>
      <c r="AG49" s="214"/>
      <c r="AH49" s="214"/>
      <c r="AI49" s="214"/>
      <c r="AJ49" s="214"/>
      <c r="AK49" s="214"/>
      <c r="AL49" s="214"/>
      <c r="AM49" s="214"/>
    </row>
    <row r="50" spans="1:39" x14ac:dyDescent="0.25">
      <c r="A50" s="214"/>
      <c r="B50" s="214"/>
      <c r="C50" s="214"/>
      <c r="D50" s="214"/>
      <c r="E50" s="214"/>
      <c r="F50" s="214"/>
      <c r="G50" s="214"/>
      <c r="H50" s="214"/>
      <c r="I50" s="214"/>
      <c r="J50" s="214"/>
      <c r="K50" s="214"/>
      <c r="L50" s="214"/>
      <c r="M50" s="214"/>
      <c r="N50" s="214"/>
      <c r="O50" s="214"/>
      <c r="P50" s="214"/>
      <c r="Q50" s="214"/>
      <c r="R50" s="214"/>
      <c r="S50" s="214"/>
      <c r="T50" s="214"/>
      <c r="U50" s="214"/>
      <c r="V50" s="214"/>
      <c r="W50" s="214"/>
      <c r="X50" s="214"/>
      <c r="Y50" s="214"/>
      <c r="Z50" s="214"/>
      <c r="AA50" s="2"/>
      <c r="AB50" s="214"/>
      <c r="AC50" s="214"/>
      <c r="AD50" s="214"/>
      <c r="AE50" s="214"/>
      <c r="AF50" s="214"/>
      <c r="AG50" s="214"/>
      <c r="AH50" s="214"/>
      <c r="AI50" s="11"/>
      <c r="AJ50" s="214"/>
      <c r="AK50" s="214"/>
      <c r="AL50" s="214"/>
      <c r="AM50" s="214"/>
    </row>
    <row r="51" spans="1:39" x14ac:dyDescent="0.25">
      <c r="A51" s="214"/>
      <c r="B51" s="214"/>
      <c r="C51" s="214"/>
      <c r="D51" s="214"/>
      <c r="E51" s="214"/>
      <c r="F51" s="214"/>
      <c r="G51" s="214"/>
      <c r="H51" s="214"/>
      <c r="I51" s="214"/>
      <c r="J51" s="214"/>
      <c r="K51" s="214"/>
      <c r="L51" s="214"/>
      <c r="M51" s="214"/>
      <c r="N51" s="214"/>
      <c r="O51" s="214"/>
      <c r="P51" s="214"/>
      <c r="Q51" s="214"/>
      <c r="R51" s="214"/>
      <c r="S51" s="214"/>
      <c r="T51" s="214"/>
      <c r="U51" s="214"/>
      <c r="V51" s="214"/>
      <c r="W51" s="214"/>
      <c r="X51" s="214"/>
      <c r="Y51" s="214"/>
      <c r="Z51" s="214"/>
      <c r="AA51" s="2"/>
      <c r="AB51" s="214"/>
      <c r="AC51" s="214"/>
      <c r="AD51" s="214"/>
      <c r="AE51" s="214"/>
      <c r="AF51" s="214"/>
      <c r="AG51" s="214"/>
      <c r="AH51" s="214"/>
      <c r="AI51" s="214"/>
      <c r="AJ51" s="214"/>
      <c r="AK51" s="214"/>
      <c r="AL51" s="214"/>
      <c r="AM51" s="214"/>
    </row>
    <row r="52" spans="1:39" x14ac:dyDescent="0.25">
      <c r="A52" s="214"/>
      <c r="B52" s="214"/>
      <c r="C52" s="214"/>
      <c r="D52" s="214"/>
      <c r="E52" s="214"/>
      <c r="F52" s="214"/>
      <c r="G52" s="214"/>
      <c r="H52" s="214"/>
      <c r="I52" s="214"/>
      <c r="J52" s="214"/>
      <c r="K52" s="214"/>
      <c r="L52" s="214"/>
      <c r="M52" s="214"/>
      <c r="N52" s="214"/>
      <c r="O52" s="214"/>
      <c r="P52" s="214"/>
      <c r="Q52" s="214"/>
      <c r="R52" s="214"/>
      <c r="S52" s="214"/>
      <c r="T52" s="214"/>
      <c r="U52" s="214"/>
      <c r="V52" s="214"/>
      <c r="W52" s="214"/>
      <c r="X52" s="214"/>
      <c r="Y52" s="214"/>
      <c r="Z52" s="214"/>
      <c r="AA52" s="2"/>
      <c r="AB52" s="214"/>
      <c r="AC52" s="214"/>
      <c r="AD52" s="214"/>
      <c r="AE52" s="214"/>
      <c r="AF52" s="214"/>
      <c r="AG52" s="214"/>
      <c r="AH52" s="214"/>
      <c r="AI52" s="214"/>
      <c r="AJ52" s="214"/>
      <c r="AK52" s="214"/>
      <c r="AL52" s="214"/>
      <c r="AM52" s="214"/>
    </row>
    <row r="53" spans="1:39" x14ac:dyDescent="0.25">
      <c r="A53" s="214"/>
      <c r="B53" s="214"/>
      <c r="C53" s="214"/>
      <c r="D53" s="214"/>
      <c r="E53" s="214"/>
      <c r="F53" s="214"/>
      <c r="G53" s="214"/>
      <c r="H53" s="214"/>
      <c r="I53" s="214"/>
      <c r="J53" s="214"/>
      <c r="K53" s="214"/>
      <c r="L53" s="214"/>
      <c r="M53" s="214"/>
      <c r="N53" s="214"/>
      <c r="O53" s="214"/>
      <c r="P53" s="214"/>
      <c r="Q53" s="214"/>
      <c r="R53" s="214"/>
      <c r="S53" s="214"/>
      <c r="T53" s="214"/>
      <c r="U53" s="214"/>
      <c r="V53" s="214"/>
      <c r="W53" s="214"/>
      <c r="X53" s="214"/>
      <c r="Y53" s="214"/>
      <c r="Z53" s="214"/>
      <c r="AA53" s="2"/>
      <c r="AB53" s="214"/>
      <c r="AC53" s="214"/>
      <c r="AD53" s="214"/>
      <c r="AE53" s="214"/>
      <c r="AF53" s="214"/>
      <c r="AG53" s="214"/>
      <c r="AH53" s="214"/>
      <c r="AI53" s="214"/>
      <c r="AJ53" s="214"/>
      <c r="AK53" s="214"/>
      <c r="AL53" s="214"/>
      <c r="AM53" s="214"/>
    </row>
    <row r="54" spans="1:39" x14ac:dyDescent="0.25">
      <c r="A54" s="214"/>
      <c r="B54" s="214"/>
      <c r="C54" s="214"/>
      <c r="D54" s="214"/>
      <c r="E54" s="214"/>
      <c r="F54" s="214"/>
      <c r="G54" s="214"/>
      <c r="H54" s="214"/>
      <c r="I54" s="214"/>
      <c r="J54" s="214"/>
      <c r="K54" s="214"/>
      <c r="L54" s="214"/>
      <c r="M54" s="214"/>
      <c r="N54" s="214"/>
      <c r="O54" s="214"/>
      <c r="P54" s="214"/>
      <c r="Q54" s="214"/>
      <c r="R54" s="214"/>
      <c r="S54" s="214"/>
      <c r="T54" s="214"/>
      <c r="U54" s="214"/>
      <c r="V54" s="214"/>
      <c r="W54" s="214"/>
      <c r="X54" s="214"/>
      <c r="Y54" s="214"/>
      <c r="Z54" s="214"/>
      <c r="AA54" s="2"/>
      <c r="AB54" s="214"/>
      <c r="AC54" s="214"/>
      <c r="AD54" s="214"/>
      <c r="AE54" s="214"/>
      <c r="AF54" s="214"/>
      <c r="AG54" s="214"/>
      <c r="AH54" s="214"/>
      <c r="AI54" s="214"/>
      <c r="AJ54" s="214"/>
      <c r="AK54" s="214"/>
      <c r="AL54" s="214"/>
      <c r="AM54" s="214"/>
    </row>
    <row r="55" spans="1:39" x14ac:dyDescent="0.25">
      <c r="A55" s="214"/>
      <c r="B55" s="214"/>
      <c r="C55" s="214"/>
      <c r="D55" s="214"/>
      <c r="E55" s="214"/>
      <c r="F55" s="214"/>
      <c r="G55" s="214"/>
      <c r="H55" s="214"/>
      <c r="I55" s="214"/>
      <c r="J55" s="214"/>
      <c r="K55" s="214"/>
      <c r="L55" s="214"/>
      <c r="M55" s="214"/>
      <c r="N55" s="214"/>
      <c r="O55" s="214"/>
      <c r="P55" s="214"/>
      <c r="Q55" s="214"/>
      <c r="R55" s="214"/>
      <c r="S55" s="214"/>
      <c r="T55" s="214"/>
      <c r="U55" s="214"/>
      <c r="V55" s="214"/>
      <c r="W55" s="214"/>
      <c r="X55" s="214"/>
      <c r="Y55" s="214"/>
      <c r="Z55" s="214"/>
      <c r="AA55" s="2"/>
      <c r="AB55" s="214"/>
      <c r="AC55" s="214"/>
      <c r="AD55" s="214"/>
      <c r="AE55" s="214"/>
      <c r="AF55" s="214"/>
      <c r="AG55" s="214"/>
      <c r="AH55" s="214"/>
      <c r="AI55" s="214"/>
      <c r="AJ55" s="214"/>
      <c r="AK55" s="214"/>
      <c r="AL55" s="214"/>
      <c r="AM55" s="214"/>
    </row>
    <row r="57" spans="1:39" x14ac:dyDescent="0.25">
      <c r="A57" s="1"/>
      <c r="B57" s="214"/>
      <c r="C57" s="214"/>
      <c r="D57" s="214"/>
      <c r="E57" s="214"/>
      <c r="F57" s="214"/>
      <c r="G57" s="214"/>
      <c r="H57" s="214"/>
      <c r="I57" s="214"/>
      <c r="J57" s="214"/>
      <c r="K57" s="214"/>
      <c r="L57" s="214"/>
      <c r="M57" s="214"/>
      <c r="N57" s="214"/>
      <c r="O57" s="214"/>
      <c r="P57" s="214"/>
      <c r="Q57" s="214"/>
      <c r="R57" s="214"/>
      <c r="S57" s="214"/>
      <c r="T57" s="214"/>
      <c r="U57" s="214"/>
      <c r="V57" s="214"/>
      <c r="W57" s="214"/>
      <c r="X57" s="214"/>
      <c r="Y57" s="214"/>
      <c r="Z57" s="214"/>
      <c r="AA57" s="214"/>
      <c r="AB57" s="214"/>
      <c r="AC57" s="214"/>
      <c r="AD57" s="214"/>
      <c r="AE57" s="214"/>
      <c r="AF57" s="214"/>
      <c r="AG57" s="214"/>
      <c r="AH57" s="214"/>
      <c r="AI57" s="214"/>
      <c r="AJ57" s="214"/>
      <c r="AK57" s="214"/>
      <c r="AL57" s="214"/>
      <c r="AM57" s="214"/>
    </row>
    <row r="58" spans="1:39" x14ac:dyDescent="0.25">
      <c r="A58" s="1"/>
      <c r="B58" s="214"/>
      <c r="C58" s="214"/>
      <c r="D58" s="214"/>
      <c r="E58" s="214"/>
      <c r="F58" s="214"/>
      <c r="G58" s="214"/>
      <c r="H58" s="214"/>
      <c r="I58" s="214"/>
      <c r="J58" s="214"/>
      <c r="K58" s="214"/>
      <c r="L58" s="214"/>
      <c r="M58" s="214"/>
      <c r="N58" s="214"/>
      <c r="O58" s="214"/>
      <c r="P58" s="214"/>
      <c r="Q58" s="214"/>
      <c r="R58" s="214"/>
      <c r="S58" s="214"/>
      <c r="T58" s="214"/>
      <c r="U58" s="214"/>
      <c r="V58" s="214"/>
      <c r="W58" s="214"/>
      <c r="X58" s="214"/>
      <c r="Y58" s="214"/>
      <c r="Z58" s="214"/>
      <c r="AA58" s="214"/>
      <c r="AB58" s="214"/>
      <c r="AC58" s="214"/>
      <c r="AD58" s="214"/>
      <c r="AE58" s="214"/>
      <c r="AF58" s="214"/>
      <c r="AG58" s="214"/>
      <c r="AH58" s="214"/>
      <c r="AI58" s="214"/>
      <c r="AJ58" s="214"/>
      <c r="AK58" s="214"/>
      <c r="AL58" s="214"/>
      <c r="AM58" s="214"/>
    </row>
    <row r="59" spans="1:39" x14ac:dyDescent="0.25">
      <c r="A59" s="1"/>
      <c r="B59" s="214"/>
      <c r="C59" s="214"/>
      <c r="D59" s="214"/>
      <c r="E59" s="214"/>
      <c r="F59" s="214"/>
      <c r="G59" s="214"/>
      <c r="H59" s="214"/>
      <c r="I59" s="214"/>
      <c r="J59" s="214"/>
      <c r="K59" s="214"/>
      <c r="L59" s="214"/>
      <c r="M59" s="214"/>
      <c r="N59" s="214"/>
      <c r="O59" s="214"/>
      <c r="P59" s="214"/>
      <c r="Q59" s="214"/>
      <c r="R59" s="214"/>
      <c r="S59" s="214"/>
      <c r="T59" s="214"/>
      <c r="U59" s="214"/>
      <c r="V59" s="214"/>
      <c r="W59" s="214"/>
      <c r="X59" s="214"/>
      <c r="Y59" s="214"/>
      <c r="Z59" s="214"/>
      <c r="AA59" s="214"/>
      <c r="AB59" s="214"/>
      <c r="AC59" s="214"/>
      <c r="AD59" s="214"/>
      <c r="AE59" s="214"/>
      <c r="AF59" s="214"/>
      <c r="AG59" s="214"/>
      <c r="AH59" s="214"/>
      <c r="AI59" s="214"/>
      <c r="AJ59" s="214"/>
      <c r="AK59" s="214"/>
      <c r="AL59" s="214"/>
      <c r="AM59" s="214"/>
    </row>
    <row r="60" spans="1:39" x14ac:dyDescent="0.25">
      <c r="A60" s="1"/>
      <c r="B60" s="214"/>
      <c r="C60" s="214"/>
      <c r="D60" s="214"/>
      <c r="E60" s="214"/>
      <c r="F60" s="214"/>
      <c r="G60" s="214"/>
      <c r="H60" s="214"/>
      <c r="I60" s="214"/>
      <c r="J60" s="214"/>
      <c r="K60" s="214"/>
      <c r="L60" s="214"/>
      <c r="M60" s="214"/>
      <c r="N60" s="214"/>
      <c r="O60" s="214"/>
      <c r="P60" s="214"/>
      <c r="Q60" s="214"/>
      <c r="R60" s="214"/>
      <c r="S60" s="214"/>
      <c r="T60" s="214"/>
      <c r="U60" s="214"/>
      <c r="V60" s="214"/>
      <c r="W60" s="214"/>
      <c r="X60" s="214"/>
      <c r="Y60" s="214"/>
      <c r="Z60" s="214"/>
      <c r="AA60" s="214"/>
      <c r="AB60" s="214"/>
      <c r="AC60" s="214"/>
      <c r="AD60" s="214"/>
      <c r="AE60" s="214"/>
      <c r="AF60" s="214"/>
      <c r="AG60" s="214"/>
      <c r="AH60" s="214"/>
      <c r="AI60" s="214"/>
      <c r="AJ60" s="214"/>
      <c r="AK60" s="214"/>
      <c r="AL60" s="214"/>
      <c r="AM60" s="214"/>
    </row>
    <row r="61" spans="1:39" x14ac:dyDescent="0.25">
      <c r="A61" s="1"/>
      <c r="B61" s="214"/>
      <c r="C61" s="214">
        <v>24.51</v>
      </c>
      <c r="D61" s="262" t="s">
        <v>35</v>
      </c>
      <c r="E61" s="262"/>
      <c r="F61" s="262"/>
      <c r="G61" s="262"/>
      <c r="H61" s="255"/>
      <c r="I61" s="214"/>
      <c r="J61" s="214"/>
      <c r="K61" s="214"/>
      <c r="L61" s="214"/>
      <c r="M61" s="214"/>
      <c r="N61" s="214"/>
      <c r="O61" s="214"/>
      <c r="P61" s="214"/>
      <c r="Q61" s="214"/>
      <c r="R61" s="214"/>
      <c r="S61" s="214"/>
      <c r="T61" s="214"/>
      <c r="U61" s="214"/>
      <c r="V61" s="214"/>
      <c r="W61" s="214"/>
      <c r="X61" s="214"/>
      <c r="Y61" s="214"/>
      <c r="Z61" s="214"/>
      <c r="AA61" s="214"/>
      <c r="AB61" s="214"/>
      <c r="AC61" s="214"/>
      <c r="AD61" s="214"/>
      <c r="AE61" s="214"/>
      <c r="AF61" s="214"/>
      <c r="AG61" s="214"/>
      <c r="AH61" s="214"/>
      <c r="AI61" s="214"/>
      <c r="AJ61" s="214"/>
      <c r="AK61" s="214"/>
      <c r="AL61" s="214"/>
      <c r="AM61" s="214"/>
    </row>
    <row r="62" spans="1:39" x14ac:dyDescent="0.25">
      <c r="A62" s="1"/>
      <c r="B62" s="214" t="s">
        <v>1</v>
      </c>
      <c r="C62" s="214" t="s">
        <v>20</v>
      </c>
      <c r="D62" s="214" t="s">
        <v>36</v>
      </c>
      <c r="E62" s="214"/>
      <c r="F62" s="214"/>
      <c r="G62" s="214" t="s">
        <v>26</v>
      </c>
      <c r="H62" s="214"/>
      <c r="I62" s="214" t="s">
        <v>37</v>
      </c>
      <c r="J62" s="214"/>
      <c r="K62" s="214"/>
      <c r="L62" s="214"/>
      <c r="M62" s="214"/>
      <c r="N62" s="214"/>
      <c r="O62" s="214"/>
      <c r="P62" s="214"/>
      <c r="Q62" s="214"/>
      <c r="R62" s="214"/>
      <c r="S62" s="214"/>
      <c r="T62" s="214"/>
      <c r="U62" s="214"/>
      <c r="V62" s="214"/>
      <c r="W62" s="214"/>
      <c r="X62" s="214"/>
      <c r="Y62" s="214"/>
      <c r="Z62" s="214"/>
      <c r="AA62" s="214"/>
      <c r="AB62" s="214"/>
      <c r="AC62" s="214"/>
      <c r="AD62" s="214"/>
      <c r="AE62" s="214"/>
      <c r="AF62" s="214"/>
      <c r="AG62" s="214"/>
      <c r="AH62" s="214"/>
      <c r="AI62" s="214"/>
      <c r="AJ62" s="214"/>
      <c r="AK62" s="214"/>
      <c r="AL62" s="214"/>
      <c r="AM62" s="214"/>
    </row>
    <row r="63" spans="1:39" x14ac:dyDescent="0.25">
      <c r="A63" s="1"/>
      <c r="B63" s="214"/>
      <c r="C63" s="214">
        <v>0.84</v>
      </c>
      <c r="D63" s="214">
        <v>0.06</v>
      </c>
      <c r="E63" s="214"/>
      <c r="F63" s="214"/>
      <c r="G63" s="214">
        <v>0.11</v>
      </c>
      <c r="H63" s="214"/>
      <c r="I63" s="214" t="s">
        <v>38</v>
      </c>
      <c r="J63" s="214"/>
      <c r="K63" s="214"/>
      <c r="L63" s="214"/>
      <c r="M63" s="214"/>
      <c r="N63" s="214"/>
      <c r="O63" s="214"/>
      <c r="P63" s="214"/>
      <c r="Q63" s="214"/>
      <c r="R63" s="214"/>
      <c r="S63" s="214"/>
      <c r="T63" s="214"/>
      <c r="U63" s="214"/>
      <c r="V63" s="214"/>
      <c r="W63" s="214"/>
      <c r="X63" s="214"/>
      <c r="Y63" s="214"/>
      <c r="Z63" s="214"/>
      <c r="AA63" s="214"/>
      <c r="AB63" s="214"/>
      <c r="AC63" s="214"/>
      <c r="AD63" s="214"/>
      <c r="AE63" s="214"/>
      <c r="AF63" s="214"/>
      <c r="AG63" s="214"/>
      <c r="AH63" s="214"/>
      <c r="AI63" s="214"/>
      <c r="AJ63" s="214"/>
      <c r="AK63" s="214"/>
      <c r="AL63" s="214"/>
      <c r="AM63" s="214"/>
    </row>
    <row r="64" spans="1:39" x14ac:dyDescent="0.25">
      <c r="A64" s="1"/>
      <c r="B64" s="214">
        <v>0.49440000000000001</v>
      </c>
      <c r="C64" s="214">
        <v>0.5</v>
      </c>
      <c r="D64" s="214">
        <v>0.03</v>
      </c>
      <c r="E64" s="214"/>
      <c r="F64" s="214"/>
      <c r="G64" s="214">
        <v>0.06</v>
      </c>
      <c r="H64" s="214"/>
      <c r="I64" s="214" t="s">
        <v>39</v>
      </c>
      <c r="J64" s="214"/>
      <c r="K64" s="214"/>
      <c r="L64" s="214"/>
      <c r="M64" s="214"/>
      <c r="N64" s="214"/>
      <c r="O64" s="214"/>
      <c r="P64" s="214"/>
      <c r="Q64" s="214"/>
      <c r="R64" s="214"/>
      <c r="S64" s="214"/>
      <c r="T64" s="214"/>
      <c r="U64" s="214"/>
      <c r="V64" s="214"/>
      <c r="W64" s="214"/>
      <c r="X64" s="214"/>
      <c r="Y64" s="214"/>
      <c r="Z64" s="214"/>
      <c r="AA64" s="214"/>
      <c r="AB64" s="214"/>
      <c r="AC64" s="214"/>
      <c r="AD64" s="214"/>
      <c r="AE64" s="214"/>
      <c r="AF64" s="214"/>
      <c r="AG64" s="214"/>
      <c r="AH64" s="214"/>
      <c r="AI64" s="214"/>
      <c r="AJ64" s="214"/>
      <c r="AK64" s="214"/>
      <c r="AL64" s="214"/>
      <c r="AM64" s="214"/>
    </row>
    <row r="65" spans="1:35" x14ac:dyDescent="0.25">
      <c r="A65" s="1"/>
      <c r="B65" s="214">
        <f>$C61*B64</f>
        <v>12.117744</v>
      </c>
      <c r="C65" s="214">
        <f>$C61*C64</f>
        <v>12.255000000000001</v>
      </c>
      <c r="D65" s="214">
        <f>$C61*D64</f>
        <v>0.73530000000000006</v>
      </c>
      <c r="E65" s="214"/>
      <c r="F65" s="214"/>
      <c r="G65" s="214">
        <f>C61*G64</f>
        <v>1.4706000000000001</v>
      </c>
      <c r="H65" s="214"/>
      <c r="I65" s="214"/>
      <c r="J65" s="214"/>
      <c r="K65" s="214"/>
      <c r="L65" s="214"/>
      <c r="M65" s="214"/>
      <c r="N65" s="214"/>
      <c r="O65" s="214"/>
      <c r="P65" s="214"/>
      <c r="Q65" s="214"/>
      <c r="R65" s="214"/>
      <c r="S65" s="214"/>
      <c r="T65" s="214"/>
      <c r="U65" s="214"/>
      <c r="V65" s="214"/>
      <c r="W65" s="214"/>
      <c r="X65" s="214"/>
      <c r="Y65" s="214"/>
      <c r="Z65" s="214"/>
      <c r="AA65" s="214"/>
      <c r="AB65" s="214"/>
      <c r="AC65" s="214"/>
      <c r="AD65" s="214"/>
      <c r="AE65" s="214"/>
      <c r="AF65" s="214"/>
      <c r="AG65" s="214"/>
      <c r="AH65" s="214"/>
      <c r="AI65" s="214"/>
    </row>
    <row r="66" spans="1:35" x14ac:dyDescent="0.25">
      <c r="A66" s="1"/>
      <c r="B66" s="214"/>
      <c r="C66" s="214"/>
      <c r="D66" s="214"/>
      <c r="E66" s="214"/>
      <c r="F66" s="214"/>
      <c r="G66" s="214"/>
      <c r="H66" s="214"/>
      <c r="I66" s="214"/>
      <c r="J66" s="214"/>
      <c r="K66" s="214"/>
      <c r="L66" s="214"/>
      <c r="M66" s="214"/>
      <c r="N66" s="214"/>
      <c r="O66" s="214"/>
      <c r="P66" s="214"/>
      <c r="Q66" s="214"/>
      <c r="R66" s="214"/>
      <c r="S66" s="214"/>
      <c r="T66" s="214"/>
      <c r="U66" s="214"/>
      <c r="V66" s="214"/>
      <c r="W66" s="214"/>
      <c r="X66" s="214"/>
      <c r="Y66" s="214"/>
      <c r="Z66" s="214"/>
      <c r="AA66" s="214"/>
      <c r="AB66" s="214"/>
      <c r="AC66" s="214"/>
      <c r="AD66" s="214"/>
      <c r="AE66" s="214"/>
      <c r="AF66" s="214"/>
      <c r="AG66" s="214"/>
      <c r="AH66" s="214"/>
      <c r="AI66" s="214"/>
    </row>
    <row r="67" spans="1:35" x14ac:dyDescent="0.25">
      <c r="A67" s="1"/>
      <c r="B67" s="214"/>
      <c r="C67" s="214">
        <v>1E-3</v>
      </c>
      <c r="D67" s="214" t="s">
        <v>40</v>
      </c>
      <c r="E67" s="214"/>
      <c r="F67" s="214"/>
      <c r="G67" s="214"/>
      <c r="H67" s="214"/>
      <c r="I67" s="214"/>
      <c r="J67" s="214"/>
      <c r="K67" s="214"/>
      <c r="L67" s="214"/>
      <c r="M67" s="214"/>
      <c r="N67" s="214"/>
      <c r="O67" s="214"/>
      <c r="P67" s="214"/>
      <c r="Q67" s="214"/>
      <c r="R67" s="214"/>
      <c r="S67" s="214"/>
      <c r="T67" s="214"/>
      <c r="U67" s="214"/>
      <c r="V67" s="214"/>
      <c r="W67" s="214"/>
      <c r="X67" s="214"/>
      <c r="Y67" s="214"/>
      <c r="Z67" s="214"/>
      <c r="AA67" s="214"/>
      <c r="AB67" s="214"/>
      <c r="AC67" s="214"/>
      <c r="AD67" s="214"/>
      <c r="AE67" s="214"/>
      <c r="AF67" s="214"/>
      <c r="AG67" s="214"/>
      <c r="AH67" s="214"/>
      <c r="AI67" s="214"/>
    </row>
    <row r="68" spans="1:35" x14ac:dyDescent="0.25">
      <c r="A68" s="1"/>
      <c r="B68" s="214"/>
      <c r="C68" s="214"/>
      <c r="D68" s="214"/>
      <c r="E68" s="214"/>
      <c r="F68" s="214"/>
      <c r="G68" s="214"/>
      <c r="H68" s="214"/>
      <c r="I68" s="214" t="s">
        <v>41</v>
      </c>
      <c r="J68" s="214"/>
      <c r="K68" s="214"/>
      <c r="L68" s="214"/>
      <c r="M68" s="214"/>
      <c r="N68" s="214"/>
      <c r="O68" s="214"/>
      <c r="P68" s="214"/>
      <c r="Q68" s="214"/>
      <c r="R68" s="214"/>
      <c r="S68" s="214"/>
      <c r="T68" s="214"/>
      <c r="U68" s="214"/>
      <c r="V68" s="214"/>
      <c r="W68" s="214"/>
      <c r="X68" s="214"/>
      <c r="Y68" s="214"/>
      <c r="Z68" s="214"/>
      <c r="AA68" s="214"/>
      <c r="AB68" s="214"/>
      <c r="AC68" s="214"/>
      <c r="AD68" s="214"/>
      <c r="AE68" s="214"/>
      <c r="AF68" s="214"/>
      <c r="AG68" s="214"/>
      <c r="AH68" s="214"/>
      <c r="AI68" s="214"/>
    </row>
    <row r="69" spans="1:35" x14ac:dyDescent="0.25">
      <c r="A69" s="1"/>
      <c r="B69" s="214">
        <f>$C67*B65</f>
        <v>1.2117744E-2</v>
      </c>
      <c r="C69" s="214">
        <f>$C67*C65</f>
        <v>1.2255E-2</v>
      </c>
      <c r="D69" s="214">
        <f>$C67*D65</f>
        <v>7.3530000000000004E-4</v>
      </c>
      <c r="E69" s="214"/>
      <c r="F69" s="214"/>
      <c r="G69" s="214">
        <f>$C67*G65</f>
        <v>1.4706000000000001E-3</v>
      </c>
      <c r="H69" s="214"/>
      <c r="I69" s="214" t="s">
        <v>43</v>
      </c>
      <c r="J69" s="214">
        <f>12+C70+D70+G70</f>
        <v>92</v>
      </c>
      <c r="K69" s="214"/>
      <c r="L69" s="214"/>
      <c r="M69" s="214"/>
      <c r="N69" s="214"/>
      <c r="O69" s="214"/>
      <c r="P69" s="214"/>
      <c r="Q69" s="214"/>
      <c r="R69" s="214"/>
      <c r="S69" s="214"/>
      <c r="T69" s="214"/>
      <c r="U69" s="214"/>
      <c r="V69" s="214"/>
      <c r="W69" s="214"/>
      <c r="X69" s="214"/>
      <c r="Y69" s="214"/>
      <c r="Z69" s="214"/>
      <c r="AA69" s="214"/>
      <c r="AB69" s="214"/>
      <c r="AC69" s="214"/>
      <c r="AD69" s="214"/>
      <c r="AE69" s="214"/>
      <c r="AF69" s="214"/>
      <c r="AG69" s="214"/>
      <c r="AH69" s="214"/>
      <c r="AI69" s="214"/>
    </row>
    <row r="70" spans="1:35" x14ac:dyDescent="0.25">
      <c r="A70" s="1"/>
      <c r="B70" s="214" t="s">
        <v>42</v>
      </c>
      <c r="C70" s="214">
        <v>28</v>
      </c>
      <c r="D70" s="214">
        <v>25</v>
      </c>
      <c r="E70" s="214"/>
      <c r="F70" s="214"/>
      <c r="G70" s="214">
        <v>27</v>
      </c>
      <c r="H70" s="214"/>
      <c r="I70" s="214"/>
      <c r="J70" s="214"/>
      <c r="K70" s="214"/>
      <c r="L70" s="214"/>
      <c r="M70" s="214"/>
      <c r="N70" s="214"/>
      <c r="O70" s="214"/>
      <c r="P70" s="214"/>
      <c r="Q70" s="214"/>
      <c r="R70" s="214"/>
      <c r="S70" s="214"/>
      <c r="T70" s="214"/>
      <c r="U70" s="214"/>
      <c r="V70" s="214"/>
      <c r="W70" s="214"/>
      <c r="X70" s="214"/>
      <c r="Y70" s="214"/>
      <c r="Z70" s="214"/>
      <c r="AA70" s="214"/>
      <c r="AB70" s="214"/>
      <c r="AC70" s="214"/>
      <c r="AD70" s="214"/>
      <c r="AE70" s="214"/>
      <c r="AF70" s="214"/>
      <c r="AG70" s="214"/>
      <c r="AH70" s="214"/>
      <c r="AI70" s="214"/>
    </row>
    <row r="71" spans="1:35" x14ac:dyDescent="0.25">
      <c r="A71" s="1"/>
      <c r="B71" s="214"/>
      <c r="C71" s="214"/>
      <c r="D71" s="214"/>
      <c r="E71" s="214"/>
      <c r="F71" s="214"/>
      <c r="G71" s="214"/>
      <c r="H71" s="214"/>
      <c r="I71" s="214" t="s">
        <v>44</v>
      </c>
      <c r="J71" s="214"/>
      <c r="K71" s="214"/>
      <c r="L71" s="214"/>
      <c r="M71" s="214"/>
      <c r="N71" s="214"/>
      <c r="O71" s="214"/>
      <c r="P71" s="214"/>
      <c r="Q71" s="214"/>
      <c r="R71" s="214"/>
      <c r="S71" s="214"/>
      <c r="T71" s="214"/>
      <c r="U71" s="214"/>
      <c r="V71" s="214"/>
      <c r="W71" s="214"/>
      <c r="X71" s="214"/>
      <c r="Y71" s="214"/>
      <c r="Z71" s="214"/>
      <c r="AA71" s="214"/>
      <c r="AB71" s="214"/>
      <c r="AC71" s="214"/>
      <c r="AD71" s="214"/>
      <c r="AE71" s="214"/>
      <c r="AF71" s="214"/>
      <c r="AG71" s="214"/>
      <c r="AH71" s="214"/>
      <c r="AI71" s="214"/>
    </row>
    <row r="72" spans="1:35" ht="14" x14ac:dyDescent="0.3">
      <c r="A72" s="1"/>
      <c r="B72" s="214">
        <v>23.95</v>
      </c>
      <c r="C72" s="7">
        <v>58.693399999999997</v>
      </c>
      <c r="D72" s="7">
        <v>54.938048999999999</v>
      </c>
      <c r="E72" s="7"/>
      <c r="F72" s="7"/>
      <c r="G72" s="8">
        <v>58.933199999999999</v>
      </c>
      <c r="H72" s="8"/>
      <c r="I72" s="214"/>
      <c r="J72" s="214"/>
      <c r="K72" s="214"/>
      <c r="L72" s="214"/>
      <c r="M72" s="214"/>
      <c r="N72" s="214"/>
      <c r="O72" s="214"/>
      <c r="P72" s="214"/>
      <c r="Q72" s="214"/>
      <c r="R72" s="214"/>
      <c r="S72" s="214"/>
      <c r="T72" s="214"/>
      <c r="U72" s="214"/>
      <c r="V72" s="214"/>
      <c r="W72" s="214"/>
      <c r="X72" s="214"/>
      <c r="Y72" s="214"/>
      <c r="Z72" s="214"/>
      <c r="AA72" s="214"/>
      <c r="AB72" s="214"/>
      <c r="AC72" s="214"/>
      <c r="AD72" s="214"/>
      <c r="AE72" s="214"/>
      <c r="AF72" s="214"/>
      <c r="AG72" s="214"/>
      <c r="AH72" s="214"/>
      <c r="AI72" s="214"/>
    </row>
    <row r="73" spans="1:35" x14ac:dyDescent="0.25">
      <c r="A73" s="1"/>
      <c r="B73" s="214"/>
      <c r="C73" s="214"/>
      <c r="D73" s="214"/>
      <c r="E73" s="214"/>
      <c r="F73" s="214"/>
      <c r="G73" s="214"/>
      <c r="H73" s="214"/>
      <c r="I73" s="214"/>
      <c r="J73" s="214"/>
      <c r="K73" s="214"/>
      <c r="L73" s="214"/>
      <c r="M73" s="214"/>
      <c r="N73" s="214"/>
      <c r="O73" s="214"/>
      <c r="P73" s="214"/>
      <c r="Q73" s="214"/>
      <c r="R73" s="214"/>
      <c r="S73" s="214"/>
      <c r="T73" s="214"/>
      <c r="U73" s="214"/>
      <c r="V73" s="214"/>
      <c r="W73" s="214"/>
      <c r="X73" s="214"/>
      <c r="Y73" s="214"/>
      <c r="Z73" s="214"/>
      <c r="AA73" s="214"/>
      <c r="AB73" s="214"/>
      <c r="AC73" s="214"/>
      <c r="AD73" s="214"/>
      <c r="AE73" s="214"/>
      <c r="AF73" s="214"/>
      <c r="AG73" s="214"/>
      <c r="AH73" s="214"/>
      <c r="AI73" s="214"/>
    </row>
    <row r="74" spans="1:35" x14ac:dyDescent="0.25">
      <c r="A74" s="1"/>
      <c r="B74" s="214"/>
      <c r="C74" s="214">
        <f>C65/C72</f>
        <v>0.20879690050329341</v>
      </c>
      <c r="D74" s="214">
        <f>D65/D72</f>
        <v>1.3384166590990518E-2</v>
      </c>
      <c r="E74" s="214"/>
      <c r="F74" s="214"/>
      <c r="G74" s="214">
        <f>(G65/G72)</f>
        <v>2.4953676365783637E-2</v>
      </c>
      <c r="H74" s="214"/>
      <c r="I74" s="214"/>
      <c r="J74" s="214"/>
      <c r="K74" s="214"/>
      <c r="L74" s="214"/>
      <c r="M74" s="214"/>
      <c r="N74" s="214"/>
      <c r="O74" s="214"/>
      <c r="P74" s="214"/>
      <c r="Q74" s="214"/>
      <c r="R74" s="214"/>
      <c r="S74" s="214"/>
      <c r="T74" s="214"/>
      <c r="U74" s="214"/>
      <c r="V74" s="214"/>
      <c r="W74" s="214"/>
      <c r="X74" s="214"/>
      <c r="Y74" s="214"/>
      <c r="Z74" s="214"/>
      <c r="AA74" s="214"/>
      <c r="AB74" s="214"/>
      <c r="AC74" s="214"/>
      <c r="AD74" s="214"/>
      <c r="AE74" s="214"/>
      <c r="AF74" s="214"/>
      <c r="AG74" s="214"/>
      <c r="AH74" s="214"/>
      <c r="AI74" s="214"/>
    </row>
    <row r="75" spans="1:35" x14ac:dyDescent="0.25">
      <c r="A75" s="214"/>
      <c r="B75" s="214"/>
      <c r="C75" s="214">
        <f>C74/SUM(C74:G74)</f>
        <v>0.84487068705914736</v>
      </c>
      <c r="D75" s="214">
        <f>D74/SUM(C74:G74)</f>
        <v>5.415736534492227E-2</v>
      </c>
      <c r="E75" s="214"/>
      <c r="F75" s="214"/>
      <c r="G75" s="214">
        <f>G74/SUM(C74:G74)</f>
        <v>0.10097194759593037</v>
      </c>
      <c r="H75" s="214"/>
      <c r="I75" s="214"/>
      <c r="J75" s="214"/>
      <c r="K75" s="214"/>
      <c r="L75" s="214"/>
      <c r="M75" s="214"/>
      <c r="N75" s="214"/>
      <c r="O75" s="214"/>
      <c r="P75" s="214"/>
      <c r="Q75" s="214"/>
      <c r="R75" s="214"/>
      <c r="S75" s="214"/>
      <c r="T75" s="214"/>
      <c r="U75" s="214"/>
      <c r="V75" s="214"/>
      <c r="W75" s="214"/>
      <c r="X75" s="214"/>
      <c r="Y75" s="214"/>
      <c r="Z75" s="214"/>
      <c r="AA75" s="214"/>
      <c r="AB75" s="214"/>
      <c r="AC75" s="214"/>
      <c r="AD75" s="214"/>
      <c r="AE75" s="214"/>
      <c r="AF75" s="214"/>
      <c r="AG75" s="214"/>
      <c r="AH75" s="214"/>
      <c r="AI75" s="214"/>
    </row>
    <row r="78" spans="1:35" x14ac:dyDescent="0.25">
      <c r="A78" s="214"/>
      <c r="B78" s="214"/>
      <c r="C78" s="214"/>
      <c r="D78" s="214"/>
      <c r="E78" s="214"/>
      <c r="F78" s="214"/>
      <c r="G78" s="214"/>
      <c r="H78" s="214"/>
      <c r="I78" s="1"/>
      <c r="J78" s="214"/>
      <c r="K78" s="214"/>
      <c r="L78" s="214"/>
      <c r="M78" s="214"/>
      <c r="N78" s="214"/>
      <c r="O78" s="214"/>
      <c r="P78" s="214"/>
      <c r="Q78" s="214"/>
      <c r="R78" s="214"/>
      <c r="S78" s="214"/>
      <c r="T78" s="214"/>
      <c r="U78" s="214"/>
      <c r="V78" s="214"/>
      <c r="W78" s="214"/>
      <c r="X78" s="214"/>
      <c r="Y78" s="214"/>
      <c r="Z78" s="214"/>
      <c r="AA78" s="214"/>
      <c r="AB78" s="214"/>
      <c r="AC78" s="214"/>
      <c r="AD78" s="214"/>
      <c r="AE78" s="214"/>
      <c r="AF78" s="214"/>
      <c r="AG78" s="214"/>
      <c r="AH78" s="214"/>
      <c r="AI78" s="214"/>
    </row>
    <row r="79" spans="1:35" x14ac:dyDescent="0.25">
      <c r="A79" s="214"/>
      <c r="B79" s="214"/>
      <c r="C79" s="214"/>
      <c r="D79" s="214"/>
      <c r="E79" s="2"/>
      <c r="F79" s="1"/>
      <c r="G79" s="1"/>
      <c r="H79" s="1"/>
      <c r="I79" s="1"/>
      <c r="J79" s="214"/>
      <c r="K79" s="214"/>
      <c r="L79" s="214"/>
      <c r="M79" s="214"/>
      <c r="N79" s="214"/>
      <c r="O79" s="214"/>
      <c r="P79" s="214"/>
      <c r="Q79" s="214"/>
      <c r="R79" s="214"/>
      <c r="S79" s="214"/>
      <c r="T79" s="214"/>
      <c r="U79" s="214"/>
      <c r="V79" s="214"/>
      <c r="W79" s="214"/>
      <c r="X79" s="214"/>
      <c r="Y79" s="214"/>
      <c r="Z79" s="214"/>
      <c r="AA79" s="214"/>
      <c r="AB79" s="214"/>
      <c r="AC79" s="214"/>
      <c r="AD79" s="214"/>
      <c r="AE79" s="214"/>
      <c r="AF79" s="214"/>
      <c r="AG79" s="214"/>
      <c r="AH79" s="214"/>
      <c r="AI79" s="214"/>
    </row>
    <row r="80" spans="1:35" x14ac:dyDescent="0.25">
      <c r="A80" s="214"/>
      <c r="B80" s="214"/>
      <c r="C80" s="214"/>
      <c r="D80" s="214"/>
      <c r="E80" s="2"/>
      <c r="F80" s="1"/>
      <c r="G80" s="1"/>
      <c r="H80" s="1"/>
      <c r="I80" s="214"/>
      <c r="J80" s="214"/>
      <c r="K80" s="214"/>
      <c r="L80" s="214"/>
      <c r="M80" s="214"/>
      <c r="N80" s="214"/>
      <c r="O80" s="214"/>
      <c r="P80" s="214"/>
      <c r="Q80" s="214"/>
      <c r="R80" s="214"/>
      <c r="S80" s="214"/>
      <c r="T80" s="214"/>
      <c r="U80" s="214"/>
      <c r="V80" s="214"/>
      <c r="W80" s="214"/>
      <c r="X80" s="214"/>
      <c r="Y80" s="214"/>
      <c r="Z80" s="214"/>
      <c r="AA80" s="214"/>
      <c r="AB80" s="214"/>
      <c r="AC80" s="214"/>
      <c r="AD80" s="214"/>
      <c r="AE80" s="214"/>
      <c r="AF80" s="214"/>
      <c r="AG80" s="214"/>
      <c r="AH80" s="214"/>
      <c r="AI80" s="214"/>
    </row>
  </sheetData>
  <mergeCells count="2">
    <mergeCell ref="K41:L41"/>
    <mergeCell ref="D61:G61"/>
  </mergeCells>
  <pageMargins left="0.7" right="0.7" top="0.75" bottom="0.75" header="0.3" footer="0.3"/>
  <pageSetup orientation="portrait" r:id="rId1"/>
  <legacyDrawing r:id="rId2"/>
  <tableParts count="4">
    <tablePart r:id="rId3"/>
    <tablePart r:id="rId4"/>
    <tablePart r:id="rId5"/>
    <tablePart r:id="rId6"/>
  </tablePart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2:AW80"/>
  <sheetViews>
    <sheetView workbookViewId="0">
      <selection activeCell="F4" sqref="F4"/>
    </sheetView>
  </sheetViews>
  <sheetFormatPr defaultRowHeight="13.5" x14ac:dyDescent="0.25"/>
  <cols>
    <col min="1" max="1" width="9" customWidth="1"/>
    <col min="2" max="5" width="10.25" customWidth="1"/>
    <col min="6" max="6" width="8.25" customWidth="1"/>
    <col min="7" max="7" width="10.25" customWidth="1"/>
    <col min="8" max="8" width="12" customWidth="1"/>
    <col min="9" max="9" width="14.58203125" customWidth="1"/>
    <col min="10" max="14" width="12" customWidth="1"/>
    <col min="15" max="15" width="9.75" customWidth="1"/>
    <col min="16" max="16" width="12" customWidth="1"/>
    <col min="17" max="17" width="16.25" customWidth="1"/>
    <col min="18" max="18" width="9.75" customWidth="1"/>
    <col min="19" max="19" width="10.58203125" customWidth="1"/>
    <col min="20" max="20" width="9.58203125" customWidth="1"/>
    <col min="21" max="21" width="9.5" customWidth="1"/>
    <col min="22" max="22" width="10.33203125" customWidth="1"/>
    <col min="23" max="23" width="10" customWidth="1"/>
    <col min="24" max="24" width="9.75" customWidth="1"/>
    <col min="25" max="26" width="10.33203125" customWidth="1"/>
    <col min="27" max="27" width="9.75" customWidth="1"/>
    <col min="28" max="28" width="9.83203125" customWidth="1"/>
    <col min="29" max="29" width="10" customWidth="1"/>
    <col min="30" max="30" width="9.75" customWidth="1"/>
    <col min="31" max="35" width="10.58203125" customWidth="1"/>
    <col min="37" max="41" width="10.83203125" customWidth="1"/>
    <col min="42" max="42" width="12.33203125" customWidth="1"/>
    <col min="43" max="43" width="13.25" customWidth="1"/>
    <col min="45" max="45" width="10.83203125" customWidth="1"/>
    <col min="48" max="48" width="12.25" customWidth="1"/>
    <col min="49" max="49" width="11.75" customWidth="1"/>
  </cols>
  <sheetData>
    <row r="2" spans="1:49" x14ac:dyDescent="0.25">
      <c r="A2" s="214" t="s">
        <v>0</v>
      </c>
      <c r="B2" s="214" t="s">
        <v>1</v>
      </c>
      <c r="C2" s="214" t="s">
        <v>2</v>
      </c>
      <c r="D2" s="214" t="s">
        <v>3</v>
      </c>
      <c r="E2" s="214" t="s">
        <v>4</v>
      </c>
      <c r="F2" s="214" t="s">
        <v>5</v>
      </c>
      <c r="G2" s="214"/>
      <c r="H2" s="214" t="s">
        <v>0</v>
      </c>
      <c r="I2" s="214" t="s">
        <v>1</v>
      </c>
      <c r="J2" s="214" t="s">
        <v>2</v>
      </c>
      <c r="K2" s="214" t="s">
        <v>3</v>
      </c>
      <c r="L2" s="214" t="s">
        <v>4</v>
      </c>
      <c r="M2" s="214" t="s">
        <v>5</v>
      </c>
      <c r="N2" s="214"/>
      <c r="O2" s="214"/>
      <c r="P2" s="214"/>
      <c r="Q2" s="214"/>
      <c r="R2" s="214"/>
      <c r="S2" s="214"/>
      <c r="T2" s="214"/>
      <c r="U2" s="214"/>
      <c r="V2" s="214"/>
      <c r="W2" s="214"/>
      <c r="X2" s="214"/>
      <c r="Y2" s="214"/>
      <c r="Z2" s="214"/>
      <c r="AA2" s="214"/>
      <c r="AB2" s="214"/>
      <c r="AC2" s="214"/>
      <c r="AD2" s="214"/>
      <c r="AE2" s="214"/>
      <c r="AF2" s="214"/>
      <c r="AG2" s="214"/>
      <c r="AH2" s="214"/>
      <c r="AI2" s="214"/>
      <c r="AJ2" s="214"/>
      <c r="AK2" s="214"/>
      <c r="AL2" s="214"/>
      <c r="AM2" s="214"/>
      <c r="AN2" s="214"/>
      <c r="AO2" s="214"/>
      <c r="AP2" s="214"/>
      <c r="AQ2" s="214"/>
      <c r="AR2" s="214"/>
      <c r="AS2" s="214"/>
      <c r="AT2" s="214"/>
      <c r="AU2" s="214"/>
      <c r="AV2" s="214"/>
      <c r="AW2" s="214"/>
    </row>
    <row r="3" spans="1:49" ht="16" x14ac:dyDescent="0.35">
      <c r="A3" s="2">
        <v>43101</v>
      </c>
      <c r="B3" s="1">
        <v>19237.5</v>
      </c>
      <c r="C3" s="1">
        <f>AVERAGEIFS('Commodities Data'!C:C,'Commodities Data'!$O:$O,$A3)</f>
        <v>12857.945652173914</v>
      </c>
      <c r="D3" s="1">
        <f>AVERAGEIFS('Commodities Data'!H:H,'Commodities Data'!$O:$O,$A3)</f>
        <v>77202.717391304352</v>
      </c>
      <c r="E3" s="1">
        <f>AVERAGEIFS('Commodities Data'!I:I,'Commodities Data'!$O:$O,$A3)</f>
        <v>7071.989130434783</v>
      </c>
      <c r="F3" s="1">
        <f>AVERAGEIFS('Commodities Data'!L:L,'Commodities Data'!$O:$O,$A3)</f>
        <v>2211.7391304347825</v>
      </c>
      <c r="G3" s="214"/>
      <c r="H3" s="15" t="s">
        <v>10</v>
      </c>
      <c r="I3" s="190">
        <f>Table213[[#This Row],[LiOH]]/B$3*100</f>
        <v>100</v>
      </c>
      <c r="J3" s="190">
        <f>Table213[[#This Row],[Nickel]]/C$3*100</f>
        <v>100</v>
      </c>
      <c r="K3" s="190">
        <f>Table213[[#This Row],[Cobalt]]/D$3*100</f>
        <v>100</v>
      </c>
      <c r="L3" s="190">
        <f>Table213[[#This Row],[Copper]]/E$3*100</f>
        <v>100</v>
      </c>
      <c r="M3" s="4">
        <f>Table213[[#This Row],[Aluminum]]/F$3*100</f>
        <v>100</v>
      </c>
      <c r="N3" s="214"/>
      <c r="O3" s="214"/>
      <c r="P3" s="214"/>
      <c r="Q3" s="214"/>
      <c r="R3" s="214"/>
      <c r="S3" s="214"/>
      <c r="T3" s="214"/>
      <c r="U3" s="214"/>
      <c r="V3" s="214"/>
      <c r="W3" s="214"/>
      <c r="X3" s="214"/>
      <c r="Y3" s="214"/>
      <c r="Z3" s="214"/>
      <c r="AA3" s="214"/>
      <c r="AB3" s="214"/>
      <c r="AC3" s="214"/>
      <c r="AD3" s="214"/>
      <c r="AE3" s="214"/>
      <c r="AF3" s="214"/>
      <c r="AG3" s="214"/>
      <c r="AH3" s="214"/>
      <c r="AI3" s="214"/>
      <c r="AJ3" s="214"/>
      <c r="AK3" s="214"/>
      <c r="AL3" s="214"/>
      <c r="AM3" s="214"/>
      <c r="AN3" s="214"/>
      <c r="AO3" s="214"/>
      <c r="AP3" s="214"/>
      <c r="AQ3" s="214"/>
      <c r="AR3" s="214"/>
      <c r="AS3" s="214"/>
      <c r="AT3" s="214"/>
      <c r="AU3" s="214"/>
      <c r="AV3" s="214"/>
      <c r="AW3" s="214"/>
    </row>
    <row r="4" spans="1:49" ht="16" x14ac:dyDescent="0.35">
      <c r="A4" s="2">
        <v>43132</v>
      </c>
      <c r="B4" s="1">
        <v>19387.5</v>
      </c>
      <c r="C4" s="1">
        <f>AVERAGEIFS('Commodities Data'!C:C,'Commodities Data'!$O:$O,$A4)</f>
        <v>13595.875</v>
      </c>
      <c r="D4" s="1">
        <f>AVERAGEIFS('Commodities Data'!H:H,'Commodities Data'!$O:$O,$A4)</f>
        <v>80792.600000000006</v>
      </c>
      <c r="E4" s="1">
        <f>AVERAGEIFS('Commodities Data'!I:I,'Commodities Data'!$O:$O,$A4)</f>
        <v>7006.5249999999996</v>
      </c>
      <c r="F4" s="1">
        <f>AVERAGEIFS('Commodities Data'!L:L,'Commodities Data'!$O:$O,$A4)</f>
        <v>2181.7874999999999</v>
      </c>
      <c r="G4" s="214"/>
      <c r="H4" s="15" t="s">
        <v>11</v>
      </c>
      <c r="I4" s="190">
        <f>Table213[[#This Row],[LiOH]]/B$3*100</f>
        <v>100.77972709551656</v>
      </c>
      <c r="J4" s="190">
        <f>Table213[[#This Row],[Nickel]]/C$3*100</f>
        <v>105.73909213639678</v>
      </c>
      <c r="K4" s="190">
        <f>Table213[[#This Row],[Cobalt]]/D$3*100</f>
        <v>104.64994333101025</v>
      </c>
      <c r="L4" s="190">
        <f>Table213[[#This Row],[Copper]]/E$3*100</f>
        <v>99.074317999824771</v>
      </c>
      <c r="M4" s="4">
        <f>Table213[[#This Row],[Aluminum]]/F$3*100</f>
        <v>98.645788283860824</v>
      </c>
      <c r="N4" s="214"/>
      <c r="O4" s="214"/>
      <c r="P4" s="214"/>
      <c r="Q4" s="1"/>
      <c r="R4" s="1"/>
      <c r="S4" s="214"/>
      <c r="T4" s="214"/>
      <c r="U4" s="214"/>
      <c r="V4" s="214"/>
      <c r="W4" s="214"/>
      <c r="X4" s="214"/>
      <c r="Y4" s="214"/>
      <c r="Z4" s="214"/>
      <c r="AA4" s="214"/>
      <c r="AB4" s="214"/>
      <c r="AC4" s="214"/>
      <c r="AD4" s="214"/>
      <c r="AE4" s="214"/>
      <c r="AF4" s="214"/>
      <c r="AG4" s="214"/>
      <c r="AH4" s="214"/>
      <c r="AI4" s="214"/>
      <c r="AJ4" s="214"/>
      <c r="AK4" s="214"/>
      <c r="AL4" s="214"/>
      <c r="AM4" s="214"/>
      <c r="AN4" s="214"/>
      <c r="AO4" s="214"/>
      <c r="AP4" s="214"/>
      <c r="AQ4" s="214"/>
      <c r="AR4" s="214"/>
      <c r="AS4" s="214"/>
      <c r="AT4" s="214"/>
      <c r="AU4" s="214"/>
      <c r="AV4" s="214"/>
      <c r="AW4" s="214"/>
    </row>
    <row r="5" spans="1:49" ht="16" x14ac:dyDescent="0.35">
      <c r="A5" s="2">
        <v>43160</v>
      </c>
      <c r="B5" s="1">
        <v>19387.5</v>
      </c>
      <c r="C5" s="1">
        <f>AVERAGEIFS('Commodities Data'!C:C,'Commodities Data'!$O:$O,$A5)</f>
        <v>13386.15909090909</v>
      </c>
      <c r="D5" s="1">
        <f>AVERAGEIFS('Commodities Data'!H:H,'Commodities Data'!$O:$O,$A5)</f>
        <v>87884.681818181823</v>
      </c>
      <c r="E5" s="1">
        <f>AVERAGEIFS('Commodities Data'!I:I,'Commodities Data'!$O:$O,$A5)</f>
        <v>6793.727272727273</v>
      </c>
      <c r="F5" s="1">
        <f>AVERAGEIFS('Commodities Data'!L:L,'Commodities Data'!$O:$O,$A5)</f>
        <v>2065.4886363636365</v>
      </c>
      <c r="G5" s="1"/>
      <c r="H5" s="15" t="s">
        <v>12</v>
      </c>
      <c r="I5" s="190">
        <f>Table213[[#This Row],[LiOH]]/B$3*100</f>
        <v>100.77972709551656</v>
      </c>
      <c r="J5" s="190">
        <f>Table213[[#This Row],[Nickel]]/C$3*100</f>
        <v>104.10807023939994</v>
      </c>
      <c r="K5" s="190">
        <f>Table213[[#This Row],[Cobalt]]/D$3*100</f>
        <v>113.83625445816318</v>
      </c>
      <c r="L5" s="190">
        <f>Table213[[#This Row],[Copper]]/E$3*100</f>
        <v>96.065295738224606</v>
      </c>
      <c r="M5" s="4">
        <f>Table213[[#This Row],[Aluminum]]/F$3*100</f>
        <v>93.387534178029568</v>
      </c>
      <c r="N5" s="1"/>
      <c r="O5" s="214"/>
      <c r="P5" s="214"/>
      <c r="Q5" s="1"/>
      <c r="R5" s="1"/>
      <c r="S5" s="214"/>
      <c r="T5" s="214"/>
      <c r="U5" s="214"/>
      <c r="V5" s="214"/>
      <c r="W5" s="214"/>
      <c r="X5" s="214"/>
      <c r="Y5" s="214"/>
      <c r="Z5" s="214"/>
      <c r="AA5" s="214"/>
      <c r="AB5" s="214"/>
      <c r="AC5" s="214"/>
      <c r="AD5" s="214"/>
      <c r="AE5" s="214"/>
      <c r="AF5" s="214"/>
      <c r="AG5" s="214"/>
      <c r="AH5" s="214"/>
      <c r="AI5" s="214"/>
      <c r="AJ5" s="214"/>
      <c r="AK5" s="214"/>
      <c r="AL5" s="214"/>
      <c r="AM5" s="214"/>
      <c r="AN5" s="214"/>
      <c r="AO5" s="214"/>
      <c r="AP5" s="214"/>
      <c r="AQ5" s="214"/>
      <c r="AR5" s="214"/>
      <c r="AS5" s="11"/>
      <c r="AT5" s="214"/>
      <c r="AU5" s="10"/>
      <c r="AV5" s="9"/>
      <c r="AW5" s="10"/>
    </row>
    <row r="6" spans="1:49" ht="16" x14ac:dyDescent="0.35">
      <c r="A6" s="2">
        <v>43191</v>
      </c>
      <c r="B6" s="1">
        <v>19625</v>
      </c>
      <c r="C6" s="1">
        <f>AVERAGEIFS('Commodities Data'!C:C,'Commodities Data'!$O:$O,$A6)</f>
        <v>13905.476190476191</v>
      </c>
      <c r="D6" s="1">
        <f>AVERAGEIFS('Commodities Data'!H:H,'Commodities Data'!$O:$O,$A6)</f>
        <v>90914.28571428571</v>
      </c>
      <c r="E6" s="1">
        <f>AVERAGEIFS('Commodities Data'!I:I,'Commodities Data'!$O:$O,$A6)</f>
        <v>6843.3095238095239</v>
      </c>
      <c r="F6" s="1">
        <f>AVERAGEIFS('Commodities Data'!L:L,'Commodities Data'!$O:$O,$A6)</f>
        <v>2241.9285714285716</v>
      </c>
      <c r="G6" s="214"/>
      <c r="H6" s="15" t="s">
        <v>14</v>
      </c>
      <c r="I6" s="190">
        <f>Table213[[#This Row],[LiOH]]/B$3*100</f>
        <v>102.01429499675115</v>
      </c>
      <c r="J6" s="190">
        <f>Table213[[#This Row],[Nickel]]/C$3*100</f>
        <v>108.14695104987607</v>
      </c>
      <c r="K6" s="190">
        <f>Table213[[#This Row],[Cobalt]]/D$3*100</f>
        <v>117.76047370649385</v>
      </c>
      <c r="L6" s="190">
        <f>Table213[[#This Row],[Copper]]/E$3*100</f>
        <v>96.766403307364811</v>
      </c>
      <c r="M6" s="4">
        <f>Table213[[#This Row],[Aluminum]]/F$3*100</f>
        <v>101.36496391361736</v>
      </c>
      <c r="N6" s="214"/>
      <c r="O6" s="214"/>
      <c r="P6" s="214"/>
      <c r="Q6" s="1"/>
      <c r="R6" s="1"/>
      <c r="S6" s="214"/>
      <c r="T6" s="214"/>
      <c r="U6" s="214"/>
      <c r="V6" s="214"/>
      <c r="W6" s="214"/>
      <c r="X6" s="214"/>
      <c r="Y6" s="214"/>
      <c r="Z6" s="214"/>
      <c r="AA6" s="214"/>
      <c r="AB6" s="214"/>
      <c r="AC6" s="214"/>
      <c r="AD6" s="214"/>
      <c r="AE6" s="214"/>
      <c r="AF6" s="214"/>
      <c r="AG6" s="214"/>
      <c r="AH6" s="214"/>
      <c r="AI6" s="214"/>
      <c r="AJ6" s="214"/>
      <c r="AK6" s="214"/>
      <c r="AL6" s="214"/>
      <c r="AM6" s="214"/>
      <c r="AN6" s="214"/>
      <c r="AO6" s="214"/>
      <c r="AP6" s="214"/>
      <c r="AQ6" s="214"/>
      <c r="AR6" s="214"/>
      <c r="AS6" s="11"/>
      <c r="AT6" s="214"/>
      <c r="AU6" s="10"/>
      <c r="AV6" s="11"/>
      <c r="AW6" s="10"/>
    </row>
    <row r="7" spans="1:49" ht="16" x14ac:dyDescent="0.35">
      <c r="A7" s="2">
        <v>43221</v>
      </c>
      <c r="B7" s="1">
        <v>19837.5</v>
      </c>
      <c r="C7" s="1">
        <f>AVERAGEIFS('Commodities Data'!C:C,'Commodities Data'!$O:$O,$A7)</f>
        <v>14364.967391304348</v>
      </c>
      <c r="D7" s="1">
        <f>AVERAGEIFS('Commodities Data'!H:H,'Commodities Data'!$O:$O,$A7)</f>
        <v>90195.65217391304</v>
      </c>
      <c r="E7" s="1">
        <f>AVERAGEIFS('Commodities Data'!I:I,'Commodities Data'!$O:$O,$A7)</f>
        <v>6825.478260869565</v>
      </c>
      <c r="F7" s="1">
        <f>AVERAGEIFS('Commodities Data'!L:L,'Commodities Data'!$O:$O,$A7)</f>
        <v>2300.695652173913</v>
      </c>
      <c r="G7" s="214"/>
      <c r="H7" s="15" t="s">
        <v>17</v>
      </c>
      <c r="I7" s="190">
        <f>Table213[[#This Row],[LiOH]]/B$3*100</f>
        <v>103.11890838206628</v>
      </c>
      <c r="J7" s="190">
        <f>Table213[[#This Row],[Nickel]]/C$3*100</f>
        <v>111.72054836672638</v>
      </c>
      <c r="K7" s="190">
        <f>Table213[[#This Row],[Cobalt]]/D$3*100</f>
        <v>116.82963400984139</v>
      </c>
      <c r="L7" s="190">
        <f>Table213[[#This Row],[Copper]]/E$3*100</f>
        <v>96.514264020792368</v>
      </c>
      <c r="M7" s="4">
        <f>Table213[[#This Row],[Aluminum]]/F$3*100</f>
        <v>104.02201690583841</v>
      </c>
      <c r="N7" s="214"/>
      <c r="O7" s="214"/>
      <c r="P7" s="214"/>
      <c r="Q7" s="1"/>
      <c r="R7" s="1"/>
      <c r="S7" s="214"/>
      <c r="T7" s="214"/>
      <c r="U7" s="214"/>
      <c r="V7" s="214"/>
      <c r="W7" s="214"/>
      <c r="X7" s="214"/>
      <c r="Y7" s="214"/>
      <c r="Z7" s="214"/>
      <c r="AA7" s="214"/>
      <c r="AB7" s="214"/>
      <c r="AC7" s="214"/>
      <c r="AD7" s="214"/>
      <c r="AE7" s="214"/>
      <c r="AF7" s="214"/>
      <c r="AG7" s="214"/>
      <c r="AH7" s="214"/>
      <c r="AI7" s="214"/>
      <c r="AJ7" s="214"/>
      <c r="AK7" s="214"/>
      <c r="AL7" s="214"/>
      <c r="AM7" s="214"/>
      <c r="AN7" s="214"/>
      <c r="AO7" s="214"/>
      <c r="AP7" s="214"/>
      <c r="AQ7" s="214"/>
      <c r="AR7" s="214"/>
      <c r="AS7" s="11"/>
      <c r="AT7" s="10"/>
      <c r="AU7" s="214"/>
      <c r="AV7" s="12"/>
      <c r="AW7" s="10"/>
    </row>
    <row r="8" spans="1:49" ht="16" x14ac:dyDescent="0.35">
      <c r="A8" s="2">
        <v>43252</v>
      </c>
      <c r="B8" s="1">
        <v>19012.5</v>
      </c>
      <c r="C8" s="1">
        <f>AVERAGEIFS('Commodities Data'!C:C,'Commodities Data'!$O:$O,$A8)</f>
        <v>15105.654761904761</v>
      </c>
      <c r="D8" s="1">
        <f>AVERAGEIFS('Commodities Data'!H:H,'Commodities Data'!$O:$O,$A8)</f>
        <v>81188.095238095237</v>
      </c>
      <c r="E8" s="1">
        <f>AVERAGEIFS('Commodities Data'!I:I,'Commodities Data'!$O:$O,$A8)</f>
        <v>6965.8571428571431</v>
      </c>
      <c r="F8" s="1">
        <f>AVERAGEIFS('Commodities Data'!L:L,'Commodities Data'!$O:$O,$A8)</f>
        <v>2237.6190476190477</v>
      </c>
      <c r="G8" s="214"/>
      <c r="H8" s="15" t="s">
        <v>19</v>
      </c>
      <c r="I8" s="190">
        <f>Table213[[#This Row],[LiOH]]/B$3*100</f>
        <v>98.830409356725141</v>
      </c>
      <c r="J8" s="190">
        <f>Table213[[#This Row],[Nickel]]/C$3*100</f>
        <v>117.4810904520414</v>
      </c>
      <c r="K8" s="190">
        <f>Table213[[#This Row],[Cobalt]]/D$3*100</f>
        <v>105.16222483023606</v>
      </c>
      <c r="L8" s="190">
        <f>Table213[[#This Row],[Copper]]/E$3*100</f>
        <v>98.499262574925439</v>
      </c>
      <c r="M8" s="4">
        <f>Table213[[#This Row],[Aluminum]]/F$3*100</f>
        <v>101.17011616913328</v>
      </c>
      <c r="N8" s="214"/>
      <c r="O8" s="214"/>
      <c r="P8" s="214"/>
      <c r="Q8" s="1"/>
      <c r="R8" s="1"/>
      <c r="S8" s="214"/>
      <c r="T8" s="214"/>
      <c r="U8" s="214"/>
      <c r="V8" s="214"/>
      <c r="W8" s="214"/>
      <c r="X8" s="214"/>
      <c r="Y8" s="214"/>
      <c r="Z8" s="214"/>
      <c r="AA8" s="214"/>
      <c r="AB8" s="214"/>
      <c r="AC8" s="214"/>
      <c r="AD8" s="214"/>
      <c r="AE8" s="214"/>
      <c r="AF8" s="214"/>
      <c r="AG8" s="214"/>
      <c r="AH8" s="214"/>
      <c r="AI8" s="214"/>
      <c r="AJ8" s="214"/>
      <c r="AK8" s="214"/>
      <c r="AL8" s="214"/>
      <c r="AM8" s="214"/>
      <c r="AN8" s="214"/>
      <c r="AO8" s="214"/>
      <c r="AP8" s="214"/>
      <c r="AQ8" s="214"/>
      <c r="AR8" s="214"/>
      <c r="AS8" s="11"/>
      <c r="AT8" s="214"/>
      <c r="AU8" s="10"/>
      <c r="AV8" s="11"/>
      <c r="AW8" s="10"/>
    </row>
    <row r="9" spans="1:49" ht="16" x14ac:dyDescent="0.35">
      <c r="A9" s="2">
        <v>43282</v>
      </c>
      <c r="B9" s="1">
        <v>18862.5</v>
      </c>
      <c r="C9" s="1">
        <f>AVERAGEIFS('Commodities Data'!C:C,'Commodities Data'!$O:$O,$A9)</f>
        <v>13793.863636363636</v>
      </c>
      <c r="D9" s="1">
        <f>AVERAGEIFS('Commodities Data'!H:H,'Commodities Data'!$O:$O,$A9)</f>
        <v>70647.727272727279</v>
      </c>
      <c r="E9" s="1">
        <f>AVERAGEIFS('Commodities Data'!I:I,'Commodities Data'!$O:$O,$A9)</f>
        <v>6250.75</v>
      </c>
      <c r="F9" s="1">
        <f>AVERAGEIFS('Commodities Data'!L:L,'Commodities Data'!$O:$O,$A9)</f>
        <v>2082.2386363636365</v>
      </c>
      <c r="G9" s="214"/>
      <c r="H9" s="15" t="s">
        <v>21</v>
      </c>
      <c r="I9" s="190">
        <f>Table213[[#This Row],[LiOH]]/B$3*100</f>
        <v>98.050682261208578</v>
      </c>
      <c r="J9" s="190">
        <f>Table213[[#This Row],[Nickel]]/C$3*100</f>
        <v>107.2789076070755</v>
      </c>
      <c r="K9" s="190">
        <f>Table213[[#This Row],[Cobalt]]/D$3*100</f>
        <v>91.509379021786359</v>
      </c>
      <c r="L9" s="190">
        <f>Table213[[#This Row],[Copper]]/E$3*100</f>
        <v>88.38743788645651</v>
      </c>
      <c r="M9" s="4">
        <f>Table213[[#This Row],[Aluminum]]/F$3*100</f>
        <v>94.144856765016002</v>
      </c>
      <c r="N9" s="214"/>
      <c r="O9" s="214"/>
      <c r="P9" s="214"/>
      <c r="Q9" s="1"/>
      <c r="R9" s="1"/>
      <c r="S9" s="214"/>
      <c r="T9" s="214"/>
      <c r="U9" s="214"/>
      <c r="V9" s="214"/>
      <c r="W9" s="214"/>
      <c r="X9" s="214"/>
      <c r="Y9" s="214"/>
      <c r="Z9" s="214"/>
      <c r="AA9" s="214"/>
      <c r="AB9" s="214"/>
      <c r="AC9" s="214"/>
      <c r="AD9" s="214"/>
      <c r="AE9" s="214"/>
      <c r="AF9" s="214"/>
      <c r="AG9" s="214"/>
      <c r="AH9" s="214"/>
      <c r="AI9" s="214"/>
      <c r="AJ9" s="214"/>
      <c r="AK9" s="214"/>
      <c r="AL9" s="214"/>
      <c r="AM9" s="214"/>
      <c r="AN9" s="214"/>
      <c r="AO9" s="214"/>
      <c r="AP9" s="214"/>
      <c r="AQ9" s="214"/>
      <c r="AR9" s="214"/>
      <c r="AS9" s="11"/>
      <c r="AT9" s="214"/>
      <c r="AU9" s="10"/>
      <c r="AV9" s="12"/>
      <c r="AW9" s="10"/>
    </row>
    <row r="10" spans="1:49" ht="16" x14ac:dyDescent="0.35">
      <c r="A10" s="2">
        <v>43313</v>
      </c>
      <c r="B10" s="1">
        <v>18587.5</v>
      </c>
      <c r="C10" s="1">
        <f>AVERAGEIFS('Commodities Data'!C:C,'Commodities Data'!$O:$O,$A10)</f>
        <v>13408.16304347826</v>
      </c>
      <c r="D10" s="1">
        <f>AVERAGEIFS('Commodities Data'!H:H,'Commodities Data'!$O:$O,$A10)</f>
        <v>63324.195652173912</v>
      </c>
      <c r="E10" s="1">
        <f>AVERAGEIFS('Commodities Data'!I:I,'Commodities Data'!$O:$O,$A10)</f>
        <v>6052.804347826087</v>
      </c>
      <c r="F10" s="1">
        <f>AVERAGEIFS('Commodities Data'!L:L,'Commodities Data'!$O:$O,$A10)</f>
        <v>2052.4347826086955</v>
      </c>
      <c r="G10" s="214"/>
      <c r="H10" s="15" t="s">
        <v>23</v>
      </c>
      <c r="I10" s="190">
        <f>Table213[[#This Row],[LiOH]]/B$3*100</f>
        <v>96.621182586094861</v>
      </c>
      <c r="J10" s="190">
        <f>Table213[[#This Row],[Nickel]]/C$3*100</f>
        <v>104.27920140735172</v>
      </c>
      <c r="K10" s="190">
        <f>Table213[[#This Row],[Cobalt]]/D$3*100</f>
        <v>82.023273003738041</v>
      </c>
      <c r="L10" s="190">
        <f>Table213[[#This Row],[Copper]]/E$3*100</f>
        <v>85.588428321777741</v>
      </c>
      <c r="M10" s="4">
        <f>Table213[[#This Row],[Aluminum]]/F$3*100</f>
        <v>92.797326518576767</v>
      </c>
      <c r="N10" s="214"/>
      <c r="O10" s="214"/>
      <c r="P10" s="214"/>
      <c r="Q10" s="1"/>
      <c r="R10" s="1"/>
      <c r="S10" s="214"/>
      <c r="T10" s="214"/>
      <c r="U10" s="214"/>
      <c r="V10" s="214"/>
      <c r="W10" s="214"/>
      <c r="X10" s="214"/>
      <c r="Y10" s="214"/>
      <c r="Z10" s="214"/>
      <c r="AA10" s="214"/>
      <c r="AB10" s="214"/>
      <c r="AC10" s="214"/>
      <c r="AD10" s="214"/>
      <c r="AE10" s="214"/>
      <c r="AF10" s="214"/>
      <c r="AG10" s="214"/>
      <c r="AH10" s="214"/>
      <c r="AI10" s="214"/>
      <c r="AJ10" s="214"/>
      <c r="AK10" s="214"/>
      <c r="AL10" s="214"/>
      <c r="AM10" s="214"/>
      <c r="AN10" s="214"/>
      <c r="AO10" s="214"/>
      <c r="AP10" s="214"/>
      <c r="AQ10" s="214"/>
      <c r="AR10" s="214"/>
      <c r="AS10" s="11"/>
      <c r="AT10" s="10"/>
      <c r="AU10" s="214"/>
      <c r="AV10" s="11"/>
      <c r="AW10" s="10"/>
    </row>
    <row r="11" spans="1:49" ht="16" x14ac:dyDescent="0.35">
      <c r="A11" s="2">
        <v>43344</v>
      </c>
      <c r="B11" s="1">
        <v>18137.5</v>
      </c>
      <c r="C11" s="1">
        <f>AVERAGEIFS('Commodities Data'!C:C,'Commodities Data'!$O:$O,$A11)</f>
        <v>12510.35</v>
      </c>
      <c r="D11" s="1">
        <f>AVERAGEIFS('Commodities Data'!H:H,'Commodities Data'!$O:$O,$A11)</f>
        <v>62210.324999999997</v>
      </c>
      <c r="E11" s="1">
        <f>AVERAGEIFS('Commodities Data'!I:I,'Commodities Data'!$O:$O,$A11)</f>
        <v>6050.7624999999998</v>
      </c>
      <c r="F11" s="1">
        <f>AVERAGEIFS('Commodities Data'!L:L,'Commodities Data'!$O:$O,$A11)</f>
        <v>2026.4625000000001</v>
      </c>
      <c r="G11" s="214"/>
      <c r="H11" s="15" t="s">
        <v>25</v>
      </c>
      <c r="I11" s="190">
        <f>Table213[[#This Row],[LiOH]]/B$3*100</f>
        <v>94.282001299545158</v>
      </c>
      <c r="J11" s="190">
        <f>Table213[[#This Row],[Nickel]]/C$3*100</f>
        <v>97.29664705718254</v>
      </c>
      <c r="K11" s="190">
        <f>Table213[[#This Row],[Cobalt]]/D$3*100</f>
        <v>80.580486156575361</v>
      </c>
      <c r="L11" s="190">
        <f>Table213[[#This Row],[Copper]]/E$3*100</f>
        <v>85.559555994792674</v>
      </c>
      <c r="M11" s="4">
        <f>Table213[[#This Row],[Aluminum]]/F$3*100</f>
        <v>91.623034204835861</v>
      </c>
      <c r="N11" s="214"/>
      <c r="O11" s="214"/>
      <c r="P11" s="214"/>
      <c r="Q11" s="1"/>
      <c r="R11" s="1"/>
      <c r="S11" s="214"/>
      <c r="T11" s="214"/>
      <c r="U11" s="214"/>
      <c r="V11" s="214"/>
      <c r="W11" s="214"/>
      <c r="X11" s="214"/>
      <c r="Y11" s="214"/>
      <c r="Z11" s="214"/>
      <c r="AA11" s="214"/>
      <c r="AB11" s="214"/>
      <c r="AC11" s="214"/>
      <c r="AD11" s="214"/>
      <c r="AE11" s="214"/>
      <c r="AF11" s="214"/>
      <c r="AG11" s="214"/>
      <c r="AH11" s="214"/>
      <c r="AI11" s="214"/>
      <c r="AJ11" s="214"/>
      <c r="AK11" s="214"/>
      <c r="AL11" s="214"/>
      <c r="AM11" s="214"/>
      <c r="AN11" s="214"/>
      <c r="AO11" s="214"/>
      <c r="AP11" s="214"/>
      <c r="AQ11" s="214"/>
      <c r="AR11" s="214"/>
      <c r="AS11" s="214"/>
      <c r="AT11" s="214"/>
      <c r="AU11" s="10"/>
      <c r="AV11" s="12"/>
      <c r="AW11" s="10"/>
    </row>
    <row r="12" spans="1:49" ht="16" x14ac:dyDescent="0.35">
      <c r="A12" s="2">
        <v>43374</v>
      </c>
      <c r="B12" s="1">
        <v>17993.75</v>
      </c>
      <c r="C12" s="1">
        <f>AVERAGEIFS('Commodities Data'!C:C,'Commodities Data'!$O:$O,$A12)</f>
        <v>12314.91304347826</v>
      </c>
      <c r="D12" s="1">
        <f>AVERAGEIFS('Commodities Data'!H:H,'Commodities Data'!$O:$O,$A12)</f>
        <v>60626.782608695656</v>
      </c>
      <c r="E12" s="1">
        <f>AVERAGEIFS('Commodities Data'!I:I,'Commodities Data'!$O:$O,$A12)</f>
        <v>6219.586956521739</v>
      </c>
      <c r="F12" s="1">
        <f>AVERAGEIFS('Commodities Data'!L:L,'Commodities Data'!$O:$O,$A12)</f>
        <v>2029.858695652174</v>
      </c>
      <c r="G12" s="214"/>
      <c r="H12" s="15" t="s">
        <v>27</v>
      </c>
      <c r="I12" s="190">
        <f>Table213[[#This Row],[LiOH]]/B$3*100</f>
        <v>93.534762833008443</v>
      </c>
      <c r="J12" s="190">
        <f>Table213[[#This Row],[Nickel]]/C$3*100</f>
        <v>95.776676746150017</v>
      </c>
      <c r="K12" s="190">
        <f>Table213[[#This Row],[Cobalt]]/D$3*100</f>
        <v>78.52933764158449</v>
      </c>
      <c r="L12" s="190">
        <f>Table213[[#This Row],[Copper]]/E$3*100</f>
        <v>87.946783313839191</v>
      </c>
      <c r="M12" s="4">
        <f>Table213[[#This Row],[Aluminum]]/F$3*100</f>
        <v>91.776587379595057</v>
      </c>
      <c r="N12" s="214"/>
      <c r="O12" s="214"/>
      <c r="P12" s="214"/>
      <c r="Q12" s="1"/>
      <c r="R12" s="1"/>
      <c r="S12" s="214"/>
      <c r="T12" s="214"/>
      <c r="U12" s="214"/>
      <c r="V12" s="214"/>
      <c r="W12" s="214"/>
      <c r="X12" s="214"/>
      <c r="Y12" s="214"/>
      <c r="Z12" s="214"/>
      <c r="AA12" s="214"/>
      <c r="AB12" s="214"/>
      <c r="AC12" s="214"/>
      <c r="AD12" s="214"/>
      <c r="AE12" s="214"/>
      <c r="AF12" s="214"/>
      <c r="AG12" s="214"/>
      <c r="AH12" s="214"/>
      <c r="AI12" s="214"/>
      <c r="AJ12" s="214"/>
      <c r="AK12" s="214"/>
      <c r="AL12" s="214"/>
      <c r="AM12" s="214"/>
      <c r="AN12" s="214"/>
      <c r="AO12" s="214"/>
      <c r="AP12" s="214"/>
      <c r="AQ12" s="214"/>
      <c r="AR12" s="214"/>
      <c r="AS12" s="11"/>
      <c r="AT12" s="214"/>
      <c r="AU12" s="10"/>
      <c r="AV12" s="11"/>
      <c r="AW12" s="10"/>
    </row>
    <row r="13" spans="1:49" ht="16" x14ac:dyDescent="0.35">
      <c r="A13" s="2">
        <v>43405</v>
      </c>
      <c r="B13" s="1">
        <v>16750</v>
      </c>
      <c r="C13" s="1">
        <f>AVERAGEIFS('Commodities Data'!C:C,'Commodities Data'!$O:$O,$A13)</f>
        <v>11239.71590909091</v>
      </c>
      <c r="D13" s="1">
        <f>AVERAGEIFS('Commodities Data'!H:H,'Commodities Data'!$O:$O,$A13)</f>
        <v>54962.931818181816</v>
      </c>
      <c r="E13" s="1">
        <f>AVERAGEIFS('Commodities Data'!I:I,'Commodities Data'!$O:$O,$A13)</f>
        <v>6195.920454545455</v>
      </c>
      <c r="F13" s="1">
        <f>AVERAGEIFS('Commodities Data'!L:L,'Commodities Data'!$O:$O,$A13)</f>
        <v>1938.5113636363637</v>
      </c>
      <c r="G13" s="214"/>
      <c r="H13" s="15" t="s">
        <v>28</v>
      </c>
      <c r="I13" s="190">
        <f>Table213[[#This Row],[LiOH]]/B$3*100</f>
        <v>87.069525666016887</v>
      </c>
      <c r="J13" s="190">
        <f>Table213[[#This Row],[Nickel]]/C$3*100</f>
        <v>87.414554495263346</v>
      </c>
      <c r="K13" s="190">
        <f>Table213[[#This Row],[Cobalt]]/D$3*100</f>
        <v>71.19300158775566</v>
      </c>
      <c r="L13" s="190">
        <f>Table213[[#This Row],[Copper]]/E$3*100</f>
        <v>87.612132036245541</v>
      </c>
      <c r="M13" s="4">
        <f>Table213[[#This Row],[Aluminum]]/F$3*100</f>
        <v>87.646474078310149</v>
      </c>
      <c r="N13" s="214"/>
      <c r="O13" s="214"/>
      <c r="P13" s="214"/>
      <c r="Q13" s="1"/>
      <c r="R13" s="1"/>
      <c r="S13" s="214"/>
      <c r="T13" s="214"/>
      <c r="U13" s="214"/>
      <c r="V13" s="214"/>
      <c r="W13" s="214"/>
      <c r="X13" s="214"/>
      <c r="Y13" s="214"/>
      <c r="Z13" s="214"/>
      <c r="AA13" s="214"/>
      <c r="AB13" s="214"/>
      <c r="AC13" s="214"/>
      <c r="AD13" s="214"/>
      <c r="AE13" s="214"/>
      <c r="AF13" s="214"/>
      <c r="AG13" s="214"/>
      <c r="AH13" s="214"/>
      <c r="AI13" s="214"/>
      <c r="AJ13" s="214"/>
      <c r="AK13" s="214"/>
      <c r="AL13" s="214"/>
      <c r="AM13" s="214"/>
      <c r="AN13" s="214"/>
      <c r="AO13" s="214"/>
      <c r="AP13" s="214"/>
      <c r="AQ13" s="214"/>
      <c r="AR13" s="214"/>
      <c r="AS13" s="11"/>
      <c r="AT13" s="214"/>
      <c r="AU13" s="10"/>
      <c r="AV13" s="12"/>
      <c r="AW13" s="10"/>
    </row>
    <row r="14" spans="1:49" ht="16" x14ac:dyDescent="0.35">
      <c r="A14" s="2">
        <v>43435</v>
      </c>
      <c r="B14" s="1">
        <v>16125</v>
      </c>
      <c r="C14" s="1">
        <f>AVERAGEIFS('Commodities Data'!C:C,'Commodities Data'!$O:$O,$A14)</f>
        <v>10831.833333333334</v>
      </c>
      <c r="D14" s="1">
        <f>AVERAGEIFS('Commodities Data'!H:H,'Commodities Data'!$O:$O,$A14)</f>
        <v>55238.095238095237</v>
      </c>
      <c r="E14" s="1">
        <f>AVERAGEIFS('Commodities Data'!I:I,'Commodities Data'!$O:$O,$A14)</f>
        <v>6061.6428571428569</v>
      </c>
      <c r="F14" s="1">
        <f>AVERAGEIFS('Commodities Data'!L:L,'Commodities Data'!$O:$O,$A14)</f>
        <v>1918.2261904761904</v>
      </c>
      <c r="G14" s="214"/>
      <c r="H14" s="15" t="s">
        <v>29</v>
      </c>
      <c r="I14" s="190">
        <f>Table213[[#This Row],[LiOH]]/B$3*100</f>
        <v>83.820662768031184</v>
      </c>
      <c r="J14" s="190">
        <f>Table213[[#This Row],[Nickel]]/C$3*100</f>
        <v>84.242332533906591</v>
      </c>
      <c r="K14" s="190">
        <f>Table213[[#This Row],[Cobalt]]/D$3*100</f>
        <v>71.549418342516688</v>
      </c>
      <c r="L14" s="190">
        <f>Table213[[#This Row],[Copper]]/E$3*100</f>
        <v>85.713407435203308</v>
      </c>
      <c r="M14" s="4">
        <f>Table213[[#This Row],[Aluminum]]/F$3*100</f>
        <v>86.729314686362059</v>
      </c>
      <c r="N14" s="214"/>
      <c r="O14" s="214"/>
      <c r="P14" s="214"/>
      <c r="Q14" s="1"/>
      <c r="R14" s="1"/>
      <c r="S14" s="214"/>
      <c r="T14" s="214"/>
      <c r="U14" s="214"/>
      <c r="V14" s="214"/>
      <c r="W14" s="214"/>
      <c r="X14" s="214"/>
      <c r="Y14" s="214"/>
      <c r="Z14" s="214"/>
      <c r="AA14" s="214"/>
      <c r="AB14" s="214"/>
      <c r="AC14" s="214"/>
      <c r="AD14" s="214"/>
      <c r="AE14" s="214"/>
      <c r="AF14" s="214"/>
      <c r="AG14" s="214"/>
      <c r="AH14" s="214"/>
      <c r="AI14" s="214"/>
      <c r="AJ14" s="214"/>
      <c r="AK14" s="214"/>
      <c r="AL14" s="214"/>
      <c r="AM14" s="214"/>
      <c r="AN14" s="214"/>
      <c r="AO14" s="214"/>
      <c r="AP14" s="214"/>
      <c r="AQ14" s="214"/>
      <c r="AR14" s="214"/>
      <c r="AS14" s="11"/>
      <c r="AT14" s="214"/>
      <c r="AU14" s="10"/>
      <c r="AV14" s="11"/>
      <c r="AW14" s="10"/>
    </row>
    <row r="15" spans="1:49" ht="16" x14ac:dyDescent="0.35">
      <c r="A15" s="2">
        <v>43466</v>
      </c>
      <c r="B15" s="1">
        <v>15912.5</v>
      </c>
      <c r="C15" s="1">
        <f>AVERAGEIFS('Commodities Data'!C:C,'Commodities Data'!$O:$O,$A15)</f>
        <v>11483.152173913044</v>
      </c>
      <c r="D15" s="1">
        <f>AVERAGEIFS('Commodities Data'!H:H,'Commodities Data'!$O:$O,$A15)</f>
        <v>41326.086956521736</v>
      </c>
      <c r="E15" s="1">
        <f>AVERAGEIFS('Commodities Data'!I:I,'Commodities Data'!$O:$O,$A15)</f>
        <v>5939.532608695652</v>
      </c>
      <c r="F15" s="1">
        <f>AVERAGEIFS('Commodities Data'!L:L,'Commodities Data'!$O:$O,$A15)</f>
        <v>1854.108695652174</v>
      </c>
      <c r="G15" s="214"/>
      <c r="H15" s="15" t="s">
        <v>30</v>
      </c>
      <c r="I15" s="190">
        <f>Table213[[#This Row],[LiOH]]/B$3*100</f>
        <v>82.716049382716051</v>
      </c>
      <c r="J15" s="190">
        <f>Table213[[#This Row],[Nickel]]/C$3*100</f>
        <v>89.307829450745643</v>
      </c>
      <c r="K15" s="190">
        <f>Table213[[#This Row],[Cobalt]]/D$3*100</f>
        <v>53.529316522706303</v>
      </c>
      <c r="L15" s="190">
        <f>Table213[[#This Row],[Copper]]/E$3*100</f>
        <v>83.986732716181251</v>
      </c>
      <c r="M15" s="4">
        <f>Table213[[#This Row],[Aluminum]]/F$3*100</f>
        <v>83.83035187733438</v>
      </c>
      <c r="N15" s="214"/>
      <c r="O15" s="214"/>
      <c r="P15" s="214"/>
      <c r="Q15" s="1"/>
      <c r="R15" s="1"/>
      <c r="S15" s="214"/>
      <c r="T15" s="214"/>
      <c r="U15" s="214"/>
      <c r="V15" s="214"/>
      <c r="W15" s="214"/>
      <c r="X15" s="214"/>
      <c r="Y15" s="214"/>
      <c r="Z15" s="214"/>
      <c r="AA15" s="214"/>
      <c r="AB15" s="214"/>
      <c r="AC15" s="214"/>
      <c r="AD15" s="214"/>
      <c r="AE15" s="214"/>
      <c r="AF15" s="214"/>
      <c r="AG15" s="214"/>
      <c r="AH15" s="214"/>
      <c r="AI15" s="214"/>
      <c r="AJ15" s="214"/>
      <c r="AK15" s="214"/>
      <c r="AL15" s="214"/>
      <c r="AM15" s="214"/>
      <c r="AN15" s="214"/>
      <c r="AO15" s="214"/>
      <c r="AP15" s="214"/>
      <c r="AQ15" s="214"/>
      <c r="AR15" s="214"/>
      <c r="AS15" s="11"/>
      <c r="AT15" s="214"/>
      <c r="AU15" s="10"/>
      <c r="AV15" s="12"/>
      <c r="AW15" s="10"/>
    </row>
    <row r="16" spans="1:49" ht="16" x14ac:dyDescent="0.35">
      <c r="A16" s="2">
        <v>43497</v>
      </c>
      <c r="B16" s="1">
        <v>15662.5</v>
      </c>
      <c r="C16" s="1">
        <f>AVERAGEIFS('Commodities Data'!C:C,'Commodities Data'!$O:$O,$A16)</f>
        <v>12685.225</v>
      </c>
      <c r="D16" s="1">
        <f>AVERAGEIFS('Commodities Data'!H:H,'Commodities Data'!$O:$O,$A16)</f>
        <v>32100</v>
      </c>
      <c r="E16" s="1">
        <f>AVERAGEIFS('Commodities Data'!I:I,'Commodities Data'!$O:$O,$A16)</f>
        <v>6300.4875000000002</v>
      </c>
      <c r="F16" s="1">
        <f>AVERAGEIFS('Commodities Data'!L:L,'Commodities Data'!$O:$O,$A16)</f>
        <v>1862.9875</v>
      </c>
      <c r="G16" s="214"/>
      <c r="H16" s="15" t="s">
        <v>31</v>
      </c>
      <c r="I16" s="190">
        <f>Table213[[#This Row],[LiOH]]/B$3*100</f>
        <v>81.41650422352177</v>
      </c>
      <c r="J16" s="190">
        <f>Table213[[#This Row],[Nickel]]/C$3*100</f>
        <v>98.656701024827314</v>
      </c>
      <c r="K16" s="190">
        <f>Table213[[#This Row],[Cobalt]]/D$3*100</f>
        <v>41.578847331629746</v>
      </c>
      <c r="L16" s="190">
        <f>Table213[[#This Row],[Copper]]/E$3*100</f>
        <v>89.090740720816825</v>
      </c>
      <c r="M16" s="4">
        <f>Table213[[#This Row],[Aluminum]]/F$3*100</f>
        <v>84.231791822292124</v>
      </c>
      <c r="N16" s="214"/>
      <c r="O16" s="24"/>
      <c r="P16" s="24"/>
      <c r="Q16" s="136"/>
      <c r="R16" s="136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214"/>
      <c r="AO16" s="214"/>
      <c r="AP16" s="214"/>
      <c r="AQ16" s="214"/>
      <c r="AR16" s="214"/>
      <c r="AS16" s="11"/>
      <c r="AT16" s="214"/>
      <c r="AU16" s="10"/>
      <c r="AV16" s="11"/>
      <c r="AW16" s="10"/>
    </row>
    <row r="17" spans="1:49" ht="16" x14ac:dyDescent="0.35">
      <c r="A17" s="2">
        <v>43525</v>
      </c>
      <c r="B17" s="1">
        <v>14878.75</v>
      </c>
      <c r="C17" s="1">
        <f>AVERAGEIFS('Commodities Data'!C:C,'Commodities Data'!$O:$O,$A17)</f>
        <v>13026.273809523809</v>
      </c>
      <c r="D17" s="1">
        <f>AVERAGEIFS('Commodities Data'!H:H,'Commodities Data'!$O:$O,$A17)</f>
        <v>31333.333333333332</v>
      </c>
      <c r="E17" s="1">
        <f>AVERAGEIFS('Commodities Data'!I:I,'Commodities Data'!$O:$O,$A17)</f>
        <v>6439.4642857142853</v>
      </c>
      <c r="F17" s="1">
        <f>AVERAGEIFS('Commodities Data'!L:L,'Commodities Data'!$O:$O,$A17)</f>
        <v>1871.2142857142858</v>
      </c>
      <c r="G17" s="214"/>
      <c r="H17" s="15" t="s">
        <v>32</v>
      </c>
      <c r="I17" s="190">
        <f>Table213[[#This Row],[LiOH]]/B$3*100</f>
        <v>77.342430149447694</v>
      </c>
      <c r="J17" s="190">
        <f>Table213[[#This Row],[Nickel]]/C$3*100</f>
        <v>101.30913725958575</v>
      </c>
      <c r="K17" s="190">
        <f>Table213[[#This Row],[Cobalt]]/D$3*100</f>
        <v>40.585790749462056</v>
      </c>
      <c r="L17" s="190">
        <f>Table213[[#This Row],[Copper]]/E$3*100</f>
        <v>91.055913222513524</v>
      </c>
      <c r="M17" s="4">
        <f>Table213[[#This Row],[Aluminum]]/F$3*100</f>
        <v>84.603751860484707</v>
      </c>
      <c r="N17" s="214"/>
      <c r="O17" s="24"/>
      <c r="P17" s="24"/>
      <c r="Q17" s="136"/>
      <c r="R17" s="136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214"/>
      <c r="AO17" s="214"/>
      <c r="AP17" s="214"/>
      <c r="AQ17" s="214"/>
      <c r="AR17" s="214"/>
      <c r="AS17" s="11"/>
      <c r="AT17" s="214"/>
      <c r="AU17" s="10"/>
      <c r="AV17" s="12"/>
      <c r="AW17" s="10"/>
    </row>
    <row r="18" spans="1:49" ht="16" x14ac:dyDescent="0.35">
      <c r="A18" s="2">
        <v>43556</v>
      </c>
      <c r="B18" s="1">
        <v>14197.5</v>
      </c>
      <c r="C18" s="1">
        <f>AVERAGEIFS('Commodities Data'!C:C,'Commodities Data'!$O:$O,$A18)</f>
        <v>12755.988636363636</v>
      </c>
      <c r="D18" s="1">
        <f>AVERAGEIFS('Commodities Data'!H:H,'Commodities Data'!$O:$O,$A18)</f>
        <v>33636.36363636364</v>
      </c>
      <c r="E18" s="1">
        <f>AVERAGEIFS('Commodities Data'!I:I,'Commodities Data'!$O:$O,$A18)</f>
        <v>6440.397727272727</v>
      </c>
      <c r="F18" s="1">
        <f>AVERAGEIFS('Commodities Data'!L:L,'Commodities Data'!$O:$O,$A18)</f>
        <v>1846.1363636363637</v>
      </c>
      <c r="G18" s="214"/>
      <c r="H18" s="15" t="s">
        <v>33</v>
      </c>
      <c r="I18" s="190">
        <f>Table213[[#This Row],[LiOH]]/B$3*100</f>
        <v>73.801169590643283</v>
      </c>
      <c r="J18" s="190">
        <f>Table213[[#This Row],[Nickel]]/C$3*100</f>
        <v>99.20705049960263</v>
      </c>
      <c r="K18" s="190">
        <f>Table213[[#This Row],[Cobalt]]/D$3*100</f>
        <v>43.568885620795825</v>
      </c>
      <c r="L18" s="190">
        <f>Table213[[#This Row],[Copper]]/E$3*100</f>
        <v>91.069112359859844</v>
      </c>
      <c r="M18" s="4">
        <f>Table213[[#This Row],[Aluminum]]/F$3*100</f>
        <v>83.469896527690906</v>
      </c>
      <c r="N18" s="21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14"/>
      <c r="AO18" s="214"/>
      <c r="AP18" s="214"/>
      <c r="AQ18" s="214"/>
      <c r="AR18" s="214"/>
      <c r="AS18" s="11"/>
      <c r="AT18" s="214"/>
      <c r="AU18" s="10"/>
      <c r="AV18" s="11"/>
      <c r="AW18" s="10"/>
    </row>
    <row r="19" spans="1:49" ht="16" x14ac:dyDescent="0.35">
      <c r="A19" s="2">
        <v>43586</v>
      </c>
      <c r="B19" s="1">
        <v>13752.5</v>
      </c>
      <c r="C19" s="1">
        <f>AVERAGEIFS('Commodities Data'!C:C,'Commodities Data'!$O:$O,$A19)</f>
        <v>12035.91304347826</v>
      </c>
      <c r="D19" s="1">
        <f>AVERAGEIFS('Commodities Data'!H:H,'Commodities Data'!$O:$O,$A19)</f>
        <v>34152.17391304348</v>
      </c>
      <c r="E19" s="1">
        <f>AVERAGEIFS('Commodities Data'!I:I,'Commodities Data'!$O:$O,$A19)</f>
        <v>6023.358695652174</v>
      </c>
      <c r="F19" s="1">
        <f>AVERAGEIFS('Commodities Data'!L:L,'Commodities Data'!$O:$O,$A19)</f>
        <v>1780.304347826087</v>
      </c>
      <c r="G19" s="214"/>
      <c r="H19" s="15" t="s">
        <v>34</v>
      </c>
      <c r="I19" s="190">
        <f>Table213[[#This Row],[LiOH]]/B$3*100</f>
        <v>71.487979207277448</v>
      </c>
      <c r="J19" s="190">
        <f>Table213[[#This Row],[Nickel]]/C$3*100</f>
        <v>93.606812231651702</v>
      </c>
      <c r="K19" s="190">
        <f>Table213[[#This Row],[Cobalt]]/D$3*100</f>
        <v>44.237010130021893</v>
      </c>
      <c r="L19" s="190">
        <f>Table213[[#This Row],[Copper]]/E$3*100</f>
        <v>85.172058165788783</v>
      </c>
      <c r="M19" s="4">
        <f>Table213[[#This Row],[Aluminum]]/F$3*100</f>
        <v>80.493414586200117</v>
      </c>
      <c r="N19" s="214"/>
      <c r="O19" s="24"/>
      <c r="P19" s="141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14"/>
      <c r="AO19" s="214"/>
      <c r="AP19" s="214"/>
      <c r="AQ19" s="214"/>
      <c r="AR19" s="214"/>
      <c r="AS19" s="11"/>
      <c r="AT19" s="214"/>
      <c r="AU19" s="10"/>
      <c r="AV19" s="12"/>
      <c r="AW19" s="10"/>
    </row>
    <row r="20" spans="1:49" ht="16.5" x14ac:dyDescent="0.35">
      <c r="A20" s="2">
        <v>43617</v>
      </c>
      <c r="B20" s="1">
        <v>13563.75</v>
      </c>
      <c r="C20" s="1">
        <f>AVERAGEIFS('Commodities Data'!C:C,'Commodities Data'!$O:$O,$A20)</f>
        <v>11943.9375</v>
      </c>
      <c r="D20" s="1">
        <f>AVERAGEIFS('Commodities Data'!H:H,'Commodities Data'!$O:$O,$A20)</f>
        <v>28809</v>
      </c>
      <c r="E20" s="1">
        <f>AVERAGEIFS('Commodities Data'!I:I,'Commodities Data'!$O:$O,$A20)</f>
        <v>5882.2250000000004</v>
      </c>
      <c r="F20" s="1">
        <f>AVERAGEIFS('Commodities Data'!L:L,'Commodities Data'!$O:$O,$A20)</f>
        <v>1755.95</v>
      </c>
      <c r="G20" s="1"/>
      <c r="H20" s="224">
        <v>43617</v>
      </c>
      <c r="I20" s="190">
        <f>Table213[[#This Row],[LiOH]]/B$3*100</f>
        <v>70.50682261208577</v>
      </c>
      <c r="J20" s="190">
        <f>Table213[[#This Row],[Nickel]]/C$3*100</f>
        <v>92.891491557833888</v>
      </c>
      <c r="K20" s="190">
        <f>Table213[[#This Row],[Cobalt]]/D$3*100</f>
        <v>37.316044011742093</v>
      </c>
      <c r="L20" s="190">
        <f>Table213[[#This Row],[Copper]]/E$3*100</f>
        <v>83.176386325106861</v>
      </c>
      <c r="M20" s="4">
        <f>Table213[[#This Row],[Aluminum]]/F$3*100</f>
        <v>79.392274425004913</v>
      </c>
      <c r="N20" s="214"/>
      <c r="O20" s="24"/>
      <c r="P20" s="142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5"/>
      <c r="AI20" s="25"/>
      <c r="AJ20" s="24"/>
      <c r="AK20" s="24"/>
      <c r="AL20" s="24"/>
      <c r="AM20" s="24"/>
      <c r="AN20" s="214"/>
      <c r="AO20" s="214"/>
      <c r="AP20" s="214"/>
      <c r="AQ20" s="214"/>
      <c r="AR20" s="214"/>
      <c r="AS20" s="11"/>
      <c r="AT20" s="214"/>
      <c r="AU20" s="10"/>
      <c r="AV20" s="11"/>
      <c r="AW20" s="10"/>
    </row>
    <row r="21" spans="1:49" ht="35.15" customHeight="1" x14ac:dyDescent="0.35">
      <c r="A21" s="2">
        <v>43647</v>
      </c>
      <c r="B21" s="257">
        <v>13029.416035224858</v>
      </c>
      <c r="C21" s="1">
        <f>AVERAGEIFS('Commodities Data'!C:C,'Commodities Data'!$O:$O,$A21)</f>
        <v>13546.304347826086</v>
      </c>
      <c r="D21" s="1">
        <f>AVERAGEIFS('Commodities Data'!H:H,'Commodities Data'!$O:$O,$A21)</f>
        <v>27340.32608695652</v>
      </c>
      <c r="E21" s="1">
        <f>AVERAGEIFS('Commodities Data'!I:I,'Commodities Data'!$O:$O,$A21)</f>
        <v>5941.195652173913</v>
      </c>
      <c r="F21" s="1">
        <f>AVERAGEIFS('Commodities Data'!L:L,'Commodities Data'!$O:$O,$A21)</f>
        <v>1796.9891304347825</v>
      </c>
      <c r="G21" s="214"/>
      <c r="H21" s="224">
        <v>43665</v>
      </c>
      <c r="I21" s="190">
        <f>Table213[[#This Row],[LiOH]]/B$3*100</f>
        <v>67.729258142819276</v>
      </c>
      <c r="J21" s="190">
        <f>Table213[[#This Row],[Nickel]]/C$3*100</f>
        <v>105.35356669154837</v>
      </c>
      <c r="K21" s="190">
        <f>Table213[[#This Row],[Cobalt]]/D$3*100</f>
        <v>35.413683625125827</v>
      </c>
      <c r="L21" s="190">
        <f>Table213[[#This Row],[Copper]]/E$3*100</f>
        <v>84.010248638612524</v>
      </c>
      <c r="M21" s="4">
        <f>Table213[[#This Row],[Aluminum]]/F$3*100</f>
        <v>81.247788480440335</v>
      </c>
      <c r="N21" s="214"/>
      <c r="O21" s="24"/>
      <c r="P21" s="142"/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38"/>
      <c r="AG21" s="38"/>
      <c r="AH21" s="26"/>
      <c r="AI21" s="26"/>
      <c r="AJ21" s="24"/>
      <c r="AK21" s="24"/>
      <c r="AL21" s="24"/>
      <c r="AM21" s="24"/>
      <c r="AN21" s="214"/>
      <c r="AO21" s="214"/>
      <c r="AP21" s="214"/>
      <c r="AQ21" s="214"/>
      <c r="AR21" s="214"/>
      <c r="AS21" s="11"/>
      <c r="AT21" s="214"/>
      <c r="AU21" s="10"/>
      <c r="AV21" s="12"/>
      <c r="AW21" s="10"/>
    </row>
    <row r="22" spans="1:49" ht="35.15" customHeight="1" x14ac:dyDescent="0.3">
      <c r="A22" s="2"/>
      <c r="B22" s="1"/>
      <c r="C22" s="1"/>
      <c r="D22" s="136"/>
      <c r="E22" s="136"/>
      <c r="F22" s="136"/>
      <c r="G22" s="214"/>
      <c r="H22" s="214"/>
      <c r="I22" s="214"/>
      <c r="J22" s="214"/>
      <c r="K22" s="214"/>
      <c r="L22" s="214"/>
      <c r="M22" s="214"/>
      <c r="N22" s="214"/>
      <c r="O22" s="24"/>
      <c r="P22" s="14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3"/>
      <c r="AI22" s="23"/>
      <c r="AJ22" s="24"/>
      <c r="AK22" s="24"/>
      <c r="AL22" s="24"/>
      <c r="AM22" s="24"/>
      <c r="AN22" s="214"/>
      <c r="AO22" s="214"/>
      <c r="AP22" s="214"/>
      <c r="AQ22" s="214"/>
      <c r="AR22" s="214"/>
      <c r="AS22" s="214"/>
      <c r="AT22" s="214"/>
      <c r="AU22" s="214"/>
      <c r="AV22" s="11"/>
      <c r="AW22" s="10"/>
    </row>
    <row r="23" spans="1:49" ht="18" customHeight="1" x14ac:dyDescent="0.35">
      <c r="A23" s="2"/>
      <c r="B23" s="1"/>
      <c r="C23" s="1"/>
      <c r="D23" s="136"/>
      <c r="E23" s="136"/>
      <c r="F23" s="136"/>
      <c r="G23" s="214"/>
      <c r="H23" s="214"/>
      <c r="I23" s="214"/>
      <c r="J23" s="214"/>
      <c r="K23" s="214"/>
      <c r="L23" s="214"/>
      <c r="M23" s="15"/>
      <c r="N23" s="214"/>
      <c r="O23" s="24"/>
      <c r="P23" s="24"/>
      <c r="Q23" s="143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2"/>
      <c r="AH23" s="22"/>
      <c r="AI23" s="24"/>
      <c r="AJ23" s="24"/>
      <c r="AK23" s="24"/>
      <c r="AL23" s="24"/>
      <c r="AM23" s="24"/>
      <c r="AN23" s="214"/>
      <c r="AO23" s="214"/>
      <c r="AP23" s="214"/>
      <c r="AQ23" s="214"/>
      <c r="AR23" s="214"/>
      <c r="AS23" s="214"/>
      <c r="AT23" s="214"/>
      <c r="AU23" s="11"/>
      <c r="AV23" s="10"/>
      <c r="AW23" s="214"/>
    </row>
    <row r="24" spans="1:49" ht="16" x14ac:dyDescent="0.35">
      <c r="A24" s="2"/>
      <c r="B24" s="1"/>
      <c r="C24" s="1"/>
      <c r="D24" s="136"/>
      <c r="E24" s="136"/>
      <c r="F24" s="136"/>
      <c r="G24" s="214"/>
      <c r="H24" s="214"/>
      <c r="I24" s="214"/>
      <c r="J24" s="214"/>
      <c r="K24" s="214"/>
      <c r="L24" s="214"/>
      <c r="M24" s="15"/>
      <c r="N24" s="15"/>
      <c r="O24" s="189"/>
      <c r="P24" s="189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214"/>
      <c r="AO24" s="214"/>
      <c r="AP24" s="214"/>
      <c r="AQ24" s="214"/>
      <c r="AR24" s="214"/>
      <c r="AS24" s="214"/>
      <c r="AT24" s="214"/>
      <c r="AU24" s="11"/>
      <c r="AV24" s="10"/>
      <c r="AW24" s="214"/>
    </row>
    <row r="25" spans="1:49" ht="16" x14ac:dyDescent="0.35">
      <c r="A25" s="214"/>
      <c r="B25" s="214"/>
      <c r="C25" s="214"/>
      <c r="D25" s="24"/>
      <c r="E25" s="24"/>
      <c r="F25" s="24"/>
      <c r="G25" s="214"/>
      <c r="H25" s="214"/>
      <c r="I25" s="214"/>
      <c r="J25" s="214"/>
      <c r="K25" s="214"/>
      <c r="L25" s="214"/>
      <c r="M25" s="15"/>
      <c r="N25" s="15"/>
      <c r="O25" s="189"/>
      <c r="P25" s="189"/>
      <c r="Q25" s="137"/>
      <c r="R25" s="137"/>
      <c r="S25" s="137"/>
      <c r="T25" s="137"/>
      <c r="U25" s="137"/>
      <c r="V25" s="137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137"/>
      <c r="AL25" s="136"/>
      <c r="AM25" s="136"/>
      <c r="AN25" s="1"/>
      <c r="AO25" s="1"/>
      <c r="AP25" s="1"/>
      <c r="AQ25" s="1"/>
      <c r="AR25" s="214"/>
      <c r="AS25" s="214"/>
      <c r="AT25" s="214"/>
      <c r="AU25" s="214"/>
      <c r="AV25" s="11"/>
      <c r="AW25" s="10"/>
    </row>
    <row r="26" spans="1:49" ht="16" x14ac:dyDescent="0.35">
      <c r="A26" s="214"/>
      <c r="B26" s="214"/>
      <c r="C26" s="214"/>
      <c r="D26" s="24"/>
      <c r="E26" s="24"/>
      <c r="F26" s="24"/>
      <c r="G26" s="214"/>
      <c r="H26" s="214"/>
      <c r="I26" s="214"/>
      <c r="J26" s="214"/>
      <c r="K26" s="214"/>
      <c r="L26" s="214"/>
      <c r="M26" s="15"/>
      <c r="N26" s="15"/>
      <c r="O26" s="189"/>
      <c r="P26" s="189"/>
      <c r="Q26" s="138"/>
      <c r="R26" s="138"/>
      <c r="S26" s="138"/>
      <c r="T26" s="138"/>
      <c r="U26" s="138"/>
      <c r="V26" s="138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137"/>
      <c r="AL26" s="136"/>
      <c r="AM26" s="136"/>
      <c r="AN26" s="1"/>
      <c r="AO26" s="1"/>
      <c r="AP26" s="1"/>
      <c r="AQ26" s="1"/>
      <c r="AR26" s="214"/>
      <c r="AS26" s="214"/>
      <c r="AT26" s="214"/>
      <c r="AU26" s="214"/>
      <c r="AV26" s="11"/>
      <c r="AW26" s="10"/>
    </row>
    <row r="27" spans="1:49" ht="16" x14ac:dyDescent="0.35">
      <c r="A27" s="214"/>
      <c r="B27" s="214"/>
      <c r="C27" s="214"/>
      <c r="D27" s="214"/>
      <c r="E27" s="214"/>
      <c r="F27" s="214"/>
      <c r="G27" s="214"/>
      <c r="H27" s="31"/>
      <c r="I27" s="31"/>
      <c r="J27" s="31"/>
      <c r="K27" s="31"/>
      <c r="L27" s="31"/>
      <c r="M27" s="15"/>
      <c r="N27" s="15"/>
      <c r="O27" s="189"/>
      <c r="P27" s="189"/>
      <c r="Q27" s="138"/>
      <c r="R27" s="138"/>
      <c r="S27" s="138"/>
      <c r="T27" s="138"/>
      <c r="U27" s="138"/>
      <c r="V27" s="138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14"/>
      <c r="AO27" s="214"/>
      <c r="AP27" s="214"/>
      <c r="AQ27" s="214"/>
      <c r="AR27" s="214"/>
      <c r="AS27" s="214"/>
      <c r="AT27" s="214"/>
      <c r="AU27" s="214"/>
      <c r="AV27" s="11"/>
      <c r="AW27" s="10"/>
    </row>
    <row r="28" spans="1:49" ht="16" x14ac:dyDescent="0.35">
      <c r="A28" s="214"/>
      <c r="B28" s="214"/>
      <c r="C28" s="214"/>
      <c r="D28" s="214"/>
      <c r="E28" s="214"/>
      <c r="F28" s="214"/>
      <c r="G28" s="214"/>
      <c r="H28" s="31"/>
      <c r="I28" s="31"/>
      <c r="J28" s="31"/>
      <c r="K28" s="31"/>
      <c r="L28" s="31"/>
      <c r="M28" s="15"/>
      <c r="N28" s="15"/>
      <c r="O28" s="189"/>
      <c r="P28" s="189"/>
      <c r="Q28" s="138"/>
      <c r="R28" s="138"/>
      <c r="S28" s="138"/>
      <c r="T28" s="138"/>
      <c r="U28" s="138"/>
      <c r="V28" s="138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14"/>
      <c r="AO28" s="214"/>
      <c r="AP28" s="214"/>
      <c r="AQ28" s="214"/>
      <c r="AR28" s="214"/>
      <c r="AS28" s="214"/>
      <c r="AT28" s="214"/>
      <c r="AU28" s="214"/>
      <c r="AV28" s="12"/>
      <c r="AW28" s="10"/>
    </row>
    <row r="29" spans="1:49" ht="16" x14ac:dyDescent="0.35">
      <c r="A29" s="214"/>
      <c r="B29" s="214"/>
      <c r="C29" s="214"/>
      <c r="D29" s="214"/>
      <c r="E29" s="214"/>
      <c r="F29" s="214"/>
      <c r="G29" s="214"/>
      <c r="H29" s="31"/>
      <c r="I29" s="31"/>
      <c r="J29" s="31"/>
      <c r="K29" s="31"/>
      <c r="L29" s="31"/>
      <c r="M29" s="15"/>
      <c r="N29" s="15"/>
      <c r="O29" s="189"/>
      <c r="P29" s="189"/>
      <c r="Q29" s="138"/>
      <c r="R29" s="138"/>
      <c r="S29" s="138"/>
      <c r="T29" s="138"/>
      <c r="U29" s="138"/>
      <c r="V29" s="138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214"/>
      <c r="AO29" s="214"/>
      <c r="AP29" s="214"/>
      <c r="AQ29" s="214"/>
      <c r="AR29" s="214"/>
      <c r="AS29" s="214"/>
      <c r="AT29" s="214"/>
      <c r="AU29" s="214"/>
      <c r="AV29" s="11"/>
      <c r="AW29" s="10"/>
    </row>
    <row r="30" spans="1:49" ht="16" x14ac:dyDescent="0.35">
      <c r="A30" s="214"/>
      <c r="B30" s="214"/>
      <c r="C30" s="214"/>
      <c r="D30" s="214"/>
      <c r="E30" s="214"/>
      <c r="F30" s="214"/>
      <c r="G30" s="214"/>
      <c r="H30" s="31"/>
      <c r="I30" s="31"/>
      <c r="J30" s="31"/>
      <c r="K30" s="31"/>
      <c r="L30" s="31"/>
      <c r="M30" s="15"/>
      <c r="N30" s="15"/>
      <c r="O30" s="15"/>
      <c r="P30" s="15"/>
      <c r="Q30" s="31"/>
      <c r="R30" s="31"/>
      <c r="S30" s="31"/>
      <c r="T30" s="31"/>
      <c r="U30" s="31"/>
      <c r="V30" s="31"/>
      <c r="W30" s="214"/>
      <c r="X30" s="214"/>
      <c r="Y30" s="214"/>
      <c r="Z30" s="214"/>
      <c r="AA30" s="214"/>
      <c r="AB30" s="214"/>
      <c r="AC30" s="214"/>
      <c r="AD30" s="214"/>
      <c r="AE30" s="214"/>
      <c r="AF30" s="214"/>
      <c r="AG30" s="214"/>
      <c r="AH30" s="214"/>
      <c r="AI30" s="214"/>
      <c r="AJ30" s="214"/>
      <c r="AK30" s="214"/>
      <c r="AL30" s="214"/>
      <c r="AM30" s="214"/>
      <c r="AN30" s="214"/>
      <c r="AO30" s="214"/>
      <c r="AP30" s="214"/>
      <c r="AQ30" s="214"/>
      <c r="AR30" s="214"/>
      <c r="AS30" s="214"/>
      <c r="AT30" s="214"/>
      <c r="AU30" s="214"/>
      <c r="AV30" s="12"/>
      <c r="AW30" s="10"/>
    </row>
    <row r="31" spans="1:49" ht="16" x14ac:dyDescent="0.35">
      <c r="A31" s="214"/>
      <c r="B31" s="214"/>
      <c r="C31" s="214"/>
      <c r="D31" s="214"/>
      <c r="E31" s="214"/>
      <c r="F31" s="214"/>
      <c r="G31" s="214"/>
      <c r="H31" s="214"/>
      <c r="I31" s="214"/>
      <c r="J31" s="214"/>
      <c r="K31" s="214"/>
      <c r="L31" s="214"/>
      <c r="M31" s="214"/>
      <c r="N31" s="15"/>
      <c r="O31" s="15"/>
      <c r="P31" s="15"/>
      <c r="Q31" s="214"/>
      <c r="R31" s="214"/>
      <c r="S31" s="214"/>
      <c r="T31" s="214"/>
      <c r="U31" s="214"/>
      <c r="V31" s="214"/>
      <c r="W31" s="214"/>
      <c r="X31" s="214"/>
      <c r="Y31" s="214"/>
      <c r="Z31" s="214"/>
      <c r="AA31" s="214"/>
      <c r="AB31" s="214"/>
      <c r="AC31" s="214"/>
      <c r="AD31" s="214"/>
      <c r="AE31" s="214"/>
      <c r="AF31" s="214"/>
      <c r="AG31" s="214"/>
      <c r="AH31" s="214"/>
      <c r="AI31" s="214"/>
      <c r="AJ31" s="214"/>
      <c r="AK31" s="214"/>
      <c r="AL31" s="214"/>
      <c r="AM31" s="214"/>
      <c r="AN31" s="214"/>
      <c r="AO31" s="214"/>
      <c r="AP31" s="214"/>
      <c r="AQ31" s="214"/>
      <c r="AR31" s="214"/>
      <c r="AS31" s="214"/>
      <c r="AT31" s="214"/>
      <c r="AU31" s="214"/>
      <c r="AV31" s="11"/>
      <c r="AW31" s="10"/>
    </row>
    <row r="32" spans="1:49" x14ac:dyDescent="0.25">
      <c r="A32" s="214"/>
      <c r="B32" s="214"/>
      <c r="C32" s="214"/>
      <c r="D32" s="214"/>
      <c r="E32" s="214"/>
      <c r="F32" s="214"/>
      <c r="G32" s="214"/>
      <c r="H32" s="214"/>
      <c r="I32" s="214"/>
      <c r="J32" s="214"/>
      <c r="K32" s="214"/>
      <c r="L32" s="214"/>
      <c r="M32" s="214"/>
      <c r="N32" s="214"/>
      <c r="O32" s="214"/>
      <c r="P32" s="214"/>
      <c r="Q32" s="214"/>
      <c r="R32" s="214"/>
      <c r="S32" s="214"/>
      <c r="T32" s="214"/>
      <c r="U32" s="214"/>
      <c r="V32" s="214"/>
      <c r="W32" s="214"/>
      <c r="X32" s="214"/>
      <c r="Y32" s="214"/>
      <c r="Z32" s="214"/>
      <c r="AA32" s="214"/>
      <c r="AB32" s="214"/>
      <c r="AC32" s="214"/>
      <c r="AD32" s="214"/>
      <c r="AE32" s="214"/>
      <c r="AF32" s="214"/>
      <c r="AG32" s="214"/>
      <c r="AH32" s="214"/>
      <c r="AI32" s="214"/>
      <c r="AJ32" s="214"/>
      <c r="AK32" s="214"/>
      <c r="AL32" s="214"/>
      <c r="AM32" s="214"/>
      <c r="AN32" s="214"/>
      <c r="AO32" s="214"/>
      <c r="AP32" s="214"/>
      <c r="AQ32" s="214"/>
      <c r="AR32" s="214"/>
      <c r="AS32" s="214"/>
      <c r="AT32" s="214"/>
      <c r="AU32" s="214"/>
      <c r="AV32" s="12"/>
      <c r="AW32" s="10"/>
    </row>
    <row r="33" spans="1:49" x14ac:dyDescent="0.25">
      <c r="A33" s="214"/>
      <c r="B33" s="214"/>
      <c r="C33" s="214"/>
      <c r="D33" s="214"/>
      <c r="E33" s="214"/>
      <c r="F33" s="214"/>
      <c r="G33" s="214"/>
      <c r="H33" s="214"/>
      <c r="I33" s="4"/>
      <c r="J33" s="4"/>
      <c r="K33" s="4"/>
      <c r="L33" s="4"/>
      <c r="M33" s="4"/>
      <c r="N33" s="4"/>
      <c r="O33" s="214"/>
      <c r="P33" s="214"/>
      <c r="Q33" s="214"/>
      <c r="R33" s="214"/>
      <c r="S33" s="214"/>
      <c r="T33" s="214"/>
      <c r="U33" s="214"/>
      <c r="V33" s="214"/>
      <c r="W33" s="214"/>
      <c r="X33" s="214"/>
      <c r="Y33" s="214"/>
      <c r="Z33" s="214"/>
      <c r="AA33" s="214"/>
      <c r="AB33" s="214"/>
      <c r="AC33" s="214"/>
      <c r="AD33" s="214"/>
      <c r="AE33" s="214"/>
      <c r="AF33" s="214"/>
      <c r="AG33" s="214"/>
      <c r="AH33" s="214"/>
      <c r="AI33" s="214"/>
      <c r="AJ33" s="214"/>
      <c r="AK33" s="214"/>
      <c r="AL33" s="214"/>
      <c r="AM33" s="214"/>
      <c r="AN33" s="214"/>
      <c r="AO33" s="214"/>
      <c r="AP33" s="214"/>
      <c r="AQ33" s="214"/>
      <c r="AR33" s="214"/>
      <c r="AS33" s="214"/>
      <c r="AT33" s="214"/>
      <c r="AU33" s="214"/>
      <c r="AV33" s="11"/>
      <c r="AW33" s="10"/>
    </row>
    <row r="34" spans="1:49" x14ac:dyDescent="0.25">
      <c r="A34" s="214"/>
      <c r="B34" s="214"/>
      <c r="C34" s="214"/>
      <c r="D34" s="214"/>
      <c r="E34" s="214"/>
      <c r="F34" s="214"/>
      <c r="G34" s="214"/>
      <c r="H34" s="214"/>
      <c r="I34" s="4"/>
      <c r="J34" s="4"/>
      <c r="K34" s="4"/>
      <c r="L34" s="4"/>
      <c r="M34" s="4"/>
      <c r="N34" s="4"/>
      <c r="O34" s="214"/>
      <c r="P34" s="214"/>
      <c r="Q34" s="214"/>
      <c r="R34" s="214"/>
      <c r="S34" s="214"/>
      <c r="T34" s="214"/>
      <c r="U34" s="214"/>
      <c r="V34" s="214"/>
      <c r="W34" s="214"/>
      <c r="X34" s="214"/>
      <c r="Y34" s="214"/>
      <c r="Z34" s="214"/>
      <c r="AA34" s="214"/>
      <c r="AB34" s="214"/>
      <c r="AC34" s="214"/>
      <c r="AD34" s="214"/>
      <c r="AE34" s="214"/>
      <c r="AF34" s="214"/>
      <c r="AG34" s="214"/>
      <c r="AH34" s="214"/>
      <c r="AI34" s="214"/>
      <c r="AJ34" s="214"/>
      <c r="AK34" s="214"/>
      <c r="AL34" s="214"/>
      <c r="AM34" s="214"/>
      <c r="AN34" s="214"/>
      <c r="AO34" s="214"/>
      <c r="AP34" s="214"/>
      <c r="AQ34" s="214"/>
      <c r="AR34" s="214"/>
      <c r="AS34" s="214"/>
      <c r="AT34" s="214"/>
      <c r="AU34" s="214"/>
      <c r="AV34" s="12"/>
      <c r="AW34" s="10"/>
    </row>
    <row r="35" spans="1:49" x14ac:dyDescent="0.25">
      <c r="A35" s="214"/>
      <c r="B35" s="214"/>
      <c r="C35" s="214"/>
      <c r="D35" s="214"/>
      <c r="E35" s="214"/>
      <c r="F35" s="214"/>
      <c r="G35" s="214"/>
      <c r="H35" s="214"/>
      <c r="I35" s="4"/>
      <c r="J35" s="4"/>
      <c r="K35" s="4"/>
      <c r="L35" s="4"/>
      <c r="M35" s="4"/>
      <c r="N35" s="4"/>
      <c r="O35" s="214"/>
      <c r="P35" s="214"/>
      <c r="Q35" s="214"/>
      <c r="R35" s="214"/>
      <c r="S35" s="214"/>
      <c r="T35" s="214"/>
      <c r="U35" s="214"/>
      <c r="V35" s="214"/>
      <c r="W35" s="214"/>
      <c r="X35" s="214"/>
      <c r="Y35" s="214"/>
      <c r="Z35" s="214"/>
      <c r="AA35" s="214"/>
      <c r="AB35" s="214"/>
      <c r="AC35" s="214"/>
      <c r="AD35" s="214"/>
      <c r="AE35" s="214"/>
      <c r="AF35" s="214"/>
      <c r="AG35" s="214"/>
      <c r="AH35" s="214"/>
      <c r="AI35" s="214"/>
      <c r="AJ35" s="214"/>
      <c r="AK35" s="214"/>
      <c r="AL35" s="214"/>
      <c r="AM35" s="214"/>
      <c r="AN35" s="214"/>
      <c r="AO35" s="214"/>
      <c r="AP35" s="214"/>
      <c r="AQ35" s="214"/>
      <c r="AR35" s="214"/>
      <c r="AS35" s="214"/>
      <c r="AT35" s="214"/>
      <c r="AU35" s="214"/>
      <c r="AV35" s="11"/>
      <c r="AW35" s="10"/>
    </row>
    <row r="36" spans="1:49" x14ac:dyDescent="0.25">
      <c r="A36" s="214"/>
      <c r="B36" s="214"/>
      <c r="C36" s="214"/>
      <c r="D36" s="214"/>
      <c r="E36" s="214"/>
      <c r="F36" s="214"/>
      <c r="G36" s="214"/>
      <c r="H36" s="214"/>
      <c r="I36" s="4"/>
      <c r="J36" s="4"/>
      <c r="K36" s="4"/>
      <c r="L36" s="4"/>
      <c r="M36" s="4"/>
      <c r="N36" s="4"/>
      <c r="O36" s="214"/>
      <c r="P36" s="214"/>
      <c r="Q36" s="214"/>
      <c r="R36" s="214"/>
      <c r="S36" s="214"/>
      <c r="T36" s="214"/>
      <c r="U36" s="214"/>
      <c r="V36" s="214"/>
      <c r="W36" s="214"/>
      <c r="X36" s="214"/>
      <c r="Y36" s="214"/>
      <c r="Z36" s="214"/>
      <c r="AA36" s="214"/>
      <c r="AB36" s="214"/>
      <c r="AC36" s="214"/>
      <c r="AD36" s="214"/>
      <c r="AE36" s="214"/>
      <c r="AF36" s="214"/>
      <c r="AG36" s="214"/>
      <c r="AH36" s="214"/>
      <c r="AI36" s="214"/>
      <c r="AJ36" s="214"/>
      <c r="AK36" s="214"/>
      <c r="AL36" s="214"/>
      <c r="AM36" s="214"/>
      <c r="AN36" s="214"/>
      <c r="AO36" s="214"/>
      <c r="AP36" s="214"/>
      <c r="AQ36" s="214"/>
      <c r="AR36" s="214"/>
      <c r="AS36" s="214"/>
      <c r="AT36" s="214"/>
      <c r="AU36" s="214"/>
      <c r="AV36" s="12"/>
      <c r="AW36" s="10"/>
    </row>
    <row r="37" spans="1:49" x14ac:dyDescent="0.25">
      <c r="A37" s="214"/>
      <c r="B37" s="214"/>
      <c r="C37" s="214"/>
      <c r="D37" s="214"/>
      <c r="E37" s="214"/>
      <c r="F37" s="214"/>
      <c r="G37" s="214"/>
      <c r="H37" s="214"/>
      <c r="I37" s="4"/>
      <c r="J37" s="4"/>
      <c r="K37" s="4"/>
      <c r="L37" s="4"/>
      <c r="M37" s="4"/>
      <c r="N37" s="4"/>
      <c r="O37" s="214"/>
      <c r="P37" s="214"/>
      <c r="Q37" s="214"/>
      <c r="R37" s="214"/>
      <c r="S37" s="214"/>
      <c r="T37" s="214"/>
      <c r="U37" s="214"/>
      <c r="V37" s="214"/>
      <c r="W37" s="214"/>
      <c r="X37" s="214"/>
      <c r="Y37" s="214"/>
      <c r="Z37" s="214"/>
      <c r="AA37" s="214"/>
      <c r="AB37" s="214"/>
      <c r="AC37" s="214"/>
      <c r="AD37" s="214"/>
      <c r="AE37" s="214"/>
      <c r="AF37" s="214"/>
      <c r="AG37" s="214"/>
      <c r="AH37" s="214"/>
      <c r="AI37" s="214"/>
      <c r="AJ37" s="214"/>
      <c r="AK37" s="214"/>
      <c r="AL37" s="214"/>
      <c r="AM37" s="214"/>
      <c r="AN37" s="214"/>
      <c r="AO37" s="214"/>
      <c r="AP37" s="214"/>
      <c r="AQ37" s="214"/>
      <c r="AR37" s="214"/>
      <c r="AS37" s="214"/>
      <c r="AT37" s="214"/>
      <c r="AU37" s="214"/>
      <c r="AV37" s="11"/>
      <c r="AW37" s="10"/>
    </row>
    <row r="38" spans="1:49" x14ac:dyDescent="0.25">
      <c r="A38" s="214"/>
      <c r="B38" s="214"/>
      <c r="C38" s="214"/>
      <c r="D38" s="214"/>
      <c r="E38" s="214"/>
      <c r="F38" s="214"/>
      <c r="G38" s="214"/>
      <c r="H38" s="214"/>
      <c r="I38" s="4"/>
      <c r="J38" s="4"/>
      <c r="K38" s="4"/>
      <c r="L38" s="4"/>
      <c r="M38" s="4"/>
      <c r="N38" s="4"/>
      <c r="O38" s="214"/>
      <c r="P38" s="214"/>
      <c r="Q38" s="214"/>
      <c r="R38" s="214"/>
      <c r="S38" s="214"/>
      <c r="T38" s="214"/>
      <c r="U38" s="214"/>
      <c r="V38" s="214"/>
      <c r="W38" s="214"/>
      <c r="X38" s="214"/>
      <c r="Y38" s="214"/>
      <c r="Z38" s="214"/>
      <c r="AA38" s="214"/>
      <c r="AB38" s="214"/>
      <c r="AC38" s="214"/>
      <c r="AD38" s="214"/>
      <c r="AE38" s="214"/>
      <c r="AF38" s="214"/>
      <c r="AG38" s="214"/>
      <c r="AH38" s="214"/>
      <c r="AI38" s="214"/>
      <c r="AJ38" s="214"/>
      <c r="AK38" s="214"/>
      <c r="AL38" s="214"/>
      <c r="AM38" s="214"/>
      <c r="AN38" s="214"/>
      <c r="AO38" s="214"/>
      <c r="AP38" s="214"/>
      <c r="AQ38" s="214"/>
      <c r="AR38" s="214"/>
      <c r="AS38" s="214"/>
      <c r="AT38" s="214"/>
      <c r="AU38" s="214"/>
      <c r="AV38" s="12"/>
      <c r="AW38" s="10"/>
    </row>
    <row r="39" spans="1:49" x14ac:dyDescent="0.25">
      <c r="A39" s="214"/>
      <c r="B39" s="214"/>
      <c r="C39" s="214"/>
      <c r="D39" s="214"/>
      <c r="E39" s="214"/>
      <c r="F39" s="214"/>
      <c r="G39" s="214"/>
      <c r="H39" s="214"/>
      <c r="I39" s="4"/>
      <c r="J39" s="4"/>
      <c r="K39" s="4"/>
      <c r="L39" s="4"/>
      <c r="M39" s="4"/>
      <c r="N39" s="4"/>
      <c r="O39" s="214"/>
      <c r="P39" s="214"/>
      <c r="Q39" s="214"/>
      <c r="R39" s="214"/>
      <c r="S39" s="214"/>
      <c r="T39" s="214"/>
      <c r="U39" s="214"/>
      <c r="V39" s="214"/>
      <c r="W39" s="214"/>
      <c r="X39" s="214"/>
      <c r="Y39" s="214"/>
      <c r="Z39" s="214"/>
      <c r="AA39" s="214"/>
      <c r="AB39" s="214"/>
      <c r="AC39" s="214"/>
      <c r="AD39" s="214"/>
      <c r="AE39" s="214"/>
      <c r="AF39" s="214"/>
      <c r="AG39" s="214"/>
      <c r="AH39" s="214"/>
      <c r="AI39" s="214"/>
      <c r="AJ39" s="214"/>
      <c r="AK39" s="214"/>
      <c r="AL39" s="214"/>
      <c r="AM39" s="214"/>
      <c r="AN39" s="214"/>
      <c r="AO39" s="214"/>
      <c r="AP39" s="214"/>
      <c r="AQ39" s="214"/>
      <c r="AR39" s="214"/>
      <c r="AS39" s="214"/>
      <c r="AT39" s="214"/>
      <c r="AU39" s="214"/>
      <c r="AV39" s="11"/>
      <c r="AW39" s="10"/>
    </row>
    <row r="40" spans="1:49" x14ac:dyDescent="0.25">
      <c r="A40" s="214"/>
      <c r="B40" s="214"/>
      <c r="C40" s="214"/>
      <c r="D40" s="214"/>
      <c r="E40" s="214"/>
      <c r="F40" s="214"/>
      <c r="G40" s="214"/>
      <c r="H40" s="214"/>
      <c r="I40" s="4"/>
      <c r="J40" s="4"/>
      <c r="K40" s="4"/>
      <c r="L40" s="4"/>
      <c r="M40" s="4"/>
      <c r="N40" s="4"/>
      <c r="O40" s="214"/>
      <c r="P40" s="214"/>
      <c r="Q40" s="214"/>
      <c r="R40" s="214"/>
      <c r="S40" s="214"/>
      <c r="T40" s="214"/>
      <c r="U40" s="214"/>
      <c r="V40" s="214"/>
      <c r="W40" s="214"/>
      <c r="X40" s="214"/>
      <c r="Y40" s="214"/>
      <c r="Z40" s="214"/>
      <c r="AA40" s="214"/>
      <c r="AB40" s="214"/>
      <c r="AC40" s="214"/>
      <c r="AD40" s="214"/>
      <c r="AE40" s="214"/>
      <c r="AF40" s="214"/>
      <c r="AG40" s="214"/>
      <c r="AH40" s="214"/>
      <c r="AI40" s="214"/>
      <c r="AJ40" s="214"/>
      <c r="AK40" s="214"/>
      <c r="AL40" s="214"/>
      <c r="AM40" s="214"/>
      <c r="AN40" s="214"/>
      <c r="AO40" s="214"/>
      <c r="AP40" s="214"/>
      <c r="AQ40" s="214"/>
      <c r="AR40" s="214"/>
      <c r="AS40" s="214"/>
      <c r="AT40" s="214"/>
      <c r="AU40" s="214"/>
      <c r="AV40" s="12"/>
      <c r="AW40" s="10"/>
    </row>
    <row r="41" spans="1:49" x14ac:dyDescent="0.25">
      <c r="A41" s="214"/>
      <c r="B41" s="214"/>
      <c r="C41" s="214"/>
      <c r="D41" s="214"/>
      <c r="E41" s="214"/>
      <c r="F41" s="214"/>
      <c r="G41" s="214"/>
      <c r="H41" s="214"/>
      <c r="I41" s="4"/>
      <c r="J41" s="4"/>
      <c r="K41" s="4"/>
      <c r="L41" s="4"/>
      <c r="M41" s="4"/>
      <c r="N41" s="4"/>
      <c r="O41" s="214"/>
      <c r="P41" s="214"/>
      <c r="Q41" s="262"/>
      <c r="R41" s="262"/>
      <c r="S41" s="214"/>
      <c r="T41" s="214"/>
      <c r="U41" s="214"/>
      <c r="V41" s="214"/>
      <c r="W41" s="214"/>
      <c r="X41" s="214"/>
      <c r="Y41" s="214"/>
      <c r="Z41" s="214"/>
      <c r="AA41" s="214"/>
      <c r="AB41" s="214"/>
      <c r="AC41" s="214"/>
      <c r="AD41" s="214"/>
      <c r="AE41" s="214"/>
      <c r="AF41" s="214"/>
      <c r="AG41" s="214"/>
      <c r="AH41" s="214"/>
      <c r="AI41" s="214"/>
      <c r="AJ41" s="214"/>
      <c r="AK41" s="214"/>
      <c r="AL41" s="214"/>
      <c r="AM41" s="214"/>
      <c r="AN41" s="214"/>
      <c r="AO41" s="214"/>
      <c r="AP41" s="214"/>
      <c r="AQ41" s="214"/>
      <c r="AR41" s="214"/>
      <c r="AS41" s="214"/>
      <c r="AT41" s="214"/>
      <c r="AU41" s="214"/>
      <c r="AV41" s="11"/>
      <c r="AW41" s="10"/>
    </row>
    <row r="42" spans="1:49" x14ac:dyDescent="0.25">
      <c r="A42" s="214"/>
      <c r="B42" s="214"/>
      <c r="C42" s="214"/>
      <c r="D42" s="214"/>
      <c r="E42" s="214"/>
      <c r="F42" s="214"/>
      <c r="G42" s="214"/>
      <c r="H42" s="214"/>
      <c r="I42" s="4"/>
      <c r="J42" s="4"/>
      <c r="K42" s="4"/>
      <c r="L42" s="4"/>
      <c r="M42" s="4"/>
      <c r="N42" s="4"/>
      <c r="O42" s="214"/>
      <c r="P42" s="214"/>
      <c r="Q42" s="214"/>
      <c r="R42" s="214"/>
      <c r="S42" s="214"/>
      <c r="T42" s="214"/>
      <c r="U42" s="214"/>
      <c r="V42" s="214"/>
      <c r="W42" s="214"/>
      <c r="X42" s="214"/>
      <c r="Y42" s="214"/>
      <c r="Z42" s="214"/>
      <c r="AA42" s="214"/>
      <c r="AB42" s="214"/>
      <c r="AC42" s="214"/>
      <c r="AD42" s="214"/>
      <c r="AE42" s="214"/>
      <c r="AF42" s="214"/>
      <c r="AG42" s="214"/>
      <c r="AH42" s="214"/>
      <c r="AI42" s="214"/>
      <c r="AJ42" s="214"/>
      <c r="AK42" s="214"/>
      <c r="AL42" s="214"/>
      <c r="AM42" s="214"/>
      <c r="AN42" s="214"/>
      <c r="AO42" s="214"/>
      <c r="AP42" s="214"/>
      <c r="AQ42" s="214"/>
      <c r="AR42" s="214"/>
      <c r="AS42" s="214"/>
      <c r="AT42" s="214"/>
      <c r="AU42" s="214"/>
      <c r="AV42" s="12"/>
      <c r="AW42" s="10"/>
    </row>
    <row r="43" spans="1:49" x14ac:dyDescent="0.25">
      <c r="A43" s="214"/>
      <c r="B43" s="214"/>
      <c r="C43" s="214"/>
      <c r="D43" s="214"/>
      <c r="E43" s="214"/>
      <c r="F43" s="214"/>
      <c r="G43" s="214"/>
      <c r="H43" s="214"/>
      <c r="I43" s="4"/>
      <c r="J43" s="4"/>
      <c r="K43" s="4"/>
      <c r="L43" s="4"/>
      <c r="M43" s="4"/>
      <c r="N43" s="4"/>
      <c r="O43" s="214"/>
      <c r="P43" s="214"/>
      <c r="Q43" s="214"/>
      <c r="R43" s="214"/>
      <c r="S43" s="214"/>
      <c r="T43" s="214"/>
      <c r="U43" s="214"/>
      <c r="V43" s="214"/>
      <c r="W43" s="214"/>
      <c r="X43" s="214"/>
      <c r="Y43" s="214"/>
      <c r="Z43" s="214"/>
      <c r="AA43" s="214"/>
      <c r="AB43" s="214"/>
      <c r="AC43" s="214"/>
      <c r="AD43" s="214"/>
      <c r="AE43" s="214"/>
      <c r="AF43" s="214"/>
      <c r="AG43" s="214"/>
      <c r="AH43" s="214"/>
      <c r="AI43" s="214"/>
      <c r="AJ43" s="214"/>
      <c r="AK43" s="214"/>
      <c r="AL43" s="214"/>
      <c r="AM43" s="214"/>
      <c r="AN43" s="214"/>
      <c r="AO43" s="214"/>
      <c r="AP43" s="214"/>
      <c r="AQ43" s="214"/>
      <c r="AR43" s="214"/>
      <c r="AS43" s="214"/>
      <c r="AT43" s="214"/>
      <c r="AU43" s="214"/>
      <c r="AV43" s="11"/>
      <c r="AW43" s="10"/>
    </row>
    <row r="44" spans="1:49" ht="14" x14ac:dyDescent="0.3">
      <c r="A44" s="2">
        <f>EDATE(H19,1)</f>
        <v>43635</v>
      </c>
      <c r="B44" s="214"/>
      <c r="C44" s="214"/>
      <c r="D44" s="214"/>
      <c r="E44" s="214"/>
      <c r="F44" s="214"/>
      <c r="G44" s="214"/>
      <c r="H44" s="214"/>
      <c r="I44" s="4"/>
      <c r="J44" s="4"/>
      <c r="K44" s="4"/>
      <c r="L44" s="4"/>
      <c r="M44" s="4"/>
      <c r="N44" s="4"/>
      <c r="O44" s="214"/>
      <c r="P44" s="7"/>
      <c r="Q44" s="7"/>
      <c r="R44" s="8"/>
      <c r="S44" s="214"/>
      <c r="T44" s="214"/>
      <c r="U44" s="214"/>
      <c r="V44" s="214"/>
      <c r="W44" s="214"/>
      <c r="X44" s="214"/>
      <c r="Y44" s="214"/>
      <c r="Z44" s="214"/>
      <c r="AA44" s="214"/>
      <c r="AB44" s="214"/>
      <c r="AC44" s="214"/>
      <c r="AD44" s="214"/>
      <c r="AE44" s="214"/>
      <c r="AF44" s="214"/>
      <c r="AG44" s="214"/>
      <c r="AH44" s="214"/>
      <c r="AI44" s="214"/>
      <c r="AJ44" s="214"/>
      <c r="AK44" s="214"/>
      <c r="AL44" s="214"/>
      <c r="AM44" s="214"/>
      <c r="AN44" s="214"/>
      <c r="AO44" s="214"/>
      <c r="AP44" s="214"/>
      <c r="AQ44" s="214"/>
      <c r="AR44" s="214"/>
      <c r="AS44" s="214"/>
      <c r="AT44" s="214"/>
      <c r="AU44" s="214"/>
      <c r="AV44" s="12"/>
      <c r="AW44" s="10"/>
    </row>
    <row r="45" spans="1:49" x14ac:dyDescent="0.25">
      <c r="A45" s="2">
        <f t="shared" ref="A45:A50" si="0">EDATE(A44,1)</f>
        <v>43665</v>
      </c>
      <c r="B45" s="214"/>
      <c r="C45" s="214"/>
      <c r="D45" s="214"/>
      <c r="E45" s="214"/>
      <c r="F45" s="214"/>
      <c r="G45" s="214"/>
      <c r="H45" s="214"/>
      <c r="I45" s="4"/>
      <c r="J45" s="4"/>
      <c r="K45" s="4"/>
      <c r="L45" s="4"/>
      <c r="M45" s="4"/>
      <c r="N45" s="4"/>
      <c r="O45" s="214"/>
      <c r="P45" s="214"/>
      <c r="Q45" s="214"/>
      <c r="R45" s="214"/>
      <c r="S45" s="214"/>
      <c r="T45" s="214"/>
      <c r="U45" s="214"/>
      <c r="V45" s="214"/>
      <c r="W45" s="214"/>
      <c r="X45" s="214"/>
      <c r="Y45" s="214"/>
      <c r="Z45" s="214"/>
      <c r="AA45" s="214"/>
      <c r="AB45" s="214"/>
      <c r="AC45" s="214"/>
      <c r="AD45" s="214"/>
      <c r="AE45" s="214"/>
      <c r="AF45" s="214"/>
      <c r="AG45" s="214"/>
      <c r="AH45" s="214"/>
      <c r="AI45" s="214"/>
      <c r="AJ45" s="214"/>
      <c r="AK45" s="214"/>
      <c r="AL45" s="214"/>
      <c r="AM45" s="214"/>
      <c r="AN45" s="214"/>
      <c r="AO45" s="214"/>
      <c r="AP45" s="214"/>
      <c r="AQ45" s="214"/>
      <c r="AR45" s="214"/>
      <c r="AS45" s="214"/>
      <c r="AT45" s="214"/>
      <c r="AU45" s="214"/>
      <c r="AV45" s="11"/>
      <c r="AW45" s="10"/>
    </row>
    <row r="46" spans="1:49" x14ac:dyDescent="0.25">
      <c r="A46" s="2">
        <f t="shared" si="0"/>
        <v>43696</v>
      </c>
      <c r="B46" s="214"/>
      <c r="C46" s="214"/>
      <c r="D46" s="214"/>
      <c r="E46" s="214"/>
      <c r="F46" s="214"/>
      <c r="G46" s="214"/>
      <c r="H46" s="214"/>
      <c r="I46" s="4"/>
      <c r="J46" s="4"/>
      <c r="K46" s="4"/>
      <c r="L46" s="4"/>
      <c r="M46" s="4"/>
      <c r="N46" s="4"/>
      <c r="O46" s="214"/>
      <c r="P46" s="214"/>
      <c r="Q46" s="214"/>
      <c r="R46" s="214"/>
      <c r="S46" s="214"/>
      <c r="T46" s="214"/>
      <c r="U46" s="214"/>
      <c r="V46" s="214"/>
      <c r="W46" s="214"/>
      <c r="X46" s="214"/>
      <c r="Y46" s="214"/>
      <c r="Z46" s="214"/>
      <c r="AA46" s="214"/>
      <c r="AB46" s="214"/>
      <c r="AC46" s="214"/>
      <c r="AD46" s="214"/>
      <c r="AE46" s="214"/>
      <c r="AF46" s="214"/>
      <c r="AG46" s="214"/>
      <c r="AH46" s="214"/>
      <c r="AI46" s="214"/>
      <c r="AJ46" s="214"/>
      <c r="AK46" s="214"/>
      <c r="AL46" s="214"/>
      <c r="AM46" s="214"/>
      <c r="AN46" s="214"/>
      <c r="AO46" s="214"/>
      <c r="AP46" s="214"/>
      <c r="AQ46" s="214"/>
      <c r="AR46" s="214"/>
      <c r="AS46" s="214"/>
      <c r="AT46" s="214"/>
      <c r="AU46" s="214"/>
      <c r="AV46" s="12"/>
      <c r="AW46" s="10"/>
    </row>
    <row r="47" spans="1:49" x14ac:dyDescent="0.25">
      <c r="A47" s="2">
        <f t="shared" si="0"/>
        <v>43727</v>
      </c>
      <c r="B47" s="214"/>
      <c r="C47" s="214"/>
      <c r="D47" s="214"/>
      <c r="E47" s="214"/>
      <c r="F47" s="214"/>
      <c r="G47" s="214"/>
      <c r="H47" s="214"/>
      <c r="I47" s="214"/>
      <c r="J47" s="214"/>
      <c r="K47" s="214"/>
      <c r="L47" s="214"/>
      <c r="M47" s="214"/>
      <c r="N47" s="214"/>
      <c r="O47" s="214"/>
      <c r="P47" s="214"/>
      <c r="Q47" s="214"/>
      <c r="R47" s="214"/>
      <c r="S47" s="214"/>
      <c r="T47" s="214"/>
      <c r="U47" s="214"/>
      <c r="V47" s="214"/>
      <c r="W47" s="214"/>
      <c r="X47" s="214"/>
      <c r="Y47" s="214"/>
      <c r="Z47" s="214"/>
      <c r="AA47" s="214"/>
      <c r="AB47" s="214"/>
      <c r="AC47" s="214"/>
      <c r="AD47" s="214"/>
      <c r="AE47" s="214"/>
      <c r="AF47" s="214"/>
      <c r="AG47" s="214"/>
      <c r="AH47" s="214"/>
      <c r="AI47" s="214"/>
      <c r="AJ47" s="214"/>
      <c r="AK47" s="214"/>
      <c r="AL47" s="214"/>
      <c r="AM47" s="214"/>
      <c r="AN47" s="214"/>
      <c r="AO47" s="214"/>
      <c r="AP47" s="214"/>
      <c r="AQ47" s="214"/>
      <c r="AR47" s="214"/>
      <c r="AS47" s="214"/>
      <c r="AT47" s="214"/>
      <c r="AU47" s="214"/>
      <c r="AV47" s="9"/>
      <c r="AW47" s="10"/>
    </row>
    <row r="48" spans="1:49" x14ac:dyDescent="0.25">
      <c r="A48" s="2">
        <f t="shared" si="0"/>
        <v>43757</v>
      </c>
      <c r="B48" s="214"/>
      <c r="C48" s="214"/>
      <c r="D48" s="214"/>
      <c r="E48" s="214"/>
      <c r="F48" s="214"/>
      <c r="G48" s="214"/>
      <c r="H48" s="214"/>
      <c r="I48" s="214"/>
      <c r="J48" s="214"/>
      <c r="K48" s="214"/>
      <c r="L48" s="214"/>
      <c r="M48" s="214"/>
      <c r="N48" s="214"/>
      <c r="O48" s="214"/>
      <c r="P48" s="214"/>
      <c r="Q48" s="214"/>
      <c r="R48" s="214"/>
      <c r="S48" s="214"/>
      <c r="T48" s="214"/>
      <c r="U48" s="214"/>
      <c r="V48" s="214"/>
      <c r="W48" s="214"/>
      <c r="X48" s="214"/>
      <c r="Y48" s="214"/>
      <c r="Z48" s="214"/>
      <c r="AA48" s="214"/>
      <c r="AB48" s="214"/>
      <c r="AC48" s="214"/>
      <c r="AD48" s="214"/>
      <c r="AE48" s="214"/>
      <c r="AF48" s="214"/>
      <c r="AG48" s="214"/>
      <c r="AH48" s="214"/>
      <c r="AI48" s="214"/>
      <c r="AJ48" s="214"/>
      <c r="AK48" s="214"/>
      <c r="AL48" s="214"/>
      <c r="AM48" s="214"/>
      <c r="AN48" s="214"/>
      <c r="AO48" s="214"/>
      <c r="AP48" s="214"/>
      <c r="AQ48" s="214"/>
      <c r="AR48" s="214"/>
      <c r="AS48" s="214"/>
      <c r="AT48" s="214"/>
      <c r="AU48" s="214"/>
      <c r="AV48" s="214"/>
      <c r="AW48" s="214"/>
    </row>
    <row r="49" spans="1:1" x14ac:dyDescent="0.25">
      <c r="A49" s="2">
        <f t="shared" si="0"/>
        <v>43788</v>
      </c>
    </row>
    <row r="50" spans="1:1" x14ac:dyDescent="0.25">
      <c r="A50" s="2">
        <f t="shared" si="0"/>
        <v>43818</v>
      </c>
    </row>
    <row r="66" spans="16:25" x14ac:dyDescent="0.25">
      <c r="P66" s="1"/>
      <c r="Q66" s="214"/>
      <c r="R66" s="214">
        <v>24.51</v>
      </c>
      <c r="S66" s="262" t="s">
        <v>35</v>
      </c>
      <c r="T66" s="262"/>
      <c r="U66" s="262"/>
      <c r="V66" s="262"/>
      <c r="W66" s="255"/>
      <c r="X66" s="214"/>
      <c r="Y66" s="214"/>
    </row>
    <row r="67" spans="16:25" x14ac:dyDescent="0.25">
      <c r="P67" s="1"/>
      <c r="Q67" s="214" t="s">
        <v>1</v>
      </c>
      <c r="R67" s="214" t="s">
        <v>20</v>
      </c>
      <c r="S67" s="214" t="s">
        <v>36</v>
      </c>
      <c r="T67" s="214"/>
      <c r="U67" s="214"/>
      <c r="V67" s="214" t="s">
        <v>26</v>
      </c>
      <c r="W67" s="214"/>
      <c r="X67" s="214"/>
      <c r="Y67" s="214"/>
    </row>
    <row r="68" spans="16:25" x14ac:dyDescent="0.25">
      <c r="P68" s="214"/>
      <c r="Q68" s="214"/>
      <c r="R68" s="214">
        <v>0.84</v>
      </c>
      <c r="S68" s="214">
        <v>0.06</v>
      </c>
      <c r="T68" s="214"/>
      <c r="U68" s="214"/>
      <c r="V68" s="214">
        <v>0.11</v>
      </c>
      <c r="W68" s="214"/>
      <c r="X68" s="214" t="s">
        <v>37</v>
      </c>
      <c r="Y68" s="214"/>
    </row>
    <row r="69" spans="16:25" x14ac:dyDescent="0.25">
      <c r="P69" s="214"/>
      <c r="Q69" s="214">
        <v>0.49440000000000001</v>
      </c>
      <c r="R69" s="214">
        <v>0.5</v>
      </c>
      <c r="S69" s="214">
        <v>0.03</v>
      </c>
      <c r="T69" s="214"/>
      <c r="U69" s="214"/>
      <c r="V69" s="214">
        <v>0.06</v>
      </c>
      <c r="W69" s="214"/>
      <c r="X69" s="214" t="s">
        <v>38</v>
      </c>
      <c r="Y69" s="214"/>
    </row>
    <row r="70" spans="16:25" x14ac:dyDescent="0.25">
      <c r="P70" s="214"/>
      <c r="Q70" s="214">
        <f>$R66*Q69</f>
        <v>12.117744</v>
      </c>
      <c r="R70" s="214">
        <f>$R66*R69</f>
        <v>12.255000000000001</v>
      </c>
      <c r="S70" s="214">
        <f>$R66*S69</f>
        <v>0.73530000000000006</v>
      </c>
      <c r="T70" s="214"/>
      <c r="U70" s="214"/>
      <c r="V70" s="214">
        <f>R66*V69</f>
        <v>1.4706000000000001</v>
      </c>
      <c r="W70" s="214"/>
      <c r="X70" s="214" t="s">
        <v>39</v>
      </c>
      <c r="Y70" s="214"/>
    </row>
    <row r="72" spans="16:25" x14ac:dyDescent="0.25">
      <c r="P72" s="214"/>
      <c r="Q72" s="214"/>
      <c r="R72" s="214">
        <v>1E-3</v>
      </c>
      <c r="S72" s="214" t="s">
        <v>40</v>
      </c>
      <c r="T72" s="214"/>
      <c r="U72" s="214"/>
      <c r="V72" s="214"/>
      <c r="W72" s="214"/>
      <c r="X72" s="214"/>
      <c r="Y72" s="214"/>
    </row>
    <row r="74" spans="16:25" x14ac:dyDescent="0.25">
      <c r="P74" s="214"/>
      <c r="Q74" s="214">
        <f>$R72*Q70</f>
        <v>1.2117744E-2</v>
      </c>
      <c r="R74" s="214">
        <f>$R72*R70</f>
        <v>1.2255E-2</v>
      </c>
      <c r="S74" s="214">
        <f>$R72*S70</f>
        <v>7.3530000000000004E-4</v>
      </c>
      <c r="T74" s="214"/>
      <c r="U74" s="214"/>
      <c r="V74" s="214">
        <f>$R72*V70</f>
        <v>1.4706000000000001E-3</v>
      </c>
      <c r="W74" s="214"/>
      <c r="X74" s="214" t="s">
        <v>41</v>
      </c>
      <c r="Y74" s="214"/>
    </row>
    <row r="75" spans="16:25" x14ac:dyDescent="0.25">
      <c r="P75" s="214"/>
      <c r="Q75" s="214" t="s">
        <v>42</v>
      </c>
      <c r="R75" s="214">
        <v>28</v>
      </c>
      <c r="S75" s="214">
        <v>25</v>
      </c>
      <c r="T75" s="214"/>
      <c r="U75" s="214"/>
      <c r="V75" s="214">
        <v>27</v>
      </c>
      <c r="W75" s="214"/>
      <c r="X75" s="214" t="s">
        <v>43</v>
      </c>
      <c r="Y75" s="214">
        <f>12+R75+S75+V75</f>
        <v>92</v>
      </c>
    </row>
    <row r="77" spans="16:25" ht="14" x14ac:dyDescent="0.3">
      <c r="P77" s="214"/>
      <c r="Q77" s="214">
        <v>23.95</v>
      </c>
      <c r="R77" s="7">
        <v>58.693399999999997</v>
      </c>
      <c r="S77" s="7">
        <v>54.938048999999999</v>
      </c>
      <c r="T77" s="7"/>
      <c r="U77" s="7"/>
      <c r="V77" s="8">
        <v>58.933199999999999</v>
      </c>
      <c r="W77" s="8"/>
      <c r="X77" s="214" t="s">
        <v>44</v>
      </c>
      <c r="Y77" s="214"/>
    </row>
    <row r="79" spans="16:25" x14ac:dyDescent="0.25">
      <c r="P79" s="214"/>
      <c r="Q79" s="214"/>
      <c r="R79" s="214">
        <f>R70/R77</f>
        <v>0.20879690050329341</v>
      </c>
      <c r="S79" s="214">
        <f>S70/S77</f>
        <v>1.3384166590990518E-2</v>
      </c>
      <c r="T79" s="214"/>
      <c r="U79" s="214"/>
      <c r="V79" s="214">
        <f>(V70/V77)</f>
        <v>2.4953676365783637E-2</v>
      </c>
      <c r="W79" s="214"/>
      <c r="X79" s="214"/>
      <c r="Y79" s="214"/>
    </row>
    <row r="80" spans="16:25" x14ac:dyDescent="0.25">
      <c r="P80" s="214"/>
      <c r="Q80" s="214"/>
      <c r="R80" s="214">
        <f>R79/SUM(R79:V79)</f>
        <v>0.84487068705914736</v>
      </c>
      <c r="S80" s="214">
        <f>S79/SUM(R79:V79)</f>
        <v>5.415736534492227E-2</v>
      </c>
      <c r="T80" s="214"/>
      <c r="U80" s="214"/>
      <c r="V80" s="214">
        <f>V79/SUM(R79:V79)</f>
        <v>0.10097194759593037</v>
      </c>
      <c r="W80" s="214"/>
      <c r="X80" s="214"/>
      <c r="Y80" s="214"/>
    </row>
  </sheetData>
  <mergeCells count="2">
    <mergeCell ref="Q41:R41"/>
    <mergeCell ref="S66:V66"/>
  </mergeCells>
  <pageMargins left="0.7" right="0.7" top="0.75" bottom="0.75" header="0.3" footer="0.3"/>
  <pageSetup orientation="portrait" r:id="rId1"/>
  <legacyDrawing r:id="rId2"/>
  <tableParts count="2"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u Y n F T s a t r A S n A A A A + A A A A B I A H A B D b 2 5 m a W c v U G F j a 2 F n Z S 5 4 b W w g o h g A K K A U A A A A A A A A A A A A A A A A A A A A A A A A A A A A h Y 9 N D o I w G E S v Q r q n f y p R 8 l E W b i U x I R q 3 D V R o h G J o s d 7 N h U f y C p I o 6 s 7 l T N 4 k b x 6 3 O 6 T X t g k u q r e 6 M w l i m K J A m a I r t a k S N L h j u E S p g K 0 s T r J S w Q g b G 1 + t T l D t 3 D k m x H u P / Q x 3 f U U 4 p Y w c s k 1 e 1 K q V o T b W S V M o 9 F m V / 1 d I w P 4 l I z i O G F 6 w F c f z i A G Z a s i 0 + S J 8 N M Y U y E 8 J 6 6 F x Q 6 + E M u E u B z J F I O 8 X 4 g l Q S w M E F A A C A A g A u Y n F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m J x U 4 o i k e 4 D g A A A B E A A A A T A B w A R m 9 y b X V s Y X M v U 2 V j d G l v b j E u b S C i G A A o o B Q A A A A A A A A A A A A A A A A A A A A A A A A A A A A r T k 0 u y c z P U w i G 0 I b W A F B L A Q I t A B Q A A g A I A L m J x U 7 G r a w E p w A A A P g A A A A S A A A A A A A A A A A A A A A A A A A A A A B D b 2 5 m a W c v U G F j a 2 F n Z S 5 4 b W x Q S w E C L Q A U A A I A C A C 5 i c V O D 8 r p q 6 Q A A A D p A A A A E w A A A A A A A A A A A A A A A A D z A A A A W 0 N v b n R l b n R f V H l w Z X N d L n h t b F B L A Q I t A B Q A A g A I A L m J x U 4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A q f 0 k X T M C 8 Q J k P Y 4 N 5 l 5 3 r A A A A A A I A A A A A A A N m A A D A A A A A E A A A A K z u Q J J s c o 1 D I S 1 n y O X V l E c A A A A A B I A A A K A A A A A Q A A A A c P Z L 0 f h J C o t p n n c S U K r + u 1 A A A A B f n 6 y e J x w 0 Y a k o 2 7 L 4 Z y E 6 o 3 m v L a I T V h m n a Z s O d J i u q s K j a X M W U C w E w I F 9 B K y x k K c O 3 4 3 F 2 0 x D n p P x s P / 5 Z 9 L + g H X f w b U Q s t A f 0 W C B e L 6 b Y B Q A A A A / a W P X Q N u z s d k 9 G k C 5 s R T T E V f b Q Q = = < / D a t a M a s h u p > 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392D9543DF47141A292060509DA9DAB" ma:contentTypeVersion="12" ma:contentTypeDescription="Create a new document." ma:contentTypeScope="" ma:versionID="85e0cfc2e27aa5d15fd818727eb27fc9">
  <xsd:schema xmlns:xsd="http://www.w3.org/2001/XMLSchema" xmlns:xs="http://www.w3.org/2001/XMLSchema" xmlns:p="http://schemas.microsoft.com/office/2006/metadata/properties" xmlns:ns2="8731f5fb-4cbf-4a0e-8e0e-7a5d58b8a459" xmlns:ns3="e56365ee-e38d-4936-95ce-c7469f081d41" targetNamespace="http://schemas.microsoft.com/office/2006/metadata/properties" ma:root="true" ma:fieldsID="cb1e8e9b1a69d237fb403d5492af0cd2" ns2:_="" ns3:_="">
    <xsd:import namespace="8731f5fb-4cbf-4a0e-8e0e-7a5d58b8a459"/>
    <xsd:import namespace="e56365ee-e38d-4936-95ce-c7469f081d41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31f5fb-4cbf-4a0e-8e0e-7a5d58b8a45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6365ee-e38d-4936-95ce-c7469f081d4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internalName="MediaServiceAutoTags" ma:readOnly="true">
      <xsd:simpleType>
        <xsd:restriction base="dms:Text"/>
      </xsd:simpleType>
    </xsd:element>
    <xsd:element name="MediaServiceLocation" ma:index="14" nillable="true" ma:displayName="MediaServiceLocation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FB251F6-18C3-4754-A43D-AE4030CBC4FA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65FFE58A-EBD2-474C-B4CF-CACEE4820E23}">
  <ds:schemaRefs>
    <ds:schemaRef ds:uri="http://purl.org/dc/dcmitype/"/>
    <ds:schemaRef ds:uri="http://schemas.microsoft.com/office/2006/documentManagement/types"/>
    <ds:schemaRef ds:uri="http://schemas.microsoft.com/office/2006/metadata/properties"/>
    <ds:schemaRef ds:uri="8731f5fb-4cbf-4a0e-8e0e-7a5d58b8a459"/>
    <ds:schemaRef ds:uri="http://schemas.microsoft.com/office/infopath/2007/PartnerControls"/>
    <ds:schemaRef ds:uri="http://schemas.openxmlformats.org/package/2006/metadata/core-properties"/>
    <ds:schemaRef ds:uri="http://purl.org/dc/terms/"/>
    <ds:schemaRef ds:uri="e56365ee-e38d-4936-95ce-c7469f081d41"/>
    <ds:schemaRef ds:uri="http://www.w3.org/XML/1998/namespace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60CF089D-88D4-47FE-87FF-CAAA168F6F9A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263E560C-BF67-4D75-9CDA-875E0E852AB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731f5fb-4cbf-4a0e-8e0e-7a5d58b8a459"/>
    <ds:schemaRef ds:uri="e56365ee-e38d-4936-95ce-c7469f081d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8</vt:i4>
      </vt:variant>
    </vt:vector>
  </HeadingPairs>
  <TitlesOfParts>
    <vt:vector size="26" baseType="lpstr">
      <vt:lpstr>Dashboard Cell</vt:lpstr>
      <vt:lpstr>Dashboard Vehicle</vt:lpstr>
      <vt:lpstr>LIOH </vt:lpstr>
      <vt:lpstr>M3 - E3</vt:lpstr>
      <vt:lpstr>MS</vt:lpstr>
      <vt:lpstr>MX</vt:lpstr>
      <vt:lpstr>M48 </vt:lpstr>
      <vt:lpstr>2170C</vt:lpstr>
      <vt:lpstr>Metals Baseline </vt:lpstr>
      <vt:lpstr>EV Sales2</vt:lpstr>
      <vt:lpstr>OEM Data</vt:lpstr>
      <vt:lpstr>18650H</vt:lpstr>
      <vt:lpstr>Commodities Data</vt:lpstr>
      <vt:lpstr>Fastmarkets - Co</vt:lpstr>
      <vt:lpstr>Battery Suppliers Data</vt:lpstr>
      <vt:lpstr>EV Sales </vt:lpstr>
      <vt:lpstr>Battery Capacity</vt:lpstr>
      <vt:lpstr>M3 - E1</vt:lpstr>
      <vt:lpstr>Battery</vt:lpstr>
      <vt:lpstr>'Dashboard Cell'!Print_Area</vt:lpstr>
      <vt:lpstr>'Dashboard Vehicle'!Print_Area</vt:lpstr>
      <vt:lpstr>'18650H'!Total</vt:lpstr>
      <vt:lpstr>'M3 - E1'!Total</vt:lpstr>
      <vt:lpstr>'M3 - E3'!Total</vt:lpstr>
      <vt:lpstr>MS!Total</vt:lpstr>
      <vt:lpstr>MX!Total</vt:lpstr>
    </vt:vector>
  </TitlesOfParts>
  <Manager/>
  <Company>Tesla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Sarah Maryssael</dc:creator>
  <cp:keywords/>
  <dc:description/>
  <cp:lastModifiedBy>Chiemi Kato [I]</cp:lastModifiedBy>
  <cp:revision/>
  <dcterms:created xsi:type="dcterms:W3CDTF">2019-05-10T23:11:05Z</dcterms:created>
  <dcterms:modified xsi:type="dcterms:W3CDTF">2019-09-28T02:35:24Z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eyIwIjoiSGlzdG9yeSIsIjEiOjAsIjIiOjEsIjMiOjEsIjQiOjEsIjUiOjEsIjYiOjEsIjciOjEsIjgiOjAsIjkiOjEsIjEwIjowLCIxMSI6MCwiMTIiOjB9</vt:lpwstr>
  </property>
  <property fmtid="{D5CDD505-2E9C-101B-9397-08002B2CF9AE}" pid="3" name="ContentTypeId">
    <vt:lpwstr>0x010100C392D9543DF47141A292060509DA9DAB</vt:lpwstr>
  </property>
  <property fmtid="{D5CDD505-2E9C-101B-9397-08002B2CF9AE}" pid="4" name="SpreadsheetBuilder_2">
    <vt:lpwstr>eyIwIjoiSGlzdG9yeSIsIjEiOjAsIjIiOjEsIjMiOjEsIjQiOjEsIjUiOjEsIjYiOjEsIjciOjEsIjgiOjAsIjkiOjEsIjEwIjowLCIxMSI6MCwiMTIiOjB9</vt:lpwstr>
  </property>
  <property fmtid="{D5CDD505-2E9C-101B-9397-08002B2CF9AE}" pid="5" name="SpreadsheetBuilder_3">
    <vt:lpwstr>eyIwIjoiSGlzdG9yeSIsIjEiOjAsIjIiOjEsIjMiOjEsIjQiOjEsIjUiOjEsIjYiOjEsIjciOjEsIjgiOjAsIjkiOjEsIjEwIjowLCIxMSI6MCwiMTIiOjB9</vt:lpwstr>
  </property>
</Properties>
</file>